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https://d.docs.live.net/53ffd79bade534c0/HTML/"/>
    </mc:Choice>
  </mc:AlternateContent>
  <xr:revisionPtr revIDLastSave="798" documentId="8_{6677E68E-2632-4CC8-B661-6F55FB15775A}" xr6:coauthVersionLast="47" xr6:coauthVersionMax="47" xr10:uidLastSave="{C30EC523-F091-4685-82E6-584F86CE5D7A}"/>
  <bookViews>
    <workbookView xWindow="-120" yWindow="-120" windowWidth="29040" windowHeight="16440" tabRatio="126" firstSheet="7" activeTab="7" xr2:uid="{00000000-000D-0000-FFFF-FFFF00000000}"/>
  </bookViews>
  <sheets>
    <sheet name="Main" sheetId="12" r:id="rId1"/>
    <sheet name="Diagram" sheetId="77" r:id="rId2"/>
    <sheet name="Conceptual" sheetId="1" r:id="rId3"/>
    <sheet name="RightsAccess" sheetId="56" r:id="rId4"/>
    <sheet name="WorkFlowAction" sheetId="13" r:id="rId5"/>
    <sheet name="Function" sheetId="4" r:id="rId6"/>
    <sheet name="Mandays" sheetId="9" r:id="rId7"/>
    <sheet name="DBDiagram" sheetId="8" r:id="rId8"/>
    <sheet name="DBTableList" sheetId="45" r:id="rId9"/>
    <sheet name="MASTERCOLUMNLIST" sheetId="40" r:id="rId10"/>
    <sheet name="TBTemplate" sheetId="46" r:id="rId11"/>
    <sheet name="MENU" sheetId="41" r:id="rId12"/>
    <sheet name="MASTERPAGE" sheetId="44" r:id="rId13"/>
    <sheet name="USERS" sheetId="34" r:id="rId14"/>
    <sheet name="Limitation" sheetId="68" r:id="rId15"/>
    <sheet name="ExpensesGroup" sheetId="66" r:id="rId16"/>
    <sheet name="ExpensesSubGroup" sheetId="67" r:id="rId17"/>
    <sheet name="AccountChart" sheetId="59" r:id="rId18"/>
    <sheet name="DEPARTMENT" sheetId="60" r:id="rId19"/>
    <sheet name="EMPLOYEE" sheetId="61" r:id="rId20"/>
    <sheet name="ERSTATUS" sheetId="63" r:id="rId21"/>
    <sheet name="Approver" sheetId="73" r:id="rId22"/>
    <sheet name="Division" sheetId="74" r:id="rId23"/>
    <sheet name="TaskControl" sheetId="70" r:id="rId24"/>
    <sheet name="HospitalList" sheetId="71" r:id="rId25"/>
    <sheet name="DiseaseList" sheetId="72" r:id="rId26"/>
    <sheet name="PositionBenefitLevel" sheetId="75" r:id="rId27"/>
    <sheet name="ALLTRANS" sheetId="58" r:id="rId28"/>
    <sheet name="FLEETCARD" sheetId="76" r:id="rId29"/>
    <sheet name="MEDICAL" sheetId="78" r:id="rId30"/>
    <sheet name="TRAVEL" sheetId="79" r:id="rId31"/>
    <sheet name="OTHERS" sheetId="80" r:id="rId32"/>
    <sheet name="HODAPP" sheetId="81" r:id="rId33"/>
    <sheet name="HRAllTran" sheetId="82" r:id="rId34"/>
    <sheet name="HRApprove" sheetId="83" r:id="rId35"/>
    <sheet name="FAAllTran" sheetId="84" r:id="rId36"/>
    <sheet name="FAAdjust" sheetId="85" r:id="rId37"/>
    <sheet name="FAApprove" sheetId="86" r:id="rId38"/>
    <sheet name="BatchPayment" sheetId="87" r:id="rId39"/>
    <sheet name="TAccount" sheetId="88" r:id="rId40"/>
    <sheet name="ALLERTransaction" sheetId="89" r:id="rId41"/>
    <sheet name="Index" sheetId="92" r:id="rId42"/>
    <sheet name="Help" sheetId="91" r:id="rId43"/>
    <sheet name="Variables" sheetId="11" r:id="rId44"/>
    <sheet name="FontAwsomeIcons" sheetId="69" r:id="rId45"/>
    <sheet name="WorkDoc" sheetId="5" r:id="rId46"/>
    <sheet name="ExpWorking" sheetId="62" r:id="rId47"/>
    <sheet name="MEDLIST" sheetId="64" r:id="rId48"/>
    <sheet name="Sheet2" sheetId="65" r:id="rId49"/>
  </sheets>
  <functionGroups builtInGroupCount="19"/>
  <definedNames>
    <definedName name="_xlnm._FilterDatabase" localSheetId="27" hidden="1">ALLTRANS!$B$14:$E$115</definedName>
    <definedName name="_xlnm._FilterDatabase" localSheetId="8" hidden="1">DBTableList!$B$12:$AH$50</definedName>
    <definedName name="_xlnm._FilterDatabase" localSheetId="9" hidden="1">MASTERCOLUMNLIST!$F$1:$F$1924</definedName>
    <definedName name="aBoolean">Variables!$E$12:$E$14</definedName>
    <definedName name="aDataType">Variables!$G$28:$G$34</definedName>
    <definedName name="aDBListHTMLFileName">Variables!$C$36</definedName>
    <definedName name="aDbServer">Variables!$C$16</definedName>
    <definedName name="aDbTokenKey">Variables!$C$17</definedName>
    <definedName name="aDBTYPE">Variables!$E$17:$E$22</definedName>
    <definedName name="aDomainList">Variables!$C$75:$C$82</definedName>
    <definedName name="aEditMode">Variables!$I$27:$I$35</definedName>
    <definedName name="aEditorType">Variables!$L$28:$L$39</definedName>
    <definedName name="aEditSourceCol">Variables!$C$37</definedName>
    <definedName name="aFormat">Variables!$B$40:$B$47</definedName>
    <definedName name="aFValue">Variables!$C$40:$C$47</definedName>
    <definedName name="aMasterCRUD">Variables!$BB$2:$BB$237</definedName>
    <definedName name="aMasterCRUDII">Variables!$BB$241:$BB$303</definedName>
    <definedName name="aMEditorList">MASTERCOLUMNLIST!$B$3</definedName>
    <definedName name="aMHtmlFile">MASTERCOLUMNLIST!$B$4</definedName>
    <definedName name="aMMode">MASTERCOLUMNLIST!$B$8</definedName>
    <definedName name="aModelFileName">Variables!$C$32</definedName>
    <definedName name="aModelFilePath">Variables!$C$31</definedName>
    <definedName name="aMSheetName">MASTERCOLUMNLIST!$B$2</definedName>
    <definedName name="aNext2C">Variables!$BW$2</definedName>
    <definedName name="aNextTBLRow">DBTableList!$E$11</definedName>
    <definedName name="aNumOfSpace">Variables!$C$27</definedName>
    <definedName name="aPageDomainList">Variables!$C$85:$C$92</definedName>
    <definedName name="APINewQueryCmd">DBTableList!$F$9:$G$9</definedName>
    <definedName name="APITYPE">Variables!$B$64:$B$67</definedName>
    <definedName name="aSheetsName">Variables!$I$6:$I$22</definedName>
    <definedName name="asourcecodedir">Variables!$C$34</definedName>
    <definedName name="aSpaceT">Variables!$C$28</definedName>
    <definedName name="aTableKeyField01">Variables!#REF!</definedName>
    <definedName name="aTableName01">Variables!#REF!</definedName>
    <definedName name="aTableSelectField01">Variables!#REF!</definedName>
    <definedName name="aTableTokenKey01">Variables!#REF!</definedName>
    <definedName name="aUserID">Variables!$C$14</definedName>
    <definedName name="aUserTokenKey">Variables!$C$15</definedName>
    <definedName name="aVSCodeFullFileName">Variables!$C$35</definedName>
    <definedName name="aWorWO">Variables!$G$6:$G$8</definedName>
    <definedName name="cFileName">Variables!$C$11</definedName>
    <definedName name="cFNforLink">Variables!$C$12</definedName>
    <definedName name="cLangCol">Variables!$C$8</definedName>
    <definedName name="cLangList">Variables!$L$18:$L$19</definedName>
    <definedName name="cLangSelect">Variables!$C$9</definedName>
    <definedName name="cProvider">Variables!$E$6:$E$9</definedName>
    <definedName name="DBPROVIDOR">Variables!$B$22:$B$25</definedName>
    <definedName name="EORT">Variables!$L$18:$L$19</definedName>
    <definedName name="LSwitch">Variables!$C$9</definedName>
    <definedName name="nSampleSelect">Variables!$C$6</definedName>
    <definedName name="SampleNO">Variables!$G$9:$G$26</definedName>
    <definedName name="tCalendar">Variables!$N$6:$N$15</definedName>
    <definedName name="tColumnList">Variables!$P$5:$Q$213</definedName>
    <definedName name="tDB_PROVIDOR">Variables!$B$21:$C$25</definedName>
    <definedName name="tMandays">Variables!$M$6:$M$15</definedName>
    <definedName name="TotalRec">Variables!$C$5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8" i="92" l="1"/>
  <c r="B146" i="92"/>
  <c r="B145" i="92"/>
  <c r="B144" i="92"/>
  <c r="B143" i="92"/>
  <c r="B142" i="92"/>
  <c r="B140" i="92"/>
  <c r="B139" i="92"/>
  <c r="B135" i="92"/>
  <c r="B134" i="92"/>
  <c r="B133" i="92"/>
  <c r="B132" i="92"/>
  <c r="D127" i="92"/>
  <c r="AV127" i="92" s="1"/>
  <c r="B127" i="92"/>
  <c r="AV126" i="92"/>
  <c r="D126" i="92"/>
  <c r="B126" i="92"/>
  <c r="D125" i="92"/>
  <c r="AV125" i="92" s="1"/>
  <c r="B125" i="92"/>
  <c r="AV124" i="92"/>
  <c r="D124" i="92"/>
  <c r="B124" i="92"/>
  <c r="AV123" i="92"/>
  <c r="D123" i="92"/>
  <c r="B123" i="92"/>
  <c r="D122" i="92"/>
  <c r="AV122" i="92" s="1"/>
  <c r="B122" i="92"/>
  <c r="AV121" i="92"/>
  <c r="D121" i="92"/>
  <c r="B121" i="92"/>
  <c r="V120" i="92"/>
  <c r="T120" i="92"/>
  <c r="AT116" i="92"/>
  <c r="AT115" i="92"/>
  <c r="AS115" i="92"/>
  <c r="AR115" i="92"/>
  <c r="Z115" i="92"/>
  <c r="S115" i="92"/>
  <c r="Q115" i="92"/>
  <c r="J115" i="92"/>
  <c r="I115" i="92"/>
  <c r="H115" i="92"/>
  <c r="G115" i="92"/>
  <c r="B115" i="92"/>
  <c r="AA115" i="92" s="1"/>
  <c r="AT114" i="92"/>
  <c r="AS114" i="92"/>
  <c r="AR114" i="92"/>
  <c r="Z114" i="92"/>
  <c r="S114" i="92"/>
  <c r="Q114" i="92"/>
  <c r="J114" i="92"/>
  <c r="I114" i="92"/>
  <c r="H114" i="92"/>
  <c r="G114" i="92"/>
  <c r="AV114" i="92" s="1"/>
  <c r="B114" i="92"/>
  <c r="AA114" i="92" s="1"/>
  <c r="AT113" i="92"/>
  <c r="AS113" i="92"/>
  <c r="AR113" i="92"/>
  <c r="Z113" i="92"/>
  <c r="S113" i="92"/>
  <c r="Q113" i="92"/>
  <c r="J113" i="92"/>
  <c r="I113" i="92"/>
  <c r="H113" i="92"/>
  <c r="G113" i="92"/>
  <c r="B113" i="92"/>
  <c r="AA113" i="92" s="1"/>
  <c r="AT112" i="92"/>
  <c r="AS112" i="92"/>
  <c r="AR112" i="92"/>
  <c r="Z112" i="92"/>
  <c r="S112" i="92"/>
  <c r="Q112" i="92"/>
  <c r="J112" i="92"/>
  <c r="I112" i="92"/>
  <c r="H112" i="92"/>
  <c r="G112" i="92"/>
  <c r="AV112" i="92" s="1"/>
  <c r="B112" i="92"/>
  <c r="AA112" i="92" s="1"/>
  <c r="AT111" i="92"/>
  <c r="AS111" i="92"/>
  <c r="AR111" i="92"/>
  <c r="Z111" i="92"/>
  <c r="S111" i="92"/>
  <c r="Q111" i="92"/>
  <c r="J111" i="92"/>
  <c r="I111" i="92"/>
  <c r="H111" i="92"/>
  <c r="G111" i="92"/>
  <c r="B111" i="92"/>
  <c r="AA111" i="92" s="1"/>
  <c r="AT110" i="92"/>
  <c r="AS110" i="92"/>
  <c r="AR110" i="92"/>
  <c r="Z110" i="92"/>
  <c r="S110" i="92"/>
  <c r="Q110" i="92"/>
  <c r="J110" i="92"/>
  <c r="I110" i="92"/>
  <c r="H110" i="92"/>
  <c r="G110" i="92"/>
  <c r="AV110" i="92" s="1"/>
  <c r="B110" i="92"/>
  <c r="AA110" i="92" s="1"/>
  <c r="AT109" i="92"/>
  <c r="AS109" i="92"/>
  <c r="AR109" i="92"/>
  <c r="Z109" i="92"/>
  <c r="S109" i="92"/>
  <c r="Q109" i="92"/>
  <c r="J109" i="92"/>
  <c r="I109" i="92"/>
  <c r="H109" i="92"/>
  <c r="G109" i="92"/>
  <c r="B109" i="92"/>
  <c r="AA109" i="92" s="1"/>
  <c r="AT108" i="92"/>
  <c r="AS108" i="92"/>
  <c r="AR108" i="92"/>
  <c r="Z108" i="92"/>
  <c r="S108" i="92"/>
  <c r="Q108" i="92"/>
  <c r="J108" i="92"/>
  <c r="I108" i="92"/>
  <c r="H108" i="92"/>
  <c r="G108" i="92"/>
  <c r="AV108" i="92" s="1"/>
  <c r="B108" i="92"/>
  <c r="AA108" i="92" s="1"/>
  <c r="AT107" i="92"/>
  <c r="AS107" i="92"/>
  <c r="AR107" i="92"/>
  <c r="Z107" i="92"/>
  <c r="S107" i="92"/>
  <c r="Q107" i="92"/>
  <c r="J107" i="92"/>
  <c r="I107" i="92"/>
  <c r="H107" i="92"/>
  <c r="G107" i="92"/>
  <c r="B107" i="92"/>
  <c r="AA107" i="92" s="1"/>
  <c r="AT106" i="92"/>
  <c r="AS106" i="92"/>
  <c r="AR106" i="92"/>
  <c r="Z106" i="92"/>
  <c r="S106" i="92"/>
  <c r="Q106" i="92"/>
  <c r="J106" i="92"/>
  <c r="I106" i="92"/>
  <c r="H106" i="92"/>
  <c r="G106" i="92"/>
  <c r="AV106" i="92" s="1"/>
  <c r="B106" i="92"/>
  <c r="AA106" i="92" s="1"/>
  <c r="AT105" i="92"/>
  <c r="AS105" i="92"/>
  <c r="AR105" i="92"/>
  <c r="Z105" i="92"/>
  <c r="S105" i="92"/>
  <c r="Q105" i="92"/>
  <c r="J105" i="92"/>
  <c r="I105" i="92"/>
  <c r="H105" i="92"/>
  <c r="G105" i="92"/>
  <c r="B105" i="92"/>
  <c r="AA105" i="92" s="1"/>
  <c r="AT104" i="92"/>
  <c r="AS104" i="92"/>
  <c r="AR104" i="92"/>
  <c r="Z104" i="92"/>
  <c r="S104" i="92"/>
  <c r="Q104" i="92"/>
  <c r="J104" i="92"/>
  <c r="I104" i="92"/>
  <c r="H104" i="92"/>
  <c r="G104" i="92"/>
  <c r="AV104" i="92" s="1"/>
  <c r="B104" i="92"/>
  <c r="AA104" i="92" s="1"/>
  <c r="AT103" i="92"/>
  <c r="AS103" i="92"/>
  <c r="AR103" i="92"/>
  <c r="Z103" i="92"/>
  <c r="S103" i="92"/>
  <c r="Q103" i="92"/>
  <c r="J103" i="92"/>
  <c r="I103" i="92"/>
  <c r="H103" i="92"/>
  <c r="G103" i="92"/>
  <c r="B103" i="92"/>
  <c r="AA103" i="92" s="1"/>
  <c r="AT102" i="92"/>
  <c r="AS102" i="92"/>
  <c r="AR102" i="92"/>
  <c r="Z102" i="92"/>
  <c r="S102" i="92"/>
  <c r="Q102" i="92"/>
  <c r="J102" i="92"/>
  <c r="I102" i="92"/>
  <c r="H102" i="92"/>
  <c r="G102" i="92"/>
  <c r="AV102" i="92" s="1"/>
  <c r="B102" i="92"/>
  <c r="AA102" i="92" s="1"/>
  <c r="AT101" i="92"/>
  <c r="AS101" i="92"/>
  <c r="AR101" i="92"/>
  <c r="Z101" i="92"/>
  <c r="S101" i="92"/>
  <c r="Q101" i="92"/>
  <c r="J101" i="92"/>
  <c r="I101" i="92"/>
  <c r="H101" i="92"/>
  <c r="G101" i="92"/>
  <c r="B101" i="92"/>
  <c r="AA101" i="92" s="1"/>
  <c r="AT100" i="92"/>
  <c r="AS100" i="92"/>
  <c r="AR100" i="92"/>
  <c r="Z100" i="92"/>
  <c r="S100" i="92"/>
  <c r="Q100" i="92"/>
  <c r="J100" i="92"/>
  <c r="I100" i="92"/>
  <c r="H100" i="92"/>
  <c r="G100" i="92"/>
  <c r="AV100" i="92" s="1"/>
  <c r="B100" i="92"/>
  <c r="AA100" i="92" s="1"/>
  <c r="AT99" i="92"/>
  <c r="AS99" i="92"/>
  <c r="AR99" i="92"/>
  <c r="Z99" i="92"/>
  <c r="S99" i="92"/>
  <c r="Q99" i="92"/>
  <c r="J99" i="92"/>
  <c r="I99" i="92"/>
  <c r="H99" i="92"/>
  <c r="G99" i="92"/>
  <c r="B99" i="92"/>
  <c r="AA99" i="92" s="1"/>
  <c r="AT98" i="92"/>
  <c r="AS98" i="92"/>
  <c r="AR98" i="92"/>
  <c r="Z98" i="92"/>
  <c r="S98" i="92"/>
  <c r="Q98" i="92"/>
  <c r="J98" i="92"/>
  <c r="I98" i="92"/>
  <c r="H98" i="92"/>
  <c r="G98" i="92"/>
  <c r="AV98" i="92" s="1"/>
  <c r="B98" i="92"/>
  <c r="AA98" i="92" s="1"/>
  <c r="AT97" i="92"/>
  <c r="AS97" i="92"/>
  <c r="AR97" i="92"/>
  <c r="Z97" i="92"/>
  <c r="S97" i="92"/>
  <c r="Q97" i="92"/>
  <c r="J97" i="92"/>
  <c r="I97" i="92"/>
  <c r="H97" i="92"/>
  <c r="G97" i="92"/>
  <c r="B97" i="92"/>
  <c r="AA97" i="92" s="1"/>
  <c r="AT96" i="92"/>
  <c r="AS96" i="92"/>
  <c r="AR96" i="92"/>
  <c r="Z96" i="92"/>
  <c r="S96" i="92"/>
  <c r="Q96" i="92"/>
  <c r="J96" i="92"/>
  <c r="I96" i="92"/>
  <c r="H96" i="92"/>
  <c r="G96" i="92"/>
  <c r="AV96" i="92" s="1"/>
  <c r="B96" i="92"/>
  <c r="AA96" i="92" s="1"/>
  <c r="AT95" i="92"/>
  <c r="AS95" i="92"/>
  <c r="AR95" i="92"/>
  <c r="Z95" i="92"/>
  <c r="S95" i="92"/>
  <c r="Q95" i="92"/>
  <c r="J95" i="92"/>
  <c r="I95" i="92"/>
  <c r="H95" i="92"/>
  <c r="G95" i="92"/>
  <c r="B95" i="92"/>
  <c r="AA95" i="92" s="1"/>
  <c r="AT94" i="92"/>
  <c r="AS94" i="92"/>
  <c r="AR94" i="92"/>
  <c r="Z94" i="92"/>
  <c r="S94" i="92"/>
  <c r="Q94" i="92"/>
  <c r="J94" i="92"/>
  <c r="I94" i="92"/>
  <c r="H94" i="92"/>
  <c r="G94" i="92"/>
  <c r="AV94" i="92" s="1"/>
  <c r="B94" i="92"/>
  <c r="AA94" i="92" s="1"/>
  <c r="AT93" i="92"/>
  <c r="AS93" i="92"/>
  <c r="AR93" i="92"/>
  <c r="Z93" i="92"/>
  <c r="S93" i="92"/>
  <c r="Q93" i="92"/>
  <c r="J93" i="92"/>
  <c r="I93" i="92"/>
  <c r="H93" i="92"/>
  <c r="G93" i="92"/>
  <c r="B93" i="92"/>
  <c r="AA93" i="92" s="1"/>
  <c r="AT92" i="92"/>
  <c r="AS92" i="92"/>
  <c r="AR92" i="92"/>
  <c r="Z92" i="92"/>
  <c r="S92" i="92"/>
  <c r="Q92" i="92"/>
  <c r="J92" i="92"/>
  <c r="I92" i="92"/>
  <c r="H92" i="92"/>
  <c r="G92" i="92"/>
  <c r="AV92" i="92" s="1"/>
  <c r="B92" i="92"/>
  <c r="AA92" i="92" s="1"/>
  <c r="AT91" i="92"/>
  <c r="AS91" i="92"/>
  <c r="AR91" i="92"/>
  <c r="Z91" i="92"/>
  <c r="S91" i="92"/>
  <c r="Q91" i="92"/>
  <c r="J91" i="92"/>
  <c r="I91" i="92"/>
  <c r="H91" i="92"/>
  <c r="G91" i="92"/>
  <c r="B91" i="92"/>
  <c r="AA91" i="92" s="1"/>
  <c r="AT90" i="92"/>
  <c r="AS90" i="92"/>
  <c r="AR90" i="92"/>
  <c r="Z90" i="92"/>
  <c r="S90" i="92"/>
  <c r="Q90" i="92"/>
  <c r="J90" i="92"/>
  <c r="I90" i="92"/>
  <c r="H90" i="92"/>
  <c r="G90" i="92"/>
  <c r="AV90" i="92" s="1"/>
  <c r="B90" i="92"/>
  <c r="AA90" i="92" s="1"/>
  <c r="AT89" i="92"/>
  <c r="AS89" i="92"/>
  <c r="AR89" i="92"/>
  <c r="Z89" i="92"/>
  <c r="S89" i="92"/>
  <c r="Q89" i="92"/>
  <c r="J89" i="92"/>
  <c r="I89" i="92"/>
  <c r="H89" i="92"/>
  <c r="G89" i="92"/>
  <c r="B89" i="92"/>
  <c r="AA89" i="92" s="1"/>
  <c r="AT88" i="92"/>
  <c r="AS88" i="92"/>
  <c r="AR88" i="92"/>
  <c r="Z88" i="92"/>
  <c r="S88" i="92"/>
  <c r="Q88" i="92"/>
  <c r="J88" i="92"/>
  <c r="I88" i="92"/>
  <c r="H88" i="92"/>
  <c r="G88" i="92"/>
  <c r="AV88" i="92" s="1"/>
  <c r="B88" i="92"/>
  <c r="AA88" i="92" s="1"/>
  <c r="AT87" i="92"/>
  <c r="AS87" i="92"/>
  <c r="AR87" i="92"/>
  <c r="Z87" i="92"/>
  <c r="S87" i="92"/>
  <c r="Q87" i="92"/>
  <c r="J87" i="92"/>
  <c r="I87" i="92"/>
  <c r="H87" i="92"/>
  <c r="G87" i="92"/>
  <c r="B87" i="92"/>
  <c r="AA87" i="92" s="1"/>
  <c r="AT86" i="92"/>
  <c r="AS86" i="92"/>
  <c r="AR86" i="92"/>
  <c r="Z86" i="92"/>
  <c r="S86" i="92"/>
  <c r="Q86" i="92"/>
  <c r="J86" i="92"/>
  <c r="I86" i="92"/>
  <c r="H86" i="92"/>
  <c r="G86" i="92"/>
  <c r="AV86" i="92" s="1"/>
  <c r="B86" i="92"/>
  <c r="AA86" i="92" s="1"/>
  <c r="AT85" i="92"/>
  <c r="AS85" i="92"/>
  <c r="AR85" i="92"/>
  <c r="Z85" i="92"/>
  <c r="S85" i="92"/>
  <c r="Q85" i="92"/>
  <c r="J85" i="92"/>
  <c r="I85" i="92"/>
  <c r="H85" i="92"/>
  <c r="G85" i="92"/>
  <c r="B85" i="92"/>
  <c r="AA85" i="92" s="1"/>
  <c r="AT84" i="92"/>
  <c r="AS84" i="92"/>
  <c r="AR84" i="92"/>
  <c r="Z84" i="92"/>
  <c r="S84" i="92"/>
  <c r="Q84" i="92"/>
  <c r="J84" i="92"/>
  <c r="I84" i="92"/>
  <c r="H84" i="92"/>
  <c r="G84" i="92"/>
  <c r="AV84" i="92" s="1"/>
  <c r="B84" i="92"/>
  <c r="AA84" i="92" s="1"/>
  <c r="AT83" i="92"/>
  <c r="AS83" i="92"/>
  <c r="AR83" i="92"/>
  <c r="Z83" i="92"/>
  <c r="S83" i="92"/>
  <c r="Q83" i="92"/>
  <c r="J83" i="92"/>
  <c r="I83" i="92"/>
  <c r="H83" i="92"/>
  <c r="G83" i="92"/>
  <c r="B83" i="92"/>
  <c r="AA83" i="92" s="1"/>
  <c r="AT82" i="92"/>
  <c r="AS82" i="92"/>
  <c r="AR82" i="92"/>
  <c r="Z82" i="92"/>
  <c r="S82" i="92"/>
  <c r="Q82" i="92"/>
  <c r="J82" i="92"/>
  <c r="I82" i="92"/>
  <c r="H82" i="92"/>
  <c r="G82" i="92"/>
  <c r="AV82" i="92" s="1"/>
  <c r="B82" i="92"/>
  <c r="AA82" i="92" s="1"/>
  <c r="AT81" i="92"/>
  <c r="AS81" i="92"/>
  <c r="AR81" i="92"/>
  <c r="Z81" i="92"/>
  <c r="S81" i="92"/>
  <c r="Q81" i="92"/>
  <c r="J81" i="92"/>
  <c r="I81" i="92"/>
  <c r="H81" i="92"/>
  <c r="G81" i="92"/>
  <c r="B81" i="92"/>
  <c r="AA81" i="92" s="1"/>
  <c r="AT80" i="92"/>
  <c r="AS80" i="92"/>
  <c r="AR80" i="92"/>
  <c r="Z80" i="92"/>
  <c r="S80" i="92"/>
  <c r="Q80" i="92"/>
  <c r="J80" i="92"/>
  <c r="I80" i="92"/>
  <c r="H80" i="92"/>
  <c r="G80" i="92"/>
  <c r="AV80" i="92" s="1"/>
  <c r="B80" i="92"/>
  <c r="AA80" i="92" s="1"/>
  <c r="AT79" i="92"/>
  <c r="AS79" i="92"/>
  <c r="AR79" i="92"/>
  <c r="Z79" i="92"/>
  <c r="S79" i="92"/>
  <c r="Q79" i="92"/>
  <c r="J79" i="92"/>
  <c r="I79" i="92"/>
  <c r="H79" i="92"/>
  <c r="G79" i="92"/>
  <c r="B79" i="92"/>
  <c r="AA79" i="92" s="1"/>
  <c r="AT78" i="92"/>
  <c r="AS78" i="92"/>
  <c r="AR78" i="92"/>
  <c r="Z78" i="92"/>
  <c r="S78" i="92"/>
  <c r="Q78" i="92"/>
  <c r="J78" i="92"/>
  <c r="I78" i="92"/>
  <c r="H78" i="92"/>
  <c r="G78" i="92"/>
  <c r="AV78" i="92" s="1"/>
  <c r="B78" i="92"/>
  <c r="AA78" i="92" s="1"/>
  <c r="AT77" i="92"/>
  <c r="AS77" i="92"/>
  <c r="AR77" i="92"/>
  <c r="Z77" i="92"/>
  <c r="S77" i="92"/>
  <c r="Q77" i="92"/>
  <c r="J77" i="92"/>
  <c r="I77" i="92"/>
  <c r="H77" i="92"/>
  <c r="G77" i="92"/>
  <c r="B77" i="92"/>
  <c r="AA77" i="92" s="1"/>
  <c r="AT76" i="92"/>
  <c r="AS76" i="92"/>
  <c r="AR76" i="92"/>
  <c r="Z76" i="92"/>
  <c r="S76" i="92"/>
  <c r="Q76" i="92"/>
  <c r="J76" i="92"/>
  <c r="I76" i="92"/>
  <c r="H76" i="92"/>
  <c r="G76" i="92"/>
  <c r="AV76" i="92" s="1"/>
  <c r="B76" i="92"/>
  <c r="AA76" i="92" s="1"/>
  <c r="AT75" i="92"/>
  <c r="AS75" i="92"/>
  <c r="AR75" i="92"/>
  <c r="Z75" i="92"/>
  <c r="S75" i="92"/>
  <c r="Q75" i="92"/>
  <c r="J75" i="92"/>
  <c r="I75" i="92"/>
  <c r="H75" i="92"/>
  <c r="G75" i="92"/>
  <c r="B75" i="92"/>
  <c r="AA75" i="92" s="1"/>
  <c r="AT74" i="92"/>
  <c r="AS74" i="92"/>
  <c r="AR74" i="92"/>
  <c r="Z74" i="92"/>
  <c r="S74" i="92"/>
  <c r="Q74" i="92"/>
  <c r="J74" i="92"/>
  <c r="I74" i="92"/>
  <c r="H74" i="92"/>
  <c r="G74" i="92"/>
  <c r="AV74" i="92" s="1"/>
  <c r="B74" i="92"/>
  <c r="AA74" i="92" s="1"/>
  <c r="AT73" i="92"/>
  <c r="AS73" i="92"/>
  <c r="AR73" i="92"/>
  <c r="Z73" i="92"/>
  <c r="S73" i="92"/>
  <c r="Q73" i="92"/>
  <c r="J73" i="92"/>
  <c r="I73" i="92"/>
  <c r="H73" i="92"/>
  <c r="G73" i="92"/>
  <c r="B73" i="92"/>
  <c r="AA73" i="92" s="1"/>
  <c r="AT72" i="92"/>
  <c r="AS72" i="92"/>
  <c r="AR72" i="92"/>
  <c r="Z72" i="92"/>
  <c r="S72" i="92"/>
  <c r="Q72" i="92"/>
  <c r="J72" i="92"/>
  <c r="I72" i="92"/>
  <c r="H72" i="92"/>
  <c r="G72" i="92"/>
  <c r="AV72" i="92" s="1"/>
  <c r="B72" i="92"/>
  <c r="AA72" i="92" s="1"/>
  <c r="AT71" i="92"/>
  <c r="AS71" i="92"/>
  <c r="AR71" i="92"/>
  <c r="Z71" i="92"/>
  <c r="S71" i="92"/>
  <c r="Q71" i="92"/>
  <c r="J71" i="92"/>
  <c r="I71" i="92"/>
  <c r="H71" i="92"/>
  <c r="G71" i="92"/>
  <c r="B71" i="92"/>
  <c r="AA71" i="92" s="1"/>
  <c r="AT70" i="92"/>
  <c r="AS70" i="92"/>
  <c r="AR70" i="92"/>
  <c r="Z70" i="92"/>
  <c r="S70" i="92"/>
  <c r="Q70" i="92"/>
  <c r="J70" i="92"/>
  <c r="I70" i="92"/>
  <c r="H70" i="92"/>
  <c r="G70" i="92"/>
  <c r="AV70" i="92" s="1"/>
  <c r="B70" i="92"/>
  <c r="AA70" i="92" s="1"/>
  <c r="AT69" i="92"/>
  <c r="AS69" i="92"/>
  <c r="AR69" i="92"/>
  <c r="Z69" i="92"/>
  <c r="S69" i="92"/>
  <c r="Q69" i="92"/>
  <c r="J69" i="92"/>
  <c r="I69" i="92"/>
  <c r="H69" i="92"/>
  <c r="G69" i="92"/>
  <c r="B69" i="92"/>
  <c r="AA69" i="92" s="1"/>
  <c r="AT68" i="92"/>
  <c r="AS68" i="92"/>
  <c r="AR68" i="92"/>
  <c r="Z68" i="92"/>
  <c r="S68" i="92"/>
  <c r="Q68" i="92"/>
  <c r="J68" i="92"/>
  <c r="I68" i="92"/>
  <c r="H68" i="92"/>
  <c r="G68" i="92"/>
  <c r="AV68" i="92" s="1"/>
  <c r="B68" i="92"/>
  <c r="AA68" i="92" s="1"/>
  <c r="AT67" i="92"/>
  <c r="AS67" i="92"/>
  <c r="AR67" i="92"/>
  <c r="Z67" i="92"/>
  <c r="S67" i="92"/>
  <c r="Q67" i="92"/>
  <c r="J67" i="92"/>
  <c r="I67" i="92"/>
  <c r="H67" i="92"/>
  <c r="G67" i="92"/>
  <c r="B67" i="92"/>
  <c r="AA67" i="92" s="1"/>
  <c r="AT66" i="92"/>
  <c r="AS66" i="92"/>
  <c r="AR66" i="92"/>
  <c r="Z66" i="92"/>
  <c r="S66" i="92"/>
  <c r="Q66" i="92"/>
  <c r="J66" i="92"/>
  <c r="I66" i="92"/>
  <c r="H66" i="92"/>
  <c r="G66" i="92"/>
  <c r="AV66" i="92" s="1"/>
  <c r="B66" i="92"/>
  <c r="AA66" i="92" s="1"/>
  <c r="AT65" i="92"/>
  <c r="AS65" i="92"/>
  <c r="AR65" i="92"/>
  <c r="Z65" i="92"/>
  <c r="S65" i="92"/>
  <c r="Q65" i="92"/>
  <c r="J65" i="92"/>
  <c r="I65" i="92"/>
  <c r="H65" i="92"/>
  <c r="G65" i="92"/>
  <c r="B65" i="92"/>
  <c r="AA65" i="92" s="1"/>
  <c r="AT64" i="92"/>
  <c r="AS64" i="92"/>
  <c r="AR64" i="92"/>
  <c r="Z64" i="92"/>
  <c r="S64" i="92"/>
  <c r="Q64" i="92"/>
  <c r="J64" i="92"/>
  <c r="I64" i="92"/>
  <c r="H64" i="92"/>
  <c r="G64" i="92"/>
  <c r="AV64" i="92" s="1"/>
  <c r="B64" i="92"/>
  <c r="AA64" i="92" s="1"/>
  <c r="AT63" i="92"/>
  <c r="AS63" i="92"/>
  <c r="AR63" i="92"/>
  <c r="Z63" i="92"/>
  <c r="S63" i="92"/>
  <c r="Q63" i="92"/>
  <c r="J63" i="92"/>
  <c r="I63" i="92"/>
  <c r="H63" i="92"/>
  <c r="G63" i="92"/>
  <c r="B63" i="92"/>
  <c r="AA63" i="92" s="1"/>
  <c r="AT62" i="92"/>
  <c r="AS62" i="92"/>
  <c r="AR62" i="92"/>
  <c r="Z62" i="92"/>
  <c r="S62" i="92"/>
  <c r="Q62" i="92"/>
  <c r="J62" i="92"/>
  <c r="I62" i="92"/>
  <c r="H62" i="92"/>
  <c r="G62" i="92"/>
  <c r="AV62" i="92" s="1"/>
  <c r="B62" i="92"/>
  <c r="AA62" i="92" s="1"/>
  <c r="AT61" i="92"/>
  <c r="AS61" i="92"/>
  <c r="AR61" i="92"/>
  <c r="Z61" i="92"/>
  <c r="S61" i="92"/>
  <c r="Q61" i="92"/>
  <c r="J61" i="92"/>
  <c r="I61" i="92"/>
  <c r="H61" i="92"/>
  <c r="G61" i="92"/>
  <c r="AV61" i="92" s="1"/>
  <c r="B61" i="92"/>
  <c r="AA61" i="92" s="1"/>
  <c r="AT60" i="92"/>
  <c r="AS60" i="92"/>
  <c r="AR60" i="92"/>
  <c r="Z60" i="92"/>
  <c r="S60" i="92"/>
  <c r="Q60" i="92"/>
  <c r="J60" i="92"/>
  <c r="I60" i="92"/>
  <c r="H60" i="92"/>
  <c r="G60" i="92"/>
  <c r="AV60" i="92" s="1"/>
  <c r="B60" i="92"/>
  <c r="AA60" i="92" s="1"/>
  <c r="AT59" i="92"/>
  <c r="AS59" i="92"/>
  <c r="AR59" i="92"/>
  <c r="S59" i="92"/>
  <c r="Q59" i="92"/>
  <c r="J59" i="92"/>
  <c r="I59" i="92"/>
  <c r="H59" i="92"/>
  <c r="G59" i="92"/>
  <c r="AV59" i="92" s="1"/>
  <c r="B59" i="92"/>
  <c r="AA59" i="92" s="1"/>
  <c r="AT58" i="92"/>
  <c r="AS58" i="92"/>
  <c r="AR58" i="92"/>
  <c r="AA58" i="92"/>
  <c r="S58" i="92"/>
  <c r="Q58" i="92"/>
  <c r="J58" i="92"/>
  <c r="I58" i="92"/>
  <c r="H58" i="92"/>
  <c r="G58" i="92"/>
  <c r="B58" i="92"/>
  <c r="AT57" i="92"/>
  <c r="AS57" i="92"/>
  <c r="AR57" i="92"/>
  <c r="S57" i="92"/>
  <c r="Q57" i="92"/>
  <c r="J57" i="92"/>
  <c r="I57" i="92"/>
  <c r="H57" i="92"/>
  <c r="G57" i="92"/>
  <c r="AV57" i="92" s="1"/>
  <c r="B57" i="92"/>
  <c r="AA57" i="92" s="1"/>
  <c r="AV56" i="92"/>
  <c r="AT56" i="92"/>
  <c r="AS56" i="92"/>
  <c r="AR56" i="92"/>
  <c r="AA56" i="92"/>
  <c r="S56" i="92"/>
  <c r="Q56" i="92"/>
  <c r="J56" i="92"/>
  <c r="I56" i="92"/>
  <c r="H56" i="92"/>
  <c r="G56" i="92"/>
  <c r="B56" i="92"/>
  <c r="AT55" i="92"/>
  <c r="AS55" i="92"/>
  <c r="AR55" i="92"/>
  <c r="S55" i="92"/>
  <c r="Q55" i="92"/>
  <c r="J55" i="92"/>
  <c r="I55" i="92"/>
  <c r="H55" i="92"/>
  <c r="G55" i="92"/>
  <c r="AV55" i="92" s="1"/>
  <c r="B55" i="92"/>
  <c r="AA55" i="92" s="1"/>
  <c r="AV54" i="92"/>
  <c r="AT54" i="92"/>
  <c r="AS54" i="92"/>
  <c r="AR54" i="92"/>
  <c r="AA54" i="92"/>
  <c r="S54" i="92"/>
  <c r="Q54" i="92"/>
  <c r="J54" i="92"/>
  <c r="I54" i="92"/>
  <c r="H54" i="92"/>
  <c r="G54" i="92"/>
  <c r="B54" i="92"/>
  <c r="AT53" i="92"/>
  <c r="AS53" i="92"/>
  <c r="AR53" i="92"/>
  <c r="S53" i="92"/>
  <c r="Q53" i="92"/>
  <c r="J53" i="92"/>
  <c r="I53" i="92"/>
  <c r="H53" i="92"/>
  <c r="G53" i="92"/>
  <c r="AV53" i="92" s="1"/>
  <c r="B53" i="92"/>
  <c r="AA53" i="92" s="1"/>
  <c r="AT52" i="92"/>
  <c r="AS52" i="92"/>
  <c r="AR52" i="92"/>
  <c r="AA52" i="92"/>
  <c r="S52" i="92"/>
  <c r="Q52" i="92"/>
  <c r="J52" i="92"/>
  <c r="I52" i="92"/>
  <c r="H52" i="92"/>
  <c r="G52" i="92"/>
  <c r="AV52" i="92" s="1"/>
  <c r="B52" i="92"/>
  <c r="AT51" i="92"/>
  <c r="AS51" i="92"/>
  <c r="AR51" i="92"/>
  <c r="S51" i="92"/>
  <c r="Q51" i="92"/>
  <c r="J51" i="92"/>
  <c r="I51" i="92"/>
  <c r="H51" i="92"/>
  <c r="G51" i="92"/>
  <c r="AV51" i="92" s="1"/>
  <c r="B51" i="92"/>
  <c r="AA51" i="92" s="1"/>
  <c r="AT50" i="92"/>
  <c r="AS50" i="92"/>
  <c r="AR50" i="92"/>
  <c r="AA50" i="92"/>
  <c r="S50" i="92"/>
  <c r="Q50" i="92"/>
  <c r="J50" i="92"/>
  <c r="I50" i="92"/>
  <c r="H50" i="92"/>
  <c r="G50" i="92"/>
  <c r="B50" i="92"/>
  <c r="AT49" i="92"/>
  <c r="AS49" i="92"/>
  <c r="AR49" i="92"/>
  <c r="S49" i="92"/>
  <c r="Q49" i="92"/>
  <c r="J49" i="92"/>
  <c r="I49" i="92"/>
  <c r="H49" i="92"/>
  <c r="G49" i="92"/>
  <c r="AV49" i="92" s="1"/>
  <c r="B49" i="92"/>
  <c r="AA49" i="92" s="1"/>
  <c r="AV48" i="92"/>
  <c r="AT48" i="92"/>
  <c r="AS48" i="92"/>
  <c r="AR48" i="92"/>
  <c r="AA48" i="92"/>
  <c r="S48" i="92"/>
  <c r="Q48" i="92"/>
  <c r="J48" i="92"/>
  <c r="I48" i="92"/>
  <c r="H48" i="92"/>
  <c r="G48" i="92"/>
  <c r="B48" i="92"/>
  <c r="AT47" i="92"/>
  <c r="AS47" i="92"/>
  <c r="AR47" i="92"/>
  <c r="S47" i="92"/>
  <c r="Q47" i="92"/>
  <c r="J47" i="92"/>
  <c r="I47" i="92"/>
  <c r="H47" i="92"/>
  <c r="G47" i="92"/>
  <c r="AV47" i="92" s="1"/>
  <c r="B47" i="92"/>
  <c r="AA47" i="92" s="1"/>
  <c r="AV46" i="92"/>
  <c r="AT46" i="92"/>
  <c r="AS46" i="92"/>
  <c r="AR46" i="92"/>
  <c r="AA46" i="92"/>
  <c r="S46" i="92"/>
  <c r="Q46" i="92"/>
  <c r="J46" i="92"/>
  <c r="I46" i="92"/>
  <c r="H46" i="92"/>
  <c r="G46" i="92"/>
  <c r="B46" i="92"/>
  <c r="AT45" i="92"/>
  <c r="AS45" i="92"/>
  <c r="AR45" i="92"/>
  <c r="S45" i="92"/>
  <c r="Q45" i="92"/>
  <c r="J45" i="92"/>
  <c r="I45" i="92"/>
  <c r="H45" i="92"/>
  <c r="G45" i="92"/>
  <c r="AV45" i="92" s="1"/>
  <c r="B45" i="92"/>
  <c r="AA45" i="92" s="1"/>
  <c r="AT44" i="92"/>
  <c r="AS44" i="92"/>
  <c r="AR44" i="92"/>
  <c r="AA44" i="92"/>
  <c r="S44" i="92"/>
  <c r="Q44" i="92"/>
  <c r="J44" i="92"/>
  <c r="I44" i="92"/>
  <c r="H44" i="92"/>
  <c r="G44" i="92"/>
  <c r="AV44" i="92" s="1"/>
  <c r="B44" i="92"/>
  <c r="AT43" i="92"/>
  <c r="AS43" i="92"/>
  <c r="AR43" i="92"/>
  <c r="S43" i="92"/>
  <c r="Q43" i="92"/>
  <c r="J43" i="92"/>
  <c r="I43" i="92"/>
  <c r="H43" i="92"/>
  <c r="G43" i="92"/>
  <c r="AV43" i="92" s="1"/>
  <c r="B43" i="92"/>
  <c r="AA43" i="92" s="1"/>
  <c r="AT42" i="92"/>
  <c r="AS42" i="92"/>
  <c r="AR42" i="92"/>
  <c r="AA42" i="92"/>
  <c r="S42" i="92"/>
  <c r="Q42" i="92"/>
  <c r="J42" i="92"/>
  <c r="I42" i="92"/>
  <c r="H42" i="92"/>
  <c r="G42" i="92"/>
  <c r="B42" i="92"/>
  <c r="AT41" i="92"/>
  <c r="AS41" i="92"/>
  <c r="AR41" i="92"/>
  <c r="S41" i="92"/>
  <c r="Q41" i="92"/>
  <c r="J41" i="92"/>
  <c r="I41" i="92"/>
  <c r="H41" i="92"/>
  <c r="G41" i="92"/>
  <c r="AV41" i="92" s="1"/>
  <c r="B41" i="92"/>
  <c r="AA41" i="92" s="1"/>
  <c r="AV40" i="92"/>
  <c r="AT40" i="92"/>
  <c r="AS40" i="92"/>
  <c r="AR40" i="92"/>
  <c r="AA40" i="92"/>
  <c r="S40" i="92"/>
  <c r="Q40" i="92"/>
  <c r="J40" i="92"/>
  <c r="I40" i="92"/>
  <c r="H40" i="92"/>
  <c r="G40" i="92"/>
  <c r="B40" i="92"/>
  <c r="AT39" i="92"/>
  <c r="AS39" i="92"/>
  <c r="AR39" i="92"/>
  <c r="S39" i="92"/>
  <c r="Q39" i="92"/>
  <c r="J39" i="92"/>
  <c r="I39" i="92"/>
  <c r="H39" i="92"/>
  <c r="G39" i="92"/>
  <c r="AV39" i="92" s="1"/>
  <c r="B39" i="92"/>
  <c r="AA39" i="92" s="1"/>
  <c r="AV38" i="92"/>
  <c r="AT38" i="92"/>
  <c r="AS38" i="92"/>
  <c r="AR38" i="92"/>
  <c r="AA38" i="92"/>
  <c r="S38" i="92"/>
  <c r="Q38" i="92"/>
  <c r="J38" i="92"/>
  <c r="I38" i="92"/>
  <c r="H38" i="92"/>
  <c r="G38" i="92"/>
  <c r="B38" i="92"/>
  <c r="AT37" i="92"/>
  <c r="AS37" i="92"/>
  <c r="AR37" i="92"/>
  <c r="S37" i="92"/>
  <c r="Q37" i="92"/>
  <c r="J37" i="92"/>
  <c r="I37" i="92"/>
  <c r="H37" i="92"/>
  <c r="G37" i="92"/>
  <c r="AV37" i="92" s="1"/>
  <c r="B37" i="92"/>
  <c r="AA37" i="92" s="1"/>
  <c r="AT36" i="92"/>
  <c r="AS36" i="92"/>
  <c r="AR36" i="92"/>
  <c r="AA36" i="92"/>
  <c r="S36" i="92"/>
  <c r="Q36" i="92"/>
  <c r="J36" i="92"/>
  <c r="I36" i="92"/>
  <c r="H36" i="92"/>
  <c r="G36" i="92"/>
  <c r="AV36" i="92" s="1"/>
  <c r="B36" i="92"/>
  <c r="AT35" i="92"/>
  <c r="AS35" i="92"/>
  <c r="AR35" i="92"/>
  <c r="S35" i="92"/>
  <c r="Q35" i="92"/>
  <c r="J35" i="92"/>
  <c r="I35" i="92"/>
  <c r="H35" i="92"/>
  <c r="G35" i="92"/>
  <c r="AV35" i="92" s="1"/>
  <c r="B35" i="92"/>
  <c r="AA35" i="92" s="1"/>
  <c r="AT34" i="92"/>
  <c r="AS34" i="92"/>
  <c r="AR34" i="92"/>
  <c r="AA34" i="92"/>
  <c r="S34" i="92"/>
  <c r="Q34" i="92"/>
  <c r="J34" i="92"/>
  <c r="I34" i="92"/>
  <c r="H34" i="92"/>
  <c r="G34" i="92"/>
  <c r="B34" i="92"/>
  <c r="AT33" i="92"/>
  <c r="AS33" i="92"/>
  <c r="AR33" i="92"/>
  <c r="S33" i="92"/>
  <c r="Q33" i="92"/>
  <c r="J33" i="92"/>
  <c r="I33" i="92"/>
  <c r="H33" i="92"/>
  <c r="G33" i="92"/>
  <c r="AV33" i="92" s="1"/>
  <c r="B33" i="92"/>
  <c r="AA33" i="92" s="1"/>
  <c r="AV32" i="92"/>
  <c r="AT32" i="92"/>
  <c r="AS32" i="92"/>
  <c r="AR32" i="92"/>
  <c r="AA32" i="92"/>
  <c r="S32" i="92"/>
  <c r="Q32" i="92"/>
  <c r="J32" i="92"/>
  <c r="I32" i="92"/>
  <c r="H32" i="92"/>
  <c r="G32" i="92"/>
  <c r="B32" i="92"/>
  <c r="AT31" i="92"/>
  <c r="AS31" i="92"/>
  <c r="AR31" i="92"/>
  <c r="S31" i="92"/>
  <c r="Q31" i="92"/>
  <c r="J31" i="92"/>
  <c r="I31" i="92"/>
  <c r="H31" i="92"/>
  <c r="G31" i="92"/>
  <c r="AV31" i="92" s="1"/>
  <c r="B31" i="92"/>
  <c r="AA31" i="92" s="1"/>
  <c r="AV30" i="92"/>
  <c r="AT30" i="92"/>
  <c r="AS30" i="92"/>
  <c r="AR30" i="92"/>
  <c r="S30" i="92"/>
  <c r="Q30" i="92"/>
  <c r="J30" i="92"/>
  <c r="I30" i="92"/>
  <c r="H30" i="92"/>
  <c r="G30" i="92"/>
  <c r="B30" i="92"/>
  <c r="AA30" i="92" s="1"/>
  <c r="AT29" i="92"/>
  <c r="AS29" i="92"/>
  <c r="AR29" i="92"/>
  <c r="S29" i="92"/>
  <c r="Q29" i="92"/>
  <c r="J29" i="92"/>
  <c r="I29" i="92"/>
  <c r="H29" i="92"/>
  <c r="G29" i="92"/>
  <c r="B29" i="92"/>
  <c r="AA29" i="92" s="1"/>
  <c r="AT28" i="92"/>
  <c r="AS28" i="92"/>
  <c r="AR28" i="92"/>
  <c r="AA28" i="92"/>
  <c r="S28" i="92"/>
  <c r="Q28" i="92"/>
  <c r="J28" i="92"/>
  <c r="I28" i="92"/>
  <c r="H28" i="92"/>
  <c r="G28" i="92"/>
  <c r="B28" i="92"/>
  <c r="AV27" i="92"/>
  <c r="AT27" i="92"/>
  <c r="AS27" i="92"/>
  <c r="AR27" i="92"/>
  <c r="AA27" i="92"/>
  <c r="S27" i="92"/>
  <c r="Q27" i="92"/>
  <c r="J27" i="92"/>
  <c r="I27" i="92"/>
  <c r="H27" i="92"/>
  <c r="G27" i="92"/>
  <c r="B27" i="92"/>
  <c r="AV26" i="92"/>
  <c r="AT26" i="92"/>
  <c r="AS26" i="92"/>
  <c r="AR26" i="92"/>
  <c r="S26" i="92"/>
  <c r="Q26" i="92"/>
  <c r="J26" i="92"/>
  <c r="I26" i="92"/>
  <c r="H26" i="92"/>
  <c r="G26" i="92"/>
  <c r="B26" i="92"/>
  <c r="AA26" i="92" s="1"/>
  <c r="AT25" i="92"/>
  <c r="AS25" i="92"/>
  <c r="AR25" i="92"/>
  <c r="S25" i="92"/>
  <c r="Q25" i="92"/>
  <c r="J25" i="92"/>
  <c r="I25" i="92"/>
  <c r="H25" i="92"/>
  <c r="G25" i="92"/>
  <c r="B25" i="92"/>
  <c r="AA25" i="92" s="1"/>
  <c r="AT24" i="92"/>
  <c r="C11" i="92" s="1"/>
  <c r="AS24" i="92"/>
  <c r="AR24" i="92"/>
  <c r="AA24" i="92"/>
  <c r="S24" i="92"/>
  <c r="Q24" i="92"/>
  <c r="J24" i="92"/>
  <c r="I24" i="92"/>
  <c r="H24" i="92"/>
  <c r="G24" i="92"/>
  <c r="B24" i="92"/>
  <c r="AV23" i="92"/>
  <c r="AT23" i="92"/>
  <c r="AS23" i="92"/>
  <c r="AR23" i="92"/>
  <c r="Z23" i="92"/>
  <c r="S23" i="92"/>
  <c r="Q23" i="92"/>
  <c r="J23" i="92"/>
  <c r="I23" i="92"/>
  <c r="H23" i="92"/>
  <c r="G23" i="92"/>
  <c r="B23" i="92"/>
  <c r="AA23" i="92" s="1"/>
  <c r="AT22" i="92"/>
  <c r="AS22" i="92"/>
  <c r="AR22" i="92"/>
  <c r="Z22" i="92"/>
  <c r="S22" i="92"/>
  <c r="Q22" i="92"/>
  <c r="J22" i="92"/>
  <c r="I22" i="92"/>
  <c r="H22" i="92"/>
  <c r="G22" i="92"/>
  <c r="B22" i="92"/>
  <c r="AA22" i="92" s="1"/>
  <c r="AV21" i="92"/>
  <c r="AT21" i="92"/>
  <c r="AS21" i="92"/>
  <c r="AR21" i="92"/>
  <c r="Z21" i="92"/>
  <c r="S21" i="92"/>
  <c r="Q21" i="92"/>
  <c r="J21" i="92"/>
  <c r="I21" i="92"/>
  <c r="H21" i="92"/>
  <c r="G21" i="92"/>
  <c r="B21" i="92"/>
  <c r="AA21" i="92" s="1"/>
  <c r="AT20" i="92"/>
  <c r="AS20" i="92"/>
  <c r="AR20" i="92"/>
  <c r="Z20" i="92"/>
  <c r="S20" i="92"/>
  <c r="Q20" i="92"/>
  <c r="J20" i="92"/>
  <c r="I20" i="92"/>
  <c r="H20" i="92"/>
  <c r="G20" i="92"/>
  <c r="B20" i="92"/>
  <c r="AA20" i="92" s="1"/>
  <c r="AV19" i="92"/>
  <c r="AT19" i="92"/>
  <c r="AS19" i="92"/>
  <c r="AR19" i="92"/>
  <c r="Z19" i="92"/>
  <c r="S19" i="92"/>
  <c r="Q19" i="92"/>
  <c r="J19" i="92"/>
  <c r="I19" i="92"/>
  <c r="H19" i="92"/>
  <c r="G19" i="92"/>
  <c r="B19" i="92"/>
  <c r="AA19" i="92" s="1"/>
  <c r="AT18" i="92"/>
  <c r="AS18" i="92"/>
  <c r="AR18" i="92"/>
  <c r="Z18" i="92"/>
  <c r="S18" i="92"/>
  <c r="Q18" i="92"/>
  <c r="J18" i="92"/>
  <c r="I18" i="92"/>
  <c r="H18" i="92"/>
  <c r="G18" i="92"/>
  <c r="B18" i="92"/>
  <c r="AA18" i="92" s="1"/>
  <c r="AV17" i="92"/>
  <c r="AT17" i="92"/>
  <c r="AS17" i="92"/>
  <c r="AR17" i="92"/>
  <c r="Z17" i="92"/>
  <c r="S17" i="92"/>
  <c r="Q17" i="92"/>
  <c r="J17" i="92"/>
  <c r="I17" i="92"/>
  <c r="H17" i="92"/>
  <c r="G17" i="92"/>
  <c r="B17" i="92"/>
  <c r="C14" i="92" s="1"/>
  <c r="E14" i="92" s="1"/>
  <c r="AT16" i="92"/>
  <c r="AS16" i="92"/>
  <c r="AR16" i="92"/>
  <c r="Z16" i="92"/>
  <c r="S16" i="92"/>
  <c r="Q16" i="92"/>
  <c r="J16" i="92"/>
  <c r="I16" i="92"/>
  <c r="H120" i="92" s="1"/>
  <c r="H16" i="92"/>
  <c r="G16" i="92"/>
  <c r="AY16" i="92" s="1"/>
  <c r="B16" i="92"/>
  <c r="AA16" i="92" s="1"/>
  <c r="AY15" i="92"/>
  <c r="AV15" i="92"/>
  <c r="AO14" i="92"/>
  <c r="AM14" i="92"/>
  <c r="AJ14" i="92"/>
  <c r="H14" i="92"/>
  <c r="G10" i="92"/>
  <c r="B10" i="92"/>
  <c r="C9" i="92"/>
  <c r="B141" i="92" s="1"/>
  <c r="D7" i="92"/>
  <c r="V5" i="92"/>
  <c r="E5" i="92"/>
  <c r="E3" i="92"/>
  <c r="C3" i="92"/>
  <c r="AV2" i="92"/>
  <c r="V2" i="92"/>
  <c r="X124" i="92" s="1"/>
  <c r="T2" i="92" a="1"/>
  <c r="T2" i="92" s="1"/>
  <c r="B148" i="91"/>
  <c r="B146" i="91"/>
  <c r="B145" i="91"/>
  <c r="B144" i="91"/>
  <c r="B143" i="91"/>
  <c r="B142" i="91"/>
  <c r="B140" i="91"/>
  <c r="B139" i="91"/>
  <c r="B135" i="91"/>
  <c r="B134" i="91"/>
  <c r="B133" i="91"/>
  <c r="B132" i="91"/>
  <c r="D127" i="91"/>
  <c r="AV127" i="91" s="1"/>
  <c r="B127" i="91"/>
  <c r="AV126" i="91"/>
  <c r="D126" i="91"/>
  <c r="B126" i="91"/>
  <c r="D125" i="91"/>
  <c r="AV125" i="91" s="1"/>
  <c r="B125" i="91"/>
  <c r="D124" i="91"/>
  <c r="AV124" i="91" s="1"/>
  <c r="B124" i="91"/>
  <c r="AV123" i="91"/>
  <c r="D123" i="91"/>
  <c r="B123" i="91"/>
  <c r="D122" i="91"/>
  <c r="AV122" i="91" s="1"/>
  <c r="B122" i="91"/>
  <c r="AV121" i="91"/>
  <c r="D121" i="91"/>
  <c r="B121" i="91"/>
  <c r="V120" i="91"/>
  <c r="T120" i="91"/>
  <c r="H120" i="91"/>
  <c r="AT116" i="91"/>
  <c r="AT115" i="91"/>
  <c r="AS115" i="91"/>
  <c r="AR115" i="91"/>
  <c r="Z115" i="91"/>
  <c r="S115" i="91"/>
  <c r="Q115" i="91"/>
  <c r="J115" i="91"/>
  <c r="I115" i="91"/>
  <c r="H115" i="91"/>
  <c r="G115" i="91"/>
  <c r="AV115" i="91" s="1"/>
  <c r="B115" i="91"/>
  <c r="AA115" i="91" s="1"/>
  <c r="AT114" i="91"/>
  <c r="AS114" i="91"/>
  <c r="AR114" i="91"/>
  <c r="Z114" i="91"/>
  <c r="S114" i="91"/>
  <c r="Q114" i="91"/>
  <c r="J114" i="91"/>
  <c r="I114" i="91"/>
  <c r="H114" i="91"/>
  <c r="G114" i="91"/>
  <c r="B114" i="91"/>
  <c r="AA114" i="91" s="1"/>
  <c r="AT113" i="91"/>
  <c r="AS113" i="91"/>
  <c r="AR113" i="91"/>
  <c r="Z113" i="91"/>
  <c r="S113" i="91"/>
  <c r="Q113" i="91"/>
  <c r="J113" i="91"/>
  <c r="I113" i="91"/>
  <c r="H113" i="91"/>
  <c r="G113" i="91"/>
  <c r="AV113" i="91" s="1"/>
  <c r="B113" i="91"/>
  <c r="AA113" i="91" s="1"/>
  <c r="AT112" i="91"/>
  <c r="AS112" i="91"/>
  <c r="AR112" i="91"/>
  <c r="Z112" i="91"/>
  <c r="S112" i="91"/>
  <c r="Q112" i="91"/>
  <c r="J112" i="91"/>
  <c r="I112" i="91"/>
  <c r="H112" i="91"/>
  <c r="G112" i="91"/>
  <c r="B112" i="91"/>
  <c r="AA112" i="91" s="1"/>
  <c r="AT111" i="91"/>
  <c r="AS111" i="91"/>
  <c r="AR111" i="91"/>
  <c r="Z111" i="91"/>
  <c r="S111" i="91"/>
  <c r="Q111" i="91"/>
  <c r="J111" i="91"/>
  <c r="I111" i="91"/>
  <c r="H111" i="91"/>
  <c r="G111" i="91"/>
  <c r="AV111" i="91" s="1"/>
  <c r="B111" i="91"/>
  <c r="AA111" i="91" s="1"/>
  <c r="AT110" i="91"/>
  <c r="AS110" i="91"/>
  <c r="AR110" i="91"/>
  <c r="Z110" i="91"/>
  <c r="S110" i="91"/>
  <c r="Q110" i="91"/>
  <c r="J110" i="91"/>
  <c r="I110" i="91"/>
  <c r="H110" i="91"/>
  <c r="G110" i="91"/>
  <c r="B110" i="91"/>
  <c r="AA110" i="91" s="1"/>
  <c r="AT109" i="91"/>
  <c r="AS109" i="91"/>
  <c r="AR109" i="91"/>
  <c r="Z109" i="91"/>
  <c r="S109" i="91"/>
  <c r="Q109" i="91"/>
  <c r="J109" i="91"/>
  <c r="I109" i="91"/>
  <c r="H109" i="91"/>
  <c r="G109" i="91"/>
  <c r="AV109" i="91" s="1"/>
  <c r="B109" i="91"/>
  <c r="AA109" i="91" s="1"/>
  <c r="AT108" i="91"/>
  <c r="AS108" i="91"/>
  <c r="AR108" i="91"/>
  <c r="Z108" i="91"/>
  <c r="S108" i="91"/>
  <c r="Q108" i="91"/>
  <c r="J108" i="91"/>
  <c r="I108" i="91"/>
  <c r="H108" i="91"/>
  <c r="G108" i="91"/>
  <c r="B108" i="91"/>
  <c r="AA108" i="91" s="1"/>
  <c r="AT107" i="91"/>
  <c r="AS107" i="91"/>
  <c r="AR107" i="91"/>
  <c r="Z107" i="91"/>
  <c r="S107" i="91"/>
  <c r="Q107" i="91"/>
  <c r="J107" i="91"/>
  <c r="I107" i="91"/>
  <c r="H107" i="91"/>
  <c r="G107" i="91"/>
  <c r="AV107" i="91" s="1"/>
  <c r="B107" i="91"/>
  <c r="AA107" i="91" s="1"/>
  <c r="AT106" i="91"/>
  <c r="AS106" i="91"/>
  <c r="AR106" i="91"/>
  <c r="Z106" i="91"/>
  <c r="S106" i="91"/>
  <c r="Q106" i="91"/>
  <c r="J106" i="91"/>
  <c r="I106" i="91"/>
  <c r="H106" i="91"/>
  <c r="G106" i="91"/>
  <c r="B106" i="91"/>
  <c r="AA106" i="91" s="1"/>
  <c r="AT105" i="91"/>
  <c r="AS105" i="91"/>
  <c r="AR105" i="91"/>
  <c r="Z105" i="91"/>
  <c r="S105" i="91"/>
  <c r="Q105" i="91"/>
  <c r="J105" i="91"/>
  <c r="I105" i="91"/>
  <c r="H105" i="91"/>
  <c r="G105" i="91"/>
  <c r="AV105" i="91" s="1"/>
  <c r="B105" i="91"/>
  <c r="AA105" i="91" s="1"/>
  <c r="AT104" i="91"/>
  <c r="AS104" i="91"/>
  <c r="AR104" i="91"/>
  <c r="Z104" i="91"/>
  <c r="S104" i="91"/>
  <c r="Q104" i="91"/>
  <c r="J104" i="91"/>
  <c r="I104" i="91"/>
  <c r="H104" i="91"/>
  <c r="G104" i="91"/>
  <c r="B104" i="91"/>
  <c r="AA104" i="91" s="1"/>
  <c r="AT103" i="91"/>
  <c r="AS103" i="91"/>
  <c r="AR103" i="91"/>
  <c r="Z103" i="91"/>
  <c r="S103" i="91"/>
  <c r="Q103" i="91"/>
  <c r="J103" i="91"/>
  <c r="I103" i="91"/>
  <c r="H103" i="91"/>
  <c r="G103" i="91"/>
  <c r="AV103" i="91" s="1"/>
  <c r="B103" i="91"/>
  <c r="AA103" i="91" s="1"/>
  <c r="AT102" i="91"/>
  <c r="AS102" i="91"/>
  <c r="AR102" i="91"/>
  <c r="Z102" i="91"/>
  <c r="S102" i="91"/>
  <c r="Q102" i="91"/>
  <c r="J102" i="91"/>
  <c r="I102" i="91"/>
  <c r="H102" i="91"/>
  <c r="G102" i="91"/>
  <c r="B102" i="91"/>
  <c r="AA102" i="91" s="1"/>
  <c r="AT101" i="91"/>
  <c r="AS101" i="91"/>
  <c r="AR101" i="91"/>
  <c r="Z101" i="91"/>
  <c r="S101" i="91"/>
  <c r="Q101" i="91"/>
  <c r="J101" i="91"/>
  <c r="I101" i="91"/>
  <c r="H101" i="91"/>
  <c r="G101" i="91"/>
  <c r="AV101" i="91" s="1"/>
  <c r="B101" i="91"/>
  <c r="AA101" i="91" s="1"/>
  <c r="AT100" i="91"/>
  <c r="AS100" i="91"/>
  <c r="AR100" i="91"/>
  <c r="Z100" i="91"/>
  <c r="S100" i="91"/>
  <c r="Q100" i="91"/>
  <c r="J100" i="91"/>
  <c r="I100" i="91"/>
  <c r="H100" i="91"/>
  <c r="G100" i="91"/>
  <c r="B100" i="91"/>
  <c r="AA100" i="91" s="1"/>
  <c r="AT99" i="91"/>
  <c r="AS99" i="91"/>
  <c r="AR99" i="91"/>
  <c r="Z99" i="91"/>
  <c r="S99" i="91"/>
  <c r="Q99" i="91"/>
  <c r="J99" i="91"/>
  <c r="I99" i="91"/>
  <c r="H99" i="91"/>
  <c r="G99" i="91"/>
  <c r="AV99" i="91" s="1"/>
  <c r="B99" i="91"/>
  <c r="AA99" i="91" s="1"/>
  <c r="AT98" i="91"/>
  <c r="AS98" i="91"/>
  <c r="AR98" i="91"/>
  <c r="Z98" i="91"/>
  <c r="S98" i="91"/>
  <c r="Q98" i="91"/>
  <c r="J98" i="91"/>
  <c r="I98" i="91"/>
  <c r="H98" i="91"/>
  <c r="G98" i="91"/>
  <c r="B98" i="91"/>
  <c r="AA98" i="91" s="1"/>
  <c r="AT97" i="91"/>
  <c r="AS97" i="91"/>
  <c r="AR97" i="91"/>
  <c r="Z97" i="91"/>
  <c r="S97" i="91"/>
  <c r="Q97" i="91"/>
  <c r="J97" i="91"/>
  <c r="I97" i="91"/>
  <c r="H97" i="91"/>
  <c r="G97" i="91"/>
  <c r="AV97" i="91" s="1"/>
  <c r="B97" i="91"/>
  <c r="AA97" i="91" s="1"/>
  <c r="AT96" i="91"/>
  <c r="AS96" i="91"/>
  <c r="AR96" i="91"/>
  <c r="Z96" i="91"/>
  <c r="S96" i="91"/>
  <c r="Q96" i="91"/>
  <c r="J96" i="91"/>
  <c r="I96" i="91"/>
  <c r="H96" i="91"/>
  <c r="G96" i="91"/>
  <c r="B96" i="91"/>
  <c r="AA96" i="91" s="1"/>
  <c r="AT95" i="91"/>
  <c r="AS95" i="91"/>
  <c r="AR95" i="91"/>
  <c r="Z95" i="91"/>
  <c r="S95" i="91"/>
  <c r="Q95" i="91"/>
  <c r="J95" i="91"/>
  <c r="I95" i="91"/>
  <c r="H95" i="91"/>
  <c r="G95" i="91"/>
  <c r="AV95" i="91" s="1"/>
  <c r="B95" i="91"/>
  <c r="AA95" i="91" s="1"/>
  <c r="AT94" i="91"/>
  <c r="AS94" i="91"/>
  <c r="AR94" i="91"/>
  <c r="Z94" i="91"/>
  <c r="S94" i="91"/>
  <c r="Q94" i="91"/>
  <c r="J94" i="91"/>
  <c r="I94" i="91"/>
  <c r="H94" i="91"/>
  <c r="G94" i="91"/>
  <c r="B94" i="91"/>
  <c r="AA94" i="91" s="1"/>
  <c r="AT93" i="91"/>
  <c r="AS93" i="91"/>
  <c r="AR93" i="91"/>
  <c r="Z93" i="91"/>
  <c r="S93" i="91"/>
  <c r="Q93" i="91"/>
  <c r="J93" i="91"/>
  <c r="I93" i="91"/>
  <c r="H93" i="91"/>
  <c r="G93" i="91"/>
  <c r="AV93" i="91" s="1"/>
  <c r="B93" i="91"/>
  <c r="AA93" i="91" s="1"/>
  <c r="AT92" i="91"/>
  <c r="AS92" i="91"/>
  <c r="AR92" i="91"/>
  <c r="Z92" i="91"/>
  <c r="S92" i="91"/>
  <c r="Q92" i="91"/>
  <c r="J92" i="91"/>
  <c r="I92" i="91"/>
  <c r="H92" i="91"/>
  <c r="G92" i="91"/>
  <c r="B92" i="91"/>
  <c r="AA92" i="91" s="1"/>
  <c r="AT91" i="91"/>
  <c r="AS91" i="91"/>
  <c r="AR91" i="91"/>
  <c r="Z91" i="91"/>
  <c r="S91" i="91"/>
  <c r="Q91" i="91"/>
  <c r="J91" i="91"/>
  <c r="I91" i="91"/>
  <c r="H91" i="91"/>
  <c r="G91" i="91"/>
  <c r="AV91" i="91" s="1"/>
  <c r="B91" i="91"/>
  <c r="AA91" i="91" s="1"/>
  <c r="AT90" i="91"/>
  <c r="AS90" i="91"/>
  <c r="AR90" i="91"/>
  <c r="Z90" i="91"/>
  <c r="S90" i="91"/>
  <c r="Q90" i="91"/>
  <c r="J90" i="91"/>
  <c r="I90" i="91"/>
  <c r="H90" i="91"/>
  <c r="G90" i="91"/>
  <c r="B90" i="91"/>
  <c r="AA90" i="91" s="1"/>
  <c r="AT89" i="91"/>
  <c r="AS89" i="91"/>
  <c r="AR89" i="91"/>
  <c r="Z89" i="91"/>
  <c r="S89" i="91"/>
  <c r="Q89" i="91"/>
  <c r="J89" i="91"/>
  <c r="I89" i="91"/>
  <c r="H89" i="91"/>
  <c r="G89" i="91"/>
  <c r="AV89" i="91" s="1"/>
  <c r="B89" i="91"/>
  <c r="AA89" i="91" s="1"/>
  <c r="AT88" i="91"/>
  <c r="AS88" i="91"/>
  <c r="AR88" i="91"/>
  <c r="Z88" i="91"/>
  <c r="S88" i="91"/>
  <c r="Q88" i="91"/>
  <c r="J88" i="91"/>
  <c r="I88" i="91"/>
  <c r="H88" i="91"/>
  <c r="G88" i="91"/>
  <c r="B88" i="91"/>
  <c r="AA88" i="91" s="1"/>
  <c r="AT87" i="91"/>
  <c r="AS87" i="91"/>
  <c r="AR87" i="91"/>
  <c r="Z87" i="91"/>
  <c r="S87" i="91"/>
  <c r="Q87" i="91"/>
  <c r="J87" i="91"/>
  <c r="I87" i="91"/>
  <c r="H87" i="91"/>
  <c r="G87" i="91"/>
  <c r="AV87" i="91" s="1"/>
  <c r="B87" i="91"/>
  <c r="AA87" i="91" s="1"/>
  <c r="AT86" i="91"/>
  <c r="AS86" i="91"/>
  <c r="AR86" i="91"/>
  <c r="Z86" i="91"/>
  <c r="S86" i="91"/>
  <c r="Q86" i="91"/>
  <c r="J86" i="91"/>
  <c r="I86" i="91"/>
  <c r="H86" i="91"/>
  <c r="G86" i="91"/>
  <c r="B86" i="91"/>
  <c r="AA86" i="91" s="1"/>
  <c r="AT85" i="91"/>
  <c r="AS85" i="91"/>
  <c r="AR85" i="91"/>
  <c r="Z85" i="91"/>
  <c r="S85" i="91"/>
  <c r="Q85" i="91"/>
  <c r="J85" i="91"/>
  <c r="I85" i="91"/>
  <c r="H85" i="91"/>
  <c r="G85" i="91"/>
  <c r="AV85" i="91" s="1"/>
  <c r="B85" i="91"/>
  <c r="AA85" i="91" s="1"/>
  <c r="AT84" i="91"/>
  <c r="AS84" i="91"/>
  <c r="AR84" i="91"/>
  <c r="Z84" i="91"/>
  <c r="S84" i="91"/>
  <c r="Q84" i="91"/>
  <c r="J84" i="91"/>
  <c r="I84" i="91"/>
  <c r="H84" i="91"/>
  <c r="G84" i="91"/>
  <c r="B84" i="91"/>
  <c r="AA84" i="91" s="1"/>
  <c r="AT83" i="91"/>
  <c r="AS83" i="91"/>
  <c r="AR83" i="91"/>
  <c r="Z83" i="91"/>
  <c r="S83" i="91"/>
  <c r="Q83" i="91"/>
  <c r="J83" i="91"/>
  <c r="I83" i="91"/>
  <c r="H83" i="91"/>
  <c r="G83" i="91"/>
  <c r="AV83" i="91" s="1"/>
  <c r="B83" i="91"/>
  <c r="AA83" i="91" s="1"/>
  <c r="AT82" i="91"/>
  <c r="AS82" i="91"/>
  <c r="AR82" i="91"/>
  <c r="Z82" i="91"/>
  <c r="S82" i="91"/>
  <c r="Q82" i="91"/>
  <c r="J82" i="91"/>
  <c r="I82" i="91"/>
  <c r="H82" i="91"/>
  <c r="G82" i="91"/>
  <c r="B82" i="91"/>
  <c r="AA82" i="91" s="1"/>
  <c r="AT81" i="91"/>
  <c r="AS81" i="91"/>
  <c r="AR81" i="91"/>
  <c r="Z81" i="91"/>
  <c r="S81" i="91"/>
  <c r="Q81" i="91"/>
  <c r="J81" i="91"/>
  <c r="I81" i="91"/>
  <c r="H81" i="91"/>
  <c r="G81" i="91"/>
  <c r="AV81" i="91" s="1"/>
  <c r="B81" i="91"/>
  <c r="AA81" i="91" s="1"/>
  <c r="AT80" i="91"/>
  <c r="AS80" i="91"/>
  <c r="AR80" i="91"/>
  <c r="Z80" i="91"/>
  <c r="S80" i="91"/>
  <c r="Q80" i="91"/>
  <c r="J80" i="91"/>
  <c r="I80" i="91"/>
  <c r="H80" i="91"/>
  <c r="G80" i="91"/>
  <c r="B80" i="91"/>
  <c r="AA80" i="91" s="1"/>
  <c r="AT79" i="91"/>
  <c r="AS79" i="91"/>
  <c r="AR79" i="91"/>
  <c r="Z79" i="91"/>
  <c r="S79" i="91"/>
  <c r="Q79" i="91"/>
  <c r="J79" i="91"/>
  <c r="I79" i="91"/>
  <c r="H79" i="91"/>
  <c r="G79" i="91"/>
  <c r="AV79" i="91" s="1"/>
  <c r="B79" i="91"/>
  <c r="AA79" i="91" s="1"/>
  <c r="AT78" i="91"/>
  <c r="AS78" i="91"/>
  <c r="AR78" i="91"/>
  <c r="Z78" i="91"/>
  <c r="S78" i="91"/>
  <c r="Q78" i="91"/>
  <c r="J78" i="91"/>
  <c r="I78" i="91"/>
  <c r="H78" i="91"/>
  <c r="G78" i="91"/>
  <c r="AV78" i="91" s="1"/>
  <c r="B78" i="91"/>
  <c r="AA78" i="91" s="1"/>
  <c r="AT77" i="91"/>
  <c r="AS77" i="91"/>
  <c r="AR77" i="91"/>
  <c r="Z77" i="91"/>
  <c r="S77" i="91"/>
  <c r="Q77" i="91"/>
  <c r="J77" i="91"/>
  <c r="I77" i="91"/>
  <c r="H77" i="91"/>
  <c r="G77" i="91"/>
  <c r="AV77" i="91" s="1"/>
  <c r="B77" i="91"/>
  <c r="AA77" i="91" s="1"/>
  <c r="AT76" i="91"/>
  <c r="AS76" i="91"/>
  <c r="AR76" i="91"/>
  <c r="Z76" i="91"/>
  <c r="S76" i="91"/>
  <c r="Q76" i="91"/>
  <c r="J76" i="91"/>
  <c r="I76" i="91"/>
  <c r="H76" i="91"/>
  <c r="G76" i="91"/>
  <c r="AV76" i="91" s="1"/>
  <c r="B76" i="91"/>
  <c r="AA76" i="91" s="1"/>
  <c r="AT75" i="91"/>
  <c r="AS75" i="91"/>
  <c r="AR75" i="91"/>
  <c r="Z75" i="91"/>
  <c r="S75" i="91"/>
  <c r="Q75" i="91"/>
  <c r="J75" i="91"/>
  <c r="I75" i="91"/>
  <c r="H75" i="91"/>
  <c r="G75" i="91"/>
  <c r="AV75" i="91" s="1"/>
  <c r="B75" i="91"/>
  <c r="AA75" i="91" s="1"/>
  <c r="AT74" i="91"/>
  <c r="AS74" i="91"/>
  <c r="AR74" i="91"/>
  <c r="Z74" i="91"/>
  <c r="S74" i="91"/>
  <c r="Q74" i="91"/>
  <c r="J74" i="91"/>
  <c r="I74" i="91"/>
  <c r="H74" i="91"/>
  <c r="G74" i="91"/>
  <c r="AV74" i="91" s="1"/>
  <c r="B74" i="91"/>
  <c r="AA74" i="91" s="1"/>
  <c r="AT73" i="91"/>
  <c r="AS73" i="91"/>
  <c r="AR73" i="91"/>
  <c r="Z73" i="91"/>
  <c r="S73" i="91"/>
  <c r="Q73" i="91"/>
  <c r="J73" i="91"/>
  <c r="I73" i="91"/>
  <c r="H73" i="91"/>
  <c r="G73" i="91"/>
  <c r="AV73" i="91" s="1"/>
  <c r="B73" i="91"/>
  <c r="AA73" i="91" s="1"/>
  <c r="AT72" i="91"/>
  <c r="AS72" i="91"/>
  <c r="AR72" i="91"/>
  <c r="Z72" i="91"/>
  <c r="S72" i="91"/>
  <c r="Q72" i="91"/>
  <c r="J72" i="91"/>
  <c r="I72" i="91"/>
  <c r="H72" i="91"/>
  <c r="G72" i="91"/>
  <c r="AV72" i="91" s="1"/>
  <c r="B72" i="91"/>
  <c r="AA72" i="91" s="1"/>
  <c r="AT71" i="91"/>
  <c r="AS71" i="91"/>
  <c r="AR71" i="91"/>
  <c r="Z71" i="91"/>
  <c r="S71" i="91"/>
  <c r="Q71" i="91"/>
  <c r="J71" i="91"/>
  <c r="I71" i="91"/>
  <c r="H71" i="91"/>
  <c r="G71" i="91"/>
  <c r="AV71" i="91" s="1"/>
  <c r="B71" i="91"/>
  <c r="AA71" i="91" s="1"/>
  <c r="AT70" i="91"/>
  <c r="AS70" i="91"/>
  <c r="AR70" i="91"/>
  <c r="Z70" i="91"/>
  <c r="S70" i="91"/>
  <c r="Q70" i="91"/>
  <c r="J70" i="91"/>
  <c r="I70" i="91"/>
  <c r="H70" i="91"/>
  <c r="G70" i="91"/>
  <c r="AV70" i="91" s="1"/>
  <c r="B70" i="91"/>
  <c r="AA70" i="91" s="1"/>
  <c r="AT69" i="91"/>
  <c r="AS69" i="91"/>
  <c r="AR69" i="91"/>
  <c r="Z69" i="91"/>
  <c r="S69" i="91"/>
  <c r="Q69" i="91"/>
  <c r="J69" i="91"/>
  <c r="I69" i="91"/>
  <c r="H69" i="91"/>
  <c r="G69" i="91"/>
  <c r="AV69" i="91" s="1"/>
  <c r="B69" i="91"/>
  <c r="AA69" i="91" s="1"/>
  <c r="AT68" i="91"/>
  <c r="AS68" i="91"/>
  <c r="AR68" i="91"/>
  <c r="Z68" i="91"/>
  <c r="S68" i="91"/>
  <c r="Q68" i="91"/>
  <c r="J68" i="91"/>
  <c r="I68" i="91"/>
  <c r="H68" i="91"/>
  <c r="G68" i="91"/>
  <c r="AV68" i="91" s="1"/>
  <c r="B68" i="91"/>
  <c r="AA68" i="91" s="1"/>
  <c r="AT67" i="91"/>
  <c r="AS67" i="91"/>
  <c r="AR67" i="91"/>
  <c r="Z67" i="91"/>
  <c r="S67" i="91"/>
  <c r="Q67" i="91"/>
  <c r="J67" i="91"/>
  <c r="I67" i="91"/>
  <c r="H67" i="91"/>
  <c r="G67" i="91"/>
  <c r="AV67" i="91" s="1"/>
  <c r="B67" i="91"/>
  <c r="AA67" i="91" s="1"/>
  <c r="AT66" i="91"/>
  <c r="AS66" i="91"/>
  <c r="AR66" i="91"/>
  <c r="Z66" i="91"/>
  <c r="S66" i="91"/>
  <c r="Q66" i="91"/>
  <c r="J66" i="91"/>
  <c r="I66" i="91"/>
  <c r="H66" i="91"/>
  <c r="G66" i="91"/>
  <c r="AV66" i="91" s="1"/>
  <c r="B66" i="91"/>
  <c r="AA66" i="91" s="1"/>
  <c r="AT65" i="91"/>
  <c r="AS65" i="91"/>
  <c r="AR65" i="91"/>
  <c r="Z65" i="91"/>
  <c r="S65" i="91"/>
  <c r="Q65" i="91"/>
  <c r="J65" i="91"/>
  <c r="I65" i="91"/>
  <c r="H65" i="91"/>
  <c r="G65" i="91"/>
  <c r="AV65" i="91" s="1"/>
  <c r="B65" i="91"/>
  <c r="AA65" i="91" s="1"/>
  <c r="AT64" i="91"/>
  <c r="AS64" i="91"/>
  <c r="AR64" i="91"/>
  <c r="Z64" i="91"/>
  <c r="S64" i="91"/>
  <c r="Q64" i="91"/>
  <c r="J64" i="91"/>
  <c r="I64" i="91"/>
  <c r="H64" i="91"/>
  <c r="G64" i="91"/>
  <c r="AV64" i="91" s="1"/>
  <c r="B64" i="91"/>
  <c r="AA64" i="91" s="1"/>
  <c r="AT63" i="91"/>
  <c r="AS63" i="91"/>
  <c r="AR63" i="91"/>
  <c r="Z63" i="91"/>
  <c r="S63" i="91"/>
  <c r="Q63" i="91"/>
  <c r="J63" i="91"/>
  <c r="I63" i="91"/>
  <c r="H63" i="91"/>
  <c r="G63" i="91"/>
  <c r="AV63" i="91" s="1"/>
  <c r="B63" i="91"/>
  <c r="AA63" i="91" s="1"/>
  <c r="AT62" i="91"/>
  <c r="AS62" i="91"/>
  <c r="AR62" i="91"/>
  <c r="Z62" i="91"/>
  <c r="S62" i="91"/>
  <c r="Q62" i="91"/>
  <c r="J62" i="91"/>
  <c r="I62" i="91"/>
  <c r="H62" i="91"/>
  <c r="G62" i="91"/>
  <c r="AV62" i="91" s="1"/>
  <c r="B62" i="91"/>
  <c r="AA62" i="91" s="1"/>
  <c r="AT61" i="91"/>
  <c r="AS61" i="91"/>
  <c r="AR61" i="91"/>
  <c r="Z61" i="91"/>
  <c r="S61" i="91"/>
  <c r="Q61" i="91"/>
  <c r="J61" i="91"/>
  <c r="I61" i="91"/>
  <c r="H61" i="91"/>
  <c r="G61" i="91"/>
  <c r="AV61" i="91" s="1"/>
  <c r="B61" i="91"/>
  <c r="AA61" i="91" s="1"/>
  <c r="AT60" i="91"/>
  <c r="AS60" i="91"/>
  <c r="AR60" i="91"/>
  <c r="Z60" i="91"/>
  <c r="S60" i="91"/>
  <c r="Q60" i="91"/>
  <c r="J60" i="91"/>
  <c r="I60" i="91"/>
  <c r="H60" i="91"/>
  <c r="G60" i="91"/>
  <c r="AV60" i="91" s="1"/>
  <c r="B60" i="91"/>
  <c r="AA60" i="91" s="1"/>
  <c r="AT59" i="91"/>
  <c r="AS59" i="91"/>
  <c r="AR59" i="91"/>
  <c r="S59" i="91"/>
  <c r="Q59" i="91"/>
  <c r="J59" i="91"/>
  <c r="I59" i="91"/>
  <c r="H59" i="91"/>
  <c r="G59" i="91"/>
  <c r="AV59" i="91" s="1"/>
  <c r="B59" i="91"/>
  <c r="AA59" i="91" s="1"/>
  <c r="AV58" i="91"/>
  <c r="AT58" i="91"/>
  <c r="AS58" i="91"/>
  <c r="AR58" i="91"/>
  <c r="AA58" i="91"/>
  <c r="S58" i="91"/>
  <c r="Q58" i="91"/>
  <c r="J58" i="91"/>
  <c r="I58" i="91"/>
  <c r="H58" i="91"/>
  <c r="G58" i="91"/>
  <c r="B58" i="91"/>
  <c r="AT57" i="91"/>
  <c r="AS57" i="91"/>
  <c r="AR57" i="91"/>
  <c r="S57" i="91"/>
  <c r="Q57" i="91"/>
  <c r="J57" i="91"/>
  <c r="I57" i="91"/>
  <c r="H57" i="91"/>
  <c r="G57" i="91"/>
  <c r="AV57" i="91" s="1"/>
  <c r="B57" i="91"/>
  <c r="AA57" i="91" s="1"/>
  <c r="AV56" i="91"/>
  <c r="AT56" i="91"/>
  <c r="AS56" i="91"/>
  <c r="AR56" i="91"/>
  <c r="AA56" i="91"/>
  <c r="S56" i="91"/>
  <c r="Q56" i="91"/>
  <c r="J56" i="91"/>
  <c r="I56" i="91"/>
  <c r="H56" i="91"/>
  <c r="G56" i="91"/>
  <c r="B56" i="91"/>
  <c r="AT55" i="91"/>
  <c r="AS55" i="91"/>
  <c r="AR55" i="91"/>
  <c r="S55" i="91"/>
  <c r="Q55" i="91"/>
  <c r="J55" i="91"/>
  <c r="I55" i="91"/>
  <c r="H55" i="91"/>
  <c r="G55" i="91"/>
  <c r="AV55" i="91" s="1"/>
  <c r="B55" i="91"/>
  <c r="AA55" i="91" s="1"/>
  <c r="AT54" i="91"/>
  <c r="AS54" i="91"/>
  <c r="AR54" i="91"/>
  <c r="AA54" i="91"/>
  <c r="S54" i="91"/>
  <c r="Q54" i="91"/>
  <c r="J54" i="91"/>
  <c r="I54" i="91"/>
  <c r="H54" i="91"/>
  <c r="G54" i="91"/>
  <c r="B54" i="91"/>
  <c r="AT53" i="91"/>
  <c r="AS53" i="91"/>
  <c r="AR53" i="91"/>
  <c r="S53" i="91"/>
  <c r="Q53" i="91"/>
  <c r="J53" i="91"/>
  <c r="I53" i="91"/>
  <c r="H53" i="91"/>
  <c r="G53" i="91"/>
  <c r="AV53" i="91" s="1"/>
  <c r="B53" i="91"/>
  <c r="AA53" i="91" s="1"/>
  <c r="AT52" i="91"/>
  <c r="AS52" i="91"/>
  <c r="AR52" i="91"/>
  <c r="AA52" i="91"/>
  <c r="S52" i="91"/>
  <c r="Q52" i="91"/>
  <c r="J52" i="91"/>
  <c r="I52" i="91"/>
  <c r="H52" i="91"/>
  <c r="G52" i="91"/>
  <c r="B52" i="91"/>
  <c r="AV51" i="91"/>
  <c r="AT51" i="91"/>
  <c r="AS51" i="91"/>
  <c r="AR51" i="91"/>
  <c r="S51" i="91"/>
  <c r="Q51" i="91"/>
  <c r="J51" i="91"/>
  <c r="I51" i="91"/>
  <c r="H51" i="91"/>
  <c r="G51" i="91"/>
  <c r="B51" i="91"/>
  <c r="AA51" i="91" s="1"/>
  <c r="AT50" i="91"/>
  <c r="AS50" i="91"/>
  <c r="AR50" i="91"/>
  <c r="AA50" i="91"/>
  <c r="S50" i="91"/>
  <c r="Q50" i="91"/>
  <c r="J50" i="91"/>
  <c r="I50" i="91"/>
  <c r="H50" i="91"/>
  <c r="G50" i="91"/>
  <c r="B50" i="91"/>
  <c r="AT49" i="91"/>
  <c r="AS49" i="91"/>
  <c r="AR49" i="91"/>
  <c r="S49" i="91"/>
  <c r="Q49" i="91"/>
  <c r="J49" i="91"/>
  <c r="I49" i="91"/>
  <c r="H49" i="91"/>
  <c r="G49" i="91"/>
  <c r="AV49" i="91" s="1"/>
  <c r="B49" i="91"/>
  <c r="AA49" i="91" s="1"/>
  <c r="AV48" i="91"/>
  <c r="AT48" i="91"/>
  <c r="AS48" i="91"/>
  <c r="AR48" i="91"/>
  <c r="AA48" i="91"/>
  <c r="S48" i="91"/>
  <c r="Q48" i="91"/>
  <c r="J48" i="91"/>
  <c r="I48" i="91"/>
  <c r="H48" i="91"/>
  <c r="G48" i="91"/>
  <c r="B48" i="91"/>
  <c r="AV47" i="91"/>
  <c r="AT47" i="91"/>
  <c r="AS47" i="91"/>
  <c r="AR47" i="91"/>
  <c r="S47" i="91"/>
  <c r="Q47" i="91"/>
  <c r="J47" i="91"/>
  <c r="I47" i="91"/>
  <c r="H47" i="91"/>
  <c r="G47" i="91"/>
  <c r="B47" i="91"/>
  <c r="AA47" i="91" s="1"/>
  <c r="AT46" i="91"/>
  <c r="AS46" i="91"/>
  <c r="AR46" i="91"/>
  <c r="S46" i="91"/>
  <c r="Q46" i="91"/>
  <c r="J46" i="91"/>
  <c r="I46" i="91"/>
  <c r="H46" i="91"/>
  <c r="G46" i="91"/>
  <c r="B46" i="91"/>
  <c r="AA46" i="91" s="1"/>
  <c r="AT45" i="91"/>
  <c r="AS45" i="91"/>
  <c r="AR45" i="91"/>
  <c r="S45" i="91"/>
  <c r="Q45" i="91"/>
  <c r="J45" i="91"/>
  <c r="I45" i="91"/>
  <c r="H45" i="91"/>
  <c r="G45" i="91"/>
  <c r="AV45" i="91" s="1"/>
  <c r="B45" i="91"/>
  <c r="AA45" i="91" s="1"/>
  <c r="AT44" i="91"/>
  <c r="AS44" i="91"/>
  <c r="AR44" i="91"/>
  <c r="AA44" i="91"/>
  <c r="S44" i="91"/>
  <c r="Q44" i="91"/>
  <c r="J44" i="91"/>
  <c r="I44" i="91"/>
  <c r="H44" i="91"/>
  <c r="G44" i="91"/>
  <c r="B44" i="91"/>
  <c r="AV43" i="91"/>
  <c r="AT43" i="91"/>
  <c r="AS43" i="91"/>
  <c r="AR43" i="91"/>
  <c r="S43" i="91"/>
  <c r="Q43" i="91"/>
  <c r="J43" i="91"/>
  <c r="I43" i="91"/>
  <c r="H43" i="91"/>
  <c r="G43" i="91"/>
  <c r="B43" i="91"/>
  <c r="AA43" i="91" s="1"/>
  <c r="AV42" i="91"/>
  <c r="AT42" i="91"/>
  <c r="AS42" i="91"/>
  <c r="AR42" i="91"/>
  <c r="AA42" i="91"/>
  <c r="S42" i="91"/>
  <c r="Q42" i="91"/>
  <c r="J42" i="91"/>
  <c r="I42" i="91"/>
  <c r="H42" i="91"/>
  <c r="G42" i="91"/>
  <c r="B42" i="91"/>
  <c r="AT41" i="91"/>
  <c r="AS41" i="91"/>
  <c r="AR41" i="91"/>
  <c r="S41" i="91"/>
  <c r="Q41" i="91"/>
  <c r="J41" i="91"/>
  <c r="I41" i="91"/>
  <c r="H41" i="91"/>
  <c r="G41" i="91"/>
  <c r="AV41" i="91" s="1"/>
  <c r="B41" i="91"/>
  <c r="AA41" i="91" s="1"/>
  <c r="AT40" i="91"/>
  <c r="AS40" i="91"/>
  <c r="AR40" i="91"/>
  <c r="AA40" i="91"/>
  <c r="S40" i="91"/>
  <c r="Q40" i="91"/>
  <c r="J40" i="91"/>
  <c r="I40" i="91"/>
  <c r="H40" i="91"/>
  <c r="G40" i="91"/>
  <c r="B40" i="91"/>
  <c r="AV39" i="91"/>
  <c r="AT39" i="91"/>
  <c r="AS39" i="91"/>
  <c r="AR39" i="91"/>
  <c r="AA39" i="91"/>
  <c r="S39" i="91"/>
  <c r="Q39" i="91"/>
  <c r="J39" i="91"/>
  <c r="I39" i="91"/>
  <c r="H39" i="91"/>
  <c r="G39" i="91"/>
  <c r="B39" i="91"/>
  <c r="AV38" i="91"/>
  <c r="AT38" i="91"/>
  <c r="AS38" i="91"/>
  <c r="AR38" i="91"/>
  <c r="AA38" i="91"/>
  <c r="S38" i="91"/>
  <c r="Q38" i="91"/>
  <c r="J38" i="91"/>
  <c r="I38" i="91"/>
  <c r="H38" i="91"/>
  <c r="G38" i="91"/>
  <c r="B38" i="91"/>
  <c r="AT37" i="91"/>
  <c r="AS37" i="91"/>
  <c r="AR37" i="91"/>
  <c r="S37" i="91"/>
  <c r="Q37" i="91"/>
  <c r="J37" i="91"/>
  <c r="I37" i="91"/>
  <c r="H37" i="91"/>
  <c r="G37" i="91"/>
  <c r="AV37" i="91" s="1"/>
  <c r="B37" i="91"/>
  <c r="AA37" i="91" s="1"/>
  <c r="AV36" i="91"/>
  <c r="AT36" i="91"/>
  <c r="AS36" i="91"/>
  <c r="AR36" i="91"/>
  <c r="AA36" i="91"/>
  <c r="S36" i="91"/>
  <c r="Q36" i="91"/>
  <c r="J36" i="91"/>
  <c r="I36" i="91"/>
  <c r="H36" i="91"/>
  <c r="G36" i="91"/>
  <c r="B36" i="91"/>
  <c r="AV35" i="91"/>
  <c r="AT35" i="91"/>
  <c r="AS35" i="91"/>
  <c r="AR35" i="91"/>
  <c r="AA35" i="91"/>
  <c r="S35" i="91"/>
  <c r="Q35" i="91"/>
  <c r="J35" i="91"/>
  <c r="I35" i="91"/>
  <c r="H35" i="91"/>
  <c r="G35" i="91"/>
  <c r="B35" i="91"/>
  <c r="AT34" i="91"/>
  <c r="AS34" i="91"/>
  <c r="AR34" i="91"/>
  <c r="S34" i="91"/>
  <c r="Q34" i="91"/>
  <c r="J34" i="91"/>
  <c r="I34" i="91"/>
  <c r="H34" i="91"/>
  <c r="G34" i="91"/>
  <c r="AV34" i="91" s="1"/>
  <c r="B34" i="91"/>
  <c r="AA34" i="91" s="1"/>
  <c r="AT33" i="91"/>
  <c r="AS33" i="91"/>
  <c r="AR33" i="91"/>
  <c r="S33" i="91"/>
  <c r="Q33" i="91"/>
  <c r="J33" i="91"/>
  <c r="I33" i="91"/>
  <c r="H33" i="91"/>
  <c r="G33" i="91"/>
  <c r="AV33" i="91" s="1"/>
  <c r="B33" i="91"/>
  <c r="AA33" i="91" s="1"/>
  <c r="AV32" i="91"/>
  <c r="AT32" i="91"/>
  <c r="AS32" i="91"/>
  <c r="AR32" i="91"/>
  <c r="AA32" i="91"/>
  <c r="S32" i="91"/>
  <c r="Q32" i="91"/>
  <c r="J32" i="91"/>
  <c r="I32" i="91"/>
  <c r="H32" i="91"/>
  <c r="G32" i="91"/>
  <c r="B32" i="91"/>
  <c r="AV31" i="91"/>
  <c r="AT31" i="91"/>
  <c r="AS31" i="91"/>
  <c r="AR31" i="91"/>
  <c r="S31" i="91"/>
  <c r="Q31" i="91"/>
  <c r="J31" i="91"/>
  <c r="I31" i="91"/>
  <c r="H31" i="91"/>
  <c r="G31" i="91"/>
  <c r="B31" i="91"/>
  <c r="AA31" i="91" s="1"/>
  <c r="AT30" i="91"/>
  <c r="AS30" i="91"/>
  <c r="AR30" i="91"/>
  <c r="S30" i="91"/>
  <c r="Q30" i="91"/>
  <c r="J30" i="91"/>
  <c r="I30" i="91"/>
  <c r="H30" i="91"/>
  <c r="G30" i="91"/>
  <c r="B30" i="91"/>
  <c r="AA30" i="91" s="1"/>
  <c r="AT29" i="91"/>
  <c r="AS29" i="91"/>
  <c r="AR29" i="91"/>
  <c r="S29" i="91"/>
  <c r="Q29" i="91"/>
  <c r="J29" i="91"/>
  <c r="I29" i="91"/>
  <c r="H29" i="91"/>
  <c r="G29" i="91"/>
  <c r="AV29" i="91" s="1"/>
  <c r="B29" i="91"/>
  <c r="AA29" i="91" s="1"/>
  <c r="AT28" i="91"/>
  <c r="AS28" i="91"/>
  <c r="AR28" i="91"/>
  <c r="S28" i="91"/>
  <c r="Q28" i="91"/>
  <c r="J28" i="91"/>
  <c r="I28" i="91"/>
  <c r="H28" i="91"/>
  <c r="G28" i="91"/>
  <c r="B28" i="91"/>
  <c r="AA28" i="91" s="1"/>
  <c r="AT27" i="91"/>
  <c r="AS27" i="91"/>
  <c r="AR27" i="91"/>
  <c r="S27" i="91"/>
  <c r="Q27" i="91"/>
  <c r="J27" i="91"/>
  <c r="I27" i="91"/>
  <c r="H27" i="91"/>
  <c r="G27" i="91"/>
  <c r="B27" i="91"/>
  <c r="AA27" i="91" s="1"/>
  <c r="AV26" i="91"/>
  <c r="AT26" i="91"/>
  <c r="C11" i="91" s="1"/>
  <c r="AS26" i="91"/>
  <c r="AR26" i="91"/>
  <c r="AA26" i="91"/>
  <c r="S26" i="91"/>
  <c r="Q26" i="91"/>
  <c r="J26" i="91"/>
  <c r="I26" i="91"/>
  <c r="H26" i="91"/>
  <c r="G26" i="91"/>
  <c r="B26" i="91"/>
  <c r="AV25" i="91"/>
  <c r="AT25" i="91"/>
  <c r="AS25" i="91"/>
  <c r="AR25" i="91"/>
  <c r="AA25" i="91"/>
  <c r="S25" i="91"/>
  <c r="Q25" i="91"/>
  <c r="J25" i="91"/>
  <c r="I25" i="91"/>
  <c r="H25" i="91"/>
  <c r="G25" i="91"/>
  <c r="B25" i="91"/>
  <c r="AT24" i="91"/>
  <c r="AS24" i="91"/>
  <c r="AR24" i="91"/>
  <c r="S24" i="91"/>
  <c r="Q24" i="91"/>
  <c r="J24" i="91"/>
  <c r="I24" i="91"/>
  <c r="H24" i="91"/>
  <c r="G24" i="91"/>
  <c r="AV24" i="91" s="1"/>
  <c r="B24" i="91"/>
  <c r="AA24" i="91" s="1"/>
  <c r="AT23" i="91"/>
  <c r="AS23" i="91"/>
  <c r="AR23" i="91"/>
  <c r="Z23" i="91"/>
  <c r="S23" i="91"/>
  <c r="Q23" i="91"/>
  <c r="J23" i="91"/>
  <c r="I23" i="91"/>
  <c r="H23" i="91"/>
  <c r="G23" i="91"/>
  <c r="B23" i="91"/>
  <c r="AA23" i="91" s="1"/>
  <c r="AV22" i="91"/>
  <c r="AT22" i="91"/>
  <c r="AS22" i="91"/>
  <c r="AR22" i="91"/>
  <c r="Z22" i="91"/>
  <c r="S22" i="91"/>
  <c r="Q22" i="91"/>
  <c r="J22" i="91"/>
  <c r="I22" i="91"/>
  <c r="H22" i="91"/>
  <c r="G22" i="91"/>
  <c r="B22" i="91"/>
  <c r="AA22" i="91" s="1"/>
  <c r="AT21" i="91"/>
  <c r="AS21" i="91"/>
  <c r="AR21" i="91"/>
  <c r="Z21" i="91"/>
  <c r="S21" i="91"/>
  <c r="Q21" i="91"/>
  <c r="J21" i="91"/>
  <c r="I21" i="91"/>
  <c r="H21" i="91"/>
  <c r="G21" i="91"/>
  <c r="B21" i="91"/>
  <c r="AA21" i="91" s="1"/>
  <c r="AV20" i="91"/>
  <c r="AT20" i="91"/>
  <c r="AS20" i="91"/>
  <c r="AR20" i="91"/>
  <c r="Z20" i="91"/>
  <c r="S20" i="91"/>
  <c r="Q20" i="91"/>
  <c r="J20" i="91"/>
  <c r="I20" i="91"/>
  <c r="H20" i="91"/>
  <c r="G20" i="91"/>
  <c r="B20" i="91"/>
  <c r="AA20" i="91" s="1"/>
  <c r="AT19" i="91"/>
  <c r="AS19" i="91"/>
  <c r="AR19" i="91"/>
  <c r="Z19" i="91"/>
  <c r="S19" i="91"/>
  <c r="Q19" i="91"/>
  <c r="J19" i="91"/>
  <c r="I19" i="91"/>
  <c r="H19" i="91"/>
  <c r="G19" i="91"/>
  <c r="B19" i="91"/>
  <c r="AA19" i="91" s="1"/>
  <c r="AV18" i="91"/>
  <c r="AT18" i="91"/>
  <c r="AS18" i="91"/>
  <c r="AR18" i="91"/>
  <c r="Z18" i="91"/>
  <c r="S18" i="91"/>
  <c r="Q18" i="91"/>
  <c r="J18" i="91"/>
  <c r="I18" i="91"/>
  <c r="H18" i="91"/>
  <c r="G18" i="91"/>
  <c r="B18" i="91"/>
  <c r="AA18" i="91" s="1"/>
  <c r="AT17" i="91"/>
  <c r="AS17" i="91"/>
  <c r="AR17" i="91"/>
  <c r="Z17" i="91"/>
  <c r="S17" i="91"/>
  <c r="Q17" i="91"/>
  <c r="J17" i="91"/>
  <c r="I17" i="91"/>
  <c r="H17" i="91"/>
  <c r="G17" i="91"/>
  <c r="B17" i="91"/>
  <c r="AA17" i="91" s="1"/>
  <c r="AV16" i="91"/>
  <c r="AT16" i="91"/>
  <c r="AS16" i="91"/>
  <c r="AR16" i="91"/>
  <c r="Z16" i="91"/>
  <c r="S16" i="91"/>
  <c r="Q16" i="91"/>
  <c r="J16" i="91"/>
  <c r="I16" i="91"/>
  <c r="H16" i="91"/>
  <c r="G16" i="91"/>
  <c r="D120" i="91" s="1"/>
  <c r="B16" i="91"/>
  <c r="AA16" i="91" s="1"/>
  <c r="AY15" i="91"/>
  <c r="AV15" i="91"/>
  <c r="AM14" i="91"/>
  <c r="AO14" i="91" s="1"/>
  <c r="AJ14" i="91"/>
  <c r="H14" i="91"/>
  <c r="C14" i="91"/>
  <c r="E14" i="91" s="1"/>
  <c r="G10" i="91"/>
  <c r="B10" i="91"/>
  <c r="C9" i="91"/>
  <c r="B141" i="91" s="1"/>
  <c r="D7" i="91"/>
  <c r="V5" i="91"/>
  <c r="E5" i="91"/>
  <c r="E3" i="91"/>
  <c r="C3" i="91"/>
  <c r="AV2" i="91"/>
  <c r="T2" i="91" a="1"/>
  <c r="T2" i="91" s="1"/>
  <c r="B148" i="89"/>
  <c r="B146" i="89"/>
  <c r="B145" i="89"/>
  <c r="B144" i="89"/>
  <c r="B143" i="89"/>
  <c r="B142" i="89"/>
  <c r="B140" i="89"/>
  <c r="B139" i="89"/>
  <c r="B135" i="89"/>
  <c r="B134" i="89"/>
  <c r="B133" i="89"/>
  <c r="B132" i="89"/>
  <c r="D127" i="89"/>
  <c r="AV127" i="89" s="1"/>
  <c r="B127" i="89"/>
  <c r="AV126" i="89"/>
  <c r="D126" i="89"/>
  <c r="B126" i="89"/>
  <c r="D125" i="89"/>
  <c r="AV125" i="89" s="1"/>
  <c r="B125" i="89"/>
  <c r="AV124" i="89"/>
  <c r="D124" i="89"/>
  <c r="B124" i="89"/>
  <c r="D123" i="89"/>
  <c r="AV123" i="89" s="1"/>
  <c r="B123" i="89"/>
  <c r="AV122" i="89"/>
  <c r="D122" i="89"/>
  <c r="B122" i="89"/>
  <c r="D121" i="89"/>
  <c r="AV121" i="89" s="1"/>
  <c r="B121" i="89"/>
  <c r="V120" i="89"/>
  <c r="T120" i="89"/>
  <c r="C118" i="89"/>
  <c r="D118" i="89" s="1"/>
  <c r="AV118" i="89" s="1"/>
  <c r="AT116" i="89"/>
  <c r="AV115" i="89"/>
  <c r="AT115" i="89"/>
  <c r="AS115" i="89"/>
  <c r="AR115" i="89"/>
  <c r="Z115" i="89"/>
  <c r="S115" i="89"/>
  <c r="Q115" i="89"/>
  <c r="J115" i="89"/>
  <c r="I115" i="89"/>
  <c r="H115" i="89"/>
  <c r="G115" i="89"/>
  <c r="B115" i="89"/>
  <c r="AA115" i="89" s="1"/>
  <c r="AV114" i="89"/>
  <c r="AT114" i="89"/>
  <c r="AS114" i="89"/>
  <c r="AR114" i="89"/>
  <c r="Z114" i="89"/>
  <c r="S114" i="89"/>
  <c r="Q114" i="89"/>
  <c r="J114" i="89"/>
  <c r="I114" i="89"/>
  <c r="H114" i="89"/>
  <c r="G114" i="89"/>
  <c r="B114" i="89"/>
  <c r="AA114" i="89" s="1"/>
  <c r="AV113" i="89"/>
  <c r="AT113" i="89"/>
  <c r="AS113" i="89"/>
  <c r="AR113" i="89"/>
  <c r="Z113" i="89"/>
  <c r="S113" i="89"/>
  <c r="Q113" i="89"/>
  <c r="J113" i="89"/>
  <c r="I113" i="89"/>
  <c r="H113" i="89"/>
  <c r="G113" i="89"/>
  <c r="B113" i="89"/>
  <c r="AA113" i="89" s="1"/>
  <c r="AV112" i="89"/>
  <c r="AT112" i="89"/>
  <c r="AS112" i="89"/>
  <c r="AR112" i="89"/>
  <c r="Z112" i="89"/>
  <c r="S112" i="89"/>
  <c r="Q112" i="89"/>
  <c r="J112" i="89"/>
  <c r="I112" i="89"/>
  <c r="H112" i="89"/>
  <c r="G112" i="89"/>
  <c r="B112" i="89"/>
  <c r="AA112" i="89" s="1"/>
  <c r="AV111" i="89"/>
  <c r="AT111" i="89"/>
  <c r="AS111" i="89"/>
  <c r="AR111" i="89"/>
  <c r="Z111" i="89"/>
  <c r="S111" i="89"/>
  <c r="Q111" i="89"/>
  <c r="J111" i="89"/>
  <c r="I111" i="89"/>
  <c r="H111" i="89"/>
  <c r="G111" i="89"/>
  <c r="B111" i="89"/>
  <c r="AA111" i="89" s="1"/>
  <c r="AV110" i="89"/>
  <c r="AT110" i="89"/>
  <c r="AS110" i="89"/>
  <c r="AR110" i="89"/>
  <c r="Z110" i="89"/>
  <c r="S110" i="89"/>
  <c r="Q110" i="89"/>
  <c r="J110" i="89"/>
  <c r="I110" i="89"/>
  <c r="H110" i="89"/>
  <c r="G110" i="89"/>
  <c r="B110" i="89"/>
  <c r="AA110" i="89" s="1"/>
  <c r="AV109" i="89"/>
  <c r="AT109" i="89"/>
  <c r="AS109" i="89"/>
  <c r="AR109" i="89"/>
  <c r="Z109" i="89"/>
  <c r="S109" i="89"/>
  <c r="Q109" i="89"/>
  <c r="J109" i="89"/>
  <c r="I109" i="89"/>
  <c r="H109" i="89"/>
  <c r="G109" i="89"/>
  <c r="B109" i="89"/>
  <c r="AT108" i="89" s="1"/>
  <c r="AS108" i="89"/>
  <c r="AR108" i="89"/>
  <c r="Z108" i="89"/>
  <c r="S108" i="89"/>
  <c r="Q108" i="89"/>
  <c r="I108" i="89"/>
  <c r="H108" i="89"/>
  <c r="G108" i="89"/>
  <c r="AS107" i="89"/>
  <c r="AR107" i="89"/>
  <c r="Z107" i="89"/>
  <c r="S107" i="89"/>
  <c r="Q107" i="89"/>
  <c r="I107" i="89"/>
  <c r="H107" i="89"/>
  <c r="G107" i="89"/>
  <c r="AS106" i="89"/>
  <c r="AR106" i="89"/>
  <c r="Z106" i="89"/>
  <c r="S106" i="89"/>
  <c r="Q106" i="89"/>
  <c r="I106" i="89"/>
  <c r="H106" i="89"/>
  <c r="G106" i="89"/>
  <c r="AS105" i="89"/>
  <c r="AR105" i="89"/>
  <c r="Z105" i="89"/>
  <c r="S105" i="89"/>
  <c r="Q105" i="89"/>
  <c r="I105" i="89"/>
  <c r="H105" i="89"/>
  <c r="G105" i="89"/>
  <c r="AS104" i="89"/>
  <c r="AR104" i="89"/>
  <c r="Z104" i="89"/>
  <c r="S104" i="89"/>
  <c r="Q104" i="89"/>
  <c r="I104" i="89"/>
  <c r="H104" i="89"/>
  <c r="G104" i="89"/>
  <c r="AS103" i="89"/>
  <c r="AR103" i="89"/>
  <c r="Z103" i="89"/>
  <c r="S103" i="89"/>
  <c r="Q103" i="89"/>
  <c r="I103" i="89"/>
  <c r="H103" i="89"/>
  <c r="G103" i="89"/>
  <c r="AS102" i="89"/>
  <c r="AR102" i="89"/>
  <c r="Z102" i="89"/>
  <c r="S102" i="89"/>
  <c r="Q102" i="89"/>
  <c r="I102" i="89"/>
  <c r="H102" i="89"/>
  <c r="G102" i="89"/>
  <c r="AS101" i="89"/>
  <c r="AR101" i="89"/>
  <c r="Z101" i="89"/>
  <c r="S101" i="89"/>
  <c r="Q101" i="89"/>
  <c r="I101" i="89"/>
  <c r="H101" i="89"/>
  <c r="G101" i="89"/>
  <c r="AS100" i="89"/>
  <c r="AR100" i="89"/>
  <c r="Z100" i="89"/>
  <c r="S100" i="89"/>
  <c r="Q100" i="89"/>
  <c r="I100" i="89"/>
  <c r="H100" i="89"/>
  <c r="G100" i="89"/>
  <c r="AS99" i="89"/>
  <c r="AR99" i="89"/>
  <c r="Z99" i="89"/>
  <c r="S99" i="89"/>
  <c r="Q99" i="89"/>
  <c r="I99" i="89"/>
  <c r="H99" i="89"/>
  <c r="G99" i="89"/>
  <c r="AS98" i="89"/>
  <c r="AR98" i="89"/>
  <c r="Z98" i="89"/>
  <c r="S98" i="89"/>
  <c r="Q98" i="89"/>
  <c r="I98" i="89"/>
  <c r="H98" i="89"/>
  <c r="G98" i="89"/>
  <c r="AS97" i="89"/>
  <c r="AR97" i="89"/>
  <c r="Z97" i="89"/>
  <c r="S97" i="89"/>
  <c r="Q97" i="89"/>
  <c r="I97" i="89"/>
  <c r="H97" i="89"/>
  <c r="G97" i="89"/>
  <c r="AS96" i="89"/>
  <c r="AR96" i="89"/>
  <c r="Z96" i="89"/>
  <c r="S96" i="89"/>
  <c r="Q96" i="89"/>
  <c r="I96" i="89"/>
  <c r="H96" i="89"/>
  <c r="G96" i="89"/>
  <c r="AS95" i="89"/>
  <c r="AR95" i="89"/>
  <c r="Z95" i="89"/>
  <c r="S95" i="89"/>
  <c r="Q95" i="89"/>
  <c r="I95" i="89"/>
  <c r="H95" i="89"/>
  <c r="G95" i="89"/>
  <c r="AS94" i="89"/>
  <c r="AR94" i="89"/>
  <c r="Z94" i="89"/>
  <c r="S94" i="89"/>
  <c r="Q94" i="89"/>
  <c r="I94" i="89"/>
  <c r="H94" i="89"/>
  <c r="G94" i="89"/>
  <c r="AS93" i="89"/>
  <c r="AR93" i="89"/>
  <c r="Z93" i="89"/>
  <c r="S93" i="89"/>
  <c r="Q93" i="89"/>
  <c r="I93" i="89"/>
  <c r="H93" i="89"/>
  <c r="G93" i="89"/>
  <c r="AS92" i="89"/>
  <c r="AR92" i="89"/>
  <c r="Z92" i="89"/>
  <c r="S92" i="89"/>
  <c r="Q92" i="89"/>
  <c r="I92" i="89"/>
  <c r="H92" i="89"/>
  <c r="G92" i="89"/>
  <c r="AS91" i="89"/>
  <c r="AR91" i="89"/>
  <c r="Z91" i="89"/>
  <c r="S91" i="89"/>
  <c r="Q91" i="89"/>
  <c r="I91" i="89"/>
  <c r="H91" i="89"/>
  <c r="G91" i="89"/>
  <c r="AS90" i="89"/>
  <c r="AR90" i="89"/>
  <c r="Z90" i="89"/>
  <c r="S90" i="89"/>
  <c r="Q90" i="89"/>
  <c r="I90" i="89"/>
  <c r="H90" i="89"/>
  <c r="G90" i="89"/>
  <c r="AS89" i="89"/>
  <c r="AR89" i="89"/>
  <c r="Z89" i="89"/>
  <c r="S89" i="89"/>
  <c r="Q89" i="89"/>
  <c r="I89" i="89"/>
  <c r="H89" i="89"/>
  <c r="G89" i="89"/>
  <c r="AS88" i="89"/>
  <c r="AR88" i="89"/>
  <c r="Z88" i="89"/>
  <c r="S88" i="89"/>
  <c r="Q88" i="89"/>
  <c r="I88" i="89"/>
  <c r="H88" i="89"/>
  <c r="G88" i="89"/>
  <c r="AS87" i="89"/>
  <c r="AR87" i="89"/>
  <c r="Z87" i="89"/>
  <c r="S87" i="89"/>
  <c r="Q87" i="89"/>
  <c r="I87" i="89"/>
  <c r="H87" i="89"/>
  <c r="G87" i="89"/>
  <c r="AS86" i="89"/>
  <c r="AR86" i="89"/>
  <c r="Z86" i="89"/>
  <c r="S86" i="89"/>
  <c r="Q86" i="89"/>
  <c r="I86" i="89"/>
  <c r="H86" i="89"/>
  <c r="G86" i="89"/>
  <c r="AS85" i="89"/>
  <c r="AR85" i="89"/>
  <c r="Z85" i="89"/>
  <c r="S85" i="89"/>
  <c r="Q85" i="89"/>
  <c r="I85" i="89"/>
  <c r="H85" i="89"/>
  <c r="G85" i="89"/>
  <c r="AS84" i="89"/>
  <c r="AR84" i="89"/>
  <c r="Z84" i="89"/>
  <c r="S84" i="89"/>
  <c r="Q84" i="89"/>
  <c r="I84" i="89"/>
  <c r="H84" i="89"/>
  <c r="G84" i="89"/>
  <c r="AS83" i="89"/>
  <c r="AR83" i="89"/>
  <c r="Z83" i="89"/>
  <c r="S83" i="89"/>
  <c r="Q83" i="89"/>
  <c r="I83" i="89"/>
  <c r="H83" i="89"/>
  <c r="G83" i="89"/>
  <c r="AS82" i="89"/>
  <c r="AR82" i="89"/>
  <c r="Z82" i="89"/>
  <c r="S82" i="89"/>
  <c r="Q82" i="89"/>
  <c r="I82" i="89"/>
  <c r="H82" i="89"/>
  <c r="G82" i="89"/>
  <c r="AS81" i="89"/>
  <c r="AR81" i="89"/>
  <c r="Z81" i="89"/>
  <c r="S81" i="89"/>
  <c r="Q81" i="89"/>
  <c r="I81" i="89"/>
  <c r="H81" i="89"/>
  <c r="G81" i="89"/>
  <c r="AS80" i="89"/>
  <c r="AR80" i="89"/>
  <c r="Z80" i="89"/>
  <c r="S80" i="89"/>
  <c r="Q80" i="89"/>
  <c r="I80" i="89"/>
  <c r="H80" i="89"/>
  <c r="G80" i="89"/>
  <c r="AS79" i="89"/>
  <c r="AR79" i="89"/>
  <c r="Z79" i="89"/>
  <c r="S79" i="89"/>
  <c r="Q79" i="89"/>
  <c r="I79" i="89"/>
  <c r="H79" i="89"/>
  <c r="G79" i="89"/>
  <c r="AS78" i="89"/>
  <c r="AR78" i="89"/>
  <c r="Z78" i="89"/>
  <c r="S78" i="89"/>
  <c r="Q78" i="89"/>
  <c r="I78" i="89"/>
  <c r="H78" i="89"/>
  <c r="G78" i="89"/>
  <c r="AS77" i="89"/>
  <c r="AR77" i="89"/>
  <c r="Z77" i="89"/>
  <c r="S77" i="89"/>
  <c r="Q77" i="89"/>
  <c r="I77" i="89"/>
  <c r="H77" i="89"/>
  <c r="G77" i="89"/>
  <c r="AS76" i="89"/>
  <c r="AR76" i="89"/>
  <c r="Z76" i="89"/>
  <c r="S76" i="89"/>
  <c r="Q76" i="89"/>
  <c r="I76" i="89"/>
  <c r="H76" i="89"/>
  <c r="G76" i="89"/>
  <c r="AS75" i="89"/>
  <c r="AR75" i="89"/>
  <c r="Z75" i="89"/>
  <c r="S75" i="89"/>
  <c r="Q75" i="89"/>
  <c r="I75" i="89"/>
  <c r="H75" i="89"/>
  <c r="G75" i="89"/>
  <c r="AS74" i="89"/>
  <c r="AR74" i="89"/>
  <c r="Z74" i="89"/>
  <c r="S74" i="89"/>
  <c r="Q74" i="89"/>
  <c r="I74" i="89"/>
  <c r="H74" i="89"/>
  <c r="G74" i="89"/>
  <c r="AS73" i="89"/>
  <c r="AR73" i="89"/>
  <c r="Z73" i="89"/>
  <c r="S73" i="89"/>
  <c r="Q73" i="89"/>
  <c r="I73" i="89"/>
  <c r="H73" i="89"/>
  <c r="G73" i="89"/>
  <c r="AS72" i="89"/>
  <c r="AR72" i="89"/>
  <c r="Z72" i="89"/>
  <c r="S72" i="89"/>
  <c r="Q72" i="89"/>
  <c r="I72" i="89"/>
  <c r="H72" i="89"/>
  <c r="G72" i="89"/>
  <c r="AS71" i="89"/>
  <c r="AR71" i="89"/>
  <c r="Z71" i="89"/>
  <c r="S71" i="89"/>
  <c r="Q71" i="89"/>
  <c r="I71" i="89"/>
  <c r="H71" i="89"/>
  <c r="G71" i="89"/>
  <c r="AS70" i="89"/>
  <c r="AR70" i="89"/>
  <c r="Z70" i="89"/>
  <c r="S70" i="89"/>
  <c r="Q70" i="89"/>
  <c r="I70" i="89"/>
  <c r="H70" i="89"/>
  <c r="G70" i="89"/>
  <c r="AS69" i="89"/>
  <c r="AR69" i="89"/>
  <c r="Z69" i="89"/>
  <c r="S69" i="89"/>
  <c r="Q69" i="89"/>
  <c r="I69" i="89"/>
  <c r="H69" i="89"/>
  <c r="G69" i="89"/>
  <c r="AS68" i="89"/>
  <c r="AR68" i="89"/>
  <c r="Z68" i="89"/>
  <c r="S68" i="89"/>
  <c r="Q68" i="89"/>
  <c r="I68" i="89"/>
  <c r="H68" i="89"/>
  <c r="G68" i="89"/>
  <c r="AS67" i="89"/>
  <c r="AR67" i="89"/>
  <c r="Z67" i="89"/>
  <c r="S67" i="89"/>
  <c r="Q67" i="89"/>
  <c r="I67" i="89"/>
  <c r="H67" i="89"/>
  <c r="G67" i="89"/>
  <c r="AS66" i="89"/>
  <c r="AR66" i="89"/>
  <c r="Z66" i="89"/>
  <c r="S66" i="89"/>
  <c r="Q66" i="89"/>
  <c r="I66" i="89"/>
  <c r="H66" i="89"/>
  <c r="G66" i="89"/>
  <c r="J66" i="89" s="1"/>
  <c r="AS65" i="89"/>
  <c r="AR65" i="89"/>
  <c r="Z65" i="89"/>
  <c r="S65" i="89"/>
  <c r="Q65" i="89"/>
  <c r="I65" i="89"/>
  <c r="H65" i="89"/>
  <c r="G65" i="89"/>
  <c r="AY64" i="89"/>
  <c r="AS64" i="89"/>
  <c r="AR64" i="89"/>
  <c r="Z64" i="89"/>
  <c r="S64" i="89"/>
  <c r="Q64" i="89"/>
  <c r="J64" i="89"/>
  <c r="AV64" i="89" s="1"/>
  <c r="I64" i="89"/>
  <c r="H64" i="89"/>
  <c r="G64" i="89"/>
  <c r="AS63" i="89"/>
  <c r="AR63" i="89"/>
  <c r="Z63" i="89"/>
  <c r="S63" i="89"/>
  <c r="Q63" i="89"/>
  <c r="I63" i="89"/>
  <c r="H63" i="89"/>
  <c r="G63" i="89"/>
  <c r="AS62" i="89"/>
  <c r="AR62" i="89"/>
  <c r="Z62" i="89"/>
  <c r="S62" i="89"/>
  <c r="Q62" i="89"/>
  <c r="I62" i="89"/>
  <c r="H62" i="89"/>
  <c r="G62" i="89"/>
  <c r="AS61" i="89"/>
  <c r="AR61" i="89"/>
  <c r="Z61" i="89"/>
  <c r="S61" i="89"/>
  <c r="Q61" i="89"/>
  <c r="I61" i="89"/>
  <c r="H61" i="89"/>
  <c r="G61" i="89"/>
  <c r="AS60" i="89"/>
  <c r="AR60" i="89"/>
  <c r="Z60" i="89"/>
  <c r="S60" i="89"/>
  <c r="Q60" i="89"/>
  <c r="J60" i="89"/>
  <c r="AV60" i="89" s="1"/>
  <c r="I60" i="89"/>
  <c r="H60" i="89"/>
  <c r="G60" i="89"/>
  <c r="AS59" i="89"/>
  <c r="AR59" i="89"/>
  <c r="S59" i="89"/>
  <c r="Q59" i="89"/>
  <c r="I59" i="89"/>
  <c r="H59" i="89"/>
  <c r="G59" i="89"/>
  <c r="AS58" i="89"/>
  <c r="AR58" i="89"/>
  <c r="S58" i="89"/>
  <c r="Q58" i="89"/>
  <c r="I58" i="89"/>
  <c r="H58" i="89"/>
  <c r="G58" i="89"/>
  <c r="AS57" i="89"/>
  <c r="AR57" i="89"/>
  <c r="S57" i="89"/>
  <c r="Q57" i="89"/>
  <c r="I57" i="89"/>
  <c r="AV57" i="89" s="1"/>
  <c r="H57" i="89"/>
  <c r="G57" i="89"/>
  <c r="J57" i="89" s="1"/>
  <c r="AY56" i="89"/>
  <c r="AS56" i="89"/>
  <c r="AR56" i="89"/>
  <c r="S56" i="89"/>
  <c r="Q56" i="89"/>
  <c r="J56" i="89"/>
  <c r="I56" i="89"/>
  <c r="H56" i="89"/>
  <c r="G56" i="89"/>
  <c r="AS55" i="89"/>
  <c r="AR55" i="89"/>
  <c r="S55" i="89"/>
  <c r="Q55" i="89"/>
  <c r="I55" i="89"/>
  <c r="H55" i="89"/>
  <c r="G55" i="89"/>
  <c r="AS54" i="89"/>
  <c r="AR54" i="89"/>
  <c r="S54" i="89"/>
  <c r="Q54" i="89"/>
  <c r="I54" i="89"/>
  <c r="H54" i="89"/>
  <c r="G54" i="89"/>
  <c r="AS53" i="89"/>
  <c r="AR53" i="89"/>
  <c r="S53" i="89"/>
  <c r="Q53" i="89"/>
  <c r="I53" i="89"/>
  <c r="H53" i="89"/>
  <c r="G53" i="89"/>
  <c r="AY52" i="89"/>
  <c r="AS52" i="89"/>
  <c r="AR52" i="89"/>
  <c r="S52" i="89"/>
  <c r="Q52" i="89"/>
  <c r="J52" i="89"/>
  <c r="I52" i="89"/>
  <c r="AV52" i="89" s="1"/>
  <c r="H52" i="89"/>
  <c r="G52" i="89"/>
  <c r="AS51" i="89"/>
  <c r="AR51" i="89"/>
  <c r="S51" i="89"/>
  <c r="Q51" i="89"/>
  <c r="I51" i="89"/>
  <c r="H51" i="89"/>
  <c r="G51" i="89"/>
  <c r="AS50" i="89"/>
  <c r="AR50" i="89"/>
  <c r="S50" i="89"/>
  <c r="Q50" i="89"/>
  <c r="I50" i="89"/>
  <c r="H50" i="89"/>
  <c r="G50" i="89"/>
  <c r="AS49" i="89"/>
  <c r="AR49" i="89"/>
  <c r="S49" i="89"/>
  <c r="Q49" i="89"/>
  <c r="I49" i="89"/>
  <c r="H49" i="89"/>
  <c r="G49" i="89"/>
  <c r="AY48" i="89"/>
  <c r="AS48" i="89"/>
  <c r="AR48" i="89"/>
  <c r="S48" i="89"/>
  <c r="Q48" i="89"/>
  <c r="J48" i="89"/>
  <c r="I48" i="89"/>
  <c r="AV48" i="89" s="1"/>
  <c r="H48" i="89"/>
  <c r="G48" i="89"/>
  <c r="AS47" i="89"/>
  <c r="AR47" i="89"/>
  <c r="S47" i="89"/>
  <c r="Q47" i="89"/>
  <c r="I47" i="89"/>
  <c r="H47" i="89"/>
  <c r="G47" i="89"/>
  <c r="AS46" i="89"/>
  <c r="AR46" i="89"/>
  <c r="S46" i="89"/>
  <c r="Q46" i="89"/>
  <c r="I46" i="89"/>
  <c r="H46" i="89"/>
  <c r="G46" i="89"/>
  <c r="AS45" i="89"/>
  <c r="AR45" i="89"/>
  <c r="S45" i="89"/>
  <c r="Q45" i="89"/>
  <c r="I45" i="89"/>
  <c r="H45" i="89"/>
  <c r="G45" i="89"/>
  <c r="AY44" i="89"/>
  <c r="AS44" i="89"/>
  <c r="AR44" i="89"/>
  <c r="S44" i="89"/>
  <c r="Q44" i="89"/>
  <c r="J44" i="89"/>
  <c r="I44" i="89"/>
  <c r="AV44" i="89" s="1"/>
  <c r="H44" i="89"/>
  <c r="G44" i="89"/>
  <c r="AS43" i="89"/>
  <c r="AR43" i="89"/>
  <c r="S43" i="89"/>
  <c r="Q43" i="89"/>
  <c r="I43" i="89"/>
  <c r="H43" i="89"/>
  <c r="G43" i="89"/>
  <c r="AS42" i="89"/>
  <c r="AR42" i="89"/>
  <c r="S42" i="89"/>
  <c r="Q42" i="89"/>
  <c r="I42" i="89"/>
  <c r="H42" i="89"/>
  <c r="G42" i="89"/>
  <c r="AS41" i="89"/>
  <c r="AR41" i="89"/>
  <c r="S41" i="89"/>
  <c r="Q41" i="89"/>
  <c r="I41" i="89"/>
  <c r="H41" i="89"/>
  <c r="G41" i="89"/>
  <c r="AY40" i="89"/>
  <c r="AS40" i="89"/>
  <c r="AR40" i="89"/>
  <c r="S40" i="89"/>
  <c r="Q40" i="89"/>
  <c r="J40" i="89"/>
  <c r="I40" i="89"/>
  <c r="AV40" i="89" s="1"/>
  <c r="H40" i="89"/>
  <c r="G40" i="89"/>
  <c r="AS39" i="89"/>
  <c r="AR39" i="89"/>
  <c r="S39" i="89"/>
  <c r="Q39" i="89"/>
  <c r="I39" i="89"/>
  <c r="H39" i="89"/>
  <c r="G39" i="89"/>
  <c r="AS38" i="89"/>
  <c r="AR38" i="89"/>
  <c r="S38" i="89"/>
  <c r="Q38" i="89"/>
  <c r="I38" i="89"/>
  <c r="H38" i="89"/>
  <c r="G38" i="89"/>
  <c r="AS37" i="89"/>
  <c r="AR37" i="89"/>
  <c r="S37" i="89"/>
  <c r="Q37" i="89"/>
  <c r="I37" i="89"/>
  <c r="H37" i="89"/>
  <c r="G37" i="89"/>
  <c r="AY36" i="89"/>
  <c r="AS36" i="89"/>
  <c r="AR36" i="89"/>
  <c r="S36" i="89"/>
  <c r="Q36" i="89"/>
  <c r="J36" i="89"/>
  <c r="I36" i="89"/>
  <c r="AV36" i="89" s="1"/>
  <c r="H36" i="89"/>
  <c r="G36" i="89"/>
  <c r="AS35" i="89"/>
  <c r="AR35" i="89"/>
  <c r="S35" i="89"/>
  <c r="Q35" i="89"/>
  <c r="I35" i="89"/>
  <c r="H35" i="89"/>
  <c r="G35" i="89"/>
  <c r="AS34" i="89"/>
  <c r="AR34" i="89"/>
  <c r="S34" i="89"/>
  <c r="Q34" i="89"/>
  <c r="I34" i="89"/>
  <c r="H34" i="89"/>
  <c r="G34" i="89"/>
  <c r="AS33" i="89"/>
  <c r="AR33" i="89"/>
  <c r="S33" i="89"/>
  <c r="Q33" i="89"/>
  <c r="I33" i="89"/>
  <c r="H33" i="89"/>
  <c r="G33" i="89"/>
  <c r="AY32" i="89"/>
  <c r="AS32" i="89"/>
  <c r="AR32" i="89"/>
  <c r="S32" i="89"/>
  <c r="Q32" i="89"/>
  <c r="J32" i="89"/>
  <c r="I32" i="89"/>
  <c r="AV32" i="89" s="1"/>
  <c r="H32" i="89"/>
  <c r="G32" i="89"/>
  <c r="AS31" i="89"/>
  <c r="AR31" i="89"/>
  <c r="S31" i="89"/>
  <c r="Q31" i="89"/>
  <c r="I31" i="89"/>
  <c r="H31" i="89"/>
  <c r="G31" i="89"/>
  <c r="AS30" i="89"/>
  <c r="AR30" i="89"/>
  <c r="S30" i="89"/>
  <c r="Q30" i="89"/>
  <c r="I30" i="89"/>
  <c r="H30" i="89"/>
  <c r="G30" i="89"/>
  <c r="AS29" i="89"/>
  <c r="AR29" i="89"/>
  <c r="S29" i="89"/>
  <c r="Q29" i="89"/>
  <c r="I29" i="89"/>
  <c r="H29" i="89"/>
  <c r="G29" i="89"/>
  <c r="AY28" i="89"/>
  <c r="AS28" i="89"/>
  <c r="AR28" i="89"/>
  <c r="S28" i="89"/>
  <c r="Q28" i="89"/>
  <c r="J28" i="89"/>
  <c r="I28" i="89"/>
  <c r="AV28" i="89" s="1"/>
  <c r="H28" i="89"/>
  <c r="G28" i="89"/>
  <c r="AS27" i="89"/>
  <c r="AR27" i="89"/>
  <c r="S27" i="89"/>
  <c r="Q27" i="89"/>
  <c r="I27" i="89"/>
  <c r="H27" i="89"/>
  <c r="G27" i="89"/>
  <c r="AS26" i="89"/>
  <c r="AR26" i="89"/>
  <c r="S26" i="89"/>
  <c r="Q26" i="89"/>
  <c r="I26" i="89"/>
  <c r="H26" i="89"/>
  <c r="G26" i="89"/>
  <c r="AS25" i="89"/>
  <c r="AR25" i="89"/>
  <c r="S25" i="89"/>
  <c r="Q25" i="89"/>
  <c r="I25" i="89"/>
  <c r="H25" i="89"/>
  <c r="G25" i="89"/>
  <c r="AS24" i="89"/>
  <c r="AR24" i="89"/>
  <c r="S24" i="89"/>
  <c r="Q24" i="89"/>
  <c r="J24" i="89"/>
  <c r="I24" i="89"/>
  <c r="AV24" i="89" s="1"/>
  <c r="H24" i="89"/>
  <c r="G24" i="89"/>
  <c r="AS23" i="89"/>
  <c r="AR23" i="89"/>
  <c r="Z23" i="89"/>
  <c r="S23" i="89"/>
  <c r="Q23" i="89"/>
  <c r="I23" i="89"/>
  <c r="H23" i="89"/>
  <c r="G23" i="89"/>
  <c r="AS22" i="89"/>
  <c r="AR22" i="89"/>
  <c r="Z22" i="89"/>
  <c r="S22" i="89"/>
  <c r="Q22" i="89"/>
  <c r="J22" i="89"/>
  <c r="I22" i="89"/>
  <c r="AV22" i="89" s="1"/>
  <c r="H22" i="89"/>
  <c r="G22" i="89"/>
  <c r="AS21" i="89"/>
  <c r="AR21" i="89"/>
  <c r="Z21" i="89"/>
  <c r="S21" i="89"/>
  <c r="Q21" i="89"/>
  <c r="I21" i="89"/>
  <c r="H21" i="89"/>
  <c r="G21" i="89"/>
  <c r="AS20" i="89"/>
  <c r="AR20" i="89"/>
  <c r="Z20" i="89"/>
  <c r="S20" i="89"/>
  <c r="Q20" i="89"/>
  <c r="J20" i="89"/>
  <c r="I20" i="89"/>
  <c r="AV20" i="89" s="1"/>
  <c r="H20" i="89"/>
  <c r="G20" i="89"/>
  <c r="AS19" i="89"/>
  <c r="AR19" i="89"/>
  <c r="Z19" i="89"/>
  <c r="S19" i="89"/>
  <c r="Q19" i="89"/>
  <c r="I19" i="89"/>
  <c r="H19" i="89"/>
  <c r="G19" i="89"/>
  <c r="AS18" i="89"/>
  <c r="AR18" i="89"/>
  <c r="Z18" i="89"/>
  <c r="S18" i="89"/>
  <c r="Q18" i="89"/>
  <c r="J18" i="89"/>
  <c r="I18" i="89"/>
  <c r="AV18" i="89" s="1"/>
  <c r="H18" i="89"/>
  <c r="G18" i="89"/>
  <c r="B18" i="89"/>
  <c r="AS17" i="89"/>
  <c r="AR17" i="89"/>
  <c r="Z17" i="89"/>
  <c r="S17" i="89"/>
  <c r="Q17" i="89"/>
  <c r="I17" i="89"/>
  <c r="H17" i="89"/>
  <c r="G17" i="89"/>
  <c r="AT16" i="89"/>
  <c r="AS16" i="89"/>
  <c r="AR16" i="89"/>
  <c r="Z16" i="89"/>
  <c r="S16" i="89"/>
  <c r="Q16" i="89"/>
  <c r="J16" i="89"/>
  <c r="I16" i="89"/>
  <c r="H120" i="89" s="1"/>
  <c r="H16" i="89"/>
  <c r="G16" i="89"/>
  <c r="D120" i="89" s="1"/>
  <c r="B16" i="89"/>
  <c r="B17" i="89" s="1"/>
  <c r="AA17" i="89" s="1"/>
  <c r="AY15" i="89"/>
  <c r="AV15" i="89"/>
  <c r="AM14" i="89"/>
  <c r="AO14" i="89" s="1"/>
  <c r="AJ14" i="89"/>
  <c r="H14" i="89"/>
  <c r="B10" i="89"/>
  <c r="C9" i="89"/>
  <c r="B141" i="89" s="1"/>
  <c r="D7" i="89"/>
  <c r="V5" i="89"/>
  <c r="E5" i="89"/>
  <c r="E3" i="89"/>
  <c r="C3" i="89"/>
  <c r="AV2" i="89"/>
  <c r="V2" i="89"/>
  <c r="T2" i="89" a="1"/>
  <c r="T2" i="89" s="1"/>
  <c r="B148" i="88"/>
  <c r="B146" i="88"/>
  <c r="B145" i="88"/>
  <c r="B144" i="88"/>
  <c r="B143" i="88"/>
  <c r="B142" i="88"/>
  <c r="B140" i="88"/>
  <c r="B139" i="88"/>
  <c r="B135" i="88"/>
  <c r="B134" i="88"/>
  <c r="B133" i="88"/>
  <c r="B132" i="88"/>
  <c r="D127" i="88"/>
  <c r="AV127" i="88" s="1"/>
  <c r="B127" i="88"/>
  <c r="AV126" i="88"/>
  <c r="D126" i="88"/>
  <c r="B126" i="88"/>
  <c r="D125" i="88"/>
  <c r="AV125" i="88" s="1"/>
  <c r="B125" i="88"/>
  <c r="AV124" i="88"/>
  <c r="D124" i="88"/>
  <c r="B124" i="88"/>
  <c r="D123" i="88"/>
  <c r="AV123" i="88" s="1"/>
  <c r="B123" i="88"/>
  <c r="AV122" i="88"/>
  <c r="D122" i="88"/>
  <c r="B122" i="88"/>
  <c r="D121" i="88"/>
  <c r="AV121" i="88" s="1"/>
  <c r="B121" i="88"/>
  <c r="V120" i="88"/>
  <c r="T120" i="88"/>
  <c r="C118" i="88"/>
  <c r="D118" i="88" s="1"/>
  <c r="AV118" i="88" s="1"/>
  <c r="AT116" i="88"/>
  <c r="AV115" i="88"/>
  <c r="AT115" i="88"/>
  <c r="AS115" i="88"/>
  <c r="AR115" i="88"/>
  <c r="Z115" i="88"/>
  <c r="S115" i="88"/>
  <c r="Q115" i="88"/>
  <c r="J115" i="88"/>
  <c r="I115" i="88"/>
  <c r="H115" i="88"/>
  <c r="G115" i="88"/>
  <c r="B115" i="88"/>
  <c r="AA115" i="88" s="1"/>
  <c r="AV114" i="88"/>
  <c r="AT114" i="88"/>
  <c r="AS114" i="88"/>
  <c r="AR114" i="88"/>
  <c r="Z114" i="88"/>
  <c r="S114" i="88"/>
  <c r="Q114" i="88"/>
  <c r="J114" i="88"/>
  <c r="I114" i="88"/>
  <c r="H114" i="88"/>
  <c r="G114" i="88"/>
  <c r="B114" i="88"/>
  <c r="AA114" i="88" s="1"/>
  <c r="AV113" i="88"/>
  <c r="AT113" i="88"/>
  <c r="AS113" i="88"/>
  <c r="AR113" i="88"/>
  <c r="Z113" i="88"/>
  <c r="S113" i="88"/>
  <c r="Q113" i="88"/>
  <c r="J113" i="88"/>
  <c r="I113" i="88"/>
  <c r="H113" i="88"/>
  <c r="G113" i="88"/>
  <c r="B113" i="88"/>
  <c r="AA113" i="88" s="1"/>
  <c r="AV112" i="88"/>
  <c r="AT112" i="88"/>
  <c r="AS112" i="88"/>
  <c r="AR112" i="88"/>
  <c r="Z112" i="88"/>
  <c r="S112" i="88"/>
  <c r="Q112" i="88"/>
  <c r="J112" i="88"/>
  <c r="I112" i="88"/>
  <c r="H112" i="88"/>
  <c r="G112" i="88"/>
  <c r="B112" i="88"/>
  <c r="AA112" i="88" s="1"/>
  <c r="AV111" i="88"/>
  <c r="AT111" i="88"/>
  <c r="AS111" i="88"/>
  <c r="AR111" i="88"/>
  <c r="Z111" i="88"/>
  <c r="S111" i="88"/>
  <c r="Q111" i="88"/>
  <c r="J111" i="88"/>
  <c r="I111" i="88"/>
  <c r="H111" i="88"/>
  <c r="G111" i="88"/>
  <c r="B111" i="88"/>
  <c r="AA111" i="88" s="1"/>
  <c r="AV110" i="88"/>
  <c r="AT110" i="88"/>
  <c r="AS110" i="88"/>
  <c r="AR110" i="88"/>
  <c r="Z110" i="88"/>
  <c r="S110" i="88"/>
  <c r="Q110" i="88"/>
  <c r="J110" i="88"/>
  <c r="I110" i="88"/>
  <c r="H110" i="88"/>
  <c r="G110" i="88"/>
  <c r="B110" i="88"/>
  <c r="AA110" i="88" s="1"/>
  <c r="AV109" i="88"/>
  <c r="AT109" i="88"/>
  <c r="AS109" i="88"/>
  <c r="AR109" i="88"/>
  <c r="Z109" i="88"/>
  <c r="S109" i="88"/>
  <c r="Q109" i="88"/>
  <c r="J109" i="88"/>
  <c r="I109" i="88"/>
  <c r="H109" i="88"/>
  <c r="G109" i="88"/>
  <c r="B109" i="88"/>
  <c r="AT108" i="88" s="1"/>
  <c r="AS108" i="88"/>
  <c r="AR108" i="88"/>
  <c r="Z108" i="88"/>
  <c r="S108" i="88"/>
  <c r="Q108" i="88"/>
  <c r="I108" i="88"/>
  <c r="H108" i="88"/>
  <c r="G108" i="88"/>
  <c r="AS107" i="88"/>
  <c r="AR107" i="88"/>
  <c r="Z107" i="88"/>
  <c r="S107" i="88"/>
  <c r="Q107" i="88"/>
  <c r="I107" i="88"/>
  <c r="H107" i="88"/>
  <c r="G107" i="88"/>
  <c r="AS106" i="88"/>
  <c r="AR106" i="88"/>
  <c r="Z106" i="88"/>
  <c r="S106" i="88"/>
  <c r="Q106" i="88"/>
  <c r="I106" i="88"/>
  <c r="H106" i="88"/>
  <c r="G106" i="88"/>
  <c r="AS105" i="88"/>
  <c r="AR105" i="88"/>
  <c r="Z105" i="88"/>
  <c r="S105" i="88"/>
  <c r="Q105" i="88"/>
  <c r="I105" i="88"/>
  <c r="H105" i="88"/>
  <c r="G105" i="88"/>
  <c r="AS104" i="88"/>
  <c r="AR104" i="88"/>
  <c r="Z104" i="88"/>
  <c r="S104" i="88"/>
  <c r="Q104" i="88"/>
  <c r="I104" i="88"/>
  <c r="H104" i="88"/>
  <c r="G104" i="88"/>
  <c r="AS103" i="88"/>
  <c r="AR103" i="88"/>
  <c r="Z103" i="88"/>
  <c r="S103" i="88"/>
  <c r="Q103" i="88"/>
  <c r="I103" i="88"/>
  <c r="H103" i="88"/>
  <c r="G103" i="88"/>
  <c r="AS102" i="88"/>
  <c r="AR102" i="88"/>
  <c r="Z102" i="88"/>
  <c r="S102" i="88"/>
  <c r="Q102" i="88"/>
  <c r="I102" i="88"/>
  <c r="H102" i="88"/>
  <c r="G102" i="88"/>
  <c r="AS101" i="88"/>
  <c r="AR101" i="88"/>
  <c r="Z101" i="88"/>
  <c r="S101" i="88"/>
  <c r="Q101" i="88"/>
  <c r="I101" i="88"/>
  <c r="H101" i="88"/>
  <c r="G101" i="88"/>
  <c r="AS100" i="88"/>
  <c r="AR100" i="88"/>
  <c r="Z100" i="88"/>
  <c r="S100" i="88"/>
  <c r="Q100" i="88"/>
  <c r="I100" i="88"/>
  <c r="H100" i="88"/>
  <c r="G100" i="88"/>
  <c r="AS99" i="88"/>
  <c r="AR99" i="88"/>
  <c r="Z99" i="88"/>
  <c r="S99" i="88"/>
  <c r="Q99" i="88"/>
  <c r="I99" i="88"/>
  <c r="H99" i="88"/>
  <c r="G99" i="88"/>
  <c r="AS98" i="88"/>
  <c r="AR98" i="88"/>
  <c r="Z98" i="88"/>
  <c r="S98" i="88"/>
  <c r="Q98" i="88"/>
  <c r="I98" i="88"/>
  <c r="H98" i="88"/>
  <c r="G98" i="88"/>
  <c r="AS97" i="88"/>
  <c r="AR97" i="88"/>
  <c r="Z97" i="88"/>
  <c r="S97" i="88"/>
  <c r="Q97" i="88"/>
  <c r="I97" i="88"/>
  <c r="H97" i="88"/>
  <c r="G97" i="88"/>
  <c r="AS96" i="88"/>
  <c r="AR96" i="88"/>
  <c r="Z96" i="88"/>
  <c r="S96" i="88"/>
  <c r="Q96" i="88"/>
  <c r="I96" i="88"/>
  <c r="H96" i="88"/>
  <c r="G96" i="88"/>
  <c r="AS95" i="88"/>
  <c r="AR95" i="88"/>
  <c r="Z95" i="88"/>
  <c r="S95" i="88"/>
  <c r="Q95" i="88"/>
  <c r="I95" i="88"/>
  <c r="H95" i="88"/>
  <c r="G95" i="88"/>
  <c r="AS94" i="88"/>
  <c r="AR94" i="88"/>
  <c r="Z94" i="88"/>
  <c r="S94" i="88"/>
  <c r="Q94" i="88"/>
  <c r="I94" i="88"/>
  <c r="H94" i="88"/>
  <c r="G94" i="88"/>
  <c r="AS93" i="88"/>
  <c r="AR93" i="88"/>
  <c r="Z93" i="88"/>
  <c r="S93" i="88"/>
  <c r="Q93" i="88"/>
  <c r="I93" i="88"/>
  <c r="H93" i="88"/>
  <c r="G93" i="88"/>
  <c r="AS92" i="88"/>
  <c r="AR92" i="88"/>
  <c r="Z92" i="88"/>
  <c r="S92" i="88"/>
  <c r="Q92" i="88"/>
  <c r="I92" i="88"/>
  <c r="H92" i="88"/>
  <c r="G92" i="88"/>
  <c r="AS91" i="88"/>
  <c r="AR91" i="88"/>
  <c r="Z91" i="88"/>
  <c r="S91" i="88"/>
  <c r="Q91" i="88"/>
  <c r="I91" i="88"/>
  <c r="H91" i="88"/>
  <c r="G91" i="88"/>
  <c r="AS90" i="88"/>
  <c r="AR90" i="88"/>
  <c r="Z90" i="88"/>
  <c r="S90" i="88"/>
  <c r="Q90" i="88"/>
  <c r="I90" i="88"/>
  <c r="H90" i="88"/>
  <c r="G90" i="88"/>
  <c r="AS89" i="88"/>
  <c r="AR89" i="88"/>
  <c r="Z89" i="88"/>
  <c r="S89" i="88"/>
  <c r="Q89" i="88"/>
  <c r="I89" i="88"/>
  <c r="H89" i="88"/>
  <c r="G89" i="88"/>
  <c r="AS88" i="88"/>
  <c r="AR88" i="88"/>
  <c r="Z88" i="88"/>
  <c r="S88" i="88"/>
  <c r="Q88" i="88"/>
  <c r="I88" i="88"/>
  <c r="H88" i="88"/>
  <c r="G88" i="88"/>
  <c r="AS87" i="88"/>
  <c r="AR87" i="88"/>
  <c r="Z87" i="88"/>
  <c r="S87" i="88"/>
  <c r="Q87" i="88"/>
  <c r="I87" i="88"/>
  <c r="H87" i="88"/>
  <c r="G87" i="88"/>
  <c r="AS86" i="88"/>
  <c r="AR86" i="88"/>
  <c r="Z86" i="88"/>
  <c r="S86" i="88"/>
  <c r="Q86" i="88"/>
  <c r="I86" i="88"/>
  <c r="H86" i="88"/>
  <c r="G86" i="88"/>
  <c r="AS85" i="88"/>
  <c r="AR85" i="88"/>
  <c r="Z85" i="88"/>
  <c r="S85" i="88"/>
  <c r="Q85" i="88"/>
  <c r="I85" i="88"/>
  <c r="H85" i="88"/>
  <c r="G85" i="88"/>
  <c r="AS84" i="88"/>
  <c r="AR84" i="88"/>
  <c r="Z84" i="88"/>
  <c r="S84" i="88"/>
  <c r="Q84" i="88"/>
  <c r="I84" i="88"/>
  <c r="H84" i="88"/>
  <c r="G84" i="88"/>
  <c r="AS83" i="88"/>
  <c r="AR83" i="88"/>
  <c r="Z83" i="88"/>
  <c r="S83" i="88"/>
  <c r="Q83" i="88"/>
  <c r="I83" i="88"/>
  <c r="H83" i="88"/>
  <c r="G83" i="88"/>
  <c r="AS82" i="88"/>
  <c r="AR82" i="88"/>
  <c r="Z82" i="88"/>
  <c r="S82" i="88"/>
  <c r="Q82" i="88"/>
  <c r="I82" i="88"/>
  <c r="H82" i="88"/>
  <c r="G82" i="88"/>
  <c r="AS81" i="88"/>
  <c r="AR81" i="88"/>
  <c r="Z81" i="88"/>
  <c r="S81" i="88"/>
  <c r="Q81" i="88"/>
  <c r="I81" i="88"/>
  <c r="H81" i="88"/>
  <c r="G81" i="88"/>
  <c r="AS80" i="88"/>
  <c r="AR80" i="88"/>
  <c r="Z80" i="88"/>
  <c r="S80" i="88"/>
  <c r="Q80" i="88"/>
  <c r="I80" i="88"/>
  <c r="H80" i="88"/>
  <c r="G80" i="88"/>
  <c r="AS79" i="88"/>
  <c r="AR79" i="88"/>
  <c r="Z79" i="88"/>
  <c r="S79" i="88"/>
  <c r="Q79" i="88"/>
  <c r="I79" i="88"/>
  <c r="H79" i="88"/>
  <c r="G79" i="88"/>
  <c r="AS78" i="88"/>
  <c r="AR78" i="88"/>
  <c r="Z78" i="88"/>
  <c r="S78" i="88"/>
  <c r="Q78" i="88"/>
  <c r="I78" i="88"/>
  <c r="H78" i="88"/>
  <c r="G78" i="88"/>
  <c r="AS77" i="88"/>
  <c r="AR77" i="88"/>
  <c r="Z77" i="88"/>
  <c r="S77" i="88"/>
  <c r="Q77" i="88"/>
  <c r="I77" i="88"/>
  <c r="H77" i="88"/>
  <c r="G77" i="88"/>
  <c r="AS76" i="88"/>
  <c r="AR76" i="88"/>
  <c r="Z76" i="88"/>
  <c r="S76" i="88"/>
  <c r="Q76" i="88"/>
  <c r="I76" i="88"/>
  <c r="H76" i="88"/>
  <c r="G76" i="88"/>
  <c r="AS75" i="88"/>
  <c r="AR75" i="88"/>
  <c r="Z75" i="88"/>
  <c r="S75" i="88"/>
  <c r="Q75" i="88"/>
  <c r="I75" i="88"/>
  <c r="H75" i="88"/>
  <c r="G75" i="88"/>
  <c r="AS74" i="88"/>
  <c r="AR74" i="88"/>
  <c r="Z74" i="88"/>
  <c r="S74" i="88"/>
  <c r="Q74" i="88"/>
  <c r="I74" i="88"/>
  <c r="H74" i="88"/>
  <c r="G74" i="88"/>
  <c r="AS73" i="88"/>
  <c r="AR73" i="88"/>
  <c r="Z73" i="88"/>
  <c r="S73" i="88"/>
  <c r="Q73" i="88"/>
  <c r="I73" i="88"/>
  <c r="H73" i="88"/>
  <c r="G73" i="88"/>
  <c r="AS72" i="88"/>
  <c r="AR72" i="88"/>
  <c r="Z72" i="88"/>
  <c r="S72" i="88"/>
  <c r="Q72" i="88"/>
  <c r="I72" i="88"/>
  <c r="H72" i="88"/>
  <c r="G72" i="88"/>
  <c r="AS71" i="88"/>
  <c r="AR71" i="88"/>
  <c r="Z71" i="88"/>
  <c r="S71" i="88"/>
  <c r="Q71" i="88"/>
  <c r="I71" i="88"/>
  <c r="H71" i="88"/>
  <c r="G71" i="88"/>
  <c r="AS70" i="88"/>
  <c r="AR70" i="88"/>
  <c r="Z70" i="88"/>
  <c r="S70" i="88"/>
  <c r="Q70" i="88"/>
  <c r="I70" i="88"/>
  <c r="H70" i="88"/>
  <c r="G70" i="88"/>
  <c r="AS69" i="88"/>
  <c r="AR69" i="88"/>
  <c r="Z69" i="88"/>
  <c r="S69" i="88"/>
  <c r="Q69" i="88"/>
  <c r="I69" i="88"/>
  <c r="H69" i="88"/>
  <c r="G69" i="88"/>
  <c r="AS68" i="88"/>
  <c r="AR68" i="88"/>
  <c r="Z68" i="88"/>
  <c r="S68" i="88"/>
  <c r="Q68" i="88"/>
  <c r="I68" i="88"/>
  <c r="H68" i="88"/>
  <c r="G68" i="88"/>
  <c r="AS67" i="88"/>
  <c r="AR67" i="88"/>
  <c r="Z67" i="88"/>
  <c r="S67" i="88"/>
  <c r="Q67" i="88"/>
  <c r="I67" i="88"/>
  <c r="H67" i="88"/>
  <c r="G67" i="88"/>
  <c r="AS66" i="88"/>
  <c r="AR66" i="88"/>
  <c r="Z66" i="88"/>
  <c r="S66" i="88"/>
  <c r="Q66" i="88"/>
  <c r="J66" i="88"/>
  <c r="AV66" i="88" s="1"/>
  <c r="I66" i="88"/>
  <c r="H66" i="88"/>
  <c r="G66" i="88"/>
  <c r="AS65" i="88"/>
  <c r="AR65" i="88"/>
  <c r="Z65" i="88"/>
  <c r="S65" i="88"/>
  <c r="Q65" i="88"/>
  <c r="I65" i="88"/>
  <c r="H65" i="88"/>
  <c r="G65" i="88"/>
  <c r="AS64" i="88"/>
  <c r="AR64" i="88"/>
  <c r="Z64" i="88"/>
  <c r="S64" i="88"/>
  <c r="Q64" i="88"/>
  <c r="I64" i="88"/>
  <c r="H64" i="88"/>
  <c r="G64" i="88"/>
  <c r="AS63" i="88"/>
  <c r="AR63" i="88"/>
  <c r="Z63" i="88"/>
  <c r="S63" i="88"/>
  <c r="Q63" i="88"/>
  <c r="I63" i="88"/>
  <c r="H63" i="88"/>
  <c r="G63" i="88"/>
  <c r="AY62" i="88"/>
  <c r="AS62" i="88"/>
  <c r="AR62" i="88"/>
  <c r="Z62" i="88"/>
  <c r="S62" i="88"/>
  <c r="Q62" i="88"/>
  <c r="J62" i="88"/>
  <c r="AV62" i="88" s="1"/>
  <c r="I62" i="88"/>
  <c r="H62" i="88"/>
  <c r="G62" i="88"/>
  <c r="AS61" i="88"/>
  <c r="AR61" i="88"/>
  <c r="Z61" i="88"/>
  <c r="S61" i="88"/>
  <c r="Q61" i="88"/>
  <c r="I61" i="88"/>
  <c r="H61" i="88"/>
  <c r="G61" i="88"/>
  <c r="AS60" i="88"/>
  <c r="AR60" i="88"/>
  <c r="Z60" i="88"/>
  <c r="S60" i="88"/>
  <c r="Q60" i="88"/>
  <c r="I60" i="88"/>
  <c r="H60" i="88"/>
  <c r="G60" i="88"/>
  <c r="AS59" i="88"/>
  <c r="AR59" i="88"/>
  <c r="S59" i="88"/>
  <c r="Q59" i="88"/>
  <c r="I59" i="88"/>
  <c r="H59" i="88"/>
  <c r="G59" i="88"/>
  <c r="AS58" i="88"/>
  <c r="AR58" i="88"/>
  <c r="S58" i="88"/>
  <c r="Q58" i="88"/>
  <c r="I58" i="88"/>
  <c r="H58" i="88"/>
  <c r="G58" i="88"/>
  <c r="AS57" i="88"/>
  <c r="AR57" i="88"/>
  <c r="S57" i="88"/>
  <c r="Q57" i="88"/>
  <c r="I57" i="88"/>
  <c r="H57" i="88"/>
  <c r="G57" i="88"/>
  <c r="AS56" i="88"/>
  <c r="AR56" i="88"/>
  <c r="S56" i="88"/>
  <c r="Q56" i="88"/>
  <c r="J56" i="88"/>
  <c r="I56" i="88"/>
  <c r="H56" i="88"/>
  <c r="G56" i="88"/>
  <c r="AS55" i="88"/>
  <c r="AR55" i="88"/>
  <c r="S55" i="88"/>
  <c r="Q55" i="88"/>
  <c r="I55" i="88"/>
  <c r="H55" i="88"/>
  <c r="G55" i="88"/>
  <c r="AS54" i="88"/>
  <c r="AR54" i="88"/>
  <c r="S54" i="88"/>
  <c r="Q54" i="88"/>
  <c r="I54" i="88"/>
  <c r="H54" i="88"/>
  <c r="G54" i="88"/>
  <c r="AS53" i="88"/>
  <c r="AR53" i="88"/>
  <c r="S53" i="88"/>
  <c r="Q53" i="88"/>
  <c r="I53" i="88"/>
  <c r="AV53" i="88" s="1"/>
  <c r="H53" i="88"/>
  <c r="G53" i="88"/>
  <c r="J53" i="88" s="1"/>
  <c r="AS52" i="88"/>
  <c r="AR52" i="88"/>
  <c r="S52" i="88"/>
  <c r="Q52" i="88"/>
  <c r="J52" i="88"/>
  <c r="AY52" i="88" s="1"/>
  <c r="I52" i="88"/>
  <c r="AV52" i="88" s="1"/>
  <c r="H52" i="88"/>
  <c r="G52" i="88"/>
  <c r="AS51" i="88"/>
  <c r="AR51" i="88"/>
  <c r="S51" i="88"/>
  <c r="Q51" i="88"/>
  <c r="I51" i="88"/>
  <c r="H51" i="88"/>
  <c r="G51" i="88"/>
  <c r="AS50" i="88"/>
  <c r="AR50" i="88"/>
  <c r="S50" i="88"/>
  <c r="Q50" i="88"/>
  <c r="I50" i="88"/>
  <c r="H50" i="88"/>
  <c r="G50" i="88"/>
  <c r="AS49" i="88"/>
  <c r="AR49" i="88"/>
  <c r="S49" i="88"/>
  <c r="Q49" i="88"/>
  <c r="I49" i="88"/>
  <c r="H49" i="88"/>
  <c r="G49" i="88"/>
  <c r="AY48" i="88"/>
  <c r="AS48" i="88"/>
  <c r="AR48" i="88"/>
  <c r="S48" i="88"/>
  <c r="Q48" i="88"/>
  <c r="J48" i="88"/>
  <c r="I48" i="88"/>
  <c r="AV48" i="88" s="1"/>
  <c r="H48" i="88"/>
  <c r="G48" i="88"/>
  <c r="AS47" i="88"/>
  <c r="AR47" i="88"/>
  <c r="S47" i="88"/>
  <c r="Q47" i="88"/>
  <c r="I47" i="88"/>
  <c r="H47" i="88"/>
  <c r="G47" i="88"/>
  <c r="AS46" i="88"/>
  <c r="AR46" i="88"/>
  <c r="S46" i="88"/>
  <c r="Q46" i="88"/>
  <c r="I46" i="88"/>
  <c r="H46" i="88"/>
  <c r="G46" i="88"/>
  <c r="AS45" i="88"/>
  <c r="AR45" i="88"/>
  <c r="S45" i="88"/>
  <c r="Q45" i="88"/>
  <c r="I45" i="88"/>
  <c r="H45" i="88"/>
  <c r="G45" i="88"/>
  <c r="AS44" i="88"/>
  <c r="AR44" i="88"/>
  <c r="S44" i="88"/>
  <c r="Q44" i="88"/>
  <c r="J44" i="88"/>
  <c r="AY44" i="88" s="1"/>
  <c r="I44" i="88"/>
  <c r="AV44" i="88" s="1"/>
  <c r="H44" i="88"/>
  <c r="G44" i="88"/>
  <c r="AS43" i="88"/>
  <c r="AR43" i="88"/>
  <c r="S43" i="88"/>
  <c r="Q43" i="88"/>
  <c r="I43" i="88"/>
  <c r="H43" i="88"/>
  <c r="G43" i="88"/>
  <c r="AS42" i="88"/>
  <c r="AR42" i="88"/>
  <c r="S42" i="88"/>
  <c r="Q42" i="88"/>
  <c r="I42" i="88"/>
  <c r="H42" i="88"/>
  <c r="G42" i="88"/>
  <c r="AS41" i="88"/>
  <c r="AR41" i="88"/>
  <c r="S41" i="88"/>
  <c r="Q41" i="88"/>
  <c r="I41" i="88"/>
  <c r="H41" i="88"/>
  <c r="G41" i="88"/>
  <c r="AY40" i="88"/>
  <c r="AS40" i="88"/>
  <c r="AR40" i="88"/>
  <c r="S40" i="88"/>
  <c r="Q40" i="88"/>
  <c r="J40" i="88"/>
  <c r="I40" i="88"/>
  <c r="AV40" i="88" s="1"/>
  <c r="H40" i="88"/>
  <c r="G40" i="88"/>
  <c r="AS39" i="88"/>
  <c r="AR39" i="88"/>
  <c r="S39" i="88"/>
  <c r="Q39" i="88"/>
  <c r="I39" i="88"/>
  <c r="H39" i="88"/>
  <c r="G39" i="88"/>
  <c r="AS38" i="88"/>
  <c r="AR38" i="88"/>
  <c r="S38" i="88"/>
  <c r="Q38" i="88"/>
  <c r="I38" i="88"/>
  <c r="H38" i="88"/>
  <c r="G38" i="88"/>
  <c r="AS37" i="88"/>
  <c r="AR37" i="88"/>
  <c r="S37" i="88"/>
  <c r="Q37" i="88"/>
  <c r="I37" i="88"/>
  <c r="H37" i="88"/>
  <c r="G37" i="88"/>
  <c r="AS36" i="88"/>
  <c r="AR36" i="88"/>
  <c r="S36" i="88"/>
  <c r="Q36" i="88"/>
  <c r="J36" i="88"/>
  <c r="AY36" i="88" s="1"/>
  <c r="I36" i="88"/>
  <c r="AV36" i="88" s="1"/>
  <c r="H36" i="88"/>
  <c r="G36" i="88"/>
  <c r="AS35" i="88"/>
  <c r="AR35" i="88"/>
  <c r="S35" i="88"/>
  <c r="Q35" i="88"/>
  <c r="I35" i="88"/>
  <c r="H35" i="88"/>
  <c r="G35" i="88"/>
  <c r="AS34" i="88"/>
  <c r="AR34" i="88"/>
  <c r="S34" i="88"/>
  <c r="Q34" i="88"/>
  <c r="I34" i="88"/>
  <c r="H34" i="88"/>
  <c r="G34" i="88"/>
  <c r="AS33" i="88"/>
  <c r="AR33" i="88"/>
  <c r="S33" i="88"/>
  <c r="Q33" i="88"/>
  <c r="I33" i="88"/>
  <c r="H33" i="88"/>
  <c r="G33" i="88"/>
  <c r="AY32" i="88"/>
  <c r="AS32" i="88"/>
  <c r="AR32" i="88"/>
  <c r="S32" i="88"/>
  <c r="Q32" i="88"/>
  <c r="J32" i="88"/>
  <c r="I32" i="88"/>
  <c r="AV32" i="88" s="1"/>
  <c r="H32" i="88"/>
  <c r="G32" i="88"/>
  <c r="AS31" i="88"/>
  <c r="AR31" i="88"/>
  <c r="S31" i="88"/>
  <c r="Q31" i="88"/>
  <c r="I31" i="88"/>
  <c r="H31" i="88"/>
  <c r="G31" i="88"/>
  <c r="AS30" i="88"/>
  <c r="AR30" i="88"/>
  <c r="S30" i="88"/>
  <c r="Q30" i="88"/>
  <c r="I30" i="88"/>
  <c r="H30" i="88"/>
  <c r="G30" i="88"/>
  <c r="AS29" i="88"/>
  <c r="AR29" i="88"/>
  <c r="S29" i="88"/>
  <c r="Q29" i="88"/>
  <c r="I29" i="88"/>
  <c r="H29" i="88"/>
  <c r="G29" i="88"/>
  <c r="AS28" i="88"/>
  <c r="AR28" i="88"/>
  <c r="S28" i="88"/>
  <c r="Q28" i="88"/>
  <c r="J28" i="88"/>
  <c r="AY28" i="88" s="1"/>
  <c r="I28" i="88"/>
  <c r="AV28" i="88" s="1"/>
  <c r="H28" i="88"/>
  <c r="G28" i="88"/>
  <c r="AS27" i="88"/>
  <c r="AR27" i="88"/>
  <c r="S27" i="88"/>
  <c r="Q27" i="88"/>
  <c r="I27" i="88"/>
  <c r="H27" i="88"/>
  <c r="G27" i="88"/>
  <c r="AS26" i="88"/>
  <c r="AR26" i="88"/>
  <c r="S26" i="88"/>
  <c r="Q26" i="88"/>
  <c r="I26" i="88"/>
  <c r="H26" i="88"/>
  <c r="G26" i="88"/>
  <c r="AS25" i="88"/>
  <c r="AR25" i="88"/>
  <c r="S25" i="88"/>
  <c r="Q25" i="88"/>
  <c r="I25" i="88"/>
  <c r="H25" i="88"/>
  <c r="G25" i="88"/>
  <c r="AY24" i="88"/>
  <c r="AS24" i="88"/>
  <c r="AR24" i="88"/>
  <c r="S24" i="88"/>
  <c r="Q24" i="88"/>
  <c r="J24" i="88"/>
  <c r="I24" i="88"/>
  <c r="AV24" i="88" s="1"/>
  <c r="H24" i="88"/>
  <c r="G24" i="88"/>
  <c r="AS23" i="88"/>
  <c r="AR23" i="88"/>
  <c r="Z23" i="88"/>
  <c r="S23" i="88"/>
  <c r="Q23" i="88"/>
  <c r="I23" i="88"/>
  <c r="H23" i="88"/>
  <c r="G23" i="88"/>
  <c r="AV22" i="88"/>
  <c r="AS22" i="88"/>
  <c r="AR22" i="88"/>
  <c r="Z22" i="88"/>
  <c r="S22" i="88"/>
  <c r="Q22" i="88"/>
  <c r="J22" i="88"/>
  <c r="I22" i="88"/>
  <c r="H22" i="88"/>
  <c r="G22" i="88"/>
  <c r="AY22" i="88" s="1"/>
  <c r="AS21" i="88"/>
  <c r="AR21" i="88"/>
  <c r="Z21" i="88"/>
  <c r="S21" i="88"/>
  <c r="Q21" i="88"/>
  <c r="I21" i="88"/>
  <c r="H21" i="88"/>
  <c r="G21" i="88"/>
  <c r="AV20" i="88"/>
  <c r="AS20" i="88"/>
  <c r="AR20" i="88"/>
  <c r="Z20" i="88"/>
  <c r="S20" i="88"/>
  <c r="Q20" i="88"/>
  <c r="J20" i="88"/>
  <c r="I20" i="88"/>
  <c r="H20" i="88"/>
  <c r="G20" i="88"/>
  <c r="AY20" i="88" s="1"/>
  <c r="AS19" i="88"/>
  <c r="AR19" i="88"/>
  <c r="Z19" i="88"/>
  <c r="S19" i="88"/>
  <c r="Q19" i="88"/>
  <c r="I19" i="88"/>
  <c r="H19" i="88"/>
  <c r="G19" i="88"/>
  <c r="AV18" i="88"/>
  <c r="AS18" i="88"/>
  <c r="AR18" i="88"/>
  <c r="Z18" i="88"/>
  <c r="S18" i="88"/>
  <c r="Q18" i="88"/>
  <c r="J18" i="88"/>
  <c r="I18" i="88"/>
  <c r="H18" i="88"/>
  <c r="G18" i="88"/>
  <c r="AY18" i="88" s="1"/>
  <c r="AS17" i="88"/>
  <c r="AR17" i="88"/>
  <c r="Z17" i="88"/>
  <c r="S17" i="88"/>
  <c r="Q17" i="88"/>
  <c r="I17" i="88"/>
  <c r="H17" i="88"/>
  <c r="G17" i="88"/>
  <c r="AV16" i="88"/>
  <c r="AS16" i="88"/>
  <c r="AR16" i="88"/>
  <c r="Z16" i="88"/>
  <c r="S16" i="88"/>
  <c r="Q16" i="88"/>
  <c r="J16" i="88"/>
  <c r="I16" i="88"/>
  <c r="H120" i="88" s="1"/>
  <c r="H16" i="88"/>
  <c r="G16" i="88"/>
  <c r="D120" i="88" s="1"/>
  <c r="B16" i="88"/>
  <c r="B17" i="88" s="1"/>
  <c r="AY15" i="88"/>
  <c r="AV15" i="88"/>
  <c r="AM14" i="88"/>
  <c r="AO14" i="88" s="1"/>
  <c r="AJ14" i="88"/>
  <c r="H14" i="88"/>
  <c r="B10" i="88"/>
  <c r="C9" i="88"/>
  <c r="B141" i="88" s="1"/>
  <c r="D7" i="88"/>
  <c r="V5" i="88"/>
  <c r="E5" i="88"/>
  <c r="E3" i="88"/>
  <c r="C3" i="88"/>
  <c r="AV2" i="88"/>
  <c r="V2" i="88"/>
  <c r="T2" i="88" a="1"/>
  <c r="T2" i="88" s="1"/>
  <c r="B148" i="87"/>
  <c r="B146" i="87"/>
  <c r="B145" i="87"/>
  <c r="B144" i="87"/>
  <c r="B143" i="87"/>
  <c r="B142" i="87"/>
  <c r="B140" i="87"/>
  <c r="B139" i="87"/>
  <c r="B135" i="87"/>
  <c r="B134" i="87"/>
  <c r="B133" i="87"/>
  <c r="B132" i="87"/>
  <c r="D127" i="87"/>
  <c r="AV127" i="87" s="1"/>
  <c r="B127" i="87"/>
  <c r="AV126" i="87"/>
  <c r="D126" i="87"/>
  <c r="B126" i="87"/>
  <c r="D125" i="87"/>
  <c r="AV125" i="87" s="1"/>
  <c r="B125" i="87"/>
  <c r="AV124" i="87"/>
  <c r="D124" i="87"/>
  <c r="B124" i="87"/>
  <c r="D123" i="87"/>
  <c r="AV123" i="87" s="1"/>
  <c r="B123" i="87"/>
  <c r="AV122" i="87"/>
  <c r="D122" i="87"/>
  <c r="B122" i="87"/>
  <c r="D121" i="87"/>
  <c r="AV121" i="87" s="1"/>
  <c r="B121" i="87"/>
  <c r="V120" i="87"/>
  <c r="T120" i="87"/>
  <c r="AT116" i="87"/>
  <c r="AV115" i="87"/>
  <c r="AT115" i="87"/>
  <c r="AS115" i="87"/>
  <c r="AR115" i="87"/>
  <c r="Z115" i="87"/>
  <c r="S115" i="87"/>
  <c r="Q115" i="87"/>
  <c r="J115" i="87"/>
  <c r="I115" i="87"/>
  <c r="H115" i="87"/>
  <c r="G115" i="87"/>
  <c r="B115" i="87"/>
  <c r="AA115" i="87" s="1"/>
  <c r="AV114" i="87"/>
  <c r="AT114" i="87"/>
  <c r="AS114" i="87"/>
  <c r="AR114" i="87"/>
  <c r="Z114" i="87"/>
  <c r="S114" i="87"/>
  <c r="Q114" i="87"/>
  <c r="J114" i="87"/>
  <c r="I114" i="87"/>
  <c r="H114" i="87"/>
  <c r="G114" i="87"/>
  <c r="B114" i="87"/>
  <c r="AA114" i="87" s="1"/>
  <c r="AV113" i="87"/>
  <c r="AT113" i="87"/>
  <c r="AS113" i="87"/>
  <c r="AR113" i="87"/>
  <c r="Z113" i="87"/>
  <c r="S113" i="87"/>
  <c r="Q113" i="87"/>
  <c r="J113" i="87"/>
  <c r="I113" i="87"/>
  <c r="H113" i="87"/>
  <c r="G113" i="87"/>
  <c r="B113" i="87"/>
  <c r="AA113" i="87" s="1"/>
  <c r="AV112" i="87"/>
  <c r="AT112" i="87"/>
  <c r="AS112" i="87"/>
  <c r="AR112" i="87"/>
  <c r="Z112" i="87"/>
  <c r="S112" i="87"/>
  <c r="Q112" i="87"/>
  <c r="J112" i="87"/>
  <c r="I112" i="87"/>
  <c r="H112" i="87"/>
  <c r="G112" i="87"/>
  <c r="B112" i="87"/>
  <c r="AA112" i="87" s="1"/>
  <c r="AV111" i="87"/>
  <c r="AT111" i="87"/>
  <c r="AS111" i="87"/>
  <c r="AR111" i="87"/>
  <c r="Z111" i="87"/>
  <c r="S111" i="87"/>
  <c r="Q111" i="87"/>
  <c r="J111" i="87"/>
  <c r="I111" i="87"/>
  <c r="H111" i="87"/>
  <c r="G111" i="87"/>
  <c r="B111" i="87"/>
  <c r="AA111" i="87" s="1"/>
  <c r="AV110" i="87"/>
  <c r="AT110" i="87"/>
  <c r="AS110" i="87"/>
  <c r="AR110" i="87"/>
  <c r="Z110" i="87"/>
  <c r="S110" i="87"/>
  <c r="Q110" i="87"/>
  <c r="J110" i="87"/>
  <c r="I110" i="87"/>
  <c r="H110" i="87"/>
  <c r="G110" i="87"/>
  <c r="B110" i="87"/>
  <c r="AA110" i="87" s="1"/>
  <c r="AV109" i="87"/>
  <c r="AT109" i="87"/>
  <c r="AS109" i="87"/>
  <c r="AR109" i="87"/>
  <c r="Z109" i="87"/>
  <c r="S109" i="87"/>
  <c r="Q109" i="87"/>
  <c r="J109" i="87"/>
  <c r="I109" i="87"/>
  <c r="H109" i="87"/>
  <c r="G109" i="87"/>
  <c r="B109" i="87"/>
  <c r="AT108" i="87" s="1"/>
  <c r="AS108" i="87"/>
  <c r="AR108" i="87"/>
  <c r="Z108" i="87"/>
  <c r="S108" i="87"/>
  <c r="Q108" i="87"/>
  <c r="I108" i="87"/>
  <c r="H108" i="87"/>
  <c r="G108" i="87"/>
  <c r="AS107" i="87"/>
  <c r="AR107" i="87"/>
  <c r="Z107" i="87"/>
  <c r="S107" i="87"/>
  <c r="Q107" i="87"/>
  <c r="I107" i="87"/>
  <c r="H107" i="87"/>
  <c r="G107" i="87"/>
  <c r="AS106" i="87"/>
  <c r="AR106" i="87"/>
  <c r="Z106" i="87"/>
  <c r="S106" i="87"/>
  <c r="Q106" i="87"/>
  <c r="I106" i="87"/>
  <c r="H106" i="87"/>
  <c r="G106" i="87"/>
  <c r="AS105" i="87"/>
  <c r="AR105" i="87"/>
  <c r="Z105" i="87"/>
  <c r="S105" i="87"/>
  <c r="Q105" i="87"/>
  <c r="I105" i="87"/>
  <c r="H105" i="87"/>
  <c r="G105" i="87"/>
  <c r="AS104" i="87"/>
  <c r="AR104" i="87"/>
  <c r="Z104" i="87"/>
  <c r="S104" i="87"/>
  <c r="Q104" i="87"/>
  <c r="I104" i="87"/>
  <c r="H104" i="87"/>
  <c r="G104" i="87"/>
  <c r="AS103" i="87"/>
  <c r="AR103" i="87"/>
  <c r="Z103" i="87"/>
  <c r="S103" i="87"/>
  <c r="Q103" i="87"/>
  <c r="I103" i="87"/>
  <c r="H103" i="87"/>
  <c r="G103" i="87"/>
  <c r="AS102" i="87"/>
  <c r="AR102" i="87"/>
  <c r="Z102" i="87"/>
  <c r="S102" i="87"/>
  <c r="Q102" i="87"/>
  <c r="I102" i="87"/>
  <c r="H102" i="87"/>
  <c r="G102" i="87"/>
  <c r="AS101" i="87"/>
  <c r="AR101" i="87"/>
  <c r="Z101" i="87"/>
  <c r="S101" i="87"/>
  <c r="Q101" i="87"/>
  <c r="I101" i="87"/>
  <c r="H101" i="87"/>
  <c r="G101" i="87"/>
  <c r="AS100" i="87"/>
  <c r="AR100" i="87"/>
  <c r="Z100" i="87"/>
  <c r="S100" i="87"/>
  <c r="Q100" i="87"/>
  <c r="I100" i="87"/>
  <c r="H100" i="87"/>
  <c r="G100" i="87"/>
  <c r="AS99" i="87"/>
  <c r="AR99" i="87"/>
  <c r="Z99" i="87"/>
  <c r="S99" i="87"/>
  <c r="Q99" i="87"/>
  <c r="I99" i="87"/>
  <c r="H99" i="87"/>
  <c r="G99" i="87"/>
  <c r="AS98" i="87"/>
  <c r="AR98" i="87"/>
  <c r="Z98" i="87"/>
  <c r="S98" i="87"/>
  <c r="Q98" i="87"/>
  <c r="I98" i="87"/>
  <c r="H98" i="87"/>
  <c r="G98" i="87"/>
  <c r="AS97" i="87"/>
  <c r="AR97" i="87"/>
  <c r="Z97" i="87"/>
  <c r="S97" i="87"/>
  <c r="Q97" i="87"/>
  <c r="I97" i="87"/>
  <c r="H97" i="87"/>
  <c r="G97" i="87"/>
  <c r="AS96" i="87"/>
  <c r="AR96" i="87"/>
  <c r="Z96" i="87"/>
  <c r="S96" i="87"/>
  <c r="Q96" i="87"/>
  <c r="I96" i="87"/>
  <c r="H96" i="87"/>
  <c r="G96" i="87"/>
  <c r="AS95" i="87"/>
  <c r="AR95" i="87"/>
  <c r="Z95" i="87"/>
  <c r="S95" i="87"/>
  <c r="Q95" i="87"/>
  <c r="I95" i="87"/>
  <c r="H95" i="87"/>
  <c r="G95" i="87"/>
  <c r="AS94" i="87"/>
  <c r="AR94" i="87"/>
  <c r="Z94" i="87"/>
  <c r="S94" i="87"/>
  <c r="Q94" i="87"/>
  <c r="I94" i="87"/>
  <c r="H94" i="87"/>
  <c r="G94" i="87"/>
  <c r="AS93" i="87"/>
  <c r="AR93" i="87"/>
  <c r="Z93" i="87"/>
  <c r="S93" i="87"/>
  <c r="Q93" i="87"/>
  <c r="I93" i="87"/>
  <c r="H93" i="87"/>
  <c r="G93" i="87"/>
  <c r="AS92" i="87"/>
  <c r="AR92" i="87"/>
  <c r="Z92" i="87"/>
  <c r="S92" i="87"/>
  <c r="Q92" i="87"/>
  <c r="I92" i="87"/>
  <c r="H92" i="87"/>
  <c r="G92" i="87"/>
  <c r="AS91" i="87"/>
  <c r="AR91" i="87"/>
  <c r="Z91" i="87"/>
  <c r="S91" i="87"/>
  <c r="Q91" i="87"/>
  <c r="I91" i="87"/>
  <c r="H91" i="87"/>
  <c r="G91" i="87"/>
  <c r="AS90" i="87"/>
  <c r="AR90" i="87"/>
  <c r="Z90" i="87"/>
  <c r="S90" i="87"/>
  <c r="Q90" i="87"/>
  <c r="I90" i="87"/>
  <c r="H90" i="87"/>
  <c r="G90" i="87"/>
  <c r="AS89" i="87"/>
  <c r="AR89" i="87"/>
  <c r="Z89" i="87"/>
  <c r="S89" i="87"/>
  <c r="Q89" i="87"/>
  <c r="I89" i="87"/>
  <c r="H89" i="87"/>
  <c r="G89" i="87"/>
  <c r="AS88" i="87"/>
  <c r="AR88" i="87"/>
  <c r="Z88" i="87"/>
  <c r="S88" i="87"/>
  <c r="Q88" i="87"/>
  <c r="I88" i="87"/>
  <c r="H88" i="87"/>
  <c r="G88" i="87"/>
  <c r="AS87" i="87"/>
  <c r="AR87" i="87"/>
  <c r="Z87" i="87"/>
  <c r="S87" i="87"/>
  <c r="Q87" i="87"/>
  <c r="I87" i="87"/>
  <c r="H87" i="87"/>
  <c r="G87" i="87"/>
  <c r="AS86" i="87"/>
  <c r="AR86" i="87"/>
  <c r="Z86" i="87"/>
  <c r="S86" i="87"/>
  <c r="Q86" i="87"/>
  <c r="I86" i="87"/>
  <c r="H86" i="87"/>
  <c r="G86" i="87"/>
  <c r="AS85" i="87"/>
  <c r="AR85" i="87"/>
  <c r="Z85" i="87"/>
  <c r="S85" i="87"/>
  <c r="Q85" i="87"/>
  <c r="I85" i="87"/>
  <c r="H85" i="87"/>
  <c r="G85" i="87"/>
  <c r="AS84" i="87"/>
  <c r="AR84" i="87"/>
  <c r="Z84" i="87"/>
  <c r="S84" i="87"/>
  <c r="Q84" i="87"/>
  <c r="I84" i="87"/>
  <c r="H84" i="87"/>
  <c r="G84" i="87"/>
  <c r="AS83" i="87"/>
  <c r="AR83" i="87"/>
  <c r="Z83" i="87"/>
  <c r="S83" i="87"/>
  <c r="Q83" i="87"/>
  <c r="I83" i="87"/>
  <c r="H83" i="87"/>
  <c r="G83" i="87"/>
  <c r="AS82" i="87"/>
  <c r="AR82" i="87"/>
  <c r="Z82" i="87"/>
  <c r="S82" i="87"/>
  <c r="Q82" i="87"/>
  <c r="I82" i="87"/>
  <c r="H82" i="87"/>
  <c r="G82" i="87"/>
  <c r="AS81" i="87"/>
  <c r="AR81" i="87"/>
  <c r="Z81" i="87"/>
  <c r="S81" i="87"/>
  <c r="Q81" i="87"/>
  <c r="I81" i="87"/>
  <c r="H81" i="87"/>
  <c r="G81" i="87"/>
  <c r="AS80" i="87"/>
  <c r="AR80" i="87"/>
  <c r="Z80" i="87"/>
  <c r="S80" i="87"/>
  <c r="Q80" i="87"/>
  <c r="I80" i="87"/>
  <c r="H80" i="87"/>
  <c r="G80" i="87"/>
  <c r="AS79" i="87"/>
  <c r="AR79" i="87"/>
  <c r="Z79" i="87"/>
  <c r="S79" i="87"/>
  <c r="Q79" i="87"/>
  <c r="I79" i="87"/>
  <c r="H79" i="87"/>
  <c r="G79" i="87"/>
  <c r="AS78" i="87"/>
  <c r="AR78" i="87"/>
  <c r="Z78" i="87"/>
  <c r="S78" i="87"/>
  <c r="Q78" i="87"/>
  <c r="I78" i="87"/>
  <c r="H78" i="87"/>
  <c r="G78" i="87"/>
  <c r="AS77" i="87"/>
  <c r="AR77" i="87"/>
  <c r="Z77" i="87"/>
  <c r="S77" i="87"/>
  <c r="Q77" i="87"/>
  <c r="I77" i="87"/>
  <c r="H77" i="87"/>
  <c r="G77" i="87"/>
  <c r="AS76" i="87"/>
  <c r="AR76" i="87"/>
  <c r="Z76" i="87"/>
  <c r="S76" i="87"/>
  <c r="Q76" i="87"/>
  <c r="I76" i="87"/>
  <c r="H76" i="87"/>
  <c r="G76" i="87"/>
  <c r="AS75" i="87"/>
  <c r="AR75" i="87"/>
  <c r="Z75" i="87"/>
  <c r="S75" i="87"/>
  <c r="Q75" i="87"/>
  <c r="I75" i="87"/>
  <c r="H75" i="87"/>
  <c r="G75" i="87"/>
  <c r="AS74" i="87"/>
  <c r="AR74" i="87"/>
  <c r="Z74" i="87"/>
  <c r="S74" i="87"/>
  <c r="Q74" i="87"/>
  <c r="I74" i="87"/>
  <c r="H74" i="87"/>
  <c r="G74" i="87"/>
  <c r="AS73" i="87"/>
  <c r="AR73" i="87"/>
  <c r="Z73" i="87"/>
  <c r="S73" i="87"/>
  <c r="Q73" i="87"/>
  <c r="I73" i="87"/>
  <c r="H73" i="87"/>
  <c r="G73" i="87"/>
  <c r="AS72" i="87"/>
  <c r="AR72" i="87"/>
  <c r="Z72" i="87"/>
  <c r="S72" i="87"/>
  <c r="Q72" i="87"/>
  <c r="I72" i="87"/>
  <c r="H72" i="87"/>
  <c r="G72" i="87"/>
  <c r="AS71" i="87"/>
  <c r="AR71" i="87"/>
  <c r="Z71" i="87"/>
  <c r="S71" i="87"/>
  <c r="Q71" i="87"/>
  <c r="I71" i="87"/>
  <c r="H71" i="87"/>
  <c r="G71" i="87"/>
  <c r="AS70" i="87"/>
  <c r="AR70" i="87"/>
  <c r="Z70" i="87"/>
  <c r="S70" i="87"/>
  <c r="Q70" i="87"/>
  <c r="I70" i="87"/>
  <c r="H70" i="87"/>
  <c r="G70" i="87"/>
  <c r="AS69" i="87"/>
  <c r="AR69" i="87"/>
  <c r="Z69" i="87"/>
  <c r="S69" i="87"/>
  <c r="Q69" i="87"/>
  <c r="I69" i="87"/>
  <c r="H69" i="87"/>
  <c r="G69" i="87"/>
  <c r="AS68" i="87"/>
  <c r="AR68" i="87"/>
  <c r="Z68" i="87"/>
  <c r="S68" i="87"/>
  <c r="Q68" i="87"/>
  <c r="I68" i="87"/>
  <c r="H68" i="87"/>
  <c r="G68" i="87"/>
  <c r="AS67" i="87"/>
  <c r="AR67" i="87"/>
  <c r="Z67" i="87"/>
  <c r="S67" i="87"/>
  <c r="Q67" i="87"/>
  <c r="I67" i="87"/>
  <c r="H67" i="87"/>
  <c r="G67" i="87"/>
  <c r="AS66" i="87"/>
  <c r="AR66" i="87"/>
  <c r="Z66" i="87"/>
  <c r="S66" i="87"/>
  <c r="Q66" i="87"/>
  <c r="I66" i="87"/>
  <c r="H66" i="87"/>
  <c r="G66" i="87"/>
  <c r="AS65" i="87"/>
  <c r="AR65" i="87"/>
  <c r="Z65" i="87"/>
  <c r="S65" i="87"/>
  <c r="Q65" i="87"/>
  <c r="I65" i="87"/>
  <c r="H65" i="87"/>
  <c r="G65" i="87"/>
  <c r="AS64" i="87"/>
  <c r="AR64" i="87"/>
  <c r="Z64" i="87"/>
  <c r="S64" i="87"/>
  <c r="Q64" i="87"/>
  <c r="I64" i="87"/>
  <c r="H64" i="87"/>
  <c r="G64" i="87"/>
  <c r="AS63" i="87"/>
  <c r="AR63" i="87"/>
  <c r="Z63" i="87"/>
  <c r="S63" i="87"/>
  <c r="Q63" i="87"/>
  <c r="I63" i="87"/>
  <c r="H63" i="87"/>
  <c r="G63" i="87"/>
  <c r="AS62" i="87"/>
  <c r="AR62" i="87"/>
  <c r="Z62" i="87"/>
  <c r="S62" i="87"/>
  <c r="Q62" i="87"/>
  <c r="I62" i="87"/>
  <c r="H62" i="87"/>
  <c r="G62" i="87"/>
  <c r="AS61" i="87"/>
  <c r="AR61" i="87"/>
  <c r="Z61" i="87"/>
  <c r="S61" i="87"/>
  <c r="Q61" i="87"/>
  <c r="I61" i="87"/>
  <c r="H61" i="87"/>
  <c r="G61" i="87"/>
  <c r="AS60" i="87"/>
  <c r="AR60" i="87"/>
  <c r="Z60" i="87"/>
  <c r="S60" i="87"/>
  <c r="Q60" i="87"/>
  <c r="I60" i="87"/>
  <c r="H60" i="87"/>
  <c r="G60" i="87"/>
  <c r="AS59" i="87"/>
  <c r="AR59" i="87"/>
  <c r="S59" i="87"/>
  <c r="Q59" i="87"/>
  <c r="I59" i="87"/>
  <c r="H59" i="87"/>
  <c r="G59" i="87"/>
  <c r="J59" i="87" s="1"/>
  <c r="AS58" i="87"/>
  <c r="AR58" i="87"/>
  <c r="S58" i="87"/>
  <c r="Q58" i="87"/>
  <c r="I58" i="87"/>
  <c r="H58" i="87"/>
  <c r="G58" i="87"/>
  <c r="AS57" i="87"/>
  <c r="AR57" i="87"/>
  <c r="S57" i="87"/>
  <c r="Q57" i="87"/>
  <c r="I57" i="87"/>
  <c r="H57" i="87"/>
  <c r="G57" i="87"/>
  <c r="AS56" i="87"/>
  <c r="AR56" i="87"/>
  <c r="S56" i="87"/>
  <c r="Q56" i="87"/>
  <c r="I56" i="87"/>
  <c r="H56" i="87"/>
  <c r="G56" i="87"/>
  <c r="AS55" i="87"/>
  <c r="AR55" i="87"/>
  <c r="S55" i="87"/>
  <c r="Q55" i="87"/>
  <c r="I55" i="87"/>
  <c r="H55" i="87"/>
  <c r="G55" i="87"/>
  <c r="J55" i="87" s="1"/>
  <c r="AS54" i="87"/>
  <c r="AR54" i="87"/>
  <c r="S54" i="87"/>
  <c r="Q54" i="87"/>
  <c r="I54" i="87"/>
  <c r="H54" i="87"/>
  <c r="G54" i="87"/>
  <c r="AS53" i="87"/>
  <c r="AR53" i="87"/>
  <c r="S53" i="87"/>
  <c r="Q53" i="87"/>
  <c r="I53" i="87"/>
  <c r="H53" i="87"/>
  <c r="G53" i="87"/>
  <c r="AS52" i="87"/>
  <c r="AR52" i="87"/>
  <c r="S52" i="87"/>
  <c r="Q52" i="87"/>
  <c r="I52" i="87"/>
  <c r="H52" i="87"/>
  <c r="G52" i="87"/>
  <c r="AS51" i="87"/>
  <c r="AR51" i="87"/>
  <c r="S51" i="87"/>
  <c r="Q51" i="87"/>
  <c r="I51" i="87"/>
  <c r="H51" i="87"/>
  <c r="G51" i="87"/>
  <c r="J51" i="87" s="1"/>
  <c r="AS50" i="87"/>
  <c r="AR50" i="87"/>
  <c r="S50" i="87"/>
  <c r="Q50" i="87"/>
  <c r="I50" i="87"/>
  <c r="H50" i="87"/>
  <c r="G50" i="87"/>
  <c r="AS49" i="87"/>
  <c r="AR49" i="87"/>
  <c r="S49" i="87"/>
  <c r="Q49" i="87"/>
  <c r="I49" i="87"/>
  <c r="H49" i="87"/>
  <c r="G49" i="87"/>
  <c r="AS48" i="87"/>
  <c r="AR48" i="87"/>
  <c r="S48" i="87"/>
  <c r="Q48" i="87"/>
  <c r="I48" i="87"/>
  <c r="H48" i="87"/>
  <c r="G48" i="87"/>
  <c r="AS47" i="87"/>
  <c r="AR47" i="87"/>
  <c r="S47" i="87"/>
  <c r="Q47" i="87"/>
  <c r="I47" i="87"/>
  <c r="H47" i="87"/>
  <c r="G47" i="87"/>
  <c r="J47" i="87" s="1"/>
  <c r="AS46" i="87"/>
  <c r="AR46" i="87"/>
  <c r="S46" i="87"/>
  <c r="Q46" i="87"/>
  <c r="I46" i="87"/>
  <c r="H46" i="87"/>
  <c r="G46" i="87"/>
  <c r="AS45" i="87"/>
  <c r="AR45" i="87"/>
  <c r="S45" i="87"/>
  <c r="Q45" i="87"/>
  <c r="I45" i="87"/>
  <c r="H45" i="87"/>
  <c r="G45" i="87"/>
  <c r="AS44" i="87"/>
  <c r="AR44" i="87"/>
  <c r="S44" i="87"/>
  <c r="Q44" i="87"/>
  <c r="I44" i="87"/>
  <c r="H44" i="87"/>
  <c r="G44" i="87"/>
  <c r="AS43" i="87"/>
  <c r="AR43" i="87"/>
  <c r="S43" i="87"/>
  <c r="Q43" i="87"/>
  <c r="I43" i="87"/>
  <c r="H43" i="87"/>
  <c r="G43" i="87"/>
  <c r="J43" i="87" s="1"/>
  <c r="AS42" i="87"/>
  <c r="AR42" i="87"/>
  <c r="S42" i="87"/>
  <c r="Q42" i="87"/>
  <c r="I42" i="87"/>
  <c r="H42" i="87"/>
  <c r="G42" i="87"/>
  <c r="AS41" i="87"/>
  <c r="AR41" i="87"/>
  <c r="S41" i="87"/>
  <c r="Q41" i="87"/>
  <c r="I41" i="87"/>
  <c r="H41" i="87"/>
  <c r="G41" i="87"/>
  <c r="AS40" i="87"/>
  <c r="AR40" i="87"/>
  <c r="S40" i="87"/>
  <c r="Q40" i="87"/>
  <c r="I40" i="87"/>
  <c r="H40" i="87"/>
  <c r="G40" i="87"/>
  <c r="AS39" i="87"/>
  <c r="AR39" i="87"/>
  <c r="S39" i="87"/>
  <c r="Q39" i="87"/>
  <c r="I39" i="87"/>
  <c r="H39" i="87"/>
  <c r="G39" i="87"/>
  <c r="J39" i="87" s="1"/>
  <c r="AS38" i="87"/>
  <c r="AR38" i="87"/>
  <c r="S38" i="87"/>
  <c r="Q38" i="87"/>
  <c r="I38" i="87"/>
  <c r="H38" i="87"/>
  <c r="G38" i="87"/>
  <c r="AS37" i="87"/>
  <c r="AR37" i="87"/>
  <c r="S37" i="87"/>
  <c r="Q37" i="87"/>
  <c r="I37" i="87"/>
  <c r="H37" i="87"/>
  <c r="G37" i="87"/>
  <c r="AS36" i="87"/>
  <c r="AR36" i="87"/>
  <c r="S36" i="87"/>
  <c r="Q36" i="87"/>
  <c r="I36" i="87"/>
  <c r="H36" i="87"/>
  <c r="G36" i="87"/>
  <c r="AS35" i="87"/>
  <c r="AR35" i="87"/>
  <c r="S35" i="87"/>
  <c r="Q35" i="87"/>
  <c r="I35" i="87"/>
  <c r="H35" i="87"/>
  <c r="G35" i="87"/>
  <c r="AS34" i="87"/>
  <c r="AR34" i="87"/>
  <c r="S34" i="87"/>
  <c r="Q34" i="87"/>
  <c r="I34" i="87"/>
  <c r="H34" i="87"/>
  <c r="G34" i="87"/>
  <c r="AS33" i="87"/>
  <c r="AR33" i="87"/>
  <c r="S33" i="87"/>
  <c r="Q33" i="87"/>
  <c r="I33" i="87"/>
  <c r="H33" i="87"/>
  <c r="G33" i="87"/>
  <c r="AS32" i="87"/>
  <c r="AR32" i="87"/>
  <c r="S32" i="87"/>
  <c r="Q32" i="87"/>
  <c r="I32" i="87"/>
  <c r="H32" i="87"/>
  <c r="G32" i="87"/>
  <c r="AS31" i="87"/>
  <c r="AR31" i="87"/>
  <c r="S31" i="87"/>
  <c r="Q31" i="87"/>
  <c r="I31" i="87"/>
  <c r="H31" i="87"/>
  <c r="G31" i="87"/>
  <c r="AS30" i="87"/>
  <c r="AR30" i="87"/>
  <c r="S30" i="87"/>
  <c r="Q30" i="87"/>
  <c r="I30" i="87"/>
  <c r="H30" i="87"/>
  <c r="G30" i="87"/>
  <c r="AS29" i="87"/>
  <c r="AR29" i="87"/>
  <c r="S29" i="87"/>
  <c r="Q29" i="87"/>
  <c r="I29" i="87"/>
  <c r="H29" i="87"/>
  <c r="G29" i="87"/>
  <c r="AS28" i="87"/>
  <c r="AR28" i="87"/>
  <c r="S28" i="87"/>
  <c r="Q28" i="87"/>
  <c r="I28" i="87"/>
  <c r="H28" i="87"/>
  <c r="G28" i="87"/>
  <c r="AS27" i="87"/>
  <c r="AR27" i="87"/>
  <c r="S27" i="87"/>
  <c r="Q27" i="87"/>
  <c r="I27" i="87"/>
  <c r="H27" i="87"/>
  <c r="G27" i="87"/>
  <c r="AS26" i="87"/>
  <c r="AR26" i="87"/>
  <c r="S26" i="87"/>
  <c r="Q26" i="87"/>
  <c r="I26" i="87"/>
  <c r="H26" i="87"/>
  <c r="G26" i="87"/>
  <c r="AS25" i="87"/>
  <c r="AR25" i="87"/>
  <c r="S25" i="87"/>
  <c r="Q25" i="87"/>
  <c r="I25" i="87"/>
  <c r="H25" i="87"/>
  <c r="G25" i="87"/>
  <c r="AS24" i="87"/>
  <c r="AR24" i="87"/>
  <c r="S24" i="87"/>
  <c r="Q24" i="87"/>
  <c r="I24" i="87"/>
  <c r="H24" i="87"/>
  <c r="G24" i="87"/>
  <c r="AS23" i="87"/>
  <c r="AR23" i="87"/>
  <c r="Z23" i="87"/>
  <c r="S23" i="87"/>
  <c r="Q23" i="87"/>
  <c r="I23" i="87"/>
  <c r="H23" i="87"/>
  <c r="G23" i="87"/>
  <c r="AS22" i="87"/>
  <c r="AR22" i="87"/>
  <c r="Z22" i="87"/>
  <c r="S22" i="87"/>
  <c r="Q22" i="87"/>
  <c r="I22" i="87"/>
  <c r="H22" i="87"/>
  <c r="G22" i="87"/>
  <c r="AS21" i="87"/>
  <c r="AR21" i="87"/>
  <c r="Z21" i="87"/>
  <c r="S21" i="87"/>
  <c r="Q21" i="87"/>
  <c r="I21" i="87"/>
  <c r="H21" i="87"/>
  <c r="G21" i="87"/>
  <c r="AS20" i="87"/>
  <c r="AR20" i="87"/>
  <c r="Z20" i="87"/>
  <c r="S20" i="87"/>
  <c r="Q20" i="87"/>
  <c r="I20" i="87"/>
  <c r="H20" i="87"/>
  <c r="G20" i="87"/>
  <c r="AS19" i="87"/>
  <c r="AR19" i="87"/>
  <c r="Z19" i="87"/>
  <c r="S19" i="87"/>
  <c r="Q19" i="87"/>
  <c r="I19" i="87"/>
  <c r="H19" i="87"/>
  <c r="G19" i="87"/>
  <c r="AS18" i="87"/>
  <c r="AR18" i="87"/>
  <c r="Z18" i="87"/>
  <c r="S18" i="87"/>
  <c r="Q18" i="87"/>
  <c r="I18" i="87"/>
  <c r="H18" i="87"/>
  <c r="G18" i="87"/>
  <c r="AS17" i="87"/>
  <c r="AR17" i="87"/>
  <c r="Z17" i="87"/>
  <c r="S17" i="87"/>
  <c r="Q17" i="87"/>
  <c r="I17" i="87"/>
  <c r="H17" i="87"/>
  <c r="G17" i="87"/>
  <c r="AS16" i="87"/>
  <c r="AR16" i="87"/>
  <c r="Z16" i="87"/>
  <c r="S16" i="87"/>
  <c r="Q16" i="87"/>
  <c r="I16" i="87"/>
  <c r="H120" i="87" s="1"/>
  <c r="H16" i="87"/>
  <c r="G16" i="87"/>
  <c r="D120" i="87" s="1"/>
  <c r="B16" i="87"/>
  <c r="AA16" i="87" s="1"/>
  <c r="AY15" i="87"/>
  <c r="AV15" i="87"/>
  <c r="AO14" i="87"/>
  <c r="AM14" i="87"/>
  <c r="AJ14" i="87"/>
  <c r="H14" i="87"/>
  <c r="B10" i="87"/>
  <c r="C9" i="87"/>
  <c r="B141" i="87" s="1"/>
  <c r="D7" i="87"/>
  <c r="V5" i="87"/>
  <c r="E5" i="87"/>
  <c r="E3" i="87"/>
  <c r="C3" i="87"/>
  <c r="AV2" i="87"/>
  <c r="V2" i="87"/>
  <c r="T2" i="87" a="1"/>
  <c r="T2" i="87" s="1"/>
  <c r="B148" i="86"/>
  <c r="B146" i="86"/>
  <c r="B145" i="86"/>
  <c r="B144" i="86"/>
  <c r="B143" i="86"/>
  <c r="B142" i="86"/>
  <c r="B140" i="86"/>
  <c r="B139" i="86"/>
  <c r="B135" i="86"/>
  <c r="B134" i="86"/>
  <c r="B133" i="86"/>
  <c r="B132" i="86"/>
  <c r="D127" i="86"/>
  <c r="AV127" i="86" s="1"/>
  <c r="B127" i="86"/>
  <c r="AV126" i="86"/>
  <c r="D126" i="86"/>
  <c r="B126" i="86"/>
  <c r="D125" i="86"/>
  <c r="AV125" i="86" s="1"/>
  <c r="B125" i="86"/>
  <c r="AV124" i="86"/>
  <c r="D124" i="86"/>
  <c r="B124" i="86"/>
  <c r="D123" i="86"/>
  <c r="AV123" i="86" s="1"/>
  <c r="B123" i="86"/>
  <c r="AV122" i="86"/>
  <c r="D122" i="86"/>
  <c r="B122" i="86"/>
  <c r="D121" i="86"/>
  <c r="AV121" i="86" s="1"/>
  <c r="B121" i="86"/>
  <c r="V120" i="86"/>
  <c r="T120" i="86"/>
  <c r="AT116" i="86"/>
  <c r="AV115" i="86"/>
  <c r="AT115" i="86"/>
  <c r="AS115" i="86"/>
  <c r="AR115" i="86"/>
  <c r="Z115" i="86"/>
  <c r="S115" i="86"/>
  <c r="Q115" i="86"/>
  <c r="J115" i="86"/>
  <c r="I115" i="86"/>
  <c r="H115" i="86"/>
  <c r="G115" i="86"/>
  <c r="B115" i="86"/>
  <c r="AA115" i="86" s="1"/>
  <c r="AV114" i="86"/>
  <c r="AT114" i="86"/>
  <c r="AS114" i="86"/>
  <c r="AR114" i="86"/>
  <c r="Z114" i="86"/>
  <c r="S114" i="86"/>
  <c r="Q114" i="86"/>
  <c r="J114" i="86"/>
  <c r="I114" i="86"/>
  <c r="H114" i="86"/>
  <c r="G114" i="86"/>
  <c r="B114" i="86"/>
  <c r="AA114" i="86" s="1"/>
  <c r="AV113" i="86"/>
  <c r="AT113" i="86"/>
  <c r="AS113" i="86"/>
  <c r="AR113" i="86"/>
  <c r="Z113" i="86"/>
  <c r="S113" i="86"/>
  <c r="Q113" i="86"/>
  <c r="J113" i="86"/>
  <c r="I113" i="86"/>
  <c r="H113" i="86"/>
  <c r="G113" i="86"/>
  <c r="B113" i="86"/>
  <c r="AA113" i="86" s="1"/>
  <c r="AV112" i="86"/>
  <c r="AT112" i="86"/>
  <c r="AS112" i="86"/>
  <c r="AR112" i="86"/>
  <c r="Z112" i="86"/>
  <c r="S112" i="86"/>
  <c r="Q112" i="86"/>
  <c r="J112" i="86"/>
  <c r="I112" i="86"/>
  <c r="H112" i="86"/>
  <c r="G112" i="86"/>
  <c r="B112" i="86"/>
  <c r="AA112" i="86" s="1"/>
  <c r="AV111" i="86"/>
  <c r="AT111" i="86"/>
  <c r="AS111" i="86"/>
  <c r="AR111" i="86"/>
  <c r="Z111" i="86"/>
  <c r="S111" i="86"/>
  <c r="Q111" i="86"/>
  <c r="J111" i="86"/>
  <c r="I111" i="86"/>
  <c r="H111" i="86"/>
  <c r="G111" i="86"/>
  <c r="B111" i="86"/>
  <c r="AA111" i="86" s="1"/>
  <c r="AV110" i="86"/>
  <c r="AT110" i="86"/>
  <c r="AS110" i="86"/>
  <c r="AR110" i="86"/>
  <c r="Z110" i="86"/>
  <c r="S110" i="86"/>
  <c r="Q110" i="86"/>
  <c r="J110" i="86"/>
  <c r="I110" i="86"/>
  <c r="H110" i="86"/>
  <c r="G110" i="86"/>
  <c r="B110" i="86"/>
  <c r="AA110" i="86" s="1"/>
  <c r="AV109" i="86"/>
  <c r="AT109" i="86"/>
  <c r="AS109" i="86"/>
  <c r="AR109" i="86"/>
  <c r="Z109" i="86"/>
  <c r="S109" i="86"/>
  <c r="Q109" i="86"/>
  <c r="J109" i="86"/>
  <c r="I109" i="86"/>
  <c r="H109" i="86"/>
  <c r="G109" i="86"/>
  <c r="B109" i="86"/>
  <c r="AT108" i="86" s="1"/>
  <c r="AS108" i="86"/>
  <c r="AR108" i="86"/>
  <c r="Z108" i="86"/>
  <c r="S108" i="86"/>
  <c r="Q108" i="86"/>
  <c r="I108" i="86"/>
  <c r="H108" i="86"/>
  <c r="G108" i="86"/>
  <c r="AS107" i="86"/>
  <c r="AR107" i="86"/>
  <c r="Z107" i="86"/>
  <c r="S107" i="86"/>
  <c r="Q107" i="86"/>
  <c r="I107" i="86"/>
  <c r="H107" i="86"/>
  <c r="G107" i="86"/>
  <c r="AS106" i="86"/>
  <c r="AR106" i="86"/>
  <c r="Z106" i="86"/>
  <c r="S106" i="86"/>
  <c r="Q106" i="86"/>
  <c r="I106" i="86"/>
  <c r="H106" i="86"/>
  <c r="G106" i="86"/>
  <c r="AS105" i="86"/>
  <c r="AR105" i="86"/>
  <c r="Z105" i="86"/>
  <c r="S105" i="86"/>
  <c r="Q105" i="86"/>
  <c r="I105" i="86"/>
  <c r="H105" i="86"/>
  <c r="G105" i="86"/>
  <c r="AS104" i="86"/>
  <c r="AR104" i="86"/>
  <c r="Z104" i="86"/>
  <c r="S104" i="86"/>
  <c r="Q104" i="86"/>
  <c r="I104" i="86"/>
  <c r="H104" i="86"/>
  <c r="G104" i="86"/>
  <c r="AS103" i="86"/>
  <c r="AR103" i="86"/>
  <c r="Z103" i="86"/>
  <c r="S103" i="86"/>
  <c r="Q103" i="86"/>
  <c r="I103" i="86"/>
  <c r="H103" i="86"/>
  <c r="G103" i="86"/>
  <c r="AS102" i="86"/>
  <c r="AR102" i="86"/>
  <c r="Z102" i="86"/>
  <c r="S102" i="86"/>
  <c r="Q102" i="86"/>
  <c r="I102" i="86"/>
  <c r="H102" i="86"/>
  <c r="G102" i="86"/>
  <c r="AS101" i="86"/>
  <c r="AR101" i="86"/>
  <c r="Z101" i="86"/>
  <c r="S101" i="86"/>
  <c r="Q101" i="86"/>
  <c r="I101" i="86"/>
  <c r="H101" i="86"/>
  <c r="G101" i="86"/>
  <c r="AS100" i="86"/>
  <c r="AR100" i="86"/>
  <c r="Z100" i="86"/>
  <c r="S100" i="86"/>
  <c r="Q100" i="86"/>
  <c r="I100" i="86"/>
  <c r="H100" i="86"/>
  <c r="G100" i="86"/>
  <c r="AS99" i="86"/>
  <c r="AR99" i="86"/>
  <c r="Z99" i="86"/>
  <c r="S99" i="86"/>
  <c r="Q99" i="86"/>
  <c r="I99" i="86"/>
  <c r="H99" i="86"/>
  <c r="G99" i="86"/>
  <c r="AS98" i="86"/>
  <c r="AR98" i="86"/>
  <c r="Z98" i="86"/>
  <c r="S98" i="86"/>
  <c r="Q98" i="86"/>
  <c r="I98" i="86"/>
  <c r="H98" i="86"/>
  <c r="G98" i="86"/>
  <c r="AS97" i="86"/>
  <c r="AR97" i="86"/>
  <c r="Z97" i="86"/>
  <c r="S97" i="86"/>
  <c r="Q97" i="86"/>
  <c r="I97" i="86"/>
  <c r="H97" i="86"/>
  <c r="G97" i="86"/>
  <c r="AS96" i="86"/>
  <c r="AR96" i="86"/>
  <c r="Z96" i="86"/>
  <c r="S96" i="86"/>
  <c r="Q96" i="86"/>
  <c r="I96" i="86"/>
  <c r="H96" i="86"/>
  <c r="G96" i="86"/>
  <c r="AS95" i="86"/>
  <c r="AR95" i="86"/>
  <c r="Z95" i="86"/>
  <c r="S95" i="86"/>
  <c r="Q95" i="86"/>
  <c r="I95" i="86"/>
  <c r="H95" i="86"/>
  <c r="G95" i="86"/>
  <c r="AS94" i="86"/>
  <c r="AR94" i="86"/>
  <c r="Z94" i="86"/>
  <c r="S94" i="86"/>
  <c r="Q94" i="86"/>
  <c r="I94" i="86"/>
  <c r="H94" i="86"/>
  <c r="G94" i="86"/>
  <c r="AS93" i="86"/>
  <c r="AR93" i="86"/>
  <c r="Z93" i="86"/>
  <c r="S93" i="86"/>
  <c r="Q93" i="86"/>
  <c r="I93" i="86"/>
  <c r="H93" i="86"/>
  <c r="G93" i="86"/>
  <c r="AS92" i="86"/>
  <c r="AR92" i="86"/>
  <c r="Z92" i="86"/>
  <c r="S92" i="86"/>
  <c r="Q92" i="86"/>
  <c r="I92" i="86"/>
  <c r="H92" i="86"/>
  <c r="G92" i="86"/>
  <c r="AS91" i="86"/>
  <c r="AR91" i="86"/>
  <c r="Z91" i="86"/>
  <c r="S91" i="86"/>
  <c r="Q91" i="86"/>
  <c r="I91" i="86"/>
  <c r="H91" i="86"/>
  <c r="G91" i="86"/>
  <c r="AS90" i="86"/>
  <c r="AR90" i="86"/>
  <c r="Z90" i="86"/>
  <c r="S90" i="86"/>
  <c r="Q90" i="86"/>
  <c r="I90" i="86"/>
  <c r="H90" i="86"/>
  <c r="G90" i="86"/>
  <c r="AS89" i="86"/>
  <c r="AR89" i="86"/>
  <c r="Z89" i="86"/>
  <c r="S89" i="86"/>
  <c r="Q89" i="86"/>
  <c r="I89" i="86"/>
  <c r="H89" i="86"/>
  <c r="G89" i="86"/>
  <c r="AS88" i="86"/>
  <c r="AR88" i="86"/>
  <c r="Z88" i="86"/>
  <c r="S88" i="86"/>
  <c r="Q88" i="86"/>
  <c r="I88" i="86"/>
  <c r="H88" i="86"/>
  <c r="G88" i="86"/>
  <c r="AS87" i="86"/>
  <c r="AR87" i="86"/>
  <c r="Z87" i="86"/>
  <c r="S87" i="86"/>
  <c r="Q87" i="86"/>
  <c r="I87" i="86"/>
  <c r="H87" i="86"/>
  <c r="G87" i="86"/>
  <c r="AS86" i="86"/>
  <c r="AR86" i="86"/>
  <c r="Z86" i="86"/>
  <c r="S86" i="86"/>
  <c r="Q86" i="86"/>
  <c r="I86" i="86"/>
  <c r="H86" i="86"/>
  <c r="G86" i="86"/>
  <c r="AS85" i="86"/>
  <c r="AR85" i="86"/>
  <c r="Z85" i="86"/>
  <c r="S85" i="86"/>
  <c r="Q85" i="86"/>
  <c r="I85" i="86"/>
  <c r="H85" i="86"/>
  <c r="G85" i="86"/>
  <c r="AS84" i="86"/>
  <c r="AR84" i="86"/>
  <c r="Z84" i="86"/>
  <c r="S84" i="86"/>
  <c r="Q84" i="86"/>
  <c r="I84" i="86"/>
  <c r="H84" i="86"/>
  <c r="G84" i="86"/>
  <c r="AS83" i="86"/>
  <c r="AR83" i="86"/>
  <c r="Z83" i="86"/>
  <c r="S83" i="86"/>
  <c r="Q83" i="86"/>
  <c r="I83" i="86"/>
  <c r="H83" i="86"/>
  <c r="G83" i="86"/>
  <c r="AS82" i="86"/>
  <c r="AR82" i="86"/>
  <c r="Z82" i="86"/>
  <c r="S82" i="86"/>
  <c r="Q82" i="86"/>
  <c r="I82" i="86"/>
  <c r="H82" i="86"/>
  <c r="G82" i="86"/>
  <c r="AS81" i="86"/>
  <c r="AR81" i="86"/>
  <c r="Z81" i="86"/>
  <c r="S81" i="86"/>
  <c r="Q81" i="86"/>
  <c r="I81" i="86"/>
  <c r="H81" i="86"/>
  <c r="G81" i="86"/>
  <c r="AS80" i="86"/>
  <c r="AR80" i="86"/>
  <c r="Z80" i="86"/>
  <c r="S80" i="86"/>
  <c r="Q80" i="86"/>
  <c r="I80" i="86"/>
  <c r="H80" i="86"/>
  <c r="G80" i="86"/>
  <c r="AS79" i="86"/>
  <c r="AR79" i="86"/>
  <c r="Z79" i="86"/>
  <c r="S79" i="86"/>
  <c r="Q79" i="86"/>
  <c r="I79" i="86"/>
  <c r="H79" i="86"/>
  <c r="G79" i="86"/>
  <c r="AS78" i="86"/>
  <c r="AR78" i="86"/>
  <c r="Z78" i="86"/>
  <c r="S78" i="86"/>
  <c r="Q78" i="86"/>
  <c r="I78" i="86"/>
  <c r="H78" i="86"/>
  <c r="G78" i="86"/>
  <c r="AS77" i="86"/>
  <c r="AR77" i="86"/>
  <c r="Z77" i="86"/>
  <c r="S77" i="86"/>
  <c r="Q77" i="86"/>
  <c r="I77" i="86"/>
  <c r="H77" i="86"/>
  <c r="G77" i="86"/>
  <c r="AS76" i="86"/>
  <c r="AR76" i="86"/>
  <c r="Z76" i="86"/>
  <c r="S76" i="86"/>
  <c r="Q76" i="86"/>
  <c r="I76" i="86"/>
  <c r="H76" i="86"/>
  <c r="G76" i="86"/>
  <c r="AS75" i="86"/>
  <c r="AR75" i="86"/>
  <c r="Z75" i="86"/>
  <c r="S75" i="86"/>
  <c r="Q75" i="86"/>
  <c r="I75" i="86"/>
  <c r="H75" i="86"/>
  <c r="G75" i="86"/>
  <c r="AS74" i="86"/>
  <c r="AR74" i="86"/>
  <c r="Z74" i="86"/>
  <c r="S74" i="86"/>
  <c r="Q74" i="86"/>
  <c r="I74" i="86"/>
  <c r="H74" i="86"/>
  <c r="G74" i="86"/>
  <c r="AS73" i="86"/>
  <c r="AR73" i="86"/>
  <c r="Z73" i="86"/>
  <c r="S73" i="86"/>
  <c r="Q73" i="86"/>
  <c r="I73" i="86"/>
  <c r="H73" i="86"/>
  <c r="G73" i="86"/>
  <c r="AS72" i="86"/>
  <c r="AR72" i="86"/>
  <c r="Z72" i="86"/>
  <c r="S72" i="86"/>
  <c r="Q72" i="86"/>
  <c r="I72" i="86"/>
  <c r="H72" i="86"/>
  <c r="G72" i="86"/>
  <c r="AS71" i="86"/>
  <c r="AR71" i="86"/>
  <c r="Z71" i="86"/>
  <c r="S71" i="86"/>
  <c r="Q71" i="86"/>
  <c r="I71" i="86"/>
  <c r="H71" i="86"/>
  <c r="G71" i="86"/>
  <c r="AS70" i="86"/>
  <c r="AR70" i="86"/>
  <c r="Z70" i="86"/>
  <c r="S70" i="86"/>
  <c r="Q70" i="86"/>
  <c r="I70" i="86"/>
  <c r="H70" i="86"/>
  <c r="G70" i="86"/>
  <c r="AS69" i="86"/>
  <c r="AR69" i="86"/>
  <c r="Z69" i="86"/>
  <c r="S69" i="86"/>
  <c r="Q69" i="86"/>
  <c r="I69" i="86"/>
  <c r="H69" i="86"/>
  <c r="G69" i="86"/>
  <c r="AS68" i="86"/>
  <c r="AR68" i="86"/>
  <c r="Z68" i="86"/>
  <c r="S68" i="86"/>
  <c r="Q68" i="86"/>
  <c r="I68" i="86"/>
  <c r="H68" i="86"/>
  <c r="G68" i="86"/>
  <c r="AS67" i="86"/>
  <c r="AR67" i="86"/>
  <c r="Z67" i="86"/>
  <c r="S67" i="86"/>
  <c r="Q67" i="86"/>
  <c r="I67" i="86"/>
  <c r="H67" i="86"/>
  <c r="G67" i="86"/>
  <c r="AS66" i="86"/>
  <c r="AR66" i="86"/>
  <c r="Z66" i="86"/>
  <c r="S66" i="86"/>
  <c r="Q66" i="86"/>
  <c r="I66" i="86"/>
  <c r="H66" i="86"/>
  <c r="G66" i="86"/>
  <c r="AS65" i="86"/>
  <c r="AR65" i="86"/>
  <c r="Z65" i="86"/>
  <c r="S65" i="86"/>
  <c r="Q65" i="86"/>
  <c r="I65" i="86"/>
  <c r="H65" i="86"/>
  <c r="G65" i="86"/>
  <c r="AS64" i="86"/>
  <c r="AR64" i="86"/>
  <c r="Z64" i="86"/>
  <c r="S64" i="86"/>
  <c r="Q64" i="86"/>
  <c r="I64" i="86"/>
  <c r="H64" i="86"/>
  <c r="G64" i="86"/>
  <c r="AS63" i="86"/>
  <c r="AR63" i="86"/>
  <c r="Z63" i="86"/>
  <c r="S63" i="86"/>
  <c r="Q63" i="86"/>
  <c r="I63" i="86"/>
  <c r="H63" i="86"/>
  <c r="G63" i="86"/>
  <c r="AS62" i="86"/>
  <c r="AR62" i="86"/>
  <c r="Z62" i="86"/>
  <c r="S62" i="86"/>
  <c r="Q62" i="86"/>
  <c r="I62" i="86"/>
  <c r="H62" i="86"/>
  <c r="G62" i="86"/>
  <c r="AS61" i="86"/>
  <c r="AR61" i="86"/>
  <c r="Z61" i="86"/>
  <c r="S61" i="86"/>
  <c r="Q61" i="86"/>
  <c r="I61" i="86"/>
  <c r="H61" i="86"/>
  <c r="G61" i="86"/>
  <c r="AS60" i="86"/>
  <c r="AR60" i="86"/>
  <c r="Z60" i="86"/>
  <c r="S60" i="86"/>
  <c r="Q60" i="86"/>
  <c r="I60" i="86"/>
  <c r="H60" i="86"/>
  <c r="G60" i="86"/>
  <c r="AS59" i="86"/>
  <c r="AR59" i="86"/>
  <c r="S59" i="86"/>
  <c r="Q59" i="86"/>
  <c r="I59" i="86"/>
  <c r="H59" i="86"/>
  <c r="G59" i="86"/>
  <c r="AS58" i="86"/>
  <c r="AR58" i="86"/>
  <c r="S58" i="86"/>
  <c r="Q58" i="86"/>
  <c r="I58" i="86"/>
  <c r="H58" i="86"/>
  <c r="G58" i="86"/>
  <c r="AS57" i="86"/>
  <c r="AR57" i="86"/>
  <c r="S57" i="86"/>
  <c r="Q57" i="86"/>
  <c r="I57" i="86"/>
  <c r="H57" i="86"/>
  <c r="G57" i="86"/>
  <c r="AS56" i="86"/>
  <c r="AR56" i="86"/>
  <c r="S56" i="86"/>
  <c r="Q56" i="86"/>
  <c r="I56" i="86"/>
  <c r="H56" i="86"/>
  <c r="G56" i="86"/>
  <c r="AS55" i="86"/>
  <c r="AR55" i="86"/>
  <c r="S55" i="86"/>
  <c r="Q55" i="86"/>
  <c r="I55" i="86"/>
  <c r="H55" i="86"/>
  <c r="G55" i="86"/>
  <c r="AS54" i="86"/>
  <c r="AR54" i="86"/>
  <c r="S54" i="86"/>
  <c r="Q54" i="86"/>
  <c r="I54" i="86"/>
  <c r="H54" i="86"/>
  <c r="G54" i="86"/>
  <c r="AS53" i="86"/>
  <c r="AR53" i="86"/>
  <c r="S53" i="86"/>
  <c r="Q53" i="86"/>
  <c r="I53" i="86"/>
  <c r="H53" i="86"/>
  <c r="G53" i="86"/>
  <c r="AS52" i="86"/>
  <c r="AR52" i="86"/>
  <c r="S52" i="86"/>
  <c r="Q52" i="86"/>
  <c r="I52" i="86"/>
  <c r="H52" i="86"/>
  <c r="G52" i="86"/>
  <c r="AS51" i="86"/>
  <c r="AR51" i="86"/>
  <c r="S51" i="86"/>
  <c r="Q51" i="86"/>
  <c r="I51" i="86"/>
  <c r="H51" i="86"/>
  <c r="G51" i="86"/>
  <c r="AS50" i="86"/>
  <c r="AR50" i="86"/>
  <c r="S50" i="86"/>
  <c r="Q50" i="86"/>
  <c r="I50" i="86"/>
  <c r="H50" i="86"/>
  <c r="G50" i="86"/>
  <c r="AS49" i="86"/>
  <c r="AR49" i="86"/>
  <c r="S49" i="86"/>
  <c r="Q49" i="86"/>
  <c r="I49" i="86"/>
  <c r="H49" i="86"/>
  <c r="G49" i="86"/>
  <c r="AS48" i="86"/>
  <c r="AR48" i="86"/>
  <c r="S48" i="86"/>
  <c r="Q48" i="86"/>
  <c r="I48" i="86"/>
  <c r="H48" i="86"/>
  <c r="G48" i="86"/>
  <c r="AS47" i="86"/>
  <c r="AR47" i="86"/>
  <c r="S47" i="86"/>
  <c r="Q47" i="86"/>
  <c r="I47" i="86"/>
  <c r="H47" i="86"/>
  <c r="G47" i="86"/>
  <c r="AS46" i="86"/>
  <c r="AR46" i="86"/>
  <c r="S46" i="86"/>
  <c r="Q46" i="86"/>
  <c r="I46" i="86"/>
  <c r="H46" i="86"/>
  <c r="G46" i="86"/>
  <c r="AS45" i="86"/>
  <c r="AR45" i="86"/>
  <c r="S45" i="86"/>
  <c r="Q45" i="86"/>
  <c r="I45" i="86"/>
  <c r="H45" i="86"/>
  <c r="G45" i="86"/>
  <c r="AS44" i="86"/>
  <c r="AR44" i="86"/>
  <c r="S44" i="86"/>
  <c r="Q44" i="86"/>
  <c r="I44" i="86"/>
  <c r="H44" i="86"/>
  <c r="G44" i="86"/>
  <c r="AS43" i="86"/>
  <c r="AR43" i="86"/>
  <c r="S43" i="86"/>
  <c r="Q43" i="86"/>
  <c r="I43" i="86"/>
  <c r="H43" i="86"/>
  <c r="G43" i="86"/>
  <c r="AS42" i="86"/>
  <c r="AR42" i="86"/>
  <c r="S42" i="86"/>
  <c r="Q42" i="86"/>
  <c r="I42" i="86"/>
  <c r="H42" i="86"/>
  <c r="G42" i="86"/>
  <c r="AS41" i="86"/>
  <c r="AR41" i="86"/>
  <c r="S41" i="86"/>
  <c r="Q41" i="86"/>
  <c r="I41" i="86"/>
  <c r="H41" i="86"/>
  <c r="G41" i="86"/>
  <c r="AS40" i="86"/>
  <c r="AR40" i="86"/>
  <c r="S40" i="86"/>
  <c r="Q40" i="86"/>
  <c r="I40" i="86"/>
  <c r="H40" i="86"/>
  <c r="G40" i="86"/>
  <c r="AS39" i="86"/>
  <c r="AR39" i="86"/>
  <c r="S39" i="86"/>
  <c r="Q39" i="86"/>
  <c r="I39" i="86"/>
  <c r="H39" i="86"/>
  <c r="G39" i="86"/>
  <c r="AS38" i="86"/>
  <c r="AR38" i="86"/>
  <c r="S38" i="86"/>
  <c r="Q38" i="86"/>
  <c r="I38" i="86"/>
  <c r="H38" i="86"/>
  <c r="G38" i="86"/>
  <c r="AS37" i="86"/>
  <c r="AR37" i="86"/>
  <c r="S37" i="86"/>
  <c r="Q37" i="86"/>
  <c r="I37" i="86"/>
  <c r="H37" i="86"/>
  <c r="G37" i="86"/>
  <c r="AS36" i="86"/>
  <c r="AR36" i="86"/>
  <c r="S36" i="86"/>
  <c r="Q36" i="86"/>
  <c r="I36" i="86"/>
  <c r="H36" i="86"/>
  <c r="G36" i="86"/>
  <c r="AS35" i="86"/>
  <c r="AR35" i="86"/>
  <c r="S35" i="86"/>
  <c r="Q35" i="86"/>
  <c r="I35" i="86"/>
  <c r="H35" i="86"/>
  <c r="G35" i="86"/>
  <c r="AS34" i="86"/>
  <c r="AR34" i="86"/>
  <c r="S34" i="86"/>
  <c r="Q34" i="86"/>
  <c r="I34" i="86"/>
  <c r="H34" i="86"/>
  <c r="G34" i="86"/>
  <c r="AS33" i="86"/>
  <c r="AR33" i="86"/>
  <c r="S33" i="86"/>
  <c r="Q33" i="86"/>
  <c r="I33" i="86"/>
  <c r="H33" i="86"/>
  <c r="G33" i="86"/>
  <c r="AS32" i="86"/>
  <c r="AR32" i="86"/>
  <c r="S32" i="86"/>
  <c r="Q32" i="86"/>
  <c r="J32" i="86"/>
  <c r="AY32" i="86" s="1"/>
  <c r="I32" i="86"/>
  <c r="AV32" i="86" s="1"/>
  <c r="H32" i="86"/>
  <c r="G32" i="86"/>
  <c r="AS31" i="86"/>
  <c r="AR31" i="86"/>
  <c r="S31" i="86"/>
  <c r="Q31" i="86"/>
  <c r="J31" i="86"/>
  <c r="I31" i="86"/>
  <c r="H31" i="86"/>
  <c r="G31" i="86"/>
  <c r="AY31" i="86" s="1"/>
  <c r="AS30" i="86"/>
  <c r="AR30" i="86"/>
  <c r="S30" i="86"/>
  <c r="Q30" i="86"/>
  <c r="J30" i="86"/>
  <c r="I30" i="86"/>
  <c r="H30" i="86"/>
  <c r="AY30" i="86" s="1"/>
  <c r="G30" i="86"/>
  <c r="AS29" i="86"/>
  <c r="AR29" i="86"/>
  <c r="S29" i="86"/>
  <c r="Q29" i="86"/>
  <c r="I29" i="86"/>
  <c r="H29" i="86"/>
  <c r="G29" i="86"/>
  <c r="AS28" i="86"/>
  <c r="AR28" i="86"/>
  <c r="S28" i="86"/>
  <c r="Q28" i="86"/>
  <c r="I28" i="86"/>
  <c r="H28" i="86"/>
  <c r="G28" i="86"/>
  <c r="AS27" i="86"/>
  <c r="AR27" i="86"/>
  <c r="S27" i="86"/>
  <c r="Q27" i="86"/>
  <c r="I27" i="86"/>
  <c r="H27" i="86"/>
  <c r="G27" i="86"/>
  <c r="J27" i="86" s="1"/>
  <c r="AV27" i="86" s="1"/>
  <c r="AS26" i="86"/>
  <c r="AR26" i="86"/>
  <c r="S26" i="86"/>
  <c r="Q26" i="86"/>
  <c r="I26" i="86"/>
  <c r="H26" i="86"/>
  <c r="G26" i="86"/>
  <c r="AS25" i="86"/>
  <c r="AR25" i="86"/>
  <c r="S25" i="86"/>
  <c r="Q25" i="86"/>
  <c r="I25" i="86"/>
  <c r="H25" i="86"/>
  <c r="G25" i="86"/>
  <c r="AS24" i="86"/>
  <c r="AR24" i="86"/>
  <c r="S24" i="86"/>
  <c r="Q24" i="86"/>
  <c r="J24" i="86"/>
  <c r="AY24" i="86" s="1"/>
  <c r="I24" i="86"/>
  <c r="AV24" i="86" s="1"/>
  <c r="H24" i="86"/>
  <c r="G24" i="86"/>
  <c r="AS23" i="86"/>
  <c r="AR23" i="86"/>
  <c r="Z23" i="86"/>
  <c r="S23" i="86"/>
  <c r="Q23" i="86"/>
  <c r="I23" i="86"/>
  <c r="H23" i="86"/>
  <c r="G23" i="86"/>
  <c r="AS22" i="86"/>
  <c r="AR22" i="86"/>
  <c r="Z22" i="86"/>
  <c r="S22" i="86"/>
  <c r="Q22" i="86"/>
  <c r="J22" i="86"/>
  <c r="I22" i="86"/>
  <c r="AV22" i="86" s="1"/>
  <c r="H22" i="86"/>
  <c r="G22" i="86"/>
  <c r="AY22" i="86" s="1"/>
  <c r="AS21" i="86"/>
  <c r="AR21" i="86"/>
  <c r="Z21" i="86"/>
  <c r="S21" i="86"/>
  <c r="Q21" i="86"/>
  <c r="I21" i="86"/>
  <c r="H21" i="86"/>
  <c r="G21" i="86"/>
  <c r="AS20" i="86"/>
  <c r="AR20" i="86"/>
  <c r="Z20" i="86"/>
  <c r="S20" i="86"/>
  <c r="Q20" i="86"/>
  <c r="J20" i="86"/>
  <c r="I20" i="86"/>
  <c r="AV20" i="86" s="1"/>
  <c r="H20" i="86"/>
  <c r="G20" i="86"/>
  <c r="AY20" i="86" s="1"/>
  <c r="AS19" i="86"/>
  <c r="AR19" i="86"/>
  <c r="Z19" i="86"/>
  <c r="S19" i="86"/>
  <c r="Q19" i="86"/>
  <c r="I19" i="86"/>
  <c r="H19" i="86"/>
  <c r="G19" i="86"/>
  <c r="AS18" i="86"/>
  <c r="AR18" i="86"/>
  <c r="Z18" i="86"/>
  <c r="S18" i="86"/>
  <c r="Q18" i="86"/>
  <c r="J18" i="86"/>
  <c r="I18" i="86"/>
  <c r="AV18" i="86" s="1"/>
  <c r="H18" i="86"/>
  <c r="G18" i="86"/>
  <c r="AY18" i="86" s="1"/>
  <c r="AS17" i="86"/>
  <c r="AR17" i="86"/>
  <c r="Z17" i="86"/>
  <c r="S17" i="86"/>
  <c r="Q17" i="86"/>
  <c r="I17" i="86"/>
  <c r="H17" i="86"/>
  <c r="G17" i="86"/>
  <c r="AS16" i="86"/>
  <c r="AR16" i="86"/>
  <c r="Z16" i="86"/>
  <c r="S16" i="86"/>
  <c r="Q16" i="86"/>
  <c r="J16" i="86"/>
  <c r="I16" i="86"/>
  <c r="H120" i="86" s="1"/>
  <c r="H16" i="86"/>
  <c r="G16" i="86"/>
  <c r="D120" i="86" s="1"/>
  <c r="J64" i="86" s="1"/>
  <c r="B16" i="86"/>
  <c r="B17" i="86" s="1"/>
  <c r="AY15" i="86"/>
  <c r="AV15" i="86"/>
  <c r="AM14" i="86"/>
  <c r="AO14" i="86" s="1"/>
  <c r="AJ14" i="86"/>
  <c r="H14" i="86"/>
  <c r="B10" i="86"/>
  <c r="C9" i="86"/>
  <c r="B141" i="86" s="1"/>
  <c r="D7" i="86"/>
  <c r="V5" i="86"/>
  <c r="E5" i="86"/>
  <c r="E3" i="86"/>
  <c r="C3" i="86"/>
  <c r="AV2" i="86"/>
  <c r="V2" i="86"/>
  <c r="T2" i="86" a="1"/>
  <c r="T2" i="86" s="1"/>
  <c r="B148" i="85"/>
  <c r="B146" i="85"/>
  <c r="B145" i="85"/>
  <c r="B144" i="85"/>
  <c r="B143" i="85"/>
  <c r="B142" i="85"/>
  <c r="B140" i="85"/>
  <c r="B139" i="85"/>
  <c r="B135" i="85"/>
  <c r="B134" i="85"/>
  <c r="B133" i="85"/>
  <c r="B132" i="85"/>
  <c r="D127" i="85"/>
  <c r="AV127" i="85" s="1"/>
  <c r="B127" i="85"/>
  <c r="AV126" i="85"/>
  <c r="D126" i="85"/>
  <c r="B126" i="85"/>
  <c r="D125" i="85"/>
  <c r="AV125" i="85" s="1"/>
  <c r="B125" i="85"/>
  <c r="AV124" i="85"/>
  <c r="D124" i="85"/>
  <c r="B124" i="85"/>
  <c r="D123" i="85"/>
  <c r="AV123" i="85" s="1"/>
  <c r="B123" i="85"/>
  <c r="AV122" i="85"/>
  <c r="D122" i="85"/>
  <c r="B122" i="85"/>
  <c r="D121" i="85"/>
  <c r="AV121" i="85" s="1"/>
  <c r="B121" i="85"/>
  <c r="V120" i="85"/>
  <c r="T120" i="85"/>
  <c r="AT116" i="85"/>
  <c r="AV115" i="85"/>
  <c r="AT115" i="85"/>
  <c r="AS115" i="85"/>
  <c r="AR115" i="85"/>
  <c r="Z115" i="85"/>
  <c r="S115" i="85"/>
  <c r="Q115" i="85"/>
  <c r="J115" i="85"/>
  <c r="I115" i="85"/>
  <c r="H115" i="85"/>
  <c r="G115" i="85"/>
  <c r="B115" i="85"/>
  <c r="AA115" i="85" s="1"/>
  <c r="AV114" i="85"/>
  <c r="AT114" i="85"/>
  <c r="AS114" i="85"/>
  <c r="AR114" i="85"/>
  <c r="Z114" i="85"/>
  <c r="S114" i="85"/>
  <c r="Q114" i="85"/>
  <c r="J114" i="85"/>
  <c r="I114" i="85"/>
  <c r="H114" i="85"/>
  <c r="G114" i="85"/>
  <c r="B114" i="85"/>
  <c r="AA114" i="85" s="1"/>
  <c r="AV113" i="85"/>
  <c r="AT113" i="85"/>
  <c r="AS113" i="85"/>
  <c r="AR113" i="85"/>
  <c r="Z113" i="85"/>
  <c r="S113" i="85"/>
  <c r="Q113" i="85"/>
  <c r="J113" i="85"/>
  <c r="I113" i="85"/>
  <c r="H113" i="85"/>
  <c r="G113" i="85"/>
  <c r="B113" i="85"/>
  <c r="AA113" i="85" s="1"/>
  <c r="AV112" i="85"/>
  <c r="AT112" i="85"/>
  <c r="AS112" i="85"/>
  <c r="AR112" i="85"/>
  <c r="Z112" i="85"/>
  <c r="S112" i="85"/>
  <c r="Q112" i="85"/>
  <c r="J112" i="85"/>
  <c r="I112" i="85"/>
  <c r="H112" i="85"/>
  <c r="G112" i="85"/>
  <c r="B112" i="85"/>
  <c r="AA112" i="85" s="1"/>
  <c r="AV111" i="85"/>
  <c r="AT111" i="85"/>
  <c r="AS111" i="85"/>
  <c r="AR111" i="85"/>
  <c r="Z111" i="85"/>
  <c r="S111" i="85"/>
  <c r="Q111" i="85"/>
  <c r="J111" i="85"/>
  <c r="I111" i="85"/>
  <c r="H111" i="85"/>
  <c r="G111" i="85"/>
  <c r="B111" i="85"/>
  <c r="AA111" i="85" s="1"/>
  <c r="AV110" i="85"/>
  <c r="AT110" i="85"/>
  <c r="AS110" i="85"/>
  <c r="AR110" i="85"/>
  <c r="Z110" i="85"/>
  <c r="S110" i="85"/>
  <c r="Q110" i="85"/>
  <c r="J110" i="85"/>
  <c r="I110" i="85"/>
  <c r="H110" i="85"/>
  <c r="G110" i="85"/>
  <c r="B110" i="85"/>
  <c r="AA110" i="85" s="1"/>
  <c r="AV109" i="85"/>
  <c r="AT109" i="85"/>
  <c r="AS109" i="85"/>
  <c r="AR109" i="85"/>
  <c r="Z109" i="85"/>
  <c r="S109" i="85"/>
  <c r="Q109" i="85"/>
  <c r="J109" i="85"/>
  <c r="I109" i="85"/>
  <c r="H109" i="85"/>
  <c r="G109" i="85"/>
  <c r="B109" i="85"/>
  <c r="AT108" i="85" s="1"/>
  <c r="AS108" i="85"/>
  <c r="AR108" i="85"/>
  <c r="Z108" i="85"/>
  <c r="S108" i="85"/>
  <c r="Q108" i="85"/>
  <c r="I108" i="85"/>
  <c r="H108" i="85"/>
  <c r="G108" i="85"/>
  <c r="AS107" i="85"/>
  <c r="AR107" i="85"/>
  <c r="Z107" i="85"/>
  <c r="S107" i="85"/>
  <c r="Q107" i="85"/>
  <c r="I107" i="85"/>
  <c r="H107" i="85"/>
  <c r="G107" i="85"/>
  <c r="AS106" i="85"/>
  <c r="AR106" i="85"/>
  <c r="Z106" i="85"/>
  <c r="S106" i="85"/>
  <c r="Q106" i="85"/>
  <c r="I106" i="85"/>
  <c r="H106" i="85"/>
  <c r="G106" i="85"/>
  <c r="AS105" i="85"/>
  <c r="AR105" i="85"/>
  <c r="Z105" i="85"/>
  <c r="S105" i="85"/>
  <c r="Q105" i="85"/>
  <c r="I105" i="85"/>
  <c r="H105" i="85"/>
  <c r="G105" i="85"/>
  <c r="AS104" i="85"/>
  <c r="AR104" i="85"/>
  <c r="Z104" i="85"/>
  <c r="S104" i="85"/>
  <c r="Q104" i="85"/>
  <c r="I104" i="85"/>
  <c r="H104" i="85"/>
  <c r="G104" i="85"/>
  <c r="AS103" i="85"/>
  <c r="AR103" i="85"/>
  <c r="Z103" i="85"/>
  <c r="S103" i="85"/>
  <c r="Q103" i="85"/>
  <c r="I103" i="85"/>
  <c r="H103" i="85"/>
  <c r="G103" i="85"/>
  <c r="AS102" i="85"/>
  <c r="AR102" i="85"/>
  <c r="Z102" i="85"/>
  <c r="S102" i="85"/>
  <c r="Q102" i="85"/>
  <c r="I102" i="85"/>
  <c r="H102" i="85"/>
  <c r="G102" i="85"/>
  <c r="AS101" i="85"/>
  <c r="AR101" i="85"/>
  <c r="Z101" i="85"/>
  <c r="S101" i="85"/>
  <c r="Q101" i="85"/>
  <c r="I101" i="85"/>
  <c r="H101" i="85"/>
  <c r="G101" i="85"/>
  <c r="AS100" i="85"/>
  <c r="AR100" i="85"/>
  <c r="Z100" i="85"/>
  <c r="S100" i="85"/>
  <c r="Q100" i="85"/>
  <c r="I100" i="85"/>
  <c r="H100" i="85"/>
  <c r="G100" i="85"/>
  <c r="AS99" i="85"/>
  <c r="AR99" i="85"/>
  <c r="Z99" i="85"/>
  <c r="S99" i="85"/>
  <c r="Q99" i="85"/>
  <c r="I99" i="85"/>
  <c r="H99" i="85"/>
  <c r="G99" i="85"/>
  <c r="AS98" i="85"/>
  <c r="AR98" i="85"/>
  <c r="Z98" i="85"/>
  <c r="S98" i="85"/>
  <c r="Q98" i="85"/>
  <c r="I98" i="85"/>
  <c r="H98" i="85"/>
  <c r="G98" i="85"/>
  <c r="AS97" i="85"/>
  <c r="AR97" i="85"/>
  <c r="Z97" i="85"/>
  <c r="S97" i="85"/>
  <c r="Q97" i="85"/>
  <c r="I97" i="85"/>
  <c r="H97" i="85"/>
  <c r="G97" i="85"/>
  <c r="AS96" i="85"/>
  <c r="AR96" i="85"/>
  <c r="Z96" i="85"/>
  <c r="S96" i="85"/>
  <c r="Q96" i="85"/>
  <c r="I96" i="85"/>
  <c r="H96" i="85"/>
  <c r="G96" i="85"/>
  <c r="AS95" i="85"/>
  <c r="AR95" i="85"/>
  <c r="Z95" i="85"/>
  <c r="S95" i="85"/>
  <c r="Q95" i="85"/>
  <c r="I95" i="85"/>
  <c r="H95" i="85"/>
  <c r="G95" i="85"/>
  <c r="AS94" i="85"/>
  <c r="AR94" i="85"/>
  <c r="Z94" i="85"/>
  <c r="S94" i="85"/>
  <c r="Q94" i="85"/>
  <c r="I94" i="85"/>
  <c r="H94" i="85"/>
  <c r="G94" i="85"/>
  <c r="AS93" i="85"/>
  <c r="AR93" i="85"/>
  <c r="Z93" i="85"/>
  <c r="S93" i="85"/>
  <c r="Q93" i="85"/>
  <c r="I93" i="85"/>
  <c r="H93" i="85"/>
  <c r="G93" i="85"/>
  <c r="AS92" i="85"/>
  <c r="AR92" i="85"/>
  <c r="Z92" i="85"/>
  <c r="S92" i="85"/>
  <c r="Q92" i="85"/>
  <c r="I92" i="85"/>
  <c r="H92" i="85"/>
  <c r="G92" i="85"/>
  <c r="AS91" i="85"/>
  <c r="AR91" i="85"/>
  <c r="Z91" i="85"/>
  <c r="S91" i="85"/>
  <c r="Q91" i="85"/>
  <c r="I91" i="85"/>
  <c r="H91" i="85"/>
  <c r="G91" i="85"/>
  <c r="AS90" i="85"/>
  <c r="AR90" i="85"/>
  <c r="Z90" i="85"/>
  <c r="S90" i="85"/>
  <c r="Q90" i="85"/>
  <c r="I90" i="85"/>
  <c r="H90" i="85"/>
  <c r="G90" i="85"/>
  <c r="AS89" i="85"/>
  <c r="AR89" i="85"/>
  <c r="Z89" i="85"/>
  <c r="S89" i="85"/>
  <c r="Q89" i="85"/>
  <c r="I89" i="85"/>
  <c r="H89" i="85"/>
  <c r="G89" i="85"/>
  <c r="AS88" i="85"/>
  <c r="AR88" i="85"/>
  <c r="Z88" i="85"/>
  <c r="S88" i="85"/>
  <c r="Q88" i="85"/>
  <c r="I88" i="85"/>
  <c r="H88" i="85"/>
  <c r="G88" i="85"/>
  <c r="AS87" i="85"/>
  <c r="AR87" i="85"/>
  <c r="Z87" i="85"/>
  <c r="S87" i="85"/>
  <c r="Q87" i="85"/>
  <c r="I87" i="85"/>
  <c r="H87" i="85"/>
  <c r="G87" i="85"/>
  <c r="AS86" i="85"/>
  <c r="AR86" i="85"/>
  <c r="Z86" i="85"/>
  <c r="S86" i="85"/>
  <c r="Q86" i="85"/>
  <c r="I86" i="85"/>
  <c r="H86" i="85"/>
  <c r="G86" i="85"/>
  <c r="AS85" i="85"/>
  <c r="AR85" i="85"/>
  <c r="Z85" i="85"/>
  <c r="S85" i="85"/>
  <c r="Q85" i="85"/>
  <c r="I85" i="85"/>
  <c r="H85" i="85"/>
  <c r="G85" i="85"/>
  <c r="AS84" i="85"/>
  <c r="AR84" i="85"/>
  <c r="Z84" i="85"/>
  <c r="S84" i="85"/>
  <c r="Q84" i="85"/>
  <c r="I84" i="85"/>
  <c r="H84" i="85"/>
  <c r="G84" i="85"/>
  <c r="AS83" i="85"/>
  <c r="AR83" i="85"/>
  <c r="Z83" i="85"/>
  <c r="S83" i="85"/>
  <c r="Q83" i="85"/>
  <c r="I83" i="85"/>
  <c r="H83" i="85"/>
  <c r="G83" i="85"/>
  <c r="AS82" i="85"/>
  <c r="AR82" i="85"/>
  <c r="Z82" i="85"/>
  <c r="S82" i="85"/>
  <c r="Q82" i="85"/>
  <c r="I82" i="85"/>
  <c r="H82" i="85"/>
  <c r="G82" i="85"/>
  <c r="AS81" i="85"/>
  <c r="AR81" i="85"/>
  <c r="Z81" i="85"/>
  <c r="S81" i="85"/>
  <c r="Q81" i="85"/>
  <c r="I81" i="85"/>
  <c r="H81" i="85"/>
  <c r="G81" i="85"/>
  <c r="AS80" i="85"/>
  <c r="AR80" i="85"/>
  <c r="Z80" i="85"/>
  <c r="S80" i="85"/>
  <c r="Q80" i="85"/>
  <c r="I80" i="85"/>
  <c r="H80" i="85"/>
  <c r="G80" i="85"/>
  <c r="AS79" i="85"/>
  <c r="AR79" i="85"/>
  <c r="Z79" i="85"/>
  <c r="S79" i="85"/>
  <c r="Q79" i="85"/>
  <c r="I79" i="85"/>
  <c r="H79" i="85"/>
  <c r="G79" i="85"/>
  <c r="AS78" i="85"/>
  <c r="AR78" i="85"/>
  <c r="Z78" i="85"/>
  <c r="S78" i="85"/>
  <c r="Q78" i="85"/>
  <c r="I78" i="85"/>
  <c r="H78" i="85"/>
  <c r="G78" i="85"/>
  <c r="AS77" i="85"/>
  <c r="AR77" i="85"/>
  <c r="Z77" i="85"/>
  <c r="S77" i="85"/>
  <c r="Q77" i="85"/>
  <c r="I77" i="85"/>
  <c r="H77" i="85"/>
  <c r="G77" i="85"/>
  <c r="AS76" i="85"/>
  <c r="AR76" i="85"/>
  <c r="Z76" i="85"/>
  <c r="S76" i="85"/>
  <c r="Q76" i="85"/>
  <c r="I76" i="85"/>
  <c r="H76" i="85"/>
  <c r="G76" i="85"/>
  <c r="AS75" i="85"/>
  <c r="AR75" i="85"/>
  <c r="Z75" i="85"/>
  <c r="S75" i="85"/>
  <c r="Q75" i="85"/>
  <c r="I75" i="85"/>
  <c r="H75" i="85"/>
  <c r="G75" i="85"/>
  <c r="AS74" i="85"/>
  <c r="AR74" i="85"/>
  <c r="Z74" i="85"/>
  <c r="S74" i="85"/>
  <c r="Q74" i="85"/>
  <c r="I74" i="85"/>
  <c r="H74" i="85"/>
  <c r="G74" i="85"/>
  <c r="AS73" i="85"/>
  <c r="AR73" i="85"/>
  <c r="Z73" i="85"/>
  <c r="S73" i="85"/>
  <c r="Q73" i="85"/>
  <c r="I73" i="85"/>
  <c r="H73" i="85"/>
  <c r="G73" i="85"/>
  <c r="AS72" i="85"/>
  <c r="AR72" i="85"/>
  <c r="Z72" i="85"/>
  <c r="S72" i="85"/>
  <c r="Q72" i="85"/>
  <c r="I72" i="85"/>
  <c r="H72" i="85"/>
  <c r="G72" i="85"/>
  <c r="AS71" i="85"/>
  <c r="AR71" i="85"/>
  <c r="Z71" i="85"/>
  <c r="S71" i="85"/>
  <c r="Q71" i="85"/>
  <c r="I71" i="85"/>
  <c r="H71" i="85"/>
  <c r="G71" i="85"/>
  <c r="AS70" i="85"/>
  <c r="AR70" i="85"/>
  <c r="Z70" i="85"/>
  <c r="S70" i="85"/>
  <c r="Q70" i="85"/>
  <c r="I70" i="85"/>
  <c r="H70" i="85"/>
  <c r="G70" i="85"/>
  <c r="AS69" i="85"/>
  <c r="AR69" i="85"/>
  <c r="Z69" i="85"/>
  <c r="S69" i="85"/>
  <c r="Q69" i="85"/>
  <c r="I69" i="85"/>
  <c r="H69" i="85"/>
  <c r="G69" i="85"/>
  <c r="AS68" i="85"/>
  <c r="AR68" i="85"/>
  <c r="Z68" i="85"/>
  <c r="S68" i="85"/>
  <c r="Q68" i="85"/>
  <c r="I68" i="85"/>
  <c r="H68" i="85"/>
  <c r="G68" i="85"/>
  <c r="AS67" i="85"/>
  <c r="AR67" i="85"/>
  <c r="Z67" i="85"/>
  <c r="S67" i="85"/>
  <c r="Q67" i="85"/>
  <c r="I67" i="85"/>
  <c r="H67" i="85"/>
  <c r="G67" i="85"/>
  <c r="AS66" i="85"/>
  <c r="AR66" i="85"/>
  <c r="Z66" i="85"/>
  <c r="S66" i="85"/>
  <c r="Q66" i="85"/>
  <c r="I66" i="85"/>
  <c r="H66" i="85"/>
  <c r="G66" i="85"/>
  <c r="AS65" i="85"/>
  <c r="AR65" i="85"/>
  <c r="Z65" i="85"/>
  <c r="S65" i="85"/>
  <c r="Q65" i="85"/>
  <c r="I65" i="85"/>
  <c r="H65" i="85"/>
  <c r="G65" i="85"/>
  <c r="AS64" i="85"/>
  <c r="AR64" i="85"/>
  <c r="Z64" i="85"/>
  <c r="S64" i="85"/>
  <c r="Q64" i="85"/>
  <c r="I64" i="85"/>
  <c r="H64" i="85"/>
  <c r="G64" i="85"/>
  <c r="AS63" i="85"/>
  <c r="AR63" i="85"/>
  <c r="Z63" i="85"/>
  <c r="S63" i="85"/>
  <c r="Q63" i="85"/>
  <c r="I63" i="85"/>
  <c r="H63" i="85"/>
  <c r="G63" i="85"/>
  <c r="AS62" i="85"/>
  <c r="AR62" i="85"/>
  <c r="Z62" i="85"/>
  <c r="S62" i="85"/>
  <c r="Q62" i="85"/>
  <c r="I62" i="85"/>
  <c r="H62" i="85"/>
  <c r="G62" i="85"/>
  <c r="AS61" i="85"/>
  <c r="AR61" i="85"/>
  <c r="Z61" i="85"/>
  <c r="S61" i="85"/>
  <c r="Q61" i="85"/>
  <c r="I61" i="85"/>
  <c r="H61" i="85"/>
  <c r="G61" i="85"/>
  <c r="AS60" i="85"/>
  <c r="AR60" i="85"/>
  <c r="Z60" i="85"/>
  <c r="S60" i="85"/>
  <c r="Q60" i="85"/>
  <c r="I60" i="85"/>
  <c r="H60" i="85"/>
  <c r="G60" i="85"/>
  <c r="AS59" i="85"/>
  <c r="AR59" i="85"/>
  <c r="S59" i="85"/>
  <c r="Q59" i="85"/>
  <c r="I59" i="85"/>
  <c r="H59" i="85"/>
  <c r="G59" i="85"/>
  <c r="AS58" i="85"/>
  <c r="AR58" i="85"/>
  <c r="S58" i="85"/>
  <c r="Q58" i="85"/>
  <c r="I58" i="85"/>
  <c r="H58" i="85"/>
  <c r="G58" i="85"/>
  <c r="AS57" i="85"/>
  <c r="AR57" i="85"/>
  <c r="S57" i="85"/>
  <c r="Q57" i="85"/>
  <c r="I57" i="85"/>
  <c r="H57" i="85"/>
  <c r="G57" i="85"/>
  <c r="AS56" i="85"/>
  <c r="AR56" i="85"/>
  <c r="S56" i="85"/>
  <c r="Q56" i="85"/>
  <c r="I56" i="85"/>
  <c r="H56" i="85"/>
  <c r="G56" i="85"/>
  <c r="AS55" i="85"/>
  <c r="AR55" i="85"/>
  <c r="S55" i="85"/>
  <c r="Q55" i="85"/>
  <c r="I55" i="85"/>
  <c r="H55" i="85"/>
  <c r="G55" i="85"/>
  <c r="AS54" i="85"/>
  <c r="AR54" i="85"/>
  <c r="S54" i="85"/>
  <c r="Q54" i="85"/>
  <c r="I54" i="85"/>
  <c r="H54" i="85"/>
  <c r="G54" i="85"/>
  <c r="AS53" i="85"/>
  <c r="AR53" i="85"/>
  <c r="S53" i="85"/>
  <c r="Q53" i="85"/>
  <c r="J53" i="85"/>
  <c r="AY53" i="85" s="1"/>
  <c r="I53" i="85"/>
  <c r="H53" i="85"/>
  <c r="G53" i="85"/>
  <c r="AS52" i="85"/>
  <c r="AR52" i="85"/>
  <c r="S52" i="85"/>
  <c r="Q52" i="85"/>
  <c r="I52" i="85"/>
  <c r="H52" i="85"/>
  <c r="G52" i="85"/>
  <c r="AS51" i="85"/>
  <c r="AR51" i="85"/>
  <c r="S51" i="85"/>
  <c r="Q51" i="85"/>
  <c r="I51" i="85"/>
  <c r="H51" i="85"/>
  <c r="G51" i="85"/>
  <c r="AS50" i="85"/>
  <c r="AR50" i="85"/>
  <c r="S50" i="85"/>
  <c r="Q50" i="85"/>
  <c r="I50" i="85"/>
  <c r="H50" i="85"/>
  <c r="G50" i="85"/>
  <c r="AS49" i="85"/>
  <c r="AR49" i="85"/>
  <c r="S49" i="85"/>
  <c r="Q49" i="85"/>
  <c r="I49" i="85"/>
  <c r="H49" i="85"/>
  <c r="G49" i="85"/>
  <c r="AS48" i="85"/>
  <c r="AR48" i="85"/>
  <c r="S48" i="85"/>
  <c r="Q48" i="85"/>
  <c r="I48" i="85"/>
  <c r="H48" i="85"/>
  <c r="G48" i="85"/>
  <c r="AS47" i="85"/>
  <c r="AR47" i="85"/>
  <c r="S47" i="85"/>
  <c r="Q47" i="85"/>
  <c r="I47" i="85"/>
  <c r="H47" i="85"/>
  <c r="G47" i="85"/>
  <c r="AS46" i="85"/>
  <c r="AR46" i="85"/>
  <c r="S46" i="85"/>
  <c r="Q46" i="85"/>
  <c r="I46" i="85"/>
  <c r="H46" i="85"/>
  <c r="G46" i="85"/>
  <c r="AS45" i="85"/>
  <c r="AR45" i="85"/>
  <c r="S45" i="85"/>
  <c r="Q45" i="85"/>
  <c r="J45" i="85"/>
  <c r="AY45" i="85" s="1"/>
  <c r="I45" i="85"/>
  <c r="H45" i="85"/>
  <c r="G45" i="85"/>
  <c r="AS44" i="85"/>
  <c r="AR44" i="85"/>
  <c r="S44" i="85"/>
  <c r="Q44" i="85"/>
  <c r="I44" i="85"/>
  <c r="H44" i="85"/>
  <c r="G44" i="85"/>
  <c r="AS43" i="85"/>
  <c r="AR43" i="85"/>
  <c r="S43" i="85"/>
  <c r="Q43" i="85"/>
  <c r="I43" i="85"/>
  <c r="H43" i="85"/>
  <c r="G43" i="85"/>
  <c r="AS42" i="85"/>
  <c r="AR42" i="85"/>
  <c r="S42" i="85"/>
  <c r="Q42" i="85"/>
  <c r="I42" i="85"/>
  <c r="H42" i="85"/>
  <c r="G42" i="85"/>
  <c r="AS41" i="85"/>
  <c r="AR41" i="85"/>
  <c r="S41" i="85"/>
  <c r="Q41" i="85"/>
  <c r="I41" i="85"/>
  <c r="H41" i="85"/>
  <c r="G41" i="85"/>
  <c r="AS40" i="85"/>
  <c r="AR40" i="85"/>
  <c r="S40" i="85"/>
  <c r="Q40" i="85"/>
  <c r="I40" i="85"/>
  <c r="H40" i="85"/>
  <c r="G40" i="85"/>
  <c r="AS39" i="85"/>
  <c r="AR39" i="85"/>
  <c r="S39" i="85"/>
  <c r="Q39" i="85"/>
  <c r="I39" i="85"/>
  <c r="H39" i="85"/>
  <c r="G39" i="85"/>
  <c r="AS38" i="85"/>
  <c r="AR38" i="85"/>
  <c r="S38" i="85"/>
  <c r="Q38" i="85"/>
  <c r="I38" i="85"/>
  <c r="H38" i="85"/>
  <c r="G38" i="85"/>
  <c r="AS37" i="85"/>
  <c r="AR37" i="85"/>
  <c r="S37" i="85"/>
  <c r="Q37" i="85"/>
  <c r="J37" i="85"/>
  <c r="AY37" i="85" s="1"/>
  <c r="I37" i="85"/>
  <c r="H37" i="85"/>
  <c r="G37" i="85"/>
  <c r="AS36" i="85"/>
  <c r="AR36" i="85"/>
  <c r="S36" i="85"/>
  <c r="Q36" i="85"/>
  <c r="I36" i="85"/>
  <c r="H36" i="85"/>
  <c r="G36" i="85"/>
  <c r="AS35" i="85"/>
  <c r="AR35" i="85"/>
  <c r="S35" i="85"/>
  <c r="Q35" i="85"/>
  <c r="I35" i="85"/>
  <c r="H35" i="85"/>
  <c r="G35" i="85"/>
  <c r="AS34" i="85"/>
  <c r="AR34" i="85"/>
  <c r="S34" i="85"/>
  <c r="Q34" i="85"/>
  <c r="I34" i="85"/>
  <c r="H34" i="85"/>
  <c r="G34" i="85"/>
  <c r="AS33" i="85"/>
  <c r="AR33" i="85"/>
  <c r="S33" i="85"/>
  <c r="Q33" i="85"/>
  <c r="I33" i="85"/>
  <c r="H33" i="85"/>
  <c r="G33" i="85"/>
  <c r="AS32" i="85"/>
  <c r="AR32" i="85"/>
  <c r="S32" i="85"/>
  <c r="Q32" i="85"/>
  <c r="I32" i="85"/>
  <c r="H32" i="85"/>
  <c r="G32" i="85"/>
  <c r="AS31" i="85"/>
  <c r="AR31" i="85"/>
  <c r="S31" i="85"/>
  <c r="Q31" i="85"/>
  <c r="I31" i="85"/>
  <c r="H31" i="85"/>
  <c r="G31" i="85"/>
  <c r="AS30" i="85"/>
  <c r="AR30" i="85"/>
  <c r="S30" i="85"/>
  <c r="Q30" i="85"/>
  <c r="I30" i="85"/>
  <c r="H30" i="85"/>
  <c r="G30" i="85"/>
  <c r="AS29" i="85"/>
  <c r="AR29" i="85"/>
  <c r="S29" i="85"/>
  <c r="Q29" i="85"/>
  <c r="I29" i="85"/>
  <c r="H29" i="85"/>
  <c r="G29" i="85"/>
  <c r="AS28" i="85"/>
  <c r="AR28" i="85"/>
  <c r="S28" i="85"/>
  <c r="Q28" i="85"/>
  <c r="I28" i="85"/>
  <c r="H28" i="85"/>
  <c r="G28" i="85"/>
  <c r="AS27" i="85"/>
  <c r="AR27" i="85"/>
  <c r="S27" i="85"/>
  <c r="Q27" i="85"/>
  <c r="I27" i="85"/>
  <c r="H27" i="85"/>
  <c r="G27" i="85"/>
  <c r="AS26" i="85"/>
  <c r="AR26" i="85"/>
  <c r="S26" i="85"/>
  <c r="Q26" i="85"/>
  <c r="I26" i="85"/>
  <c r="H26" i="85"/>
  <c r="G26" i="85"/>
  <c r="AS25" i="85"/>
  <c r="AR25" i="85"/>
  <c r="S25" i="85"/>
  <c r="Q25" i="85"/>
  <c r="I25" i="85"/>
  <c r="H25" i="85"/>
  <c r="G25" i="85"/>
  <c r="AS24" i="85"/>
  <c r="AR24" i="85"/>
  <c r="S24" i="85"/>
  <c r="Q24" i="85"/>
  <c r="I24" i="85"/>
  <c r="H24" i="85"/>
  <c r="G24" i="85"/>
  <c r="AS23" i="85"/>
  <c r="AR23" i="85"/>
  <c r="Z23" i="85"/>
  <c r="S23" i="85"/>
  <c r="Q23" i="85"/>
  <c r="I23" i="85"/>
  <c r="H23" i="85"/>
  <c r="G23" i="85"/>
  <c r="AS22" i="85"/>
  <c r="AR22" i="85"/>
  <c r="Z22" i="85"/>
  <c r="S22" i="85"/>
  <c r="Q22" i="85"/>
  <c r="I22" i="85"/>
  <c r="H22" i="85"/>
  <c r="G22" i="85"/>
  <c r="AS21" i="85"/>
  <c r="AR21" i="85"/>
  <c r="Z21" i="85"/>
  <c r="S21" i="85"/>
  <c r="Q21" i="85"/>
  <c r="I21" i="85"/>
  <c r="H21" i="85"/>
  <c r="G21" i="85"/>
  <c r="AS20" i="85"/>
  <c r="AR20" i="85"/>
  <c r="Z20" i="85"/>
  <c r="S20" i="85"/>
  <c r="Q20" i="85"/>
  <c r="J20" i="85"/>
  <c r="AV20" i="85" s="1"/>
  <c r="I20" i="85"/>
  <c r="H20" i="85"/>
  <c r="G20" i="85"/>
  <c r="AY20" i="85" s="1"/>
  <c r="AS19" i="85"/>
  <c r="AR19" i="85"/>
  <c r="Z19" i="85"/>
  <c r="S19" i="85"/>
  <c r="Q19" i="85"/>
  <c r="I19" i="85"/>
  <c r="H19" i="85"/>
  <c r="G19" i="85"/>
  <c r="AS18" i="85"/>
  <c r="AR18" i="85"/>
  <c r="Z18" i="85"/>
  <c r="S18" i="85"/>
  <c r="Q18" i="85"/>
  <c r="J18" i="85"/>
  <c r="AV18" i="85" s="1"/>
  <c r="I18" i="85"/>
  <c r="H18" i="85"/>
  <c r="G18" i="85"/>
  <c r="AY18" i="85" s="1"/>
  <c r="AS17" i="85"/>
  <c r="AR17" i="85"/>
  <c r="Z17" i="85"/>
  <c r="S17" i="85"/>
  <c r="Q17" i="85"/>
  <c r="I17" i="85"/>
  <c r="H17" i="85"/>
  <c r="G17" i="85"/>
  <c r="AS16" i="85"/>
  <c r="AR16" i="85"/>
  <c r="Z16" i="85"/>
  <c r="S16" i="85"/>
  <c r="Q16" i="85"/>
  <c r="J16" i="85"/>
  <c r="AV16" i="85" s="1"/>
  <c r="I16" i="85"/>
  <c r="H120" i="85" s="1"/>
  <c r="H16" i="85"/>
  <c r="G16" i="85"/>
  <c r="D120" i="85" s="1"/>
  <c r="B16" i="85"/>
  <c r="B17" i="85" s="1"/>
  <c r="AA17" i="85" s="1"/>
  <c r="AY15" i="85"/>
  <c r="AV15" i="85"/>
  <c r="AM14" i="85"/>
  <c r="AO14" i="85" s="1"/>
  <c r="AJ14" i="85"/>
  <c r="H14" i="85"/>
  <c r="B10" i="85"/>
  <c r="C9" i="85"/>
  <c r="B141" i="85" s="1"/>
  <c r="D7" i="85"/>
  <c r="V5" i="85"/>
  <c r="E5" i="85"/>
  <c r="E3" i="85"/>
  <c r="C3" i="85"/>
  <c r="AV2" i="85"/>
  <c r="V2" i="85"/>
  <c r="T2" i="85" a="1"/>
  <c r="T2" i="85" s="1"/>
  <c r="B148" i="84"/>
  <c r="B146" i="84"/>
  <c r="B145" i="84"/>
  <c r="B144" i="84"/>
  <c r="B143" i="84"/>
  <c r="B142" i="84"/>
  <c r="B140" i="84"/>
  <c r="B139" i="84"/>
  <c r="B135" i="84"/>
  <c r="B134" i="84"/>
  <c r="B133" i="84"/>
  <c r="B132" i="84"/>
  <c r="D127" i="84"/>
  <c r="AV127" i="84" s="1"/>
  <c r="B127" i="84"/>
  <c r="AV126" i="84"/>
  <c r="D126" i="84"/>
  <c r="B126" i="84"/>
  <c r="D125" i="84"/>
  <c r="AV125" i="84" s="1"/>
  <c r="B125" i="84"/>
  <c r="AV124" i="84"/>
  <c r="D124" i="84"/>
  <c r="B124" i="84"/>
  <c r="D123" i="84"/>
  <c r="AV123" i="84" s="1"/>
  <c r="B123" i="84"/>
  <c r="AV122" i="84"/>
  <c r="D122" i="84"/>
  <c r="B122" i="84"/>
  <c r="D121" i="84"/>
  <c r="AV121" i="84" s="1"/>
  <c r="B121" i="84"/>
  <c r="V120" i="84"/>
  <c r="T120" i="84"/>
  <c r="AT116" i="84"/>
  <c r="AV115" i="84"/>
  <c r="AT115" i="84"/>
  <c r="AS115" i="84"/>
  <c r="AR115" i="84"/>
  <c r="Z115" i="84"/>
  <c r="S115" i="84"/>
  <c r="Q115" i="84"/>
  <c r="J115" i="84"/>
  <c r="I115" i="84"/>
  <c r="H115" i="84"/>
  <c r="G115" i="84"/>
  <c r="B115" i="84"/>
  <c r="AA115" i="84" s="1"/>
  <c r="AV114" i="84"/>
  <c r="AT114" i="84"/>
  <c r="AS114" i="84"/>
  <c r="AR114" i="84"/>
  <c r="Z114" i="84"/>
  <c r="S114" i="84"/>
  <c r="Q114" i="84"/>
  <c r="J114" i="84"/>
  <c r="I114" i="84"/>
  <c r="H114" i="84"/>
  <c r="G114" i="84"/>
  <c r="B114" i="84"/>
  <c r="AA114" i="84" s="1"/>
  <c r="AV113" i="84"/>
  <c r="AT113" i="84"/>
  <c r="AS113" i="84"/>
  <c r="AR113" i="84"/>
  <c r="Z113" i="84"/>
  <c r="S113" i="84"/>
  <c r="Q113" i="84"/>
  <c r="J113" i="84"/>
  <c r="I113" i="84"/>
  <c r="H113" i="84"/>
  <c r="G113" i="84"/>
  <c r="B113" i="84"/>
  <c r="AA113" i="84" s="1"/>
  <c r="AV112" i="84"/>
  <c r="AT112" i="84"/>
  <c r="AS112" i="84"/>
  <c r="AR112" i="84"/>
  <c r="Z112" i="84"/>
  <c r="S112" i="84"/>
  <c r="Q112" i="84"/>
  <c r="J112" i="84"/>
  <c r="I112" i="84"/>
  <c r="H112" i="84"/>
  <c r="G112" i="84"/>
  <c r="B112" i="84"/>
  <c r="AA112" i="84" s="1"/>
  <c r="AV111" i="84"/>
  <c r="AT111" i="84"/>
  <c r="AS111" i="84"/>
  <c r="AR111" i="84"/>
  <c r="Z111" i="84"/>
  <c r="S111" i="84"/>
  <c r="Q111" i="84"/>
  <c r="J111" i="84"/>
  <c r="I111" i="84"/>
  <c r="H111" i="84"/>
  <c r="G111" i="84"/>
  <c r="B111" i="84"/>
  <c r="AA111" i="84" s="1"/>
  <c r="AV110" i="84"/>
  <c r="AT110" i="84"/>
  <c r="AS110" i="84"/>
  <c r="AR110" i="84"/>
  <c r="Z110" i="84"/>
  <c r="S110" i="84"/>
  <c r="Q110" i="84"/>
  <c r="J110" i="84"/>
  <c r="I110" i="84"/>
  <c r="H110" i="84"/>
  <c r="G110" i="84"/>
  <c r="B110" i="84"/>
  <c r="AA110" i="84" s="1"/>
  <c r="AV109" i="84"/>
  <c r="AT109" i="84"/>
  <c r="AS109" i="84"/>
  <c r="AR109" i="84"/>
  <c r="Z109" i="84"/>
  <c r="S109" i="84"/>
  <c r="Q109" i="84"/>
  <c r="J109" i="84"/>
  <c r="I109" i="84"/>
  <c r="H109" i="84"/>
  <c r="G109" i="84"/>
  <c r="B109" i="84"/>
  <c r="AT108" i="84" s="1"/>
  <c r="AS108" i="84"/>
  <c r="AR108" i="84"/>
  <c r="Z108" i="84"/>
  <c r="S108" i="84"/>
  <c r="Q108" i="84"/>
  <c r="I108" i="84"/>
  <c r="H108" i="84"/>
  <c r="G108" i="84"/>
  <c r="AS107" i="84"/>
  <c r="AR107" i="84"/>
  <c r="Z107" i="84"/>
  <c r="S107" i="84"/>
  <c r="Q107" i="84"/>
  <c r="I107" i="84"/>
  <c r="H107" i="84"/>
  <c r="G107" i="84"/>
  <c r="AS106" i="84"/>
  <c r="AR106" i="84"/>
  <c r="Z106" i="84"/>
  <c r="S106" i="84"/>
  <c r="Q106" i="84"/>
  <c r="I106" i="84"/>
  <c r="H106" i="84"/>
  <c r="G106" i="84"/>
  <c r="AS105" i="84"/>
  <c r="AR105" i="84"/>
  <c r="Z105" i="84"/>
  <c r="S105" i="84"/>
  <c r="Q105" i="84"/>
  <c r="I105" i="84"/>
  <c r="H105" i="84"/>
  <c r="G105" i="84"/>
  <c r="AS104" i="84"/>
  <c r="AR104" i="84"/>
  <c r="Z104" i="84"/>
  <c r="S104" i="84"/>
  <c r="Q104" i="84"/>
  <c r="I104" i="84"/>
  <c r="H104" i="84"/>
  <c r="G104" i="84"/>
  <c r="AS103" i="84"/>
  <c r="AR103" i="84"/>
  <c r="Z103" i="84"/>
  <c r="S103" i="84"/>
  <c r="Q103" i="84"/>
  <c r="I103" i="84"/>
  <c r="H103" i="84"/>
  <c r="G103" i="84"/>
  <c r="AS102" i="84"/>
  <c r="AR102" i="84"/>
  <c r="Z102" i="84"/>
  <c r="S102" i="84"/>
  <c r="Q102" i="84"/>
  <c r="I102" i="84"/>
  <c r="H102" i="84"/>
  <c r="G102" i="84"/>
  <c r="AS101" i="84"/>
  <c r="AR101" i="84"/>
  <c r="Z101" i="84"/>
  <c r="S101" i="84"/>
  <c r="Q101" i="84"/>
  <c r="I101" i="84"/>
  <c r="H101" i="84"/>
  <c r="G101" i="84"/>
  <c r="AS100" i="84"/>
  <c r="AR100" i="84"/>
  <c r="Z100" i="84"/>
  <c r="S100" i="84"/>
  <c r="Q100" i="84"/>
  <c r="I100" i="84"/>
  <c r="H100" i="84"/>
  <c r="G100" i="84"/>
  <c r="AS99" i="84"/>
  <c r="AR99" i="84"/>
  <c r="Z99" i="84"/>
  <c r="S99" i="84"/>
  <c r="Q99" i="84"/>
  <c r="I99" i="84"/>
  <c r="H99" i="84"/>
  <c r="G99" i="84"/>
  <c r="AS98" i="84"/>
  <c r="AR98" i="84"/>
  <c r="Z98" i="84"/>
  <c r="S98" i="84"/>
  <c r="Q98" i="84"/>
  <c r="I98" i="84"/>
  <c r="H98" i="84"/>
  <c r="G98" i="84"/>
  <c r="AS97" i="84"/>
  <c r="AR97" i="84"/>
  <c r="Z97" i="84"/>
  <c r="S97" i="84"/>
  <c r="Q97" i="84"/>
  <c r="I97" i="84"/>
  <c r="H97" i="84"/>
  <c r="G97" i="84"/>
  <c r="AS96" i="84"/>
  <c r="AR96" i="84"/>
  <c r="Z96" i="84"/>
  <c r="S96" i="84"/>
  <c r="Q96" i="84"/>
  <c r="I96" i="84"/>
  <c r="H96" i="84"/>
  <c r="G96" i="84"/>
  <c r="AS95" i="84"/>
  <c r="AR95" i="84"/>
  <c r="Z95" i="84"/>
  <c r="S95" i="84"/>
  <c r="Q95" i="84"/>
  <c r="I95" i="84"/>
  <c r="H95" i="84"/>
  <c r="G95" i="84"/>
  <c r="AS94" i="84"/>
  <c r="AR94" i="84"/>
  <c r="Z94" i="84"/>
  <c r="S94" i="84"/>
  <c r="Q94" i="84"/>
  <c r="I94" i="84"/>
  <c r="H94" i="84"/>
  <c r="G94" i="84"/>
  <c r="AS93" i="84"/>
  <c r="AR93" i="84"/>
  <c r="Z93" i="84"/>
  <c r="S93" i="84"/>
  <c r="Q93" i="84"/>
  <c r="I93" i="84"/>
  <c r="H93" i="84"/>
  <c r="G93" i="84"/>
  <c r="AS92" i="84"/>
  <c r="AR92" i="84"/>
  <c r="Z92" i="84"/>
  <c r="S92" i="84"/>
  <c r="Q92" i="84"/>
  <c r="I92" i="84"/>
  <c r="H92" i="84"/>
  <c r="G92" i="84"/>
  <c r="AS91" i="84"/>
  <c r="AR91" i="84"/>
  <c r="Z91" i="84"/>
  <c r="S91" i="84"/>
  <c r="Q91" i="84"/>
  <c r="I91" i="84"/>
  <c r="H91" i="84"/>
  <c r="G91" i="84"/>
  <c r="AS90" i="84"/>
  <c r="AR90" i="84"/>
  <c r="Z90" i="84"/>
  <c r="S90" i="84"/>
  <c r="Q90" i="84"/>
  <c r="I90" i="84"/>
  <c r="H90" i="84"/>
  <c r="G90" i="84"/>
  <c r="AS89" i="84"/>
  <c r="AR89" i="84"/>
  <c r="Z89" i="84"/>
  <c r="S89" i="84"/>
  <c r="Q89" i="84"/>
  <c r="I89" i="84"/>
  <c r="H89" i="84"/>
  <c r="G89" i="84"/>
  <c r="AS88" i="84"/>
  <c r="AR88" i="84"/>
  <c r="Z88" i="84"/>
  <c r="S88" i="84"/>
  <c r="Q88" i="84"/>
  <c r="I88" i="84"/>
  <c r="H88" i="84"/>
  <c r="G88" i="84"/>
  <c r="AS87" i="84"/>
  <c r="AR87" i="84"/>
  <c r="Z87" i="84"/>
  <c r="S87" i="84"/>
  <c r="Q87" i="84"/>
  <c r="I87" i="84"/>
  <c r="H87" i="84"/>
  <c r="G87" i="84"/>
  <c r="AS86" i="84"/>
  <c r="AR86" i="84"/>
  <c r="Z86" i="84"/>
  <c r="S86" i="84"/>
  <c r="Q86" i="84"/>
  <c r="I86" i="84"/>
  <c r="H86" i="84"/>
  <c r="G86" i="84"/>
  <c r="AS85" i="84"/>
  <c r="AR85" i="84"/>
  <c r="Z85" i="84"/>
  <c r="S85" i="84"/>
  <c r="Q85" i="84"/>
  <c r="I85" i="84"/>
  <c r="H85" i="84"/>
  <c r="G85" i="84"/>
  <c r="AS84" i="84"/>
  <c r="AR84" i="84"/>
  <c r="Z84" i="84"/>
  <c r="S84" i="84"/>
  <c r="Q84" i="84"/>
  <c r="I84" i="84"/>
  <c r="H84" i="84"/>
  <c r="G84" i="84"/>
  <c r="AS83" i="84"/>
  <c r="AR83" i="84"/>
  <c r="Z83" i="84"/>
  <c r="S83" i="84"/>
  <c r="Q83" i="84"/>
  <c r="I83" i="84"/>
  <c r="H83" i="84"/>
  <c r="G83" i="84"/>
  <c r="AS82" i="84"/>
  <c r="AR82" i="84"/>
  <c r="Z82" i="84"/>
  <c r="S82" i="84"/>
  <c r="Q82" i="84"/>
  <c r="I82" i="84"/>
  <c r="H82" i="84"/>
  <c r="G82" i="84"/>
  <c r="AS81" i="84"/>
  <c r="AR81" i="84"/>
  <c r="Z81" i="84"/>
  <c r="S81" i="84"/>
  <c r="Q81" i="84"/>
  <c r="I81" i="84"/>
  <c r="H81" i="84"/>
  <c r="G81" i="84"/>
  <c r="AS80" i="84"/>
  <c r="AR80" i="84"/>
  <c r="Z80" i="84"/>
  <c r="S80" i="84"/>
  <c r="Q80" i="84"/>
  <c r="I80" i="84"/>
  <c r="H80" i="84"/>
  <c r="G80" i="84"/>
  <c r="AS79" i="84"/>
  <c r="AR79" i="84"/>
  <c r="Z79" i="84"/>
  <c r="S79" i="84"/>
  <c r="Q79" i="84"/>
  <c r="I79" i="84"/>
  <c r="H79" i="84"/>
  <c r="G79" i="84"/>
  <c r="AS78" i="84"/>
  <c r="AR78" i="84"/>
  <c r="Z78" i="84"/>
  <c r="S78" i="84"/>
  <c r="Q78" i="84"/>
  <c r="I78" i="84"/>
  <c r="H78" i="84"/>
  <c r="G78" i="84"/>
  <c r="AS77" i="84"/>
  <c r="AR77" i="84"/>
  <c r="Z77" i="84"/>
  <c r="S77" i="84"/>
  <c r="Q77" i="84"/>
  <c r="I77" i="84"/>
  <c r="H77" i="84"/>
  <c r="G77" i="84"/>
  <c r="AS76" i="84"/>
  <c r="AR76" i="84"/>
  <c r="Z76" i="84"/>
  <c r="S76" i="84"/>
  <c r="Q76" i="84"/>
  <c r="I76" i="84"/>
  <c r="H76" i="84"/>
  <c r="G76" i="84"/>
  <c r="AS75" i="84"/>
  <c r="AR75" i="84"/>
  <c r="Z75" i="84"/>
  <c r="S75" i="84"/>
  <c r="Q75" i="84"/>
  <c r="I75" i="84"/>
  <c r="H75" i="84"/>
  <c r="G75" i="84"/>
  <c r="AS74" i="84"/>
  <c r="AR74" i="84"/>
  <c r="Z74" i="84"/>
  <c r="S74" i="84"/>
  <c r="Q74" i="84"/>
  <c r="I74" i="84"/>
  <c r="H74" i="84"/>
  <c r="G74" i="84"/>
  <c r="AS73" i="84"/>
  <c r="AR73" i="84"/>
  <c r="Z73" i="84"/>
  <c r="S73" i="84"/>
  <c r="Q73" i="84"/>
  <c r="I73" i="84"/>
  <c r="H73" i="84"/>
  <c r="G73" i="84"/>
  <c r="AS72" i="84"/>
  <c r="AR72" i="84"/>
  <c r="Z72" i="84"/>
  <c r="S72" i="84"/>
  <c r="Q72" i="84"/>
  <c r="I72" i="84"/>
  <c r="H72" i="84"/>
  <c r="G72" i="84"/>
  <c r="AS71" i="84"/>
  <c r="AR71" i="84"/>
  <c r="Z71" i="84"/>
  <c r="S71" i="84"/>
  <c r="Q71" i="84"/>
  <c r="I71" i="84"/>
  <c r="H71" i="84"/>
  <c r="G71" i="84"/>
  <c r="AS70" i="84"/>
  <c r="AR70" i="84"/>
  <c r="Z70" i="84"/>
  <c r="S70" i="84"/>
  <c r="Q70" i="84"/>
  <c r="I70" i="84"/>
  <c r="H70" i="84"/>
  <c r="G70" i="84"/>
  <c r="AS69" i="84"/>
  <c r="AR69" i="84"/>
  <c r="Z69" i="84"/>
  <c r="S69" i="84"/>
  <c r="Q69" i="84"/>
  <c r="I69" i="84"/>
  <c r="H69" i="84"/>
  <c r="G69" i="84"/>
  <c r="AS68" i="84"/>
  <c r="AR68" i="84"/>
  <c r="Z68" i="84"/>
  <c r="S68" i="84"/>
  <c r="Q68" i="84"/>
  <c r="I68" i="84"/>
  <c r="H68" i="84"/>
  <c r="G68" i="84"/>
  <c r="AS67" i="84"/>
  <c r="AR67" i="84"/>
  <c r="Z67" i="84"/>
  <c r="S67" i="84"/>
  <c r="Q67" i="84"/>
  <c r="I67" i="84"/>
  <c r="H67" i="84"/>
  <c r="G67" i="84"/>
  <c r="AS66" i="84"/>
  <c r="AR66" i="84"/>
  <c r="Z66" i="84"/>
  <c r="S66" i="84"/>
  <c r="Q66" i="84"/>
  <c r="I66" i="84"/>
  <c r="H66" i="84"/>
  <c r="G66" i="84"/>
  <c r="AS65" i="84"/>
  <c r="AR65" i="84"/>
  <c r="Z65" i="84"/>
  <c r="S65" i="84"/>
  <c r="Q65" i="84"/>
  <c r="I65" i="84"/>
  <c r="H65" i="84"/>
  <c r="G65" i="84"/>
  <c r="AS64" i="84"/>
  <c r="AR64" i="84"/>
  <c r="Z64" i="84"/>
  <c r="S64" i="84"/>
  <c r="Q64" i="84"/>
  <c r="I64" i="84"/>
  <c r="H64" i="84"/>
  <c r="G64" i="84"/>
  <c r="AS63" i="84"/>
  <c r="AR63" i="84"/>
  <c r="Z63" i="84"/>
  <c r="S63" i="84"/>
  <c r="Q63" i="84"/>
  <c r="I63" i="84"/>
  <c r="H63" i="84"/>
  <c r="G63" i="84"/>
  <c r="AS62" i="84"/>
  <c r="AR62" i="84"/>
  <c r="Z62" i="84"/>
  <c r="S62" i="84"/>
  <c r="Q62" i="84"/>
  <c r="I62" i="84"/>
  <c r="H62" i="84"/>
  <c r="G62" i="84"/>
  <c r="AS61" i="84"/>
  <c r="AR61" i="84"/>
  <c r="Z61" i="84"/>
  <c r="S61" i="84"/>
  <c r="Q61" i="84"/>
  <c r="I61" i="84"/>
  <c r="H61" i="84"/>
  <c r="G61" i="84"/>
  <c r="AS60" i="84"/>
  <c r="AR60" i="84"/>
  <c r="Z60" i="84"/>
  <c r="S60" i="84"/>
  <c r="Q60" i="84"/>
  <c r="I60" i="84"/>
  <c r="H60" i="84"/>
  <c r="G60" i="84"/>
  <c r="AS59" i="84"/>
  <c r="AR59" i="84"/>
  <c r="S59" i="84"/>
  <c r="Q59" i="84"/>
  <c r="I59" i="84"/>
  <c r="H59" i="84"/>
  <c r="G59" i="84"/>
  <c r="AS58" i="84"/>
  <c r="AR58" i="84"/>
  <c r="S58" i="84"/>
  <c r="Q58" i="84"/>
  <c r="I58" i="84"/>
  <c r="H58" i="84"/>
  <c r="G58" i="84"/>
  <c r="AS57" i="84"/>
  <c r="AR57" i="84"/>
  <c r="S57" i="84"/>
  <c r="Q57" i="84"/>
  <c r="I57" i="84"/>
  <c r="H57" i="84"/>
  <c r="G57" i="84"/>
  <c r="AS56" i="84"/>
  <c r="AR56" i="84"/>
  <c r="S56" i="84"/>
  <c r="Q56" i="84"/>
  <c r="I56" i="84"/>
  <c r="H56" i="84"/>
  <c r="G56" i="84"/>
  <c r="AS55" i="84"/>
  <c r="AR55" i="84"/>
  <c r="S55" i="84"/>
  <c r="Q55" i="84"/>
  <c r="I55" i="84"/>
  <c r="H55" i="84"/>
  <c r="G55" i="84"/>
  <c r="AS54" i="84"/>
  <c r="AR54" i="84"/>
  <c r="S54" i="84"/>
  <c r="Q54" i="84"/>
  <c r="I54" i="84"/>
  <c r="H54" i="84"/>
  <c r="G54" i="84"/>
  <c r="AS53" i="84"/>
  <c r="AR53" i="84"/>
  <c r="S53" i="84"/>
  <c r="Q53" i="84"/>
  <c r="I53" i="84"/>
  <c r="H53" i="84"/>
  <c r="G53" i="84"/>
  <c r="AS52" i="84"/>
  <c r="AR52" i="84"/>
  <c r="S52" i="84"/>
  <c r="Q52" i="84"/>
  <c r="I52" i="84"/>
  <c r="H52" i="84"/>
  <c r="G52" i="84"/>
  <c r="AS51" i="84"/>
  <c r="AR51" i="84"/>
  <c r="S51" i="84"/>
  <c r="Q51" i="84"/>
  <c r="I51" i="84"/>
  <c r="H51" i="84"/>
  <c r="G51" i="84"/>
  <c r="AS50" i="84"/>
  <c r="AR50" i="84"/>
  <c r="S50" i="84"/>
  <c r="Q50" i="84"/>
  <c r="I50" i="84"/>
  <c r="H50" i="84"/>
  <c r="G50" i="84"/>
  <c r="AS49" i="84"/>
  <c r="AR49" i="84"/>
  <c r="S49" i="84"/>
  <c r="Q49" i="84"/>
  <c r="I49" i="84"/>
  <c r="H49" i="84"/>
  <c r="G49" i="84"/>
  <c r="AS48" i="84"/>
  <c r="AR48" i="84"/>
  <c r="S48" i="84"/>
  <c r="Q48" i="84"/>
  <c r="I48" i="84"/>
  <c r="H48" i="84"/>
  <c r="G48" i="84"/>
  <c r="AS47" i="84"/>
  <c r="AR47" i="84"/>
  <c r="S47" i="84"/>
  <c r="Q47" i="84"/>
  <c r="I47" i="84"/>
  <c r="H47" i="84"/>
  <c r="G47" i="84"/>
  <c r="AS46" i="84"/>
  <c r="AR46" i="84"/>
  <c r="S46" i="84"/>
  <c r="Q46" i="84"/>
  <c r="I46" i="84"/>
  <c r="H46" i="84"/>
  <c r="G46" i="84"/>
  <c r="AS45" i="84"/>
  <c r="AR45" i="84"/>
  <c r="S45" i="84"/>
  <c r="Q45" i="84"/>
  <c r="I45" i="84"/>
  <c r="H45" i="84"/>
  <c r="G45" i="84"/>
  <c r="AS44" i="84"/>
  <c r="AR44" i="84"/>
  <c r="S44" i="84"/>
  <c r="Q44" i="84"/>
  <c r="I44" i="84"/>
  <c r="H44" i="84"/>
  <c r="G44" i="84"/>
  <c r="AS43" i="84"/>
  <c r="AR43" i="84"/>
  <c r="S43" i="84"/>
  <c r="Q43" i="84"/>
  <c r="I43" i="84"/>
  <c r="H43" i="84"/>
  <c r="G43" i="84"/>
  <c r="AS42" i="84"/>
  <c r="AR42" i="84"/>
  <c r="S42" i="84"/>
  <c r="Q42" i="84"/>
  <c r="I42" i="84"/>
  <c r="H42" i="84"/>
  <c r="G42" i="84"/>
  <c r="AS41" i="84"/>
  <c r="AR41" i="84"/>
  <c r="S41" i="84"/>
  <c r="Q41" i="84"/>
  <c r="I41" i="84"/>
  <c r="H41" i="84"/>
  <c r="G41" i="84"/>
  <c r="J41" i="84" s="1"/>
  <c r="AV41" i="84" s="1"/>
  <c r="AS40" i="84"/>
  <c r="AR40" i="84"/>
  <c r="S40" i="84"/>
  <c r="Q40" i="84"/>
  <c r="I40" i="84"/>
  <c r="H40" i="84"/>
  <c r="G40" i="84"/>
  <c r="AS39" i="84"/>
  <c r="AR39" i="84"/>
  <c r="S39" i="84"/>
  <c r="Q39" i="84"/>
  <c r="I39" i="84"/>
  <c r="H39" i="84"/>
  <c r="G39" i="84"/>
  <c r="AS38" i="84"/>
  <c r="AR38" i="84"/>
  <c r="S38" i="84"/>
  <c r="Q38" i="84"/>
  <c r="I38" i="84"/>
  <c r="H38" i="84"/>
  <c r="G38" i="84"/>
  <c r="AS37" i="84"/>
  <c r="AR37" i="84"/>
  <c r="S37" i="84"/>
  <c r="Q37" i="84"/>
  <c r="I37" i="84"/>
  <c r="H37" i="84"/>
  <c r="G37" i="84"/>
  <c r="AS36" i="84"/>
  <c r="AR36" i="84"/>
  <c r="S36" i="84"/>
  <c r="Q36" i="84"/>
  <c r="I36" i="84"/>
  <c r="H36" i="84"/>
  <c r="G36" i="84"/>
  <c r="AS35" i="84"/>
  <c r="AR35" i="84"/>
  <c r="S35" i="84"/>
  <c r="Q35" i="84"/>
  <c r="I35" i="84"/>
  <c r="H35" i="84"/>
  <c r="G35" i="84"/>
  <c r="AS34" i="84"/>
  <c r="AR34" i="84"/>
  <c r="S34" i="84"/>
  <c r="Q34" i="84"/>
  <c r="I34" i="84"/>
  <c r="H34" i="84"/>
  <c r="G34" i="84"/>
  <c r="AS33" i="84"/>
  <c r="AR33" i="84"/>
  <c r="S33" i="84"/>
  <c r="Q33" i="84"/>
  <c r="I33" i="84"/>
  <c r="H33" i="84"/>
  <c r="G33" i="84"/>
  <c r="AS32" i="84"/>
  <c r="AR32" i="84"/>
  <c r="S32" i="84"/>
  <c r="Q32" i="84"/>
  <c r="I32" i="84"/>
  <c r="H32" i="84"/>
  <c r="G32" i="84"/>
  <c r="AS31" i="84"/>
  <c r="AR31" i="84"/>
  <c r="S31" i="84"/>
  <c r="Q31" i="84"/>
  <c r="I31" i="84"/>
  <c r="H31" i="84"/>
  <c r="G31" i="84"/>
  <c r="AS30" i="84"/>
  <c r="AR30" i="84"/>
  <c r="S30" i="84"/>
  <c r="Q30" i="84"/>
  <c r="I30" i="84"/>
  <c r="H30" i="84"/>
  <c r="G30" i="84"/>
  <c r="AS29" i="84"/>
  <c r="AR29" i="84"/>
  <c r="S29" i="84"/>
  <c r="Q29" i="84"/>
  <c r="I29" i="84"/>
  <c r="H29" i="84"/>
  <c r="G29" i="84"/>
  <c r="AS28" i="84"/>
  <c r="AR28" i="84"/>
  <c r="S28" i="84"/>
  <c r="Q28" i="84"/>
  <c r="I28" i="84"/>
  <c r="H28" i="84"/>
  <c r="G28" i="84"/>
  <c r="AS27" i="84"/>
  <c r="AR27" i="84"/>
  <c r="S27" i="84"/>
  <c r="Q27" i="84"/>
  <c r="I27" i="84"/>
  <c r="H27" i="84"/>
  <c r="G27" i="84"/>
  <c r="AS26" i="84"/>
  <c r="AR26" i="84"/>
  <c r="S26" i="84"/>
  <c r="Q26" i="84"/>
  <c r="I26" i="84"/>
  <c r="H26" i="84"/>
  <c r="G26" i="84"/>
  <c r="AS25" i="84"/>
  <c r="AR25" i="84"/>
  <c r="S25" i="84"/>
  <c r="Q25" i="84"/>
  <c r="I25" i="84"/>
  <c r="H25" i="84"/>
  <c r="G25" i="84"/>
  <c r="AS24" i="84"/>
  <c r="AR24" i="84"/>
  <c r="S24" i="84"/>
  <c r="Q24" i="84"/>
  <c r="I24" i="84"/>
  <c r="H24" i="84"/>
  <c r="G24" i="84"/>
  <c r="AS23" i="84"/>
  <c r="AR23" i="84"/>
  <c r="Z23" i="84"/>
  <c r="S23" i="84"/>
  <c r="Q23" i="84"/>
  <c r="I23" i="84"/>
  <c r="H23" i="84"/>
  <c r="G23" i="84"/>
  <c r="AS22" i="84"/>
  <c r="AR22" i="84"/>
  <c r="Z22" i="84"/>
  <c r="S22" i="84"/>
  <c r="Q22" i="84"/>
  <c r="J22" i="84"/>
  <c r="AV22" i="84" s="1"/>
  <c r="I22" i="84"/>
  <c r="H22" i="84"/>
  <c r="G22" i="84"/>
  <c r="AY22" i="84" s="1"/>
  <c r="AS21" i="84"/>
  <c r="AR21" i="84"/>
  <c r="Z21" i="84"/>
  <c r="S21" i="84"/>
  <c r="Q21" i="84"/>
  <c r="I21" i="84"/>
  <c r="H21" i="84"/>
  <c r="G21" i="84"/>
  <c r="AS20" i="84"/>
  <c r="AR20" i="84"/>
  <c r="Z20" i="84"/>
  <c r="S20" i="84"/>
  <c r="Q20" i="84"/>
  <c r="J20" i="84"/>
  <c r="AV20" i="84" s="1"/>
  <c r="I20" i="84"/>
  <c r="H20" i="84"/>
  <c r="G20" i="84"/>
  <c r="AY20" i="84" s="1"/>
  <c r="AS19" i="84"/>
  <c r="AR19" i="84"/>
  <c r="Z19" i="84"/>
  <c r="S19" i="84"/>
  <c r="Q19" i="84"/>
  <c r="I19" i="84"/>
  <c r="H19" i="84"/>
  <c r="G19" i="84"/>
  <c r="AS18" i="84"/>
  <c r="AR18" i="84"/>
  <c r="Z18" i="84"/>
  <c r="S18" i="84"/>
  <c r="Q18" i="84"/>
  <c r="J18" i="84"/>
  <c r="AV18" i="84" s="1"/>
  <c r="I18" i="84"/>
  <c r="H18" i="84"/>
  <c r="G18" i="84"/>
  <c r="AY18" i="84" s="1"/>
  <c r="AS17" i="84"/>
  <c r="AR17" i="84"/>
  <c r="Z17" i="84"/>
  <c r="S17" i="84"/>
  <c r="Q17" i="84"/>
  <c r="I17" i="84"/>
  <c r="H17" i="84"/>
  <c r="G17" i="84"/>
  <c r="AS16" i="84"/>
  <c r="AR16" i="84"/>
  <c r="Z16" i="84"/>
  <c r="S16" i="84"/>
  <c r="Q16" i="84"/>
  <c r="J16" i="84"/>
  <c r="AV16" i="84" s="1"/>
  <c r="I16" i="84"/>
  <c r="H120" i="84" s="1"/>
  <c r="H16" i="84"/>
  <c r="G16" i="84"/>
  <c r="D120" i="84" s="1"/>
  <c r="J65" i="84" s="1"/>
  <c r="AV65" i="84" s="1"/>
  <c r="B16" i="84"/>
  <c r="B17" i="84" s="1"/>
  <c r="AY15" i="84"/>
  <c r="AV15" i="84"/>
  <c r="AM14" i="84"/>
  <c r="AO14" i="84" s="1"/>
  <c r="AJ14" i="84"/>
  <c r="H14" i="84"/>
  <c r="B10" i="84"/>
  <c r="C9" i="84"/>
  <c r="B141" i="84" s="1"/>
  <c r="D7" i="84"/>
  <c r="V5" i="84"/>
  <c r="E5" i="84"/>
  <c r="E3" i="84"/>
  <c r="C3" i="84"/>
  <c r="AV2" i="84"/>
  <c r="V2" i="84"/>
  <c r="T2" i="84" a="1"/>
  <c r="T2" i="84" s="1"/>
  <c r="B148" i="83"/>
  <c r="B146" i="83"/>
  <c r="B145" i="83"/>
  <c r="B144" i="83"/>
  <c r="B143" i="83"/>
  <c r="B142" i="83"/>
  <c r="B140" i="83"/>
  <c r="B139" i="83"/>
  <c r="B135" i="83"/>
  <c r="B134" i="83"/>
  <c r="B133" i="83"/>
  <c r="B132" i="83"/>
  <c r="D127" i="83"/>
  <c r="AV127" i="83" s="1"/>
  <c r="B127" i="83"/>
  <c r="AV126" i="83"/>
  <c r="D126" i="83"/>
  <c r="B126" i="83"/>
  <c r="D125" i="83"/>
  <c r="AV125" i="83" s="1"/>
  <c r="B125" i="83"/>
  <c r="AV124" i="83"/>
  <c r="D124" i="83"/>
  <c r="B124" i="83"/>
  <c r="D123" i="83"/>
  <c r="AV123" i="83" s="1"/>
  <c r="B123" i="83"/>
  <c r="AV122" i="83"/>
  <c r="D122" i="83"/>
  <c r="B122" i="83"/>
  <c r="D121" i="83"/>
  <c r="AV121" i="83" s="1"/>
  <c r="B121" i="83"/>
  <c r="V120" i="83"/>
  <c r="T120" i="83"/>
  <c r="AT116" i="83"/>
  <c r="AV115" i="83"/>
  <c r="AT115" i="83"/>
  <c r="AS115" i="83"/>
  <c r="AR115" i="83"/>
  <c r="Z115" i="83"/>
  <c r="S115" i="83"/>
  <c r="Q115" i="83"/>
  <c r="J115" i="83"/>
  <c r="I115" i="83"/>
  <c r="H115" i="83"/>
  <c r="G115" i="83"/>
  <c r="B115" i="83"/>
  <c r="AA115" i="83" s="1"/>
  <c r="AV114" i="83"/>
  <c r="AT114" i="83"/>
  <c r="AS114" i="83"/>
  <c r="AR114" i="83"/>
  <c r="Z114" i="83"/>
  <c r="S114" i="83"/>
  <c r="Q114" i="83"/>
  <c r="J114" i="83"/>
  <c r="I114" i="83"/>
  <c r="H114" i="83"/>
  <c r="G114" i="83"/>
  <c r="B114" i="83"/>
  <c r="AA114" i="83" s="1"/>
  <c r="AV113" i="83"/>
  <c r="AT113" i="83"/>
  <c r="AS113" i="83"/>
  <c r="AR113" i="83"/>
  <c r="Z113" i="83"/>
  <c r="S113" i="83"/>
  <c r="Q113" i="83"/>
  <c r="J113" i="83"/>
  <c r="I113" i="83"/>
  <c r="H113" i="83"/>
  <c r="G113" i="83"/>
  <c r="B113" i="83"/>
  <c r="AA113" i="83" s="1"/>
  <c r="AV112" i="83"/>
  <c r="AT112" i="83"/>
  <c r="AS112" i="83"/>
  <c r="AR112" i="83"/>
  <c r="Z112" i="83"/>
  <c r="S112" i="83"/>
  <c r="Q112" i="83"/>
  <c r="J112" i="83"/>
  <c r="I112" i="83"/>
  <c r="H112" i="83"/>
  <c r="G112" i="83"/>
  <c r="B112" i="83"/>
  <c r="AA112" i="83" s="1"/>
  <c r="AV111" i="83"/>
  <c r="AT111" i="83"/>
  <c r="AS111" i="83"/>
  <c r="AR111" i="83"/>
  <c r="Z111" i="83"/>
  <c r="S111" i="83"/>
  <c r="Q111" i="83"/>
  <c r="J111" i="83"/>
  <c r="I111" i="83"/>
  <c r="H111" i="83"/>
  <c r="G111" i="83"/>
  <c r="B111" i="83"/>
  <c r="AA111" i="83" s="1"/>
  <c r="AV110" i="83"/>
  <c r="AT110" i="83"/>
  <c r="AS110" i="83"/>
  <c r="AR110" i="83"/>
  <c r="Z110" i="83"/>
  <c r="S110" i="83"/>
  <c r="Q110" i="83"/>
  <c r="J110" i="83"/>
  <c r="I110" i="83"/>
  <c r="H110" i="83"/>
  <c r="G110" i="83"/>
  <c r="B110" i="83"/>
  <c r="AA110" i="83" s="1"/>
  <c r="AV109" i="83"/>
  <c r="AT109" i="83"/>
  <c r="AS109" i="83"/>
  <c r="AR109" i="83"/>
  <c r="Z109" i="83"/>
  <c r="S109" i="83"/>
  <c r="Q109" i="83"/>
  <c r="J109" i="83"/>
  <c r="I109" i="83"/>
  <c r="H109" i="83"/>
  <c r="G109" i="83"/>
  <c r="B109" i="83"/>
  <c r="AT108" i="83" s="1"/>
  <c r="AS108" i="83"/>
  <c r="AR108" i="83"/>
  <c r="Z108" i="83"/>
  <c r="S108" i="83"/>
  <c r="Q108" i="83"/>
  <c r="I108" i="83"/>
  <c r="H108" i="83"/>
  <c r="G108" i="83"/>
  <c r="AS107" i="83"/>
  <c r="AR107" i="83"/>
  <c r="Z107" i="83"/>
  <c r="S107" i="83"/>
  <c r="Q107" i="83"/>
  <c r="I107" i="83"/>
  <c r="H107" i="83"/>
  <c r="G107" i="83"/>
  <c r="AS106" i="83"/>
  <c r="AR106" i="83"/>
  <c r="Z106" i="83"/>
  <c r="S106" i="83"/>
  <c r="Q106" i="83"/>
  <c r="I106" i="83"/>
  <c r="H106" i="83"/>
  <c r="G106" i="83"/>
  <c r="AS105" i="83"/>
  <c r="AR105" i="83"/>
  <c r="Z105" i="83"/>
  <c r="S105" i="83"/>
  <c r="Q105" i="83"/>
  <c r="I105" i="83"/>
  <c r="H105" i="83"/>
  <c r="G105" i="83"/>
  <c r="AS104" i="83"/>
  <c r="AR104" i="83"/>
  <c r="Z104" i="83"/>
  <c r="S104" i="83"/>
  <c r="Q104" i="83"/>
  <c r="I104" i="83"/>
  <c r="H104" i="83"/>
  <c r="G104" i="83"/>
  <c r="AS103" i="83"/>
  <c r="AR103" i="83"/>
  <c r="Z103" i="83"/>
  <c r="S103" i="83"/>
  <c r="Q103" i="83"/>
  <c r="I103" i="83"/>
  <c r="H103" i="83"/>
  <c r="G103" i="83"/>
  <c r="AS102" i="83"/>
  <c r="AR102" i="83"/>
  <c r="Z102" i="83"/>
  <c r="S102" i="83"/>
  <c r="Q102" i="83"/>
  <c r="I102" i="83"/>
  <c r="H102" i="83"/>
  <c r="G102" i="83"/>
  <c r="AS101" i="83"/>
  <c r="AR101" i="83"/>
  <c r="Z101" i="83"/>
  <c r="S101" i="83"/>
  <c r="Q101" i="83"/>
  <c r="I101" i="83"/>
  <c r="H101" i="83"/>
  <c r="G101" i="83"/>
  <c r="AS100" i="83"/>
  <c r="AR100" i="83"/>
  <c r="Z100" i="83"/>
  <c r="S100" i="83"/>
  <c r="Q100" i="83"/>
  <c r="I100" i="83"/>
  <c r="H100" i="83"/>
  <c r="G100" i="83"/>
  <c r="AS99" i="83"/>
  <c r="AR99" i="83"/>
  <c r="Z99" i="83"/>
  <c r="S99" i="83"/>
  <c r="Q99" i="83"/>
  <c r="I99" i="83"/>
  <c r="H99" i="83"/>
  <c r="G99" i="83"/>
  <c r="AS98" i="83"/>
  <c r="AR98" i="83"/>
  <c r="Z98" i="83"/>
  <c r="S98" i="83"/>
  <c r="Q98" i="83"/>
  <c r="I98" i="83"/>
  <c r="H98" i="83"/>
  <c r="G98" i="83"/>
  <c r="AS97" i="83"/>
  <c r="AR97" i="83"/>
  <c r="Z97" i="83"/>
  <c r="S97" i="83"/>
  <c r="Q97" i="83"/>
  <c r="I97" i="83"/>
  <c r="H97" i="83"/>
  <c r="G97" i="83"/>
  <c r="AS96" i="83"/>
  <c r="AR96" i="83"/>
  <c r="Z96" i="83"/>
  <c r="S96" i="83"/>
  <c r="Q96" i="83"/>
  <c r="I96" i="83"/>
  <c r="H96" i="83"/>
  <c r="G96" i="83"/>
  <c r="AS95" i="83"/>
  <c r="AR95" i="83"/>
  <c r="Z95" i="83"/>
  <c r="S95" i="83"/>
  <c r="Q95" i="83"/>
  <c r="I95" i="83"/>
  <c r="H95" i="83"/>
  <c r="G95" i="83"/>
  <c r="AS94" i="83"/>
  <c r="AR94" i="83"/>
  <c r="Z94" i="83"/>
  <c r="S94" i="83"/>
  <c r="Q94" i="83"/>
  <c r="I94" i="83"/>
  <c r="H94" i="83"/>
  <c r="G94" i="83"/>
  <c r="AS93" i="83"/>
  <c r="AR93" i="83"/>
  <c r="Z93" i="83"/>
  <c r="S93" i="83"/>
  <c r="Q93" i="83"/>
  <c r="I93" i="83"/>
  <c r="H93" i="83"/>
  <c r="G93" i="83"/>
  <c r="AS92" i="83"/>
  <c r="AR92" i="83"/>
  <c r="Z92" i="83"/>
  <c r="S92" i="83"/>
  <c r="Q92" i="83"/>
  <c r="I92" i="83"/>
  <c r="H92" i="83"/>
  <c r="G92" i="83"/>
  <c r="AS91" i="83"/>
  <c r="AR91" i="83"/>
  <c r="Z91" i="83"/>
  <c r="S91" i="83"/>
  <c r="Q91" i="83"/>
  <c r="I91" i="83"/>
  <c r="H91" i="83"/>
  <c r="G91" i="83"/>
  <c r="AS90" i="83"/>
  <c r="AR90" i="83"/>
  <c r="Z90" i="83"/>
  <c r="S90" i="83"/>
  <c r="Q90" i="83"/>
  <c r="I90" i="83"/>
  <c r="H90" i="83"/>
  <c r="G90" i="83"/>
  <c r="AS89" i="83"/>
  <c r="AR89" i="83"/>
  <c r="Z89" i="83"/>
  <c r="S89" i="83"/>
  <c r="Q89" i="83"/>
  <c r="I89" i="83"/>
  <c r="H89" i="83"/>
  <c r="G89" i="83"/>
  <c r="AS88" i="83"/>
  <c r="AR88" i="83"/>
  <c r="Z88" i="83"/>
  <c r="S88" i="83"/>
  <c r="Q88" i="83"/>
  <c r="I88" i="83"/>
  <c r="H88" i="83"/>
  <c r="G88" i="83"/>
  <c r="AS87" i="83"/>
  <c r="AR87" i="83"/>
  <c r="Z87" i="83"/>
  <c r="S87" i="83"/>
  <c r="Q87" i="83"/>
  <c r="I87" i="83"/>
  <c r="H87" i="83"/>
  <c r="G87" i="83"/>
  <c r="AS86" i="83"/>
  <c r="AR86" i="83"/>
  <c r="Z86" i="83"/>
  <c r="S86" i="83"/>
  <c r="Q86" i="83"/>
  <c r="I86" i="83"/>
  <c r="H86" i="83"/>
  <c r="G86" i="83"/>
  <c r="AS85" i="83"/>
  <c r="AR85" i="83"/>
  <c r="Z85" i="83"/>
  <c r="S85" i="83"/>
  <c r="Q85" i="83"/>
  <c r="I85" i="83"/>
  <c r="H85" i="83"/>
  <c r="G85" i="83"/>
  <c r="AS84" i="83"/>
  <c r="AR84" i="83"/>
  <c r="Z84" i="83"/>
  <c r="S84" i="83"/>
  <c r="Q84" i="83"/>
  <c r="I84" i="83"/>
  <c r="H84" i="83"/>
  <c r="G84" i="83"/>
  <c r="AS83" i="83"/>
  <c r="AR83" i="83"/>
  <c r="Z83" i="83"/>
  <c r="S83" i="83"/>
  <c r="Q83" i="83"/>
  <c r="I83" i="83"/>
  <c r="H83" i="83"/>
  <c r="G83" i="83"/>
  <c r="AS82" i="83"/>
  <c r="AR82" i="83"/>
  <c r="Z82" i="83"/>
  <c r="S82" i="83"/>
  <c r="Q82" i="83"/>
  <c r="I82" i="83"/>
  <c r="H82" i="83"/>
  <c r="G82" i="83"/>
  <c r="AS81" i="83"/>
  <c r="AR81" i="83"/>
  <c r="Z81" i="83"/>
  <c r="S81" i="83"/>
  <c r="Q81" i="83"/>
  <c r="I81" i="83"/>
  <c r="H81" i="83"/>
  <c r="G81" i="83"/>
  <c r="AS80" i="83"/>
  <c r="AR80" i="83"/>
  <c r="Z80" i="83"/>
  <c r="S80" i="83"/>
  <c r="Q80" i="83"/>
  <c r="I80" i="83"/>
  <c r="H80" i="83"/>
  <c r="G80" i="83"/>
  <c r="AS79" i="83"/>
  <c r="AR79" i="83"/>
  <c r="Z79" i="83"/>
  <c r="S79" i="83"/>
  <c r="Q79" i="83"/>
  <c r="I79" i="83"/>
  <c r="H79" i="83"/>
  <c r="G79" i="83"/>
  <c r="AS78" i="83"/>
  <c r="AR78" i="83"/>
  <c r="Z78" i="83"/>
  <c r="S78" i="83"/>
  <c r="Q78" i="83"/>
  <c r="I78" i="83"/>
  <c r="H78" i="83"/>
  <c r="G78" i="83"/>
  <c r="AS77" i="83"/>
  <c r="AR77" i="83"/>
  <c r="Z77" i="83"/>
  <c r="S77" i="83"/>
  <c r="Q77" i="83"/>
  <c r="I77" i="83"/>
  <c r="H77" i="83"/>
  <c r="G77" i="83"/>
  <c r="AS76" i="83"/>
  <c r="AR76" i="83"/>
  <c r="Z76" i="83"/>
  <c r="S76" i="83"/>
  <c r="Q76" i="83"/>
  <c r="I76" i="83"/>
  <c r="H76" i="83"/>
  <c r="G76" i="83"/>
  <c r="AS75" i="83"/>
  <c r="AR75" i="83"/>
  <c r="Z75" i="83"/>
  <c r="S75" i="83"/>
  <c r="Q75" i="83"/>
  <c r="I75" i="83"/>
  <c r="H75" i="83"/>
  <c r="G75" i="83"/>
  <c r="AS74" i="83"/>
  <c r="AR74" i="83"/>
  <c r="Z74" i="83"/>
  <c r="S74" i="83"/>
  <c r="Q74" i="83"/>
  <c r="I74" i="83"/>
  <c r="H74" i="83"/>
  <c r="G74" i="83"/>
  <c r="AS73" i="83"/>
  <c r="AR73" i="83"/>
  <c r="Z73" i="83"/>
  <c r="S73" i="83"/>
  <c r="Q73" i="83"/>
  <c r="I73" i="83"/>
  <c r="H73" i="83"/>
  <c r="G73" i="83"/>
  <c r="AS72" i="83"/>
  <c r="AR72" i="83"/>
  <c r="Z72" i="83"/>
  <c r="S72" i="83"/>
  <c r="Q72" i="83"/>
  <c r="I72" i="83"/>
  <c r="H72" i="83"/>
  <c r="G72" i="83"/>
  <c r="AS71" i="83"/>
  <c r="AR71" i="83"/>
  <c r="Z71" i="83"/>
  <c r="S71" i="83"/>
  <c r="Q71" i="83"/>
  <c r="I71" i="83"/>
  <c r="H71" i="83"/>
  <c r="G71" i="83"/>
  <c r="AS70" i="83"/>
  <c r="AR70" i="83"/>
  <c r="Z70" i="83"/>
  <c r="S70" i="83"/>
  <c r="Q70" i="83"/>
  <c r="I70" i="83"/>
  <c r="H70" i="83"/>
  <c r="G70" i="83"/>
  <c r="AS69" i="83"/>
  <c r="AR69" i="83"/>
  <c r="Z69" i="83"/>
  <c r="S69" i="83"/>
  <c r="Q69" i="83"/>
  <c r="I69" i="83"/>
  <c r="H69" i="83"/>
  <c r="G69" i="83"/>
  <c r="AS68" i="83"/>
  <c r="AR68" i="83"/>
  <c r="Z68" i="83"/>
  <c r="S68" i="83"/>
  <c r="Q68" i="83"/>
  <c r="I68" i="83"/>
  <c r="H68" i="83"/>
  <c r="G68" i="83"/>
  <c r="AS67" i="83"/>
  <c r="AR67" i="83"/>
  <c r="Z67" i="83"/>
  <c r="S67" i="83"/>
  <c r="Q67" i="83"/>
  <c r="I67" i="83"/>
  <c r="H67" i="83"/>
  <c r="G67" i="83"/>
  <c r="AS66" i="83"/>
  <c r="AR66" i="83"/>
  <c r="Z66" i="83"/>
  <c r="S66" i="83"/>
  <c r="Q66" i="83"/>
  <c r="I66" i="83"/>
  <c r="H66" i="83"/>
  <c r="G66" i="83"/>
  <c r="AS65" i="83"/>
  <c r="AR65" i="83"/>
  <c r="Z65" i="83"/>
  <c r="S65" i="83"/>
  <c r="Q65" i="83"/>
  <c r="I65" i="83"/>
  <c r="H65" i="83"/>
  <c r="G65" i="83"/>
  <c r="AS64" i="83"/>
  <c r="AR64" i="83"/>
  <c r="Z64" i="83"/>
  <c r="S64" i="83"/>
  <c r="Q64" i="83"/>
  <c r="I64" i="83"/>
  <c r="H64" i="83"/>
  <c r="G64" i="83"/>
  <c r="AS63" i="83"/>
  <c r="AR63" i="83"/>
  <c r="Z63" i="83"/>
  <c r="S63" i="83"/>
  <c r="Q63" i="83"/>
  <c r="I63" i="83"/>
  <c r="H63" i="83"/>
  <c r="G63" i="83"/>
  <c r="AS62" i="83"/>
  <c r="AR62" i="83"/>
  <c r="Z62" i="83"/>
  <c r="S62" i="83"/>
  <c r="Q62" i="83"/>
  <c r="I62" i="83"/>
  <c r="H62" i="83"/>
  <c r="G62" i="83"/>
  <c r="AS61" i="83"/>
  <c r="AR61" i="83"/>
  <c r="Z61" i="83"/>
  <c r="S61" i="83"/>
  <c r="Q61" i="83"/>
  <c r="I61" i="83"/>
  <c r="H61" i="83"/>
  <c r="G61" i="83"/>
  <c r="AS60" i="83"/>
  <c r="AR60" i="83"/>
  <c r="Z60" i="83"/>
  <c r="S60" i="83"/>
  <c r="Q60" i="83"/>
  <c r="I60" i="83"/>
  <c r="H60" i="83"/>
  <c r="G60" i="83"/>
  <c r="AS59" i="83"/>
  <c r="AR59" i="83"/>
  <c r="S59" i="83"/>
  <c r="Q59" i="83"/>
  <c r="I59" i="83"/>
  <c r="H59" i="83"/>
  <c r="G59" i="83"/>
  <c r="AS58" i="83"/>
  <c r="AR58" i="83"/>
  <c r="S58" i="83"/>
  <c r="Q58" i="83"/>
  <c r="I58" i="83"/>
  <c r="H58" i="83"/>
  <c r="G58" i="83"/>
  <c r="AS57" i="83"/>
  <c r="AR57" i="83"/>
  <c r="S57" i="83"/>
  <c r="Q57" i="83"/>
  <c r="I57" i="83"/>
  <c r="H57" i="83"/>
  <c r="G57" i="83"/>
  <c r="AS56" i="83"/>
  <c r="AR56" i="83"/>
  <c r="S56" i="83"/>
  <c r="Q56" i="83"/>
  <c r="I56" i="83"/>
  <c r="H56" i="83"/>
  <c r="G56" i="83"/>
  <c r="AS55" i="83"/>
  <c r="AR55" i="83"/>
  <c r="S55" i="83"/>
  <c r="Q55" i="83"/>
  <c r="I55" i="83"/>
  <c r="H55" i="83"/>
  <c r="G55" i="83"/>
  <c r="AS54" i="83"/>
  <c r="AR54" i="83"/>
  <c r="S54" i="83"/>
  <c r="Q54" i="83"/>
  <c r="I54" i="83"/>
  <c r="H54" i="83"/>
  <c r="G54" i="83"/>
  <c r="AS53" i="83"/>
  <c r="AR53" i="83"/>
  <c r="S53" i="83"/>
  <c r="Q53" i="83"/>
  <c r="I53" i="83"/>
  <c r="H53" i="83"/>
  <c r="G53" i="83"/>
  <c r="AS52" i="83"/>
  <c r="AR52" i="83"/>
  <c r="S52" i="83"/>
  <c r="Q52" i="83"/>
  <c r="I52" i="83"/>
  <c r="H52" i="83"/>
  <c r="G52" i="83"/>
  <c r="AS51" i="83"/>
  <c r="AR51" i="83"/>
  <c r="S51" i="83"/>
  <c r="Q51" i="83"/>
  <c r="I51" i="83"/>
  <c r="H51" i="83"/>
  <c r="G51" i="83"/>
  <c r="AS50" i="83"/>
  <c r="AR50" i="83"/>
  <c r="S50" i="83"/>
  <c r="Q50" i="83"/>
  <c r="I50" i="83"/>
  <c r="H50" i="83"/>
  <c r="G50" i="83"/>
  <c r="AS49" i="83"/>
  <c r="AR49" i="83"/>
  <c r="S49" i="83"/>
  <c r="Q49" i="83"/>
  <c r="I49" i="83"/>
  <c r="H49" i="83"/>
  <c r="G49" i="83"/>
  <c r="AS48" i="83"/>
  <c r="AR48" i="83"/>
  <c r="S48" i="83"/>
  <c r="Q48" i="83"/>
  <c r="I48" i="83"/>
  <c r="H48" i="83"/>
  <c r="G48" i="83"/>
  <c r="AS47" i="83"/>
  <c r="AR47" i="83"/>
  <c r="S47" i="83"/>
  <c r="Q47" i="83"/>
  <c r="I47" i="83"/>
  <c r="H47" i="83"/>
  <c r="G47" i="83"/>
  <c r="AS46" i="83"/>
  <c r="AR46" i="83"/>
  <c r="S46" i="83"/>
  <c r="Q46" i="83"/>
  <c r="I46" i="83"/>
  <c r="H46" i="83"/>
  <c r="G46" i="83"/>
  <c r="AS45" i="83"/>
  <c r="AR45" i="83"/>
  <c r="S45" i="83"/>
  <c r="Q45" i="83"/>
  <c r="I45" i="83"/>
  <c r="H45" i="83"/>
  <c r="G45" i="83"/>
  <c r="AS44" i="83"/>
  <c r="AR44" i="83"/>
  <c r="S44" i="83"/>
  <c r="Q44" i="83"/>
  <c r="I44" i="83"/>
  <c r="H44" i="83"/>
  <c r="G44" i="83"/>
  <c r="AS43" i="83"/>
  <c r="AR43" i="83"/>
  <c r="S43" i="83"/>
  <c r="Q43" i="83"/>
  <c r="I43" i="83"/>
  <c r="H43" i="83"/>
  <c r="G43" i="83"/>
  <c r="AS42" i="83"/>
  <c r="AR42" i="83"/>
  <c r="S42" i="83"/>
  <c r="Q42" i="83"/>
  <c r="I42" i="83"/>
  <c r="H42" i="83"/>
  <c r="G42" i="83"/>
  <c r="AS41" i="83"/>
  <c r="AR41" i="83"/>
  <c r="S41" i="83"/>
  <c r="Q41" i="83"/>
  <c r="I41" i="83"/>
  <c r="H41" i="83"/>
  <c r="G41" i="83"/>
  <c r="AS40" i="83"/>
  <c r="AR40" i="83"/>
  <c r="S40" i="83"/>
  <c r="Q40" i="83"/>
  <c r="I40" i="83"/>
  <c r="H40" i="83"/>
  <c r="G40" i="83"/>
  <c r="AS39" i="83"/>
  <c r="AR39" i="83"/>
  <c r="S39" i="83"/>
  <c r="Q39" i="83"/>
  <c r="I39" i="83"/>
  <c r="H39" i="83"/>
  <c r="G39" i="83"/>
  <c r="AS38" i="83"/>
  <c r="AR38" i="83"/>
  <c r="S38" i="83"/>
  <c r="Q38" i="83"/>
  <c r="I38" i="83"/>
  <c r="H38" i="83"/>
  <c r="G38" i="83"/>
  <c r="AS37" i="83"/>
  <c r="AR37" i="83"/>
  <c r="S37" i="83"/>
  <c r="Q37" i="83"/>
  <c r="I37" i="83"/>
  <c r="H37" i="83"/>
  <c r="G37" i="83"/>
  <c r="AS36" i="83"/>
  <c r="AR36" i="83"/>
  <c r="S36" i="83"/>
  <c r="Q36" i="83"/>
  <c r="I36" i="83"/>
  <c r="H36" i="83"/>
  <c r="G36" i="83"/>
  <c r="AS35" i="83"/>
  <c r="AR35" i="83"/>
  <c r="S35" i="83"/>
  <c r="Q35" i="83"/>
  <c r="I35" i="83"/>
  <c r="H35" i="83"/>
  <c r="G35" i="83"/>
  <c r="AS34" i="83"/>
  <c r="AR34" i="83"/>
  <c r="S34" i="83"/>
  <c r="Q34" i="83"/>
  <c r="I34" i="83"/>
  <c r="H34" i="83"/>
  <c r="G34" i="83"/>
  <c r="AS33" i="83"/>
  <c r="AR33" i="83"/>
  <c r="S33" i="83"/>
  <c r="Q33" i="83"/>
  <c r="I33" i="83"/>
  <c r="H33" i="83"/>
  <c r="G33" i="83"/>
  <c r="AS32" i="83"/>
  <c r="AR32" i="83"/>
  <c r="S32" i="83"/>
  <c r="Q32" i="83"/>
  <c r="I32" i="83"/>
  <c r="H32" i="83"/>
  <c r="G32" i="83"/>
  <c r="AS31" i="83"/>
  <c r="AR31" i="83"/>
  <c r="S31" i="83"/>
  <c r="Q31" i="83"/>
  <c r="I31" i="83"/>
  <c r="H31" i="83"/>
  <c r="G31" i="83"/>
  <c r="AS30" i="83"/>
  <c r="AR30" i="83"/>
  <c r="S30" i="83"/>
  <c r="Q30" i="83"/>
  <c r="I30" i="83"/>
  <c r="H30" i="83"/>
  <c r="G30" i="83"/>
  <c r="AS29" i="83"/>
  <c r="AR29" i="83"/>
  <c r="S29" i="83"/>
  <c r="Q29" i="83"/>
  <c r="I29" i="83"/>
  <c r="H29" i="83"/>
  <c r="G29" i="83"/>
  <c r="AS28" i="83"/>
  <c r="AR28" i="83"/>
  <c r="S28" i="83"/>
  <c r="Q28" i="83"/>
  <c r="I28" i="83"/>
  <c r="H28" i="83"/>
  <c r="G28" i="83"/>
  <c r="AS27" i="83"/>
  <c r="AR27" i="83"/>
  <c r="S27" i="83"/>
  <c r="Q27" i="83"/>
  <c r="I27" i="83"/>
  <c r="H27" i="83"/>
  <c r="G27" i="83"/>
  <c r="AS26" i="83"/>
  <c r="AR26" i="83"/>
  <c r="S26" i="83"/>
  <c r="Q26" i="83"/>
  <c r="I26" i="83"/>
  <c r="H26" i="83"/>
  <c r="G26" i="83"/>
  <c r="AS25" i="83"/>
  <c r="AR25" i="83"/>
  <c r="S25" i="83"/>
  <c r="Q25" i="83"/>
  <c r="I25" i="83"/>
  <c r="H25" i="83"/>
  <c r="G25" i="83"/>
  <c r="AS24" i="83"/>
  <c r="AR24" i="83"/>
  <c r="S24" i="83"/>
  <c r="Q24" i="83"/>
  <c r="I24" i="83"/>
  <c r="H24" i="83"/>
  <c r="G24" i="83"/>
  <c r="AS23" i="83"/>
  <c r="AR23" i="83"/>
  <c r="Z23" i="83"/>
  <c r="S23" i="83"/>
  <c r="Q23" i="83"/>
  <c r="I23" i="83"/>
  <c r="H23" i="83"/>
  <c r="G23" i="83"/>
  <c r="AS22" i="83"/>
  <c r="AR22" i="83"/>
  <c r="Z22" i="83"/>
  <c r="S22" i="83"/>
  <c r="Q22" i="83"/>
  <c r="I22" i="83"/>
  <c r="H22" i="83"/>
  <c r="G22" i="83"/>
  <c r="AS21" i="83"/>
  <c r="AR21" i="83"/>
  <c r="Z21" i="83"/>
  <c r="S21" i="83"/>
  <c r="Q21" i="83"/>
  <c r="I21" i="83"/>
  <c r="H21" i="83"/>
  <c r="G21" i="83"/>
  <c r="AS20" i="83"/>
  <c r="AR20" i="83"/>
  <c r="Z20" i="83"/>
  <c r="S20" i="83"/>
  <c r="Q20" i="83"/>
  <c r="I20" i="83"/>
  <c r="H20" i="83"/>
  <c r="G20" i="83"/>
  <c r="AS19" i="83"/>
  <c r="AR19" i="83"/>
  <c r="Z19" i="83"/>
  <c r="S19" i="83"/>
  <c r="Q19" i="83"/>
  <c r="I19" i="83"/>
  <c r="H19" i="83"/>
  <c r="G19" i="83"/>
  <c r="AS18" i="83"/>
  <c r="AR18" i="83"/>
  <c r="Z18" i="83"/>
  <c r="S18" i="83"/>
  <c r="Q18" i="83"/>
  <c r="I18" i="83"/>
  <c r="H18" i="83"/>
  <c r="G18" i="83"/>
  <c r="AS17" i="83"/>
  <c r="AR17" i="83"/>
  <c r="Z17" i="83"/>
  <c r="S17" i="83"/>
  <c r="Q17" i="83"/>
  <c r="I17" i="83"/>
  <c r="H17" i="83"/>
  <c r="G17" i="83"/>
  <c r="AS16" i="83"/>
  <c r="AR16" i="83"/>
  <c r="Z16" i="83"/>
  <c r="S16" i="83"/>
  <c r="Q16" i="83"/>
  <c r="I16" i="83"/>
  <c r="H120" i="83" s="1"/>
  <c r="H16" i="83"/>
  <c r="G16" i="83"/>
  <c r="B16" i="83"/>
  <c r="AA16" i="83" s="1"/>
  <c r="AY15" i="83"/>
  <c r="AV15" i="83"/>
  <c r="AM14" i="83"/>
  <c r="AJ14" i="83"/>
  <c r="AO14" i="83" s="1"/>
  <c r="H14" i="83"/>
  <c r="B10" i="83"/>
  <c r="C9" i="83"/>
  <c r="B141" i="83" s="1"/>
  <c r="D7" i="83"/>
  <c r="V5" i="83"/>
  <c r="E5" i="83"/>
  <c r="E3" i="83"/>
  <c r="C3" i="83"/>
  <c r="AV2" i="83"/>
  <c r="V2" i="83"/>
  <c r="T2" i="83" a="1"/>
  <c r="T2" i="83" s="1"/>
  <c r="B148" i="82"/>
  <c r="B146" i="82"/>
  <c r="B145" i="82"/>
  <c r="B144" i="82"/>
  <c r="B143" i="82"/>
  <c r="B142" i="82"/>
  <c r="B140" i="82"/>
  <c r="B139" i="82"/>
  <c r="B135" i="82"/>
  <c r="B134" i="82"/>
  <c r="B133" i="82"/>
  <c r="B132" i="82"/>
  <c r="D127" i="82"/>
  <c r="AV127" i="82" s="1"/>
  <c r="B127" i="82"/>
  <c r="AV126" i="82"/>
  <c r="D126" i="82"/>
  <c r="B126" i="82"/>
  <c r="D125" i="82"/>
  <c r="AV125" i="82" s="1"/>
  <c r="B125" i="82"/>
  <c r="AV124" i="82"/>
  <c r="D124" i="82"/>
  <c r="B124" i="82"/>
  <c r="D123" i="82"/>
  <c r="AV123" i="82" s="1"/>
  <c r="B123" i="82"/>
  <c r="AV122" i="82"/>
  <c r="D122" i="82"/>
  <c r="B122" i="82"/>
  <c r="D121" i="82"/>
  <c r="AV121" i="82" s="1"/>
  <c r="B121" i="82"/>
  <c r="V120" i="82"/>
  <c r="T120" i="82"/>
  <c r="AT116" i="82"/>
  <c r="AV115" i="82"/>
  <c r="AT115" i="82"/>
  <c r="AS115" i="82"/>
  <c r="AR115" i="82"/>
  <c r="Z115" i="82"/>
  <c r="S115" i="82"/>
  <c r="Q115" i="82"/>
  <c r="J115" i="82"/>
  <c r="I115" i="82"/>
  <c r="H115" i="82"/>
  <c r="G115" i="82"/>
  <c r="B115" i="82"/>
  <c r="AA115" i="82" s="1"/>
  <c r="AV114" i="82"/>
  <c r="AT114" i="82"/>
  <c r="AS114" i="82"/>
  <c r="AR114" i="82"/>
  <c r="Z114" i="82"/>
  <c r="S114" i="82"/>
  <c r="Q114" i="82"/>
  <c r="J114" i="82"/>
  <c r="I114" i="82"/>
  <c r="H114" i="82"/>
  <c r="G114" i="82"/>
  <c r="B114" i="82"/>
  <c r="AA114" i="82" s="1"/>
  <c r="AV113" i="82"/>
  <c r="AT113" i="82"/>
  <c r="AS113" i="82"/>
  <c r="AR113" i="82"/>
  <c r="Z113" i="82"/>
  <c r="S113" i="82"/>
  <c r="Q113" i="82"/>
  <c r="J113" i="82"/>
  <c r="I113" i="82"/>
  <c r="H113" i="82"/>
  <c r="G113" i="82"/>
  <c r="B113" i="82"/>
  <c r="AA113" i="82" s="1"/>
  <c r="AV112" i="82"/>
  <c r="AT112" i="82"/>
  <c r="AS112" i="82"/>
  <c r="AR112" i="82"/>
  <c r="Z112" i="82"/>
  <c r="S112" i="82"/>
  <c r="Q112" i="82"/>
  <c r="J112" i="82"/>
  <c r="I112" i="82"/>
  <c r="H112" i="82"/>
  <c r="G112" i="82"/>
  <c r="B112" i="82"/>
  <c r="AA112" i="82" s="1"/>
  <c r="AV111" i="82"/>
  <c r="AT111" i="82"/>
  <c r="AS111" i="82"/>
  <c r="AR111" i="82"/>
  <c r="Z111" i="82"/>
  <c r="S111" i="82"/>
  <c r="Q111" i="82"/>
  <c r="J111" i="82"/>
  <c r="I111" i="82"/>
  <c r="H111" i="82"/>
  <c r="G111" i="82"/>
  <c r="B111" i="82"/>
  <c r="AA111" i="82" s="1"/>
  <c r="AV110" i="82"/>
  <c r="AT110" i="82"/>
  <c r="AS110" i="82"/>
  <c r="AR110" i="82"/>
  <c r="Z110" i="82"/>
  <c r="S110" i="82"/>
  <c r="Q110" i="82"/>
  <c r="J110" i="82"/>
  <c r="I110" i="82"/>
  <c r="H110" i="82"/>
  <c r="G110" i="82"/>
  <c r="B110" i="82"/>
  <c r="AA110" i="82" s="1"/>
  <c r="AV109" i="82"/>
  <c r="AT109" i="82"/>
  <c r="AS109" i="82"/>
  <c r="AR109" i="82"/>
  <c r="Z109" i="82"/>
  <c r="S109" i="82"/>
  <c r="Q109" i="82"/>
  <c r="J109" i="82"/>
  <c r="I109" i="82"/>
  <c r="H109" i="82"/>
  <c r="G109" i="82"/>
  <c r="B109" i="82"/>
  <c r="AT108" i="82" s="1"/>
  <c r="AS108" i="82"/>
  <c r="AR108" i="82"/>
  <c r="Z108" i="82"/>
  <c r="S108" i="82"/>
  <c r="Q108" i="82"/>
  <c r="I108" i="82"/>
  <c r="H108" i="82"/>
  <c r="G108" i="82"/>
  <c r="AS107" i="82"/>
  <c r="AR107" i="82"/>
  <c r="Z107" i="82"/>
  <c r="S107" i="82"/>
  <c r="Q107" i="82"/>
  <c r="I107" i="82"/>
  <c r="H107" i="82"/>
  <c r="G107" i="82"/>
  <c r="AS106" i="82"/>
  <c r="AR106" i="82"/>
  <c r="Z106" i="82"/>
  <c r="S106" i="82"/>
  <c r="Q106" i="82"/>
  <c r="I106" i="82"/>
  <c r="H106" i="82"/>
  <c r="G106" i="82"/>
  <c r="AS105" i="82"/>
  <c r="AR105" i="82"/>
  <c r="Z105" i="82"/>
  <c r="S105" i="82"/>
  <c r="Q105" i="82"/>
  <c r="I105" i="82"/>
  <c r="H105" i="82"/>
  <c r="G105" i="82"/>
  <c r="AS104" i="82"/>
  <c r="AR104" i="82"/>
  <c r="Z104" i="82"/>
  <c r="S104" i="82"/>
  <c r="Q104" i="82"/>
  <c r="I104" i="82"/>
  <c r="H104" i="82"/>
  <c r="G104" i="82"/>
  <c r="AS103" i="82"/>
  <c r="AR103" i="82"/>
  <c r="Z103" i="82"/>
  <c r="S103" i="82"/>
  <c r="Q103" i="82"/>
  <c r="I103" i="82"/>
  <c r="H103" i="82"/>
  <c r="G103" i="82"/>
  <c r="AS102" i="82"/>
  <c r="AR102" i="82"/>
  <c r="Z102" i="82"/>
  <c r="S102" i="82"/>
  <c r="Q102" i="82"/>
  <c r="I102" i="82"/>
  <c r="H102" i="82"/>
  <c r="G102" i="82"/>
  <c r="AS101" i="82"/>
  <c r="AR101" i="82"/>
  <c r="Z101" i="82"/>
  <c r="S101" i="82"/>
  <c r="Q101" i="82"/>
  <c r="I101" i="82"/>
  <c r="H101" i="82"/>
  <c r="G101" i="82"/>
  <c r="AS100" i="82"/>
  <c r="AR100" i="82"/>
  <c r="Z100" i="82"/>
  <c r="S100" i="82"/>
  <c r="Q100" i="82"/>
  <c r="I100" i="82"/>
  <c r="H100" i="82"/>
  <c r="G100" i="82"/>
  <c r="AS99" i="82"/>
  <c r="AR99" i="82"/>
  <c r="Z99" i="82"/>
  <c r="S99" i="82"/>
  <c r="Q99" i="82"/>
  <c r="I99" i="82"/>
  <c r="H99" i="82"/>
  <c r="G99" i="82"/>
  <c r="AS98" i="82"/>
  <c r="AR98" i="82"/>
  <c r="Z98" i="82"/>
  <c r="S98" i="82"/>
  <c r="Q98" i="82"/>
  <c r="I98" i="82"/>
  <c r="H98" i="82"/>
  <c r="G98" i="82"/>
  <c r="AS97" i="82"/>
  <c r="AR97" i="82"/>
  <c r="Z97" i="82"/>
  <c r="S97" i="82"/>
  <c r="Q97" i="82"/>
  <c r="I97" i="82"/>
  <c r="H97" i="82"/>
  <c r="G97" i="82"/>
  <c r="AS96" i="82"/>
  <c r="AR96" i="82"/>
  <c r="Z96" i="82"/>
  <c r="S96" i="82"/>
  <c r="Q96" i="82"/>
  <c r="I96" i="82"/>
  <c r="H96" i="82"/>
  <c r="G96" i="82"/>
  <c r="AS95" i="82"/>
  <c r="AR95" i="82"/>
  <c r="Z95" i="82"/>
  <c r="S95" i="82"/>
  <c r="Q95" i="82"/>
  <c r="I95" i="82"/>
  <c r="H95" i="82"/>
  <c r="G95" i="82"/>
  <c r="AS94" i="82"/>
  <c r="AR94" i="82"/>
  <c r="Z94" i="82"/>
  <c r="S94" i="82"/>
  <c r="Q94" i="82"/>
  <c r="I94" i="82"/>
  <c r="H94" i="82"/>
  <c r="G94" i="82"/>
  <c r="AS93" i="82"/>
  <c r="AR93" i="82"/>
  <c r="Z93" i="82"/>
  <c r="S93" i="82"/>
  <c r="Q93" i="82"/>
  <c r="I93" i="82"/>
  <c r="H93" i="82"/>
  <c r="G93" i="82"/>
  <c r="AS92" i="82"/>
  <c r="AR92" i="82"/>
  <c r="Z92" i="82"/>
  <c r="S92" i="82"/>
  <c r="Q92" i="82"/>
  <c r="I92" i="82"/>
  <c r="H92" i="82"/>
  <c r="G92" i="82"/>
  <c r="AS91" i="82"/>
  <c r="AR91" i="82"/>
  <c r="Z91" i="82"/>
  <c r="S91" i="82"/>
  <c r="Q91" i="82"/>
  <c r="I91" i="82"/>
  <c r="H91" i="82"/>
  <c r="G91" i="82"/>
  <c r="AS90" i="82"/>
  <c r="AR90" i="82"/>
  <c r="Z90" i="82"/>
  <c r="S90" i="82"/>
  <c r="Q90" i="82"/>
  <c r="I90" i="82"/>
  <c r="H90" i="82"/>
  <c r="G90" i="82"/>
  <c r="AS89" i="82"/>
  <c r="AR89" i="82"/>
  <c r="Z89" i="82"/>
  <c r="S89" i="82"/>
  <c r="Q89" i="82"/>
  <c r="I89" i="82"/>
  <c r="H89" i="82"/>
  <c r="G89" i="82"/>
  <c r="AS88" i="82"/>
  <c r="AR88" i="82"/>
  <c r="Z88" i="82"/>
  <c r="S88" i="82"/>
  <c r="Q88" i="82"/>
  <c r="I88" i="82"/>
  <c r="H88" i="82"/>
  <c r="G88" i="82"/>
  <c r="AS87" i="82"/>
  <c r="AR87" i="82"/>
  <c r="Z87" i="82"/>
  <c r="S87" i="82"/>
  <c r="Q87" i="82"/>
  <c r="I87" i="82"/>
  <c r="H87" i="82"/>
  <c r="G87" i="82"/>
  <c r="AS86" i="82"/>
  <c r="AR86" i="82"/>
  <c r="Z86" i="82"/>
  <c r="S86" i="82"/>
  <c r="Q86" i="82"/>
  <c r="I86" i="82"/>
  <c r="H86" i="82"/>
  <c r="G86" i="82"/>
  <c r="AS85" i="82"/>
  <c r="AR85" i="82"/>
  <c r="Z85" i="82"/>
  <c r="S85" i="82"/>
  <c r="Q85" i="82"/>
  <c r="I85" i="82"/>
  <c r="H85" i="82"/>
  <c r="G85" i="82"/>
  <c r="AS84" i="82"/>
  <c r="AR84" i="82"/>
  <c r="Z84" i="82"/>
  <c r="S84" i="82"/>
  <c r="Q84" i="82"/>
  <c r="I84" i="82"/>
  <c r="H84" i="82"/>
  <c r="G84" i="82"/>
  <c r="AS83" i="82"/>
  <c r="AR83" i="82"/>
  <c r="Z83" i="82"/>
  <c r="S83" i="82"/>
  <c r="Q83" i="82"/>
  <c r="I83" i="82"/>
  <c r="H83" i="82"/>
  <c r="G83" i="82"/>
  <c r="AS82" i="82"/>
  <c r="AR82" i="82"/>
  <c r="Z82" i="82"/>
  <c r="S82" i="82"/>
  <c r="Q82" i="82"/>
  <c r="I82" i="82"/>
  <c r="H82" i="82"/>
  <c r="G82" i="82"/>
  <c r="AS81" i="82"/>
  <c r="AR81" i="82"/>
  <c r="Z81" i="82"/>
  <c r="S81" i="82"/>
  <c r="Q81" i="82"/>
  <c r="I81" i="82"/>
  <c r="H81" i="82"/>
  <c r="G81" i="82"/>
  <c r="AS80" i="82"/>
  <c r="AR80" i="82"/>
  <c r="Z80" i="82"/>
  <c r="S80" i="82"/>
  <c r="Q80" i="82"/>
  <c r="I80" i="82"/>
  <c r="H80" i="82"/>
  <c r="G80" i="82"/>
  <c r="AS79" i="82"/>
  <c r="AR79" i="82"/>
  <c r="Z79" i="82"/>
  <c r="S79" i="82"/>
  <c r="Q79" i="82"/>
  <c r="I79" i="82"/>
  <c r="H79" i="82"/>
  <c r="G79" i="82"/>
  <c r="AS78" i="82"/>
  <c r="AR78" i="82"/>
  <c r="Z78" i="82"/>
  <c r="S78" i="82"/>
  <c r="Q78" i="82"/>
  <c r="I78" i="82"/>
  <c r="H78" i="82"/>
  <c r="G78" i="82"/>
  <c r="AS77" i="82"/>
  <c r="AR77" i="82"/>
  <c r="Z77" i="82"/>
  <c r="S77" i="82"/>
  <c r="Q77" i="82"/>
  <c r="I77" i="82"/>
  <c r="H77" i="82"/>
  <c r="G77" i="82"/>
  <c r="AS76" i="82"/>
  <c r="AR76" i="82"/>
  <c r="Z76" i="82"/>
  <c r="S76" i="82"/>
  <c r="Q76" i="82"/>
  <c r="I76" i="82"/>
  <c r="H76" i="82"/>
  <c r="G76" i="82"/>
  <c r="AS75" i="82"/>
  <c r="AR75" i="82"/>
  <c r="Z75" i="82"/>
  <c r="S75" i="82"/>
  <c r="Q75" i="82"/>
  <c r="I75" i="82"/>
  <c r="H75" i="82"/>
  <c r="G75" i="82"/>
  <c r="AS74" i="82"/>
  <c r="AR74" i="82"/>
  <c r="Z74" i="82"/>
  <c r="S74" i="82"/>
  <c r="Q74" i="82"/>
  <c r="I74" i="82"/>
  <c r="H74" i="82"/>
  <c r="G74" i="82"/>
  <c r="AS73" i="82"/>
  <c r="AR73" i="82"/>
  <c r="Z73" i="82"/>
  <c r="S73" i="82"/>
  <c r="Q73" i="82"/>
  <c r="I73" i="82"/>
  <c r="H73" i="82"/>
  <c r="G73" i="82"/>
  <c r="AS72" i="82"/>
  <c r="AR72" i="82"/>
  <c r="Z72" i="82"/>
  <c r="S72" i="82"/>
  <c r="Q72" i="82"/>
  <c r="I72" i="82"/>
  <c r="H72" i="82"/>
  <c r="G72" i="82"/>
  <c r="AS71" i="82"/>
  <c r="AR71" i="82"/>
  <c r="Z71" i="82"/>
  <c r="S71" i="82"/>
  <c r="Q71" i="82"/>
  <c r="I71" i="82"/>
  <c r="H71" i="82"/>
  <c r="G71" i="82"/>
  <c r="AS70" i="82"/>
  <c r="AR70" i="82"/>
  <c r="Z70" i="82"/>
  <c r="S70" i="82"/>
  <c r="Q70" i="82"/>
  <c r="I70" i="82"/>
  <c r="H70" i="82"/>
  <c r="G70" i="82"/>
  <c r="AS69" i="82"/>
  <c r="AR69" i="82"/>
  <c r="Z69" i="82"/>
  <c r="S69" i="82"/>
  <c r="Q69" i="82"/>
  <c r="I69" i="82"/>
  <c r="H69" i="82"/>
  <c r="G69" i="82"/>
  <c r="AS68" i="82"/>
  <c r="AR68" i="82"/>
  <c r="Z68" i="82"/>
  <c r="S68" i="82"/>
  <c r="Q68" i="82"/>
  <c r="I68" i="82"/>
  <c r="H68" i="82"/>
  <c r="G68" i="82"/>
  <c r="AS67" i="82"/>
  <c r="AR67" i="82"/>
  <c r="Z67" i="82"/>
  <c r="S67" i="82"/>
  <c r="Q67" i="82"/>
  <c r="I67" i="82"/>
  <c r="H67" i="82"/>
  <c r="G67" i="82"/>
  <c r="AS66" i="82"/>
  <c r="AR66" i="82"/>
  <c r="Z66" i="82"/>
  <c r="S66" i="82"/>
  <c r="Q66" i="82"/>
  <c r="I66" i="82"/>
  <c r="H66" i="82"/>
  <c r="G66" i="82"/>
  <c r="AS65" i="82"/>
  <c r="AR65" i="82"/>
  <c r="Z65" i="82"/>
  <c r="S65" i="82"/>
  <c r="Q65" i="82"/>
  <c r="I65" i="82"/>
  <c r="H65" i="82"/>
  <c r="G65" i="82"/>
  <c r="AS64" i="82"/>
  <c r="AR64" i="82"/>
  <c r="Z64" i="82"/>
  <c r="S64" i="82"/>
  <c r="Q64" i="82"/>
  <c r="I64" i="82"/>
  <c r="H64" i="82"/>
  <c r="G64" i="82"/>
  <c r="AS63" i="82"/>
  <c r="AR63" i="82"/>
  <c r="Z63" i="82"/>
  <c r="S63" i="82"/>
  <c r="Q63" i="82"/>
  <c r="I63" i="82"/>
  <c r="H63" i="82"/>
  <c r="G63" i="82"/>
  <c r="AS62" i="82"/>
  <c r="AR62" i="82"/>
  <c r="Z62" i="82"/>
  <c r="S62" i="82"/>
  <c r="Q62" i="82"/>
  <c r="I62" i="82"/>
  <c r="H62" i="82"/>
  <c r="G62" i="82"/>
  <c r="AS61" i="82"/>
  <c r="AR61" i="82"/>
  <c r="Z61" i="82"/>
  <c r="S61" i="82"/>
  <c r="Q61" i="82"/>
  <c r="I61" i="82"/>
  <c r="H61" i="82"/>
  <c r="G61" i="82"/>
  <c r="AS60" i="82"/>
  <c r="AR60" i="82"/>
  <c r="Z60" i="82"/>
  <c r="S60" i="82"/>
  <c r="Q60" i="82"/>
  <c r="I60" i="82"/>
  <c r="H60" i="82"/>
  <c r="G60" i="82"/>
  <c r="AS59" i="82"/>
  <c r="AR59" i="82"/>
  <c r="S59" i="82"/>
  <c r="Q59" i="82"/>
  <c r="I59" i="82"/>
  <c r="H59" i="82"/>
  <c r="G59" i="82"/>
  <c r="AS58" i="82"/>
  <c r="AR58" i="82"/>
  <c r="S58" i="82"/>
  <c r="Q58" i="82"/>
  <c r="I58" i="82"/>
  <c r="H58" i="82"/>
  <c r="G58" i="82"/>
  <c r="AS57" i="82"/>
  <c r="AR57" i="82"/>
  <c r="S57" i="82"/>
  <c r="Q57" i="82"/>
  <c r="I57" i="82"/>
  <c r="H57" i="82"/>
  <c r="G57" i="82"/>
  <c r="AS56" i="82"/>
  <c r="AR56" i="82"/>
  <c r="S56" i="82"/>
  <c r="Q56" i="82"/>
  <c r="I56" i="82"/>
  <c r="H56" i="82"/>
  <c r="G56" i="82"/>
  <c r="AS55" i="82"/>
  <c r="AR55" i="82"/>
  <c r="S55" i="82"/>
  <c r="Q55" i="82"/>
  <c r="I55" i="82"/>
  <c r="H55" i="82"/>
  <c r="G55" i="82"/>
  <c r="AS54" i="82"/>
  <c r="AR54" i="82"/>
  <c r="S54" i="82"/>
  <c r="Q54" i="82"/>
  <c r="I54" i="82"/>
  <c r="H54" i="82"/>
  <c r="G54" i="82"/>
  <c r="AS53" i="82"/>
  <c r="AR53" i="82"/>
  <c r="S53" i="82"/>
  <c r="Q53" i="82"/>
  <c r="I53" i="82"/>
  <c r="H53" i="82"/>
  <c r="G53" i="82"/>
  <c r="AS52" i="82"/>
  <c r="AR52" i="82"/>
  <c r="S52" i="82"/>
  <c r="Q52" i="82"/>
  <c r="I52" i="82"/>
  <c r="H52" i="82"/>
  <c r="G52" i="82"/>
  <c r="AS51" i="82"/>
  <c r="AR51" i="82"/>
  <c r="S51" i="82"/>
  <c r="Q51" i="82"/>
  <c r="I51" i="82"/>
  <c r="H51" i="82"/>
  <c r="G51" i="82"/>
  <c r="AS50" i="82"/>
  <c r="AR50" i="82"/>
  <c r="S50" i="82"/>
  <c r="Q50" i="82"/>
  <c r="I50" i="82"/>
  <c r="H50" i="82"/>
  <c r="G50" i="82"/>
  <c r="AS49" i="82"/>
  <c r="AR49" i="82"/>
  <c r="S49" i="82"/>
  <c r="Q49" i="82"/>
  <c r="I49" i="82"/>
  <c r="H49" i="82"/>
  <c r="G49" i="82"/>
  <c r="AS48" i="82"/>
  <c r="AR48" i="82"/>
  <c r="S48" i="82"/>
  <c r="Q48" i="82"/>
  <c r="I48" i="82"/>
  <c r="H48" i="82"/>
  <c r="G48" i="82"/>
  <c r="AS47" i="82"/>
  <c r="AR47" i="82"/>
  <c r="S47" i="82"/>
  <c r="Q47" i="82"/>
  <c r="I47" i="82"/>
  <c r="H47" i="82"/>
  <c r="G47" i="82"/>
  <c r="AS46" i="82"/>
  <c r="AR46" i="82"/>
  <c r="S46" i="82"/>
  <c r="Q46" i="82"/>
  <c r="I46" i="82"/>
  <c r="H46" i="82"/>
  <c r="G46" i="82"/>
  <c r="AS45" i="82"/>
  <c r="AR45" i="82"/>
  <c r="S45" i="82"/>
  <c r="Q45" i="82"/>
  <c r="I45" i="82"/>
  <c r="H45" i="82"/>
  <c r="G45" i="82"/>
  <c r="AS44" i="82"/>
  <c r="AR44" i="82"/>
  <c r="S44" i="82"/>
  <c r="Q44" i="82"/>
  <c r="I44" i="82"/>
  <c r="H44" i="82"/>
  <c r="G44" i="82"/>
  <c r="AS43" i="82"/>
  <c r="AR43" i="82"/>
  <c r="S43" i="82"/>
  <c r="Q43" i="82"/>
  <c r="I43" i="82"/>
  <c r="H43" i="82"/>
  <c r="G43" i="82"/>
  <c r="AS42" i="82"/>
  <c r="AR42" i="82"/>
  <c r="S42" i="82"/>
  <c r="Q42" i="82"/>
  <c r="I42" i="82"/>
  <c r="H42" i="82"/>
  <c r="G42" i="82"/>
  <c r="AS41" i="82"/>
  <c r="AR41" i="82"/>
  <c r="S41" i="82"/>
  <c r="Q41" i="82"/>
  <c r="I41" i="82"/>
  <c r="H41" i="82"/>
  <c r="G41" i="82"/>
  <c r="AS40" i="82"/>
  <c r="AR40" i="82"/>
  <c r="S40" i="82"/>
  <c r="Q40" i="82"/>
  <c r="I40" i="82"/>
  <c r="H40" i="82"/>
  <c r="G40" i="82"/>
  <c r="AS39" i="82"/>
  <c r="AR39" i="82"/>
  <c r="S39" i="82"/>
  <c r="Q39" i="82"/>
  <c r="I39" i="82"/>
  <c r="H39" i="82"/>
  <c r="G39" i="82"/>
  <c r="AS38" i="82"/>
  <c r="AR38" i="82"/>
  <c r="S38" i="82"/>
  <c r="Q38" i="82"/>
  <c r="I38" i="82"/>
  <c r="H38" i="82"/>
  <c r="G38" i="82"/>
  <c r="AS37" i="82"/>
  <c r="AR37" i="82"/>
  <c r="S37" i="82"/>
  <c r="Q37" i="82"/>
  <c r="I37" i="82"/>
  <c r="H37" i="82"/>
  <c r="G37" i="82"/>
  <c r="AS36" i="82"/>
  <c r="AR36" i="82"/>
  <c r="S36" i="82"/>
  <c r="Q36" i="82"/>
  <c r="I36" i="82"/>
  <c r="H36" i="82"/>
  <c r="G36" i="82"/>
  <c r="AS35" i="82"/>
  <c r="AR35" i="82"/>
  <c r="S35" i="82"/>
  <c r="Q35" i="82"/>
  <c r="I35" i="82"/>
  <c r="H35" i="82"/>
  <c r="G35" i="82"/>
  <c r="AS34" i="82"/>
  <c r="AR34" i="82"/>
  <c r="S34" i="82"/>
  <c r="Q34" i="82"/>
  <c r="I34" i="82"/>
  <c r="H34" i="82"/>
  <c r="G34" i="82"/>
  <c r="AS33" i="82"/>
  <c r="AR33" i="82"/>
  <c r="S33" i="82"/>
  <c r="Q33" i="82"/>
  <c r="I33" i="82"/>
  <c r="H33" i="82"/>
  <c r="G33" i="82"/>
  <c r="AS32" i="82"/>
  <c r="AR32" i="82"/>
  <c r="S32" i="82"/>
  <c r="Q32" i="82"/>
  <c r="I32" i="82"/>
  <c r="H32" i="82"/>
  <c r="G32" i="82"/>
  <c r="AS31" i="82"/>
  <c r="AR31" i="82"/>
  <c r="S31" i="82"/>
  <c r="Q31" i="82"/>
  <c r="I31" i="82"/>
  <c r="H31" i="82"/>
  <c r="G31" i="82"/>
  <c r="AS30" i="82"/>
  <c r="AR30" i="82"/>
  <c r="S30" i="82"/>
  <c r="Q30" i="82"/>
  <c r="I30" i="82"/>
  <c r="H30" i="82"/>
  <c r="G30" i="82"/>
  <c r="AS29" i="82"/>
  <c r="AR29" i="82"/>
  <c r="S29" i="82"/>
  <c r="Q29" i="82"/>
  <c r="I29" i="82"/>
  <c r="H29" i="82"/>
  <c r="G29" i="82"/>
  <c r="AS28" i="82"/>
  <c r="AR28" i="82"/>
  <c r="S28" i="82"/>
  <c r="Q28" i="82"/>
  <c r="I28" i="82"/>
  <c r="H28" i="82"/>
  <c r="G28" i="82"/>
  <c r="AS27" i="82"/>
  <c r="AR27" i="82"/>
  <c r="S27" i="82"/>
  <c r="Q27" i="82"/>
  <c r="I27" i="82"/>
  <c r="H27" i="82"/>
  <c r="G27" i="82"/>
  <c r="AS26" i="82"/>
  <c r="AR26" i="82"/>
  <c r="S26" i="82"/>
  <c r="Q26" i="82"/>
  <c r="I26" i="82"/>
  <c r="H26" i="82"/>
  <c r="G26" i="82"/>
  <c r="AS25" i="82"/>
  <c r="AR25" i="82"/>
  <c r="S25" i="82"/>
  <c r="Q25" i="82"/>
  <c r="I25" i="82"/>
  <c r="H25" i="82"/>
  <c r="G25" i="82"/>
  <c r="AS24" i="82"/>
  <c r="AR24" i="82"/>
  <c r="S24" i="82"/>
  <c r="Q24" i="82"/>
  <c r="I24" i="82"/>
  <c r="H24" i="82"/>
  <c r="G24" i="82"/>
  <c r="AS23" i="82"/>
  <c r="AR23" i="82"/>
  <c r="Z23" i="82"/>
  <c r="S23" i="82"/>
  <c r="Q23" i="82"/>
  <c r="I23" i="82"/>
  <c r="H23" i="82"/>
  <c r="G23" i="82"/>
  <c r="AS22" i="82"/>
  <c r="AR22" i="82"/>
  <c r="Z22" i="82"/>
  <c r="S22" i="82"/>
  <c r="Q22" i="82"/>
  <c r="I22" i="82"/>
  <c r="H22" i="82"/>
  <c r="G22" i="82"/>
  <c r="AS21" i="82"/>
  <c r="AR21" i="82"/>
  <c r="Z21" i="82"/>
  <c r="S21" i="82"/>
  <c r="Q21" i="82"/>
  <c r="I21" i="82"/>
  <c r="H21" i="82"/>
  <c r="G21" i="82"/>
  <c r="AS20" i="82"/>
  <c r="AR20" i="82"/>
  <c r="Z20" i="82"/>
  <c r="S20" i="82"/>
  <c r="Q20" i="82"/>
  <c r="I20" i="82"/>
  <c r="H20" i="82"/>
  <c r="G20" i="82"/>
  <c r="AS19" i="82"/>
  <c r="AR19" i="82"/>
  <c r="Z19" i="82"/>
  <c r="S19" i="82"/>
  <c r="Q19" i="82"/>
  <c r="I19" i="82"/>
  <c r="H19" i="82"/>
  <c r="G19" i="82"/>
  <c r="AS18" i="82"/>
  <c r="AR18" i="82"/>
  <c r="Z18" i="82"/>
  <c r="S18" i="82"/>
  <c r="Q18" i="82"/>
  <c r="I18" i="82"/>
  <c r="H18" i="82"/>
  <c r="G18" i="82"/>
  <c r="AS17" i="82"/>
  <c r="AR17" i="82"/>
  <c r="Z17" i="82"/>
  <c r="S17" i="82"/>
  <c r="Q17" i="82"/>
  <c r="I17" i="82"/>
  <c r="H17" i="82"/>
  <c r="G17" i="82"/>
  <c r="AS16" i="82"/>
  <c r="AR16" i="82"/>
  <c r="Z16" i="82"/>
  <c r="S16" i="82"/>
  <c r="Q16" i="82"/>
  <c r="I16" i="82"/>
  <c r="H120" i="82" s="1"/>
  <c r="H16" i="82"/>
  <c r="G16" i="82"/>
  <c r="B16" i="82"/>
  <c r="AA16" i="82" s="1"/>
  <c r="AY15" i="82"/>
  <c r="AV15" i="82"/>
  <c r="AO14" i="82"/>
  <c r="AM14" i="82"/>
  <c r="AJ14" i="82"/>
  <c r="H14" i="82"/>
  <c r="B10" i="82"/>
  <c r="C9" i="82"/>
  <c r="B141" i="82" s="1"/>
  <c r="D7" i="82"/>
  <c r="V5" i="82"/>
  <c r="E5" i="82"/>
  <c r="E3" i="82"/>
  <c r="C3" i="82"/>
  <c r="AV2" i="82"/>
  <c r="V2" i="82"/>
  <c r="T2" i="82" a="1"/>
  <c r="T2" i="82" s="1"/>
  <c r="AY17" i="92" l="1"/>
  <c r="AY18" i="92" s="1"/>
  <c r="AY19" i="92" s="1"/>
  <c r="AY20" i="92" s="1"/>
  <c r="AY21" i="92" s="1"/>
  <c r="AY22" i="92" s="1"/>
  <c r="AY23" i="92" s="1"/>
  <c r="AY24" i="92" s="1"/>
  <c r="AY25" i="92" s="1"/>
  <c r="AY26" i="92" s="1"/>
  <c r="AY27" i="92" s="1"/>
  <c r="AY28" i="92" s="1"/>
  <c r="AY29" i="92" s="1"/>
  <c r="AY30" i="92" s="1"/>
  <c r="AY31" i="92" s="1"/>
  <c r="AY32" i="92" s="1"/>
  <c r="AY33" i="92" s="1"/>
  <c r="AY34" i="92" s="1"/>
  <c r="AY35" i="92" s="1"/>
  <c r="AY36" i="92" s="1"/>
  <c r="AY37" i="92" s="1"/>
  <c r="AY38" i="92" s="1"/>
  <c r="AY39" i="92" s="1"/>
  <c r="AY40" i="92" s="1"/>
  <c r="AY41" i="92" s="1"/>
  <c r="AY42" i="92" s="1"/>
  <c r="AY43" i="92" s="1"/>
  <c r="AY44" i="92" s="1"/>
  <c r="AY45" i="92" s="1"/>
  <c r="AY46" i="92" s="1"/>
  <c r="AY47" i="92" s="1"/>
  <c r="AY48" i="92" s="1"/>
  <c r="AY49" i="92" s="1"/>
  <c r="AY50" i="92" s="1"/>
  <c r="AY51" i="92" s="1"/>
  <c r="AY52" i="92" s="1"/>
  <c r="AY53" i="92" s="1"/>
  <c r="AY54" i="92" s="1"/>
  <c r="AY55" i="92" s="1"/>
  <c r="AY56" i="92" s="1"/>
  <c r="AY57" i="92" s="1"/>
  <c r="AY58" i="92" s="1"/>
  <c r="AY59" i="92" s="1"/>
  <c r="AY60" i="92" s="1"/>
  <c r="AY61" i="92" s="1"/>
  <c r="AY62" i="92" s="1"/>
  <c r="AY63" i="92" s="1"/>
  <c r="AY64" i="92" s="1"/>
  <c r="AY65" i="92" s="1"/>
  <c r="AY66" i="92" s="1"/>
  <c r="AY67" i="92" s="1"/>
  <c r="AY68" i="92" s="1"/>
  <c r="AY69" i="92" s="1"/>
  <c r="AY70" i="92" s="1"/>
  <c r="AY71" i="92" s="1"/>
  <c r="AY72" i="92" s="1"/>
  <c r="AY73" i="92" s="1"/>
  <c r="AY74" i="92" s="1"/>
  <c r="AY75" i="92" s="1"/>
  <c r="AY76" i="92" s="1"/>
  <c r="AY77" i="92" s="1"/>
  <c r="AY78" i="92" s="1"/>
  <c r="AY79" i="92" s="1"/>
  <c r="AY80" i="92" s="1"/>
  <c r="AY81" i="92" s="1"/>
  <c r="AY82" i="92" s="1"/>
  <c r="AY83" i="92" s="1"/>
  <c r="AY84" i="92" s="1"/>
  <c r="AY85" i="92" s="1"/>
  <c r="AY86" i="92" s="1"/>
  <c r="AY87" i="92" s="1"/>
  <c r="AY88" i="92" s="1"/>
  <c r="AY89" i="92" s="1"/>
  <c r="AY90" i="92" s="1"/>
  <c r="AY91" i="92" s="1"/>
  <c r="AY92" i="92" s="1"/>
  <c r="AY93" i="92" s="1"/>
  <c r="AY94" i="92" s="1"/>
  <c r="AY95" i="92" s="1"/>
  <c r="AY96" i="92" s="1"/>
  <c r="AY97" i="92" s="1"/>
  <c r="AY98" i="92" s="1"/>
  <c r="AY99" i="92" s="1"/>
  <c r="AY100" i="92" s="1"/>
  <c r="AY101" i="92" s="1"/>
  <c r="AY102" i="92" s="1"/>
  <c r="AY103" i="92" s="1"/>
  <c r="AY104" i="92" s="1"/>
  <c r="AY105" i="92" s="1"/>
  <c r="AY106" i="92" s="1"/>
  <c r="AY107" i="92" s="1"/>
  <c r="AY108" i="92" s="1"/>
  <c r="AY109" i="92" s="1"/>
  <c r="AY110" i="92" s="1"/>
  <c r="AY111" i="92" s="1"/>
  <c r="AY112" i="92" s="1"/>
  <c r="AY113" i="92" s="1"/>
  <c r="AY114" i="92" s="1"/>
  <c r="AY115" i="92" s="1"/>
  <c r="AY116" i="92" s="1"/>
  <c r="B136" i="92"/>
  <c r="V3" i="92"/>
  <c r="S120" i="92"/>
  <c r="AA17" i="92"/>
  <c r="B147" i="92"/>
  <c r="B129" i="92"/>
  <c r="AV24" i="92"/>
  <c r="AV28" i="92"/>
  <c r="D120" i="92"/>
  <c r="AV16" i="92"/>
  <c r="AV18" i="92"/>
  <c r="AV20" i="92"/>
  <c r="AV22" i="92"/>
  <c r="AV25" i="92"/>
  <c r="AV29" i="92"/>
  <c r="AV34" i="92"/>
  <c r="AV42" i="92"/>
  <c r="AV50" i="92"/>
  <c r="AV58" i="92"/>
  <c r="AV63" i="92"/>
  <c r="AV65" i="92"/>
  <c r="AV67" i="92"/>
  <c r="AV69" i="92"/>
  <c r="AV71" i="92"/>
  <c r="AV73" i="92"/>
  <c r="AV75" i="92"/>
  <c r="AV77" i="92"/>
  <c r="AV79" i="92"/>
  <c r="AV81" i="92"/>
  <c r="AV83" i="92"/>
  <c r="AV85" i="92"/>
  <c r="AV87" i="92"/>
  <c r="AV89" i="92"/>
  <c r="AV91" i="92"/>
  <c r="AV93" i="92"/>
  <c r="AV95" i="92"/>
  <c r="AV97" i="92"/>
  <c r="AV99" i="92"/>
  <c r="AV101" i="92"/>
  <c r="AV103" i="92"/>
  <c r="AV105" i="92"/>
  <c r="AV107" i="92"/>
  <c r="AV109" i="92"/>
  <c r="AV111" i="92"/>
  <c r="AV113" i="92"/>
  <c r="AV115" i="92"/>
  <c r="B136" i="91"/>
  <c r="V3" i="91"/>
  <c r="S120" i="91"/>
  <c r="V2" i="91"/>
  <c r="X124" i="91" s="1"/>
  <c r="U120" i="91"/>
  <c r="G120" i="91"/>
  <c r="B138" i="91" s="1"/>
  <c r="C118" i="91"/>
  <c r="D118" i="91" s="1"/>
  <c r="AV118" i="91" s="1"/>
  <c r="AV120" i="91"/>
  <c r="AY16" i="91"/>
  <c r="AY17" i="91" s="1"/>
  <c r="AY18" i="91" s="1"/>
  <c r="AY19" i="91" s="1"/>
  <c r="AY20" i="91" s="1"/>
  <c r="AY21" i="91" s="1"/>
  <c r="AY22" i="91" s="1"/>
  <c r="AY23" i="91" s="1"/>
  <c r="AY24" i="91" s="1"/>
  <c r="AY25" i="91" s="1"/>
  <c r="AY26" i="91" s="1"/>
  <c r="AY27" i="91" s="1"/>
  <c r="AY28" i="91" s="1"/>
  <c r="AY29" i="91" s="1"/>
  <c r="AY30" i="91" s="1"/>
  <c r="AY31" i="91" s="1"/>
  <c r="AY32" i="91" s="1"/>
  <c r="AY33" i="91" s="1"/>
  <c r="AY34" i="91" s="1"/>
  <c r="AY35" i="91" s="1"/>
  <c r="AY36" i="91" s="1"/>
  <c r="AY37" i="91" s="1"/>
  <c r="AY38" i="91" s="1"/>
  <c r="AY39" i="91" s="1"/>
  <c r="AY40" i="91" s="1"/>
  <c r="AY41" i="91" s="1"/>
  <c r="AY42" i="91" s="1"/>
  <c r="AY43" i="91" s="1"/>
  <c r="AY44" i="91" s="1"/>
  <c r="AY45" i="91" s="1"/>
  <c r="AY46" i="91" s="1"/>
  <c r="AY47" i="91" s="1"/>
  <c r="AY48" i="91" s="1"/>
  <c r="AY49" i="91" s="1"/>
  <c r="AY50" i="91" s="1"/>
  <c r="AY51" i="91" s="1"/>
  <c r="AY52" i="91" s="1"/>
  <c r="AY53" i="91" s="1"/>
  <c r="AY54" i="91" s="1"/>
  <c r="AY55" i="91" s="1"/>
  <c r="AY56" i="91" s="1"/>
  <c r="AY57" i="91" s="1"/>
  <c r="AY58" i="91" s="1"/>
  <c r="AY59" i="91" s="1"/>
  <c r="AY60" i="91" s="1"/>
  <c r="AY61" i="91" s="1"/>
  <c r="AY62" i="91" s="1"/>
  <c r="AY63" i="91" s="1"/>
  <c r="AY64" i="91" s="1"/>
  <c r="AY65" i="91" s="1"/>
  <c r="AY66" i="91" s="1"/>
  <c r="AY67" i="91" s="1"/>
  <c r="AY68" i="91" s="1"/>
  <c r="AY69" i="91" s="1"/>
  <c r="AY70" i="91" s="1"/>
  <c r="AY71" i="91" s="1"/>
  <c r="AY72" i="91" s="1"/>
  <c r="AY73" i="91" s="1"/>
  <c r="AY74" i="91" s="1"/>
  <c r="AY75" i="91" s="1"/>
  <c r="AY76" i="91" s="1"/>
  <c r="AY77" i="91" s="1"/>
  <c r="AY78" i="91" s="1"/>
  <c r="AY79" i="91" s="1"/>
  <c r="AY80" i="91" s="1"/>
  <c r="AY81" i="91" s="1"/>
  <c r="AY82" i="91" s="1"/>
  <c r="AY83" i="91" s="1"/>
  <c r="AY84" i="91" s="1"/>
  <c r="AY85" i="91" s="1"/>
  <c r="AY86" i="91" s="1"/>
  <c r="AY87" i="91" s="1"/>
  <c r="AY88" i="91" s="1"/>
  <c r="AY89" i="91" s="1"/>
  <c r="AY90" i="91" s="1"/>
  <c r="AY91" i="91" s="1"/>
  <c r="AY92" i="91" s="1"/>
  <c r="AY93" i="91" s="1"/>
  <c r="AY94" i="91" s="1"/>
  <c r="AY95" i="91" s="1"/>
  <c r="AY96" i="91" s="1"/>
  <c r="AY97" i="91" s="1"/>
  <c r="AY98" i="91" s="1"/>
  <c r="AY99" i="91" s="1"/>
  <c r="AY100" i="91" s="1"/>
  <c r="AY101" i="91" s="1"/>
  <c r="AY102" i="91" s="1"/>
  <c r="AY103" i="91" s="1"/>
  <c r="AY104" i="91" s="1"/>
  <c r="AY105" i="91" s="1"/>
  <c r="AY106" i="91" s="1"/>
  <c r="AY107" i="91" s="1"/>
  <c r="AY108" i="91" s="1"/>
  <c r="AY109" i="91" s="1"/>
  <c r="AY110" i="91" s="1"/>
  <c r="AY111" i="91" s="1"/>
  <c r="AY112" i="91" s="1"/>
  <c r="AY113" i="91" s="1"/>
  <c r="AY114" i="91" s="1"/>
  <c r="AY115" i="91" s="1"/>
  <c r="AY116" i="91" s="1"/>
  <c r="AV80" i="91"/>
  <c r="AV17" i="91"/>
  <c r="AV19" i="91"/>
  <c r="AV21" i="91"/>
  <c r="AV23" i="91"/>
  <c r="AV27" i="91"/>
  <c r="AV30" i="91"/>
  <c r="AV40" i="91"/>
  <c r="AV46" i="91"/>
  <c r="AV54" i="91"/>
  <c r="B137" i="91"/>
  <c r="B147" i="91"/>
  <c r="B129" i="91"/>
  <c r="AV28" i="91"/>
  <c r="AV44" i="91"/>
  <c r="AV50" i="91"/>
  <c r="AV52" i="91"/>
  <c r="AV82" i="91"/>
  <c r="AV84" i="91"/>
  <c r="AV86" i="91"/>
  <c r="AV88" i="91"/>
  <c r="AV90" i="91"/>
  <c r="AV92" i="91"/>
  <c r="AV94" i="91"/>
  <c r="AV96" i="91"/>
  <c r="AV98" i="91"/>
  <c r="AV100" i="91"/>
  <c r="AV102" i="91"/>
  <c r="AV104" i="91"/>
  <c r="AV106" i="91"/>
  <c r="AV108" i="91"/>
  <c r="AV110" i="91"/>
  <c r="AV112" i="91"/>
  <c r="AV114" i="91"/>
  <c r="AV49" i="89"/>
  <c r="J19" i="89"/>
  <c r="AV19" i="89" s="1"/>
  <c r="AV23" i="89"/>
  <c r="J23" i="89"/>
  <c r="J31" i="89"/>
  <c r="AV31" i="89" s="1"/>
  <c r="J39" i="89"/>
  <c r="AV39" i="89" s="1"/>
  <c r="J47" i="89"/>
  <c r="AV47" i="89" s="1"/>
  <c r="J55" i="89"/>
  <c r="AV55" i="89" s="1"/>
  <c r="AY70" i="89"/>
  <c r="B147" i="89"/>
  <c r="B129" i="89"/>
  <c r="AA16" i="89"/>
  <c r="AV16" i="89"/>
  <c r="AY49" i="89"/>
  <c r="AY57" i="89"/>
  <c r="AY60" i="89"/>
  <c r="AV65" i="89"/>
  <c r="AY19" i="89"/>
  <c r="AV17" i="89"/>
  <c r="J17" i="89"/>
  <c r="AY17" i="89" s="1"/>
  <c r="AY20" i="89"/>
  <c r="AV21" i="89"/>
  <c r="J21" i="89"/>
  <c r="AY21" i="89" s="1"/>
  <c r="AY27" i="89"/>
  <c r="J27" i="89"/>
  <c r="AV27" i="89" s="1"/>
  <c r="AY35" i="89"/>
  <c r="J35" i="89"/>
  <c r="AV35" i="89" s="1"/>
  <c r="AY43" i="89"/>
  <c r="J43" i="89"/>
  <c r="AV43" i="89" s="1"/>
  <c r="AY51" i="89"/>
  <c r="J51" i="89"/>
  <c r="AV51" i="89" s="1"/>
  <c r="AV56" i="89"/>
  <c r="AV58" i="89"/>
  <c r="AY18" i="89"/>
  <c r="AY22" i="89"/>
  <c r="AY23" i="89"/>
  <c r="AY24" i="89"/>
  <c r="B19" i="89"/>
  <c r="AT17" i="89"/>
  <c r="AA18" i="89"/>
  <c r="AV82" i="89"/>
  <c r="AV120" i="89"/>
  <c r="J108" i="89"/>
  <c r="J106" i="89"/>
  <c r="J104" i="89"/>
  <c r="J102" i="89"/>
  <c r="J100" i="89"/>
  <c r="J98" i="89"/>
  <c r="J96" i="89"/>
  <c r="J94" i="89"/>
  <c r="J92" i="89"/>
  <c r="J90" i="89"/>
  <c r="J88" i="89"/>
  <c r="J86" i="89"/>
  <c r="J84" i="89"/>
  <c r="J82" i="89"/>
  <c r="J80" i="89"/>
  <c r="AV80" i="89" s="1"/>
  <c r="J78" i="89"/>
  <c r="J76" i="89"/>
  <c r="J74" i="89"/>
  <c r="AV74" i="89" s="1"/>
  <c r="J72" i="89"/>
  <c r="U120" i="89"/>
  <c r="J107" i="89"/>
  <c r="AV107" i="89" s="1"/>
  <c r="J105" i="89"/>
  <c r="AV105" i="89" s="1"/>
  <c r="J103" i="89"/>
  <c r="AV103" i="89" s="1"/>
  <c r="J101" i="89"/>
  <c r="AV101" i="89" s="1"/>
  <c r="J99" i="89"/>
  <c r="AV99" i="89" s="1"/>
  <c r="J97" i="89"/>
  <c r="AV97" i="89" s="1"/>
  <c r="J95" i="89"/>
  <c r="AV95" i="89" s="1"/>
  <c r="J93" i="89"/>
  <c r="AV93" i="89" s="1"/>
  <c r="J91" i="89"/>
  <c r="AV91" i="89" s="1"/>
  <c r="J89" i="89"/>
  <c r="AV89" i="89" s="1"/>
  <c r="J87" i="89"/>
  <c r="AV87" i="89" s="1"/>
  <c r="J85" i="89"/>
  <c r="AV85" i="89" s="1"/>
  <c r="J83" i="89"/>
  <c r="AV83" i="89" s="1"/>
  <c r="J81" i="89"/>
  <c r="AV81" i="89" s="1"/>
  <c r="J79" i="89"/>
  <c r="AV79" i="89" s="1"/>
  <c r="J77" i="89"/>
  <c r="AV77" i="89" s="1"/>
  <c r="J75" i="89"/>
  <c r="AV75" i="89" s="1"/>
  <c r="J73" i="89"/>
  <c r="AV73" i="89" s="1"/>
  <c r="J71" i="89"/>
  <c r="AV71" i="89" s="1"/>
  <c r="J70" i="89"/>
  <c r="AV70" i="89" s="1"/>
  <c r="J69" i="89"/>
  <c r="AV69" i="89" s="1"/>
  <c r="B137" i="89"/>
  <c r="G120" i="89"/>
  <c r="B138" i="89" s="1"/>
  <c r="AY16" i="89"/>
  <c r="J25" i="89"/>
  <c r="AV25" i="89" s="1"/>
  <c r="J29" i="89"/>
  <c r="AV29" i="89" s="1"/>
  <c r="J33" i="89"/>
  <c r="AV33" i="89" s="1"/>
  <c r="J37" i="89"/>
  <c r="AV37" i="89" s="1"/>
  <c r="J41" i="89"/>
  <c r="AV41" i="89" s="1"/>
  <c r="J45" i="89"/>
  <c r="AV45" i="89" s="1"/>
  <c r="J49" i="89"/>
  <c r="J53" i="89"/>
  <c r="AV53" i="89" s="1"/>
  <c r="J58" i="89"/>
  <c r="AY58" i="89" s="1"/>
  <c r="J61" i="89"/>
  <c r="AV61" i="89" s="1"/>
  <c r="AV62" i="89"/>
  <c r="J65" i="89"/>
  <c r="AV66" i="89"/>
  <c r="AV76" i="89"/>
  <c r="AV84" i="89"/>
  <c r="X124" i="89"/>
  <c r="S120" i="89"/>
  <c r="Y124" i="89" s="1"/>
  <c r="J26" i="89"/>
  <c r="AY26" i="89" s="1"/>
  <c r="J30" i="89"/>
  <c r="AV30" i="89" s="1"/>
  <c r="J34" i="89"/>
  <c r="AY34" i="89" s="1"/>
  <c r="J38" i="89"/>
  <c r="AV38" i="89" s="1"/>
  <c r="J42" i="89"/>
  <c r="AY42" i="89" s="1"/>
  <c r="J46" i="89"/>
  <c r="AV46" i="89" s="1"/>
  <c r="J50" i="89"/>
  <c r="AY50" i="89" s="1"/>
  <c r="J54" i="89"/>
  <c r="AV54" i="89" s="1"/>
  <c r="AY59" i="89"/>
  <c r="J59" i="89"/>
  <c r="AV59" i="89" s="1"/>
  <c r="AY61" i="89"/>
  <c r="J62" i="89"/>
  <c r="AY62" i="89" s="1"/>
  <c r="AY65" i="89"/>
  <c r="J67" i="89"/>
  <c r="AV67" i="89" s="1"/>
  <c r="J68" i="89"/>
  <c r="AV68" i="89" s="1"/>
  <c r="AY73" i="89"/>
  <c r="AV78" i="89"/>
  <c r="AY81" i="89"/>
  <c r="AV86" i="89"/>
  <c r="AY89" i="89"/>
  <c r="AY91" i="89"/>
  <c r="AY93" i="89"/>
  <c r="AY95" i="89"/>
  <c r="AY97" i="89"/>
  <c r="AY99" i="89"/>
  <c r="AY101" i="89"/>
  <c r="AY103" i="89"/>
  <c r="AY105" i="89"/>
  <c r="AY107" i="89"/>
  <c r="J63" i="89"/>
  <c r="AV63" i="89" s="1"/>
  <c r="AY66" i="89"/>
  <c r="AY67" i="89"/>
  <c r="AY69" i="89"/>
  <c r="AV72" i="89"/>
  <c r="AY75" i="89"/>
  <c r="AY83" i="89"/>
  <c r="AV88" i="89"/>
  <c r="AV90" i="89"/>
  <c r="AV92" i="89"/>
  <c r="AV94" i="89"/>
  <c r="AV96" i="89"/>
  <c r="AV98" i="89"/>
  <c r="AV100" i="89"/>
  <c r="AV102" i="89"/>
  <c r="AV104" i="89"/>
  <c r="AV106" i="89"/>
  <c r="AV108" i="89"/>
  <c r="AY72" i="89"/>
  <c r="AY74" i="89"/>
  <c r="AY76" i="89"/>
  <c r="AY78" i="89"/>
  <c r="AY80" i="89"/>
  <c r="AY82" i="89"/>
  <c r="AY84" i="89"/>
  <c r="AY86" i="89"/>
  <c r="AY88" i="89"/>
  <c r="AY90" i="89"/>
  <c r="AY92" i="89"/>
  <c r="AY94" i="89"/>
  <c r="AY96" i="89"/>
  <c r="AY98" i="89"/>
  <c r="AY100" i="89"/>
  <c r="AY102" i="89"/>
  <c r="AY104" i="89"/>
  <c r="AY106" i="89"/>
  <c r="AY108" i="89"/>
  <c r="AY109" i="89" s="1"/>
  <c r="AY110" i="89" s="1"/>
  <c r="AY111" i="89" s="1"/>
  <c r="AY112" i="89" s="1"/>
  <c r="AY113" i="89" s="1"/>
  <c r="AY114" i="89" s="1"/>
  <c r="AY115" i="89" s="1"/>
  <c r="AY116" i="89" s="1"/>
  <c r="AA109" i="89"/>
  <c r="AV29" i="88"/>
  <c r="AY70" i="88"/>
  <c r="J31" i="88"/>
  <c r="AY31" i="88" s="1"/>
  <c r="AV31" i="88"/>
  <c r="AY38" i="88"/>
  <c r="J47" i="88"/>
  <c r="AY47" i="88" s="1"/>
  <c r="AV47" i="88"/>
  <c r="AY64" i="88"/>
  <c r="AY49" i="88"/>
  <c r="J57" i="88"/>
  <c r="AY57" i="88"/>
  <c r="AV57" i="88"/>
  <c r="J27" i="88"/>
  <c r="AV27" i="88" s="1"/>
  <c r="J35" i="88"/>
  <c r="AV35" i="88" s="1"/>
  <c r="J43" i="88"/>
  <c r="AV43" i="88" s="1"/>
  <c r="J51" i="88"/>
  <c r="AV51" i="88" s="1"/>
  <c r="AY56" i="88"/>
  <c r="AV58" i="88"/>
  <c r="AY77" i="88"/>
  <c r="B147" i="88"/>
  <c r="B129" i="88"/>
  <c r="J39" i="88"/>
  <c r="AV39" i="88" s="1"/>
  <c r="AY33" i="88"/>
  <c r="AT16" i="88"/>
  <c r="AA17" i="88"/>
  <c r="AA16" i="88"/>
  <c r="AY17" i="88"/>
  <c r="B18" i="88"/>
  <c r="AY21" i="88"/>
  <c r="AY45" i="88"/>
  <c r="AY53" i="88"/>
  <c r="J59" i="88"/>
  <c r="AY59" i="88" s="1"/>
  <c r="AV59" i="88"/>
  <c r="AY66" i="88"/>
  <c r="AV120" i="88"/>
  <c r="J108" i="88"/>
  <c r="AV108" i="88" s="1"/>
  <c r="J106" i="88"/>
  <c r="J104" i="88"/>
  <c r="J102" i="88"/>
  <c r="J100" i="88"/>
  <c r="AV100" i="88" s="1"/>
  <c r="J98" i="88"/>
  <c r="J96" i="88"/>
  <c r="J94" i="88"/>
  <c r="J92" i="88"/>
  <c r="AV92" i="88" s="1"/>
  <c r="J90" i="88"/>
  <c r="J88" i="88"/>
  <c r="J86" i="88"/>
  <c r="J84" i="88"/>
  <c r="AY84" i="88" s="1"/>
  <c r="J82" i="88"/>
  <c r="AV82" i="88" s="1"/>
  <c r="J80" i="88"/>
  <c r="J78" i="88"/>
  <c r="J76" i="88"/>
  <c r="AY76" i="88" s="1"/>
  <c r="J74" i="88"/>
  <c r="AV74" i="88" s="1"/>
  <c r="J72" i="88"/>
  <c r="U120" i="88"/>
  <c r="J107" i="88"/>
  <c r="AV107" i="88" s="1"/>
  <c r="J105" i="88"/>
  <c r="AV105" i="88" s="1"/>
  <c r="J103" i="88"/>
  <c r="AV103" i="88" s="1"/>
  <c r="J101" i="88"/>
  <c r="AV101" i="88" s="1"/>
  <c r="J99" i="88"/>
  <c r="AV99" i="88" s="1"/>
  <c r="J97" i="88"/>
  <c r="AV97" i="88" s="1"/>
  <c r="J95" i="88"/>
  <c r="AV95" i="88" s="1"/>
  <c r="J93" i="88"/>
  <c r="AV93" i="88" s="1"/>
  <c r="J91" i="88"/>
  <c r="AV91" i="88" s="1"/>
  <c r="J89" i="88"/>
  <c r="AV89" i="88" s="1"/>
  <c r="J87" i="88"/>
  <c r="AV87" i="88" s="1"/>
  <c r="J85" i="88"/>
  <c r="AV85" i="88" s="1"/>
  <c r="J83" i="88"/>
  <c r="AV83" i="88" s="1"/>
  <c r="J81" i="88"/>
  <c r="AV81" i="88" s="1"/>
  <c r="J79" i="88"/>
  <c r="AV79" i="88" s="1"/>
  <c r="J77" i="88"/>
  <c r="AV77" i="88" s="1"/>
  <c r="J75" i="88"/>
  <c r="AV75" i="88" s="1"/>
  <c r="J73" i="88"/>
  <c r="AV73" i="88" s="1"/>
  <c r="J71" i="88"/>
  <c r="AV71" i="88" s="1"/>
  <c r="J70" i="88"/>
  <c r="AV70" i="88" s="1"/>
  <c r="J69" i="88"/>
  <c r="AV69" i="88" s="1"/>
  <c r="B137" i="88"/>
  <c r="G120" i="88"/>
  <c r="B138" i="88" s="1"/>
  <c r="AY16" i="88"/>
  <c r="J25" i="88"/>
  <c r="AV25" i="88" s="1"/>
  <c r="AV26" i="88"/>
  <c r="J29" i="88"/>
  <c r="AY29" i="88" s="1"/>
  <c r="J33" i="88"/>
  <c r="AV33" i="88" s="1"/>
  <c r="J37" i="88"/>
  <c r="AV37" i="88" s="1"/>
  <c r="J41" i="88"/>
  <c r="AV41" i="88" s="1"/>
  <c r="AV42" i="88"/>
  <c r="J45" i="88"/>
  <c r="AV45" i="88" s="1"/>
  <c r="J49" i="88"/>
  <c r="AV49" i="88" s="1"/>
  <c r="J54" i="88"/>
  <c r="AV54" i="88" s="1"/>
  <c r="AV56" i="88"/>
  <c r="J63" i="88"/>
  <c r="AV63" i="88" s="1"/>
  <c r="J67" i="88"/>
  <c r="AV67" i="88" s="1"/>
  <c r="AY71" i="88"/>
  <c r="AV76" i="88"/>
  <c r="AY79" i="88"/>
  <c r="AY87" i="88"/>
  <c r="X124" i="88"/>
  <c r="S120" i="88"/>
  <c r="Y124" i="88" s="1"/>
  <c r="J17" i="88"/>
  <c r="AV17" i="88"/>
  <c r="J19" i="88"/>
  <c r="AV19" i="88" s="1"/>
  <c r="J21" i="88"/>
  <c r="AV21" i="88"/>
  <c r="J23" i="88"/>
  <c r="AV23" i="88" s="1"/>
  <c r="J26" i="88"/>
  <c r="AY26" i="88" s="1"/>
  <c r="J30" i="88"/>
  <c r="AY30" i="88" s="1"/>
  <c r="J34" i="88"/>
  <c r="AY34" i="88" s="1"/>
  <c r="J38" i="88"/>
  <c r="AV38" i="88" s="1"/>
  <c r="J42" i="88"/>
  <c r="AY42" i="88" s="1"/>
  <c r="J46" i="88"/>
  <c r="AY46" i="88" s="1"/>
  <c r="J50" i="88"/>
  <c r="AY50" i="88" s="1"/>
  <c r="AY55" i="88"/>
  <c r="J55" i="88"/>
  <c r="AV55" i="88" s="1"/>
  <c r="J60" i="88"/>
  <c r="AY60" i="88" s="1"/>
  <c r="AY63" i="88"/>
  <c r="J64" i="88"/>
  <c r="AV64" i="88" s="1"/>
  <c r="AY67" i="88"/>
  <c r="J68" i="88"/>
  <c r="AY68" i="88" s="1"/>
  <c r="AY73" i="88"/>
  <c r="AV78" i="88"/>
  <c r="AV86" i="88"/>
  <c r="AY89" i="88"/>
  <c r="AY93" i="88"/>
  <c r="AY95" i="88"/>
  <c r="AY97" i="88"/>
  <c r="AY101" i="88"/>
  <c r="AY103" i="88"/>
  <c r="AY105" i="88"/>
  <c r="J58" i="88"/>
  <c r="AY58" i="88" s="1"/>
  <c r="J61" i="88"/>
  <c r="AV61" i="88" s="1"/>
  <c r="J65" i="88"/>
  <c r="AV65" i="88" s="1"/>
  <c r="AV72" i="88"/>
  <c r="AY75" i="88"/>
  <c r="AV80" i="88"/>
  <c r="AV88" i="88"/>
  <c r="AV90" i="88"/>
  <c r="AV94" i="88"/>
  <c r="AV96" i="88"/>
  <c r="AV98" i="88"/>
  <c r="AV102" i="88"/>
  <c r="AV104" i="88"/>
  <c r="AV106" i="88"/>
  <c r="AY72" i="88"/>
  <c r="AY74" i="88"/>
  <c r="AY78" i="88"/>
  <c r="AY80" i="88"/>
  <c r="AY82" i="88"/>
  <c r="AY86" i="88"/>
  <c r="AY88" i="88"/>
  <c r="AY90" i="88"/>
  <c r="AY94" i="88"/>
  <c r="AY96" i="88"/>
  <c r="AY98" i="88"/>
  <c r="AY102" i="88"/>
  <c r="AY104" i="88"/>
  <c r="AY106" i="88"/>
  <c r="AA109" i="88"/>
  <c r="AV120" i="87"/>
  <c r="J108" i="87"/>
  <c r="J106" i="87"/>
  <c r="J104" i="87"/>
  <c r="J102" i="87"/>
  <c r="J100" i="87"/>
  <c r="J98" i="87"/>
  <c r="J96" i="87"/>
  <c r="J94" i="87"/>
  <c r="J92" i="87"/>
  <c r="J90" i="87"/>
  <c r="J88" i="87"/>
  <c r="J86" i="87"/>
  <c r="J84" i="87"/>
  <c r="J82" i="87"/>
  <c r="J80" i="87"/>
  <c r="J78" i="87"/>
  <c r="J76" i="87"/>
  <c r="J74" i="87"/>
  <c r="J72" i="87"/>
  <c r="U120" i="87"/>
  <c r="J107" i="87"/>
  <c r="AV107" i="87" s="1"/>
  <c r="J105" i="87"/>
  <c r="AV105" i="87" s="1"/>
  <c r="J103" i="87"/>
  <c r="AV103" i="87" s="1"/>
  <c r="J101" i="87"/>
  <c r="AV101" i="87" s="1"/>
  <c r="J99" i="87"/>
  <c r="AV99" i="87" s="1"/>
  <c r="J97" i="87"/>
  <c r="AV97" i="87" s="1"/>
  <c r="J95" i="87"/>
  <c r="AV95" i="87" s="1"/>
  <c r="J93" i="87"/>
  <c r="AV93" i="87" s="1"/>
  <c r="J91" i="87"/>
  <c r="AV91" i="87" s="1"/>
  <c r="J89" i="87"/>
  <c r="AV89" i="87" s="1"/>
  <c r="J87" i="87"/>
  <c r="AV87" i="87" s="1"/>
  <c r="J85" i="87"/>
  <c r="AV85" i="87" s="1"/>
  <c r="J83" i="87"/>
  <c r="AV83" i="87" s="1"/>
  <c r="J81" i="87"/>
  <c r="AV81" i="87" s="1"/>
  <c r="J79" i="87"/>
  <c r="AV79" i="87" s="1"/>
  <c r="J77" i="87"/>
  <c r="AV77" i="87" s="1"/>
  <c r="J75" i="87"/>
  <c r="AV75" i="87" s="1"/>
  <c r="J73" i="87"/>
  <c r="AV73" i="87" s="1"/>
  <c r="J71" i="87"/>
  <c r="AV71" i="87" s="1"/>
  <c r="J70" i="87"/>
  <c r="AV70" i="87" s="1"/>
  <c r="B137" i="87"/>
  <c r="G120" i="87"/>
  <c r="B138" i="87" s="1"/>
  <c r="J37" i="87"/>
  <c r="AV37" i="87" s="1"/>
  <c r="C118" i="87"/>
  <c r="D118" i="87" s="1"/>
  <c r="AV118" i="87" s="1"/>
  <c r="J25" i="87"/>
  <c r="AV25" i="87" s="1"/>
  <c r="J29" i="87"/>
  <c r="AV29" i="87" s="1"/>
  <c r="AY29" i="87"/>
  <c r="J33" i="87"/>
  <c r="AV33" i="87" s="1"/>
  <c r="AY33" i="87"/>
  <c r="AY37" i="87"/>
  <c r="J40" i="87"/>
  <c r="AY40" i="87" s="1"/>
  <c r="J44" i="87"/>
  <c r="AY44" i="87" s="1"/>
  <c r="J48" i="87"/>
  <c r="AY48" i="87" s="1"/>
  <c r="J52" i="87"/>
  <c r="AY52" i="87" s="1"/>
  <c r="J56" i="87"/>
  <c r="AY56" i="87" s="1"/>
  <c r="J60" i="87"/>
  <c r="AV60" i="87" s="1"/>
  <c r="J64" i="87"/>
  <c r="AV64" i="87" s="1"/>
  <c r="J68" i="87"/>
  <c r="AV68" i="87" s="1"/>
  <c r="AY70" i="87"/>
  <c r="AY71" i="87"/>
  <c r="AY73" i="87"/>
  <c r="AY75" i="87"/>
  <c r="AY77" i="87"/>
  <c r="AY79" i="87"/>
  <c r="AY81" i="87"/>
  <c r="AY83" i="87"/>
  <c r="AY85" i="87"/>
  <c r="X124" i="87"/>
  <c r="S120" i="87"/>
  <c r="Y124" i="87" s="1"/>
  <c r="B17" i="87"/>
  <c r="J17" i="87"/>
  <c r="AY17" i="87" s="1"/>
  <c r="J19" i="87"/>
  <c r="AY19" i="87" s="1"/>
  <c r="J21" i="87"/>
  <c r="AY21" i="87" s="1"/>
  <c r="J23" i="87"/>
  <c r="AV23" i="87" s="1"/>
  <c r="J26" i="87"/>
  <c r="AY26" i="87" s="1"/>
  <c r="J30" i="87"/>
  <c r="AV30" i="87" s="1"/>
  <c r="J34" i="87"/>
  <c r="AY34" i="87" s="1"/>
  <c r="AY60" i="87"/>
  <c r="AV61" i="87"/>
  <c r="J61" i="87"/>
  <c r="AY61" i="87"/>
  <c r="AY64" i="87"/>
  <c r="AV65" i="87"/>
  <c r="J65" i="87"/>
  <c r="AY65" i="87"/>
  <c r="AY68" i="87"/>
  <c r="AV72" i="87"/>
  <c r="AV74" i="87"/>
  <c r="AV76" i="87"/>
  <c r="AV78" i="87"/>
  <c r="AV80" i="87"/>
  <c r="AV82" i="87"/>
  <c r="AV84" i="87"/>
  <c r="AV86" i="87"/>
  <c r="J27" i="87"/>
  <c r="AY27" i="87" s="1"/>
  <c r="J31" i="87"/>
  <c r="AY31" i="87" s="1"/>
  <c r="J35" i="87"/>
  <c r="AY35" i="87" s="1"/>
  <c r="J38" i="87"/>
  <c r="AV38" i="87" s="1"/>
  <c r="AV40" i="87"/>
  <c r="J42" i="87"/>
  <c r="AV42" i="87" s="1"/>
  <c r="AV44" i="87"/>
  <c r="J46" i="87"/>
  <c r="AV46" i="87" s="1"/>
  <c r="AV48" i="87"/>
  <c r="J50" i="87"/>
  <c r="AV50" i="87" s="1"/>
  <c r="AV52" i="87"/>
  <c r="J54" i="87"/>
  <c r="AV54" i="87" s="1"/>
  <c r="AV56" i="87"/>
  <c r="J58" i="87"/>
  <c r="AV58" i="87" s="1"/>
  <c r="J62" i="87"/>
  <c r="AV62" i="87" s="1"/>
  <c r="J66" i="87"/>
  <c r="AV66" i="87" s="1"/>
  <c r="B147" i="87"/>
  <c r="B129" i="87"/>
  <c r="J16" i="87"/>
  <c r="AY16" i="87" s="1"/>
  <c r="AV16" i="87"/>
  <c r="J18" i="87"/>
  <c r="AY18" i="87" s="1"/>
  <c r="J20" i="87"/>
  <c r="AY20" i="87" s="1"/>
  <c r="J22" i="87"/>
  <c r="AV22" i="87" s="1"/>
  <c r="J24" i="87"/>
  <c r="AV24" i="87" s="1"/>
  <c r="J28" i="87"/>
  <c r="AY28" i="87" s="1"/>
  <c r="J32" i="87"/>
  <c r="AV32" i="87" s="1"/>
  <c r="J36" i="87"/>
  <c r="AY36" i="87" s="1"/>
  <c r="AV39" i="87"/>
  <c r="AY39" i="87"/>
  <c r="AV43" i="87"/>
  <c r="AY43" i="87"/>
  <c r="AV47" i="87"/>
  <c r="AY47" i="87"/>
  <c r="AV51" i="87"/>
  <c r="AY51" i="87"/>
  <c r="AV55" i="87"/>
  <c r="AY55" i="87"/>
  <c r="AV59" i="87"/>
  <c r="AY59" i="87"/>
  <c r="AY62" i="87"/>
  <c r="AV63" i="87"/>
  <c r="J63" i="87"/>
  <c r="AY63" i="87" s="1"/>
  <c r="AY66" i="87"/>
  <c r="AV67" i="87"/>
  <c r="J67" i="87"/>
  <c r="AY67" i="87" s="1"/>
  <c r="AY87" i="87"/>
  <c r="AV88" i="87"/>
  <c r="AY89" i="87"/>
  <c r="AV90" i="87"/>
  <c r="AY91" i="87"/>
  <c r="AV92" i="87"/>
  <c r="AY93" i="87"/>
  <c r="AV94" i="87"/>
  <c r="AY95" i="87"/>
  <c r="AV96" i="87"/>
  <c r="AY97" i="87"/>
  <c r="AV98" i="87"/>
  <c r="AY99" i="87"/>
  <c r="AV100" i="87"/>
  <c r="AY101" i="87"/>
  <c r="AV102" i="87"/>
  <c r="AY103" i="87"/>
  <c r="AV104" i="87"/>
  <c r="AY105" i="87"/>
  <c r="AV106" i="87"/>
  <c r="AY107" i="87"/>
  <c r="AV108" i="87"/>
  <c r="J41" i="87"/>
  <c r="AY41" i="87" s="1"/>
  <c r="J45" i="87"/>
  <c r="AV45" i="87" s="1"/>
  <c r="J49" i="87"/>
  <c r="AV49" i="87" s="1"/>
  <c r="J53" i="87"/>
  <c r="AY53" i="87" s="1"/>
  <c r="J57" i="87"/>
  <c r="AY57" i="87" s="1"/>
  <c r="J69" i="87"/>
  <c r="AV69" i="87" s="1"/>
  <c r="AY69" i="87"/>
  <c r="AY72" i="87"/>
  <c r="AY74" i="87"/>
  <c r="AY76" i="87"/>
  <c r="AY78" i="87"/>
  <c r="AY80" i="87"/>
  <c r="AY82" i="87"/>
  <c r="AY84" i="87"/>
  <c r="AY86" i="87"/>
  <c r="AY88" i="87"/>
  <c r="AY90" i="87"/>
  <c r="AY92" i="87"/>
  <c r="AY94" i="87"/>
  <c r="AY96" i="87"/>
  <c r="AY98" i="87"/>
  <c r="AY100" i="87"/>
  <c r="AY102" i="87"/>
  <c r="AY104" i="87"/>
  <c r="AY106" i="87"/>
  <c r="AY108" i="87"/>
  <c r="AY109" i="87" s="1"/>
  <c r="AY110" i="87" s="1"/>
  <c r="AY111" i="87" s="1"/>
  <c r="AY112" i="87" s="1"/>
  <c r="AY113" i="87" s="1"/>
  <c r="AY114" i="87" s="1"/>
  <c r="AY115" i="87" s="1"/>
  <c r="AY116" i="87" s="1"/>
  <c r="AA109" i="87"/>
  <c r="AY27" i="86"/>
  <c r="AV64" i="86"/>
  <c r="AA17" i="86"/>
  <c r="B18" i="86"/>
  <c r="AT16" i="86"/>
  <c r="J63" i="86"/>
  <c r="AV63" i="86" s="1"/>
  <c r="AV67" i="86"/>
  <c r="J67" i="86"/>
  <c r="AY67" i="86" s="1"/>
  <c r="J68" i="86"/>
  <c r="AV68" i="86" s="1"/>
  <c r="B147" i="86"/>
  <c r="B129" i="86"/>
  <c r="AA16" i="86"/>
  <c r="AV16" i="86"/>
  <c r="AY25" i="86"/>
  <c r="J25" i="86"/>
  <c r="J36" i="86"/>
  <c r="AV36" i="86" s="1"/>
  <c r="J40" i="86"/>
  <c r="AV40" i="86" s="1"/>
  <c r="J44" i="86"/>
  <c r="AY44" i="86" s="1"/>
  <c r="J48" i="86"/>
  <c r="AV48" i="86" s="1"/>
  <c r="J52" i="86"/>
  <c r="AV52" i="86" s="1"/>
  <c r="J56" i="86"/>
  <c r="AV56" i="86" s="1"/>
  <c r="J60" i="86"/>
  <c r="AV60" i="86" s="1"/>
  <c r="AY68" i="86"/>
  <c r="AV120" i="86"/>
  <c r="J108" i="86"/>
  <c r="J106" i="86"/>
  <c r="J104" i="86"/>
  <c r="J102" i="86"/>
  <c r="J100" i="86"/>
  <c r="AV100" i="86" s="1"/>
  <c r="J98" i="86"/>
  <c r="AV98" i="86" s="1"/>
  <c r="J96" i="86"/>
  <c r="AV96" i="86" s="1"/>
  <c r="J94" i="86"/>
  <c r="AV94" i="86" s="1"/>
  <c r="J92" i="86"/>
  <c r="AV92" i="86" s="1"/>
  <c r="J90" i="86"/>
  <c r="AV90" i="86" s="1"/>
  <c r="J88" i="86"/>
  <c r="AV88" i="86" s="1"/>
  <c r="J86" i="86"/>
  <c r="AV86" i="86" s="1"/>
  <c r="J84" i="86"/>
  <c r="AV84" i="86" s="1"/>
  <c r="J82" i="86"/>
  <c r="AV82" i="86" s="1"/>
  <c r="J80" i="86"/>
  <c r="AV80" i="86" s="1"/>
  <c r="J78" i="86"/>
  <c r="AV78" i="86" s="1"/>
  <c r="J76" i="86"/>
  <c r="AV76" i="86" s="1"/>
  <c r="J74" i="86"/>
  <c r="AV74" i="86" s="1"/>
  <c r="J72" i="86"/>
  <c r="AV72" i="86" s="1"/>
  <c r="U120" i="86"/>
  <c r="J107" i="86"/>
  <c r="AV107" i="86" s="1"/>
  <c r="J105" i="86"/>
  <c r="AV105" i="86" s="1"/>
  <c r="J103" i="86"/>
  <c r="AV103" i="86" s="1"/>
  <c r="J101" i="86"/>
  <c r="AV101" i="86" s="1"/>
  <c r="J99" i="86"/>
  <c r="AV99" i="86" s="1"/>
  <c r="J97" i="86"/>
  <c r="AV97" i="86" s="1"/>
  <c r="J95" i="86"/>
  <c r="AV95" i="86" s="1"/>
  <c r="J93" i="86"/>
  <c r="AV93" i="86" s="1"/>
  <c r="J91" i="86"/>
  <c r="AV91" i="86" s="1"/>
  <c r="J89" i="86"/>
  <c r="AV89" i="86" s="1"/>
  <c r="J87" i="86"/>
  <c r="AV87" i="86" s="1"/>
  <c r="J85" i="86"/>
  <c r="AV85" i="86" s="1"/>
  <c r="J83" i="86"/>
  <c r="AV83" i="86" s="1"/>
  <c r="J81" i="86"/>
  <c r="AV81" i="86" s="1"/>
  <c r="J79" i="86"/>
  <c r="AV79" i="86" s="1"/>
  <c r="J77" i="86"/>
  <c r="AV77" i="86" s="1"/>
  <c r="J75" i="86"/>
  <c r="AV75" i="86" s="1"/>
  <c r="J73" i="86"/>
  <c r="AV73" i="86" s="1"/>
  <c r="J71" i="86"/>
  <c r="AV71" i="86" s="1"/>
  <c r="J70" i="86"/>
  <c r="AV70" i="86" s="1"/>
  <c r="J69" i="86"/>
  <c r="AV69" i="86" s="1"/>
  <c r="B137" i="86"/>
  <c r="G120" i="86"/>
  <c r="B138" i="86" s="1"/>
  <c r="C118" i="86"/>
  <c r="D118" i="86" s="1"/>
  <c r="AV118" i="86" s="1"/>
  <c r="AY16" i="86"/>
  <c r="AV25" i="86"/>
  <c r="J28" i="86"/>
  <c r="AV28" i="86" s="1"/>
  <c r="AV30" i="86"/>
  <c r="AV31" i="86"/>
  <c r="AY60" i="86"/>
  <c r="AV61" i="86"/>
  <c r="J61" i="86"/>
  <c r="AY61" i="86" s="1"/>
  <c r="AY64" i="86"/>
  <c r="AV65" i="86"/>
  <c r="J65" i="86"/>
  <c r="AY65" i="86" s="1"/>
  <c r="X124" i="86"/>
  <c r="S120" i="86"/>
  <c r="Y124" i="86" s="1"/>
  <c r="J17" i="86"/>
  <c r="AY17" i="86" s="1"/>
  <c r="J19" i="86"/>
  <c r="AY19" i="86" s="1"/>
  <c r="J21" i="86"/>
  <c r="AV21" i="86" s="1"/>
  <c r="J23" i="86"/>
  <c r="AY23" i="86" s="1"/>
  <c r="J26" i="86"/>
  <c r="AY26" i="86" s="1"/>
  <c r="J29" i="86"/>
  <c r="AV29" i="86" s="1"/>
  <c r="AY34" i="86"/>
  <c r="J34" i="86"/>
  <c r="AV34" i="86" s="1"/>
  <c r="J35" i="86"/>
  <c r="AV35" i="86" s="1"/>
  <c r="AY38" i="86"/>
  <c r="J38" i="86"/>
  <c r="AV38" i="86" s="1"/>
  <c r="J39" i="86"/>
  <c r="AY39" i="86" s="1"/>
  <c r="AY42" i="86"/>
  <c r="J42" i="86"/>
  <c r="AV42" i="86" s="1"/>
  <c r="J43" i="86"/>
  <c r="AV43" i="86" s="1"/>
  <c r="AY46" i="86"/>
  <c r="J46" i="86"/>
  <c r="AV46" i="86" s="1"/>
  <c r="J47" i="86"/>
  <c r="AV47" i="86" s="1"/>
  <c r="AY50" i="86"/>
  <c r="J50" i="86"/>
  <c r="AV50" i="86" s="1"/>
  <c r="J51" i="86"/>
  <c r="AV51" i="86" s="1"/>
  <c r="AY54" i="86"/>
  <c r="J54" i="86"/>
  <c r="AV54" i="86" s="1"/>
  <c r="J55" i="86"/>
  <c r="AY55" i="86" s="1"/>
  <c r="AY58" i="86"/>
  <c r="J58" i="86"/>
  <c r="AV58" i="86" s="1"/>
  <c r="J59" i="86"/>
  <c r="AV59" i="86" s="1"/>
  <c r="J62" i="86"/>
  <c r="AY62" i="86" s="1"/>
  <c r="J66" i="86"/>
  <c r="AY66" i="86" s="1"/>
  <c r="AY101" i="86"/>
  <c r="AV102" i="86"/>
  <c r="AY103" i="86"/>
  <c r="AV104" i="86"/>
  <c r="AY105" i="86"/>
  <c r="AV106" i="86"/>
  <c r="AY107" i="86"/>
  <c r="AV108" i="86"/>
  <c r="J33" i="86"/>
  <c r="AV33" i="86" s="1"/>
  <c r="J37" i="86"/>
  <c r="AY37" i="86" s="1"/>
  <c r="J41" i="86"/>
  <c r="AY41" i="86" s="1"/>
  <c r="J45" i="86"/>
  <c r="AV45" i="86" s="1"/>
  <c r="J49" i="86"/>
  <c r="AV49" i="86" s="1"/>
  <c r="J53" i="86"/>
  <c r="AY53" i="86" s="1"/>
  <c r="J57" i="86"/>
  <c r="AV57" i="86" s="1"/>
  <c r="AY72" i="86"/>
  <c r="AY74" i="86"/>
  <c r="AY76" i="86"/>
  <c r="AY78" i="86"/>
  <c r="AY80" i="86"/>
  <c r="AY82" i="86"/>
  <c r="AY84" i="86"/>
  <c r="AY86" i="86"/>
  <c r="AY88" i="86"/>
  <c r="AY90" i="86"/>
  <c r="AY92" i="86"/>
  <c r="AY94" i="86"/>
  <c r="AY96" i="86"/>
  <c r="AY98" i="86"/>
  <c r="AY100" i="86"/>
  <c r="AY102" i="86"/>
  <c r="AY104" i="86"/>
  <c r="AY106" i="86"/>
  <c r="AY108" i="86"/>
  <c r="AY109" i="86" s="1"/>
  <c r="AY110" i="86" s="1"/>
  <c r="AY111" i="86" s="1"/>
  <c r="AY112" i="86" s="1"/>
  <c r="AY113" i="86" s="1"/>
  <c r="AY114" i="86" s="1"/>
  <c r="AY115" i="86" s="1"/>
  <c r="AY116" i="86" s="1"/>
  <c r="AA109" i="86"/>
  <c r="AV38" i="85"/>
  <c r="X124" i="85"/>
  <c r="S120" i="85"/>
  <c r="Y124" i="85" s="1"/>
  <c r="B18" i="85"/>
  <c r="AV80" i="85"/>
  <c r="AV100" i="85"/>
  <c r="B147" i="85"/>
  <c r="B129" i="85"/>
  <c r="AV120" i="85"/>
  <c r="J108" i="85"/>
  <c r="AV108" i="85" s="1"/>
  <c r="J106" i="85"/>
  <c r="AV106" i="85" s="1"/>
  <c r="J104" i="85"/>
  <c r="AV104" i="85" s="1"/>
  <c r="J102" i="85"/>
  <c r="J100" i="85"/>
  <c r="J98" i="85"/>
  <c r="AY98" i="85" s="1"/>
  <c r="J96" i="85"/>
  <c r="J94" i="85"/>
  <c r="AV94" i="85" s="1"/>
  <c r="J92" i="85"/>
  <c r="J90" i="85"/>
  <c r="AV90" i="85" s="1"/>
  <c r="J88" i="85"/>
  <c r="J86" i="85"/>
  <c r="AV86" i="85" s="1"/>
  <c r="J84" i="85"/>
  <c r="J82" i="85"/>
  <c r="AY82" i="85" s="1"/>
  <c r="J80" i="85"/>
  <c r="J78" i="85"/>
  <c r="J76" i="85"/>
  <c r="AV76" i="85" s="1"/>
  <c r="J74" i="85"/>
  <c r="AV74" i="85" s="1"/>
  <c r="J72" i="85"/>
  <c r="U120" i="85"/>
  <c r="J107" i="85"/>
  <c r="AV107" i="85" s="1"/>
  <c r="J105" i="85"/>
  <c r="AV105" i="85" s="1"/>
  <c r="J103" i="85"/>
  <c r="AV103" i="85" s="1"/>
  <c r="J101" i="85"/>
  <c r="AV101" i="85" s="1"/>
  <c r="J99" i="85"/>
  <c r="AV99" i="85" s="1"/>
  <c r="J97" i="85"/>
  <c r="AV97" i="85" s="1"/>
  <c r="J95" i="85"/>
  <c r="AV95" i="85" s="1"/>
  <c r="J93" i="85"/>
  <c r="AV93" i="85" s="1"/>
  <c r="J91" i="85"/>
  <c r="AV91" i="85" s="1"/>
  <c r="J89" i="85"/>
  <c r="AV89" i="85" s="1"/>
  <c r="J87" i="85"/>
  <c r="AV87" i="85" s="1"/>
  <c r="J85" i="85"/>
  <c r="AV85" i="85" s="1"/>
  <c r="J83" i="85"/>
  <c r="AV83" i="85" s="1"/>
  <c r="J81" i="85"/>
  <c r="AV81" i="85" s="1"/>
  <c r="J79" i="85"/>
  <c r="AV79" i="85" s="1"/>
  <c r="J77" i="85"/>
  <c r="AV77" i="85" s="1"/>
  <c r="J75" i="85"/>
  <c r="AV75" i="85" s="1"/>
  <c r="J73" i="85"/>
  <c r="AV73" i="85" s="1"/>
  <c r="J71" i="85"/>
  <c r="AV71" i="85" s="1"/>
  <c r="J70" i="85"/>
  <c r="J69" i="85"/>
  <c r="B137" i="85"/>
  <c r="G120" i="85"/>
  <c r="B138" i="85" s="1"/>
  <c r="C118" i="85"/>
  <c r="D118" i="85" s="1"/>
  <c r="AV118" i="85" s="1"/>
  <c r="J67" i="85"/>
  <c r="J63" i="85"/>
  <c r="AY63" i="85" s="1"/>
  <c r="AY16" i="85"/>
  <c r="J24" i="85"/>
  <c r="J27" i="85"/>
  <c r="AV27" i="85" s="1"/>
  <c r="J28" i="85"/>
  <c r="J31" i="85"/>
  <c r="AV31" i="85" s="1"/>
  <c r="J32" i="85"/>
  <c r="AY36" i="85"/>
  <c r="J36" i="85"/>
  <c r="AV36" i="85"/>
  <c r="J44" i="85"/>
  <c r="AY44" i="85" s="1"/>
  <c r="AY52" i="85"/>
  <c r="J52" i="85"/>
  <c r="AV52" i="85"/>
  <c r="J60" i="85"/>
  <c r="AV60" i="85" s="1"/>
  <c r="J61" i="85"/>
  <c r="AV61" i="85" s="1"/>
  <c r="AV67" i="85"/>
  <c r="AV69" i="85"/>
  <c r="AV72" i="85"/>
  <c r="AV78" i="85"/>
  <c r="AV82" i="85"/>
  <c r="AV88" i="85"/>
  <c r="AV92" i="85"/>
  <c r="AV96" i="85"/>
  <c r="AV98" i="85"/>
  <c r="AV102" i="85"/>
  <c r="J17" i="85"/>
  <c r="AY17" i="85" s="1"/>
  <c r="J19" i="85"/>
  <c r="AV19" i="85" s="1"/>
  <c r="AV24" i="85"/>
  <c r="AY24" i="85"/>
  <c r="AV28" i="85"/>
  <c r="AY28" i="85"/>
  <c r="AV32" i="85"/>
  <c r="AY32" i="85"/>
  <c r="J41" i="85"/>
  <c r="AY41" i="85" s="1"/>
  <c r="J49" i="85"/>
  <c r="AY49" i="85" s="1"/>
  <c r="J57" i="85"/>
  <c r="AY57" i="85" s="1"/>
  <c r="J64" i="85"/>
  <c r="AV64" i="85" s="1"/>
  <c r="J65" i="85"/>
  <c r="AV65" i="85" s="1"/>
  <c r="AA16" i="85"/>
  <c r="AV70" i="85"/>
  <c r="AV84" i="85"/>
  <c r="AT16" i="85"/>
  <c r="J22" i="85"/>
  <c r="AY22" i="85" s="1"/>
  <c r="J25" i="85"/>
  <c r="AV25" i="85" s="1"/>
  <c r="J29" i="85"/>
  <c r="AV29" i="85" s="1"/>
  <c r="AY30" i="85"/>
  <c r="J33" i="85"/>
  <c r="AV33" i="85" s="1"/>
  <c r="AV37" i="85"/>
  <c r="AY39" i="85"/>
  <c r="J40" i="85"/>
  <c r="AY40" i="85" s="1"/>
  <c r="AV45" i="85"/>
  <c r="AY48" i="85"/>
  <c r="J48" i="85"/>
  <c r="AV48" i="85"/>
  <c r="AV53" i="85"/>
  <c r="J56" i="85"/>
  <c r="AV56" i="85" s="1"/>
  <c r="AV68" i="85"/>
  <c r="J68" i="85"/>
  <c r="AY68" i="85" s="1"/>
  <c r="J21" i="85"/>
  <c r="AY21" i="85" s="1"/>
  <c r="J23" i="85"/>
  <c r="AY23" i="85" s="1"/>
  <c r="J26" i="85"/>
  <c r="AV26" i="85" s="1"/>
  <c r="J30" i="85"/>
  <c r="AV30" i="85" s="1"/>
  <c r="J34" i="85"/>
  <c r="AV34" i="85" s="1"/>
  <c r="J38" i="85"/>
  <c r="AY38" i="85" s="1"/>
  <c r="J42" i="85"/>
  <c r="AV42" i="85" s="1"/>
  <c r="J46" i="85"/>
  <c r="AV46" i="85" s="1"/>
  <c r="J50" i="85"/>
  <c r="AV50" i="85" s="1"/>
  <c r="J54" i="85"/>
  <c r="AY54" i="85" s="1"/>
  <c r="J58" i="85"/>
  <c r="AV58" i="85" s="1"/>
  <c r="AY61" i="85"/>
  <c r="J62" i="85"/>
  <c r="AV62" i="85" s="1"/>
  <c r="AY65" i="85"/>
  <c r="J66" i="85"/>
  <c r="AV66" i="85" s="1"/>
  <c r="J35" i="85"/>
  <c r="AV35" i="85" s="1"/>
  <c r="J39" i="85"/>
  <c r="AV39" i="85" s="1"/>
  <c r="J43" i="85"/>
  <c r="AV43" i="85" s="1"/>
  <c r="J47" i="85"/>
  <c r="AY47" i="85" s="1"/>
  <c r="J51" i="85"/>
  <c r="AY51" i="85" s="1"/>
  <c r="J55" i="85"/>
  <c r="AY55" i="85" s="1"/>
  <c r="J59" i="85"/>
  <c r="AV59" i="85" s="1"/>
  <c r="AY67" i="85"/>
  <c r="AY69" i="85"/>
  <c r="AY70" i="85"/>
  <c r="AY71" i="85"/>
  <c r="AY75" i="85"/>
  <c r="AY77" i="85"/>
  <c r="AY79" i="85"/>
  <c r="AY83" i="85"/>
  <c r="AY85" i="85"/>
  <c r="AY87" i="85"/>
  <c r="AY91" i="85"/>
  <c r="AY93" i="85"/>
  <c r="AY95" i="85"/>
  <c r="AY99" i="85"/>
  <c r="AY101" i="85"/>
  <c r="AY103" i="85"/>
  <c r="AY107" i="85"/>
  <c r="AY72" i="85"/>
  <c r="AY76" i="85"/>
  <c r="AY78" i="85"/>
  <c r="AY80" i="85"/>
  <c r="AY84" i="85"/>
  <c r="AY86" i="85"/>
  <c r="AY88" i="85"/>
  <c r="AY92" i="85"/>
  <c r="AY94" i="85"/>
  <c r="AY96" i="85"/>
  <c r="AY100" i="85"/>
  <c r="AY102" i="85"/>
  <c r="AY104" i="85"/>
  <c r="AY108" i="85"/>
  <c r="AY109" i="85" s="1"/>
  <c r="AY110" i="85" s="1"/>
  <c r="AY111" i="85" s="1"/>
  <c r="AY112" i="85" s="1"/>
  <c r="AY113" i="85" s="1"/>
  <c r="AY114" i="85" s="1"/>
  <c r="AY115" i="85" s="1"/>
  <c r="AY116" i="85" s="1"/>
  <c r="AA109" i="85"/>
  <c r="AY41" i="84"/>
  <c r="AT16" i="84"/>
  <c r="AA17" i="84"/>
  <c r="B18" i="84"/>
  <c r="AA16" i="84"/>
  <c r="J24" i="84"/>
  <c r="AY24" i="84" s="1"/>
  <c r="J28" i="84"/>
  <c r="AY28" i="84" s="1"/>
  <c r="J32" i="84"/>
  <c r="AY32" i="84" s="1"/>
  <c r="J37" i="84"/>
  <c r="AY37" i="84" s="1"/>
  <c r="J38" i="84"/>
  <c r="AY38" i="84" s="1"/>
  <c r="J45" i="84"/>
  <c r="AY45" i="84" s="1"/>
  <c r="J46" i="84"/>
  <c r="AY46" i="84" s="1"/>
  <c r="J61" i="84"/>
  <c r="AV61" i="84" s="1"/>
  <c r="B147" i="84"/>
  <c r="B129" i="84"/>
  <c r="AV120" i="84"/>
  <c r="J108" i="84"/>
  <c r="J106" i="84"/>
  <c r="J104" i="84"/>
  <c r="J102" i="84"/>
  <c r="J100" i="84"/>
  <c r="J98" i="84"/>
  <c r="J96" i="84"/>
  <c r="J94" i="84"/>
  <c r="J92" i="84"/>
  <c r="J90" i="84"/>
  <c r="J88" i="84"/>
  <c r="J86" i="84"/>
  <c r="J84" i="84"/>
  <c r="J82" i="84"/>
  <c r="J80" i="84"/>
  <c r="J78" i="84"/>
  <c r="J76" i="84"/>
  <c r="J74" i="84"/>
  <c r="J72" i="84"/>
  <c r="U120" i="84"/>
  <c r="J107" i="84"/>
  <c r="AV107" i="84" s="1"/>
  <c r="J105" i="84"/>
  <c r="AV105" i="84" s="1"/>
  <c r="J103" i="84"/>
  <c r="AV103" i="84" s="1"/>
  <c r="J101" i="84"/>
  <c r="AV101" i="84" s="1"/>
  <c r="J99" i="84"/>
  <c r="AV99" i="84" s="1"/>
  <c r="J97" i="84"/>
  <c r="AV97" i="84" s="1"/>
  <c r="J95" i="84"/>
  <c r="AV95" i="84" s="1"/>
  <c r="J93" i="84"/>
  <c r="AV93" i="84" s="1"/>
  <c r="J91" i="84"/>
  <c r="AV91" i="84" s="1"/>
  <c r="J89" i="84"/>
  <c r="AV89" i="84" s="1"/>
  <c r="J87" i="84"/>
  <c r="AV87" i="84" s="1"/>
  <c r="J85" i="84"/>
  <c r="AV85" i="84" s="1"/>
  <c r="J83" i="84"/>
  <c r="AV83" i="84" s="1"/>
  <c r="J81" i="84"/>
  <c r="AV81" i="84" s="1"/>
  <c r="J79" i="84"/>
  <c r="AV79" i="84" s="1"/>
  <c r="J77" i="84"/>
  <c r="AV77" i="84" s="1"/>
  <c r="J75" i="84"/>
  <c r="AV75" i="84" s="1"/>
  <c r="J73" i="84"/>
  <c r="AV73" i="84" s="1"/>
  <c r="J71" i="84"/>
  <c r="AV71" i="84" s="1"/>
  <c r="J70" i="84"/>
  <c r="AV70" i="84" s="1"/>
  <c r="J69" i="84"/>
  <c r="AV69" i="84" s="1"/>
  <c r="B137" i="84"/>
  <c r="J68" i="84"/>
  <c r="AV68" i="84" s="1"/>
  <c r="G120" i="84"/>
  <c r="B138" i="84" s="1"/>
  <c r="C118" i="84"/>
  <c r="D118" i="84" s="1"/>
  <c r="AV118" i="84" s="1"/>
  <c r="J25" i="84"/>
  <c r="AY25" i="84" s="1"/>
  <c r="J33" i="84"/>
  <c r="AY33" i="84" s="1"/>
  <c r="J36" i="84"/>
  <c r="AY36" i="84" s="1"/>
  <c r="J39" i="84"/>
  <c r="AY39" i="84" s="1"/>
  <c r="J44" i="84"/>
  <c r="AY44" i="84" s="1"/>
  <c r="J50" i="84"/>
  <c r="AV50" i="84" s="1"/>
  <c r="J54" i="84"/>
  <c r="AV54" i="84" s="1"/>
  <c r="J58" i="84"/>
  <c r="AY58" i="84" s="1"/>
  <c r="AY61" i="84"/>
  <c r="AV62" i="84"/>
  <c r="J62" i="84"/>
  <c r="AY62" i="84"/>
  <c r="AY65" i="84"/>
  <c r="AV66" i="84"/>
  <c r="J66" i="84"/>
  <c r="AY66" i="84"/>
  <c r="AV72" i="84"/>
  <c r="AV74" i="84"/>
  <c r="AV76" i="84"/>
  <c r="AV78" i="84"/>
  <c r="AV80" i="84"/>
  <c r="AV82" i="84"/>
  <c r="AV84" i="84"/>
  <c r="AV86" i="84"/>
  <c r="AV88" i="84"/>
  <c r="AV90" i="84"/>
  <c r="AV92" i="84"/>
  <c r="AV94" i="84"/>
  <c r="AV96" i="84"/>
  <c r="AY16" i="84"/>
  <c r="J29" i="84"/>
  <c r="AV29" i="84" s="1"/>
  <c r="X124" i="84"/>
  <c r="S120" i="84"/>
  <c r="Y124" i="84" s="1"/>
  <c r="J17" i="84"/>
  <c r="AY17" i="84" s="1"/>
  <c r="J19" i="84"/>
  <c r="AY19" i="84" s="1"/>
  <c r="J21" i="84"/>
  <c r="AY21" i="84" s="1"/>
  <c r="J23" i="84"/>
  <c r="AY23" i="84" s="1"/>
  <c r="J26" i="84"/>
  <c r="AY26" i="84" s="1"/>
  <c r="J30" i="84"/>
  <c r="AV30" i="84" s="1"/>
  <c r="J34" i="84"/>
  <c r="AY34" i="84" s="1"/>
  <c r="AV36" i="84"/>
  <c r="AV37" i="84"/>
  <c r="AV39" i="84"/>
  <c r="J42" i="84"/>
  <c r="AV42" i="84" s="1"/>
  <c r="AV44" i="84"/>
  <c r="AV45" i="84"/>
  <c r="J63" i="84"/>
  <c r="AV63" i="84" s="1"/>
  <c r="J67" i="84"/>
  <c r="AV67" i="84" s="1"/>
  <c r="J27" i="84"/>
  <c r="AV27" i="84" s="1"/>
  <c r="J31" i="84"/>
  <c r="AY31" i="84" s="1"/>
  <c r="J35" i="84"/>
  <c r="AV35" i="84" s="1"/>
  <c r="J40" i="84"/>
  <c r="AY40" i="84" s="1"/>
  <c r="AY43" i="84"/>
  <c r="J43" i="84"/>
  <c r="AV43" i="84" s="1"/>
  <c r="AY48" i="84"/>
  <c r="J48" i="84"/>
  <c r="AV48" i="84"/>
  <c r="J49" i="84"/>
  <c r="AV49" i="84" s="1"/>
  <c r="AY52" i="84"/>
  <c r="J52" i="84"/>
  <c r="AV52" i="84"/>
  <c r="J53" i="84"/>
  <c r="AV53" i="84" s="1"/>
  <c r="AY56" i="84"/>
  <c r="J56" i="84"/>
  <c r="AV56" i="84"/>
  <c r="J57" i="84"/>
  <c r="AY57" i="84" s="1"/>
  <c r="AV60" i="84"/>
  <c r="J60" i="84"/>
  <c r="AY60" i="84"/>
  <c r="AY63" i="84"/>
  <c r="AV64" i="84"/>
  <c r="J64" i="84"/>
  <c r="AY64" i="84"/>
  <c r="AY68" i="84"/>
  <c r="AY97" i="84"/>
  <c r="AV98" i="84"/>
  <c r="AY99" i="84"/>
  <c r="AV100" i="84"/>
  <c r="AY101" i="84"/>
  <c r="AV102" i="84"/>
  <c r="AY103" i="84"/>
  <c r="AV104" i="84"/>
  <c r="AY105" i="84"/>
  <c r="AV106" i="84"/>
  <c r="AY107" i="84"/>
  <c r="AV108" i="84"/>
  <c r="J47" i="84"/>
  <c r="AY47" i="84" s="1"/>
  <c r="J51" i="84"/>
  <c r="AV51" i="84" s="1"/>
  <c r="J55" i="84"/>
  <c r="AY55" i="84" s="1"/>
  <c r="J59" i="84"/>
  <c r="AV59" i="84" s="1"/>
  <c r="AY72" i="84"/>
  <c r="AY74" i="84"/>
  <c r="AY76" i="84"/>
  <c r="AY78" i="84"/>
  <c r="AY80" i="84"/>
  <c r="AY82" i="84"/>
  <c r="AY84" i="84"/>
  <c r="AY86" i="84"/>
  <c r="AY88" i="84"/>
  <c r="AY90" i="84"/>
  <c r="AY92" i="84"/>
  <c r="AY94" i="84"/>
  <c r="AY96" i="84"/>
  <c r="AY98" i="84"/>
  <c r="AY100" i="84"/>
  <c r="AY102" i="84"/>
  <c r="AY104" i="84"/>
  <c r="AY106" i="84"/>
  <c r="AY108" i="84"/>
  <c r="AY109" i="84" s="1"/>
  <c r="AY110" i="84" s="1"/>
  <c r="AY111" i="84" s="1"/>
  <c r="AY112" i="84" s="1"/>
  <c r="AY113" i="84" s="1"/>
  <c r="AY114" i="84" s="1"/>
  <c r="AY115" i="84" s="1"/>
  <c r="AY116" i="84" s="1"/>
  <c r="AA109" i="84"/>
  <c r="AY18" i="83"/>
  <c r="D120" i="83"/>
  <c r="J20" i="83"/>
  <c r="AY20" i="83" s="1"/>
  <c r="J24" i="83"/>
  <c r="AY24" i="83" s="1"/>
  <c r="AV24" i="83"/>
  <c r="J32" i="83"/>
  <c r="AV32" i="83" s="1"/>
  <c r="J55" i="83"/>
  <c r="AV55" i="83" s="1"/>
  <c r="J18" i="83"/>
  <c r="AV18" i="83" s="1"/>
  <c r="J46" i="83"/>
  <c r="AV46" i="83" s="1"/>
  <c r="J22" i="83"/>
  <c r="AV22" i="83" s="1"/>
  <c r="AY22" i="83"/>
  <c r="J28" i="83"/>
  <c r="AV28" i="83" s="1"/>
  <c r="X124" i="83"/>
  <c r="S120" i="83"/>
  <c r="Y124" i="83" s="1"/>
  <c r="B17" i="83"/>
  <c r="J17" i="83"/>
  <c r="AY17" i="83" s="1"/>
  <c r="AV17" i="83"/>
  <c r="J21" i="83"/>
  <c r="AY21" i="83" s="1"/>
  <c r="AV21" i="83"/>
  <c r="J26" i="83"/>
  <c r="AV26" i="83" s="1"/>
  <c r="J30" i="83"/>
  <c r="AV30" i="83" s="1"/>
  <c r="J42" i="83"/>
  <c r="AV42" i="83" s="1"/>
  <c r="J54" i="83"/>
  <c r="AY54" i="83" s="1"/>
  <c r="AV54" i="83"/>
  <c r="J58" i="83"/>
  <c r="AY58" i="83" s="1"/>
  <c r="AV58" i="83"/>
  <c r="J63" i="83"/>
  <c r="AY63" i="83" s="1"/>
  <c r="B147" i="83"/>
  <c r="B129" i="83"/>
  <c r="J45" i="83"/>
  <c r="AV45" i="83" s="1"/>
  <c r="J53" i="83"/>
  <c r="AV53" i="83" s="1"/>
  <c r="AY57" i="83"/>
  <c r="J57" i="83"/>
  <c r="AV57" i="83" s="1"/>
  <c r="AA109" i="83"/>
  <c r="D120" i="82"/>
  <c r="J20" i="82"/>
  <c r="AY20" i="82" s="1"/>
  <c r="J24" i="82"/>
  <c r="AY24" i="82" s="1"/>
  <c r="AV24" i="82"/>
  <c r="J32" i="82"/>
  <c r="AV32" i="82" s="1"/>
  <c r="B147" i="82"/>
  <c r="B129" i="82"/>
  <c r="J18" i="82"/>
  <c r="AV18" i="82" s="1"/>
  <c r="AY18" i="82"/>
  <c r="J22" i="82"/>
  <c r="AV22" i="82" s="1"/>
  <c r="AY28" i="82"/>
  <c r="J28" i="82"/>
  <c r="AV28" i="82"/>
  <c r="AY38" i="82"/>
  <c r="J49" i="82"/>
  <c r="AY49" i="82" s="1"/>
  <c r="AY57" i="82"/>
  <c r="J57" i="82"/>
  <c r="AV57" i="82"/>
  <c r="X124" i="82"/>
  <c r="S120" i="82"/>
  <c r="Y124" i="82" s="1"/>
  <c r="B17" i="82"/>
  <c r="J17" i="82"/>
  <c r="AY17" i="82" s="1"/>
  <c r="J19" i="82"/>
  <c r="AV19" i="82" s="1"/>
  <c r="J21" i="82"/>
  <c r="AV21" i="82" s="1"/>
  <c r="J23" i="82"/>
  <c r="AV23" i="82" s="1"/>
  <c r="J26" i="82"/>
  <c r="AY26" i="82" s="1"/>
  <c r="J30" i="82"/>
  <c r="AV30" i="82" s="1"/>
  <c r="J34" i="82"/>
  <c r="AV34" i="82" s="1"/>
  <c r="J38" i="82"/>
  <c r="AV38" i="82" s="1"/>
  <c r="AY43" i="82"/>
  <c r="AY53" i="82"/>
  <c r="J53" i="82"/>
  <c r="AV53" i="82"/>
  <c r="J36" i="82"/>
  <c r="AV36" i="82" s="1"/>
  <c r="J40" i="82"/>
  <c r="AV40" i="82" s="1"/>
  <c r="J44" i="82"/>
  <c r="AY44" i="82" s="1"/>
  <c r="J45" i="82"/>
  <c r="AV45" i="82" s="1"/>
  <c r="J43" i="82"/>
  <c r="AV43" i="82" s="1"/>
  <c r="J47" i="82"/>
  <c r="AV47" i="82" s="1"/>
  <c r="J51" i="82"/>
  <c r="AV51" i="82" s="1"/>
  <c r="J55" i="82"/>
  <c r="AV55" i="82" s="1"/>
  <c r="AV56" i="82"/>
  <c r="J59" i="82"/>
  <c r="AV59" i="82" s="1"/>
  <c r="AV80" i="82"/>
  <c r="J80" i="82"/>
  <c r="AY80" i="82"/>
  <c r="AV84" i="82"/>
  <c r="J84" i="82"/>
  <c r="AY84" i="82"/>
  <c r="AV88" i="82"/>
  <c r="J88" i="82"/>
  <c r="AY88" i="82"/>
  <c r="AV92" i="82"/>
  <c r="J92" i="82"/>
  <c r="AY92" i="82"/>
  <c r="J48" i="82"/>
  <c r="AV48" i="82" s="1"/>
  <c r="J52" i="82"/>
  <c r="AY52" i="82" s="1"/>
  <c r="J56" i="82"/>
  <c r="AY56" i="82" s="1"/>
  <c r="J60" i="82"/>
  <c r="AY60" i="82" s="1"/>
  <c r="J62" i="82"/>
  <c r="AV62" i="82" s="1"/>
  <c r="J64" i="82"/>
  <c r="AV64" i="82" s="1"/>
  <c r="J66" i="82"/>
  <c r="AY66" i="82" s="1"/>
  <c r="J68" i="82"/>
  <c r="AY68" i="82" s="1"/>
  <c r="J70" i="82"/>
  <c r="AV70" i="82" s="1"/>
  <c r="AV72" i="82"/>
  <c r="J72" i="82"/>
  <c r="AV74" i="82"/>
  <c r="J74" i="82"/>
  <c r="AV76" i="82"/>
  <c r="J76" i="82"/>
  <c r="AY76" i="82" s="1"/>
  <c r="AV78" i="82"/>
  <c r="J78" i="82"/>
  <c r="AY78" i="82" s="1"/>
  <c r="AY72" i="82"/>
  <c r="AY74" i="82"/>
  <c r="J82" i="82"/>
  <c r="AY82" i="82" s="1"/>
  <c r="J86" i="82"/>
  <c r="AY86" i="82" s="1"/>
  <c r="J90" i="82"/>
  <c r="AY90" i="82" s="1"/>
  <c r="AA109" i="82"/>
  <c r="J94" i="82"/>
  <c r="AY94" i="82" s="1"/>
  <c r="J96" i="82"/>
  <c r="AV96" i="82" s="1"/>
  <c r="J98" i="82"/>
  <c r="AY98" i="82" s="1"/>
  <c r="J100" i="82"/>
  <c r="AV100" i="82" s="1"/>
  <c r="G8" i="45"/>
  <c r="G9" i="45"/>
  <c r="B148" i="81"/>
  <c r="B146" i="81"/>
  <c r="B145" i="81"/>
  <c r="B144" i="81"/>
  <c r="B143" i="81"/>
  <c r="B142" i="81"/>
  <c r="B140" i="81"/>
  <c r="B139" i="81"/>
  <c r="B135" i="81"/>
  <c r="B134" i="81"/>
  <c r="B133" i="81"/>
  <c r="B132" i="81"/>
  <c r="D127" i="81"/>
  <c r="AV127" i="81" s="1"/>
  <c r="B127" i="81"/>
  <c r="AV126" i="81"/>
  <c r="D126" i="81"/>
  <c r="B126" i="81"/>
  <c r="D125" i="81"/>
  <c r="AV125" i="81" s="1"/>
  <c r="B125" i="81"/>
  <c r="AV124" i="81"/>
  <c r="D124" i="81"/>
  <c r="B124" i="81"/>
  <c r="D123" i="81"/>
  <c r="AV123" i="81" s="1"/>
  <c r="B123" i="81"/>
  <c r="AV122" i="81"/>
  <c r="D122" i="81"/>
  <c r="B122" i="81"/>
  <c r="D121" i="81"/>
  <c r="AV121" i="81" s="1"/>
  <c r="B121" i="81"/>
  <c r="V120" i="81"/>
  <c r="T120" i="81"/>
  <c r="C118" i="81"/>
  <c r="D118" i="81" s="1"/>
  <c r="AV118" i="81" s="1"/>
  <c r="AT116" i="81"/>
  <c r="AV115" i="81"/>
  <c r="AT115" i="81"/>
  <c r="AS115" i="81"/>
  <c r="AR115" i="81"/>
  <c r="Z115" i="81"/>
  <c r="S115" i="81"/>
  <c r="Q115" i="81"/>
  <c r="J115" i="81"/>
  <c r="I115" i="81"/>
  <c r="H115" i="81"/>
  <c r="G115" i="81"/>
  <c r="B115" i="81"/>
  <c r="AA115" i="81" s="1"/>
  <c r="AV114" i="81"/>
  <c r="AT114" i="81"/>
  <c r="AS114" i="81"/>
  <c r="AR114" i="81"/>
  <c r="Z114" i="81"/>
  <c r="S114" i="81"/>
  <c r="Q114" i="81"/>
  <c r="J114" i="81"/>
  <c r="I114" i="81"/>
  <c r="H114" i="81"/>
  <c r="G114" i="81"/>
  <c r="B114" i="81"/>
  <c r="AA114" i="81" s="1"/>
  <c r="AV113" i="81"/>
  <c r="AT113" i="81"/>
  <c r="AS113" i="81"/>
  <c r="AR113" i="81"/>
  <c r="Z113" i="81"/>
  <c r="S113" i="81"/>
  <c r="Q113" i="81"/>
  <c r="J113" i="81"/>
  <c r="I113" i="81"/>
  <c r="H113" i="81"/>
  <c r="G113" i="81"/>
  <c r="B113" i="81"/>
  <c r="AA113" i="81" s="1"/>
  <c r="AV112" i="81"/>
  <c r="AT112" i="81"/>
  <c r="AS112" i="81"/>
  <c r="AR112" i="81"/>
  <c r="Z112" i="81"/>
  <c r="S112" i="81"/>
  <c r="Q112" i="81"/>
  <c r="J112" i="81"/>
  <c r="I112" i="81"/>
  <c r="H112" i="81"/>
  <c r="G112" i="81"/>
  <c r="B112" i="81"/>
  <c r="AA112" i="81" s="1"/>
  <c r="AV111" i="81"/>
  <c r="AT111" i="81"/>
  <c r="AS111" i="81"/>
  <c r="AR111" i="81"/>
  <c r="Z111" i="81"/>
  <c r="S111" i="81"/>
  <c r="Q111" i="81"/>
  <c r="J111" i="81"/>
  <c r="I111" i="81"/>
  <c r="H111" i="81"/>
  <c r="G111" i="81"/>
  <c r="B111" i="81"/>
  <c r="AA111" i="81" s="1"/>
  <c r="AV110" i="81"/>
  <c r="AT110" i="81"/>
  <c r="AS110" i="81"/>
  <c r="AR110" i="81"/>
  <c r="Z110" i="81"/>
  <c r="S110" i="81"/>
  <c r="Q110" i="81"/>
  <c r="J110" i="81"/>
  <c r="I110" i="81"/>
  <c r="H110" i="81"/>
  <c r="G110" i="81"/>
  <c r="B110" i="81"/>
  <c r="AA110" i="81" s="1"/>
  <c r="AV109" i="81"/>
  <c r="AT109" i="81"/>
  <c r="AS109" i="81"/>
  <c r="AR109" i="81"/>
  <c r="Z109" i="81"/>
  <c r="S109" i="81"/>
  <c r="Q109" i="81"/>
  <c r="J109" i="81"/>
  <c r="I109" i="81"/>
  <c r="H109" i="81"/>
  <c r="G109" i="81"/>
  <c r="B109" i="81"/>
  <c r="AT108" i="81" s="1"/>
  <c r="AS108" i="81"/>
  <c r="AR108" i="81"/>
  <c r="Z108" i="81"/>
  <c r="S108" i="81"/>
  <c r="Q108" i="81"/>
  <c r="I108" i="81"/>
  <c r="H108" i="81"/>
  <c r="G108" i="81"/>
  <c r="AS107" i="81"/>
  <c r="AR107" i="81"/>
  <c r="Z107" i="81"/>
  <c r="S107" i="81"/>
  <c r="Q107" i="81"/>
  <c r="I107" i="81"/>
  <c r="H107" i="81"/>
  <c r="G107" i="81"/>
  <c r="AS106" i="81"/>
  <c r="AR106" i="81"/>
  <c r="Z106" i="81"/>
  <c r="S106" i="81"/>
  <c r="Q106" i="81"/>
  <c r="I106" i="81"/>
  <c r="H106" i="81"/>
  <c r="G106" i="81"/>
  <c r="AS105" i="81"/>
  <c r="AR105" i="81"/>
  <c r="Z105" i="81"/>
  <c r="S105" i="81"/>
  <c r="Q105" i="81"/>
  <c r="I105" i="81"/>
  <c r="H105" i="81"/>
  <c r="G105" i="81"/>
  <c r="AS104" i="81"/>
  <c r="AR104" i="81"/>
  <c r="Z104" i="81"/>
  <c r="S104" i="81"/>
  <c r="Q104" i="81"/>
  <c r="I104" i="81"/>
  <c r="H104" i="81"/>
  <c r="G104" i="81"/>
  <c r="AS103" i="81"/>
  <c r="AR103" i="81"/>
  <c r="Z103" i="81"/>
  <c r="S103" i="81"/>
  <c r="Q103" i="81"/>
  <c r="I103" i="81"/>
  <c r="H103" i="81"/>
  <c r="G103" i="81"/>
  <c r="AS102" i="81"/>
  <c r="AR102" i="81"/>
  <c r="Z102" i="81"/>
  <c r="S102" i="81"/>
  <c r="Q102" i="81"/>
  <c r="I102" i="81"/>
  <c r="H102" i="81"/>
  <c r="G102" i="81"/>
  <c r="AS101" i="81"/>
  <c r="AR101" i="81"/>
  <c r="Z101" i="81"/>
  <c r="S101" i="81"/>
  <c r="Q101" i="81"/>
  <c r="I101" i="81"/>
  <c r="H101" i="81"/>
  <c r="G101" i="81"/>
  <c r="AS100" i="81"/>
  <c r="AR100" i="81"/>
  <c r="Z100" i="81"/>
  <c r="S100" i="81"/>
  <c r="Q100" i="81"/>
  <c r="I100" i="81"/>
  <c r="H100" i="81"/>
  <c r="G100" i="81"/>
  <c r="AS99" i="81"/>
  <c r="AR99" i="81"/>
  <c r="Z99" i="81"/>
  <c r="S99" i="81"/>
  <c r="Q99" i="81"/>
  <c r="I99" i="81"/>
  <c r="H99" i="81"/>
  <c r="G99" i="81"/>
  <c r="AS98" i="81"/>
  <c r="AR98" i="81"/>
  <c r="Z98" i="81"/>
  <c r="S98" i="81"/>
  <c r="Q98" i="81"/>
  <c r="I98" i="81"/>
  <c r="H98" i="81"/>
  <c r="G98" i="81"/>
  <c r="AS97" i="81"/>
  <c r="AR97" i="81"/>
  <c r="Z97" i="81"/>
  <c r="S97" i="81"/>
  <c r="Q97" i="81"/>
  <c r="I97" i="81"/>
  <c r="H97" i="81"/>
  <c r="G97" i="81"/>
  <c r="AS96" i="81"/>
  <c r="AR96" i="81"/>
  <c r="Z96" i="81"/>
  <c r="S96" i="81"/>
  <c r="Q96" i="81"/>
  <c r="I96" i="81"/>
  <c r="H96" i="81"/>
  <c r="G96" i="81"/>
  <c r="AS95" i="81"/>
  <c r="AR95" i="81"/>
  <c r="Z95" i="81"/>
  <c r="S95" i="81"/>
  <c r="Q95" i="81"/>
  <c r="I95" i="81"/>
  <c r="H95" i="81"/>
  <c r="G95" i="81"/>
  <c r="AS94" i="81"/>
  <c r="AR94" i="81"/>
  <c r="Z94" i="81"/>
  <c r="S94" i="81"/>
  <c r="Q94" i="81"/>
  <c r="I94" i="81"/>
  <c r="H94" i="81"/>
  <c r="G94" i="81"/>
  <c r="AS93" i="81"/>
  <c r="AR93" i="81"/>
  <c r="Z93" i="81"/>
  <c r="S93" i="81"/>
  <c r="Q93" i="81"/>
  <c r="I93" i="81"/>
  <c r="H93" i="81"/>
  <c r="G93" i="81"/>
  <c r="AS92" i="81"/>
  <c r="AR92" i="81"/>
  <c r="Z92" i="81"/>
  <c r="S92" i="81"/>
  <c r="Q92" i="81"/>
  <c r="I92" i="81"/>
  <c r="H92" i="81"/>
  <c r="G92" i="81"/>
  <c r="AS91" i="81"/>
  <c r="AR91" i="81"/>
  <c r="Z91" i="81"/>
  <c r="S91" i="81"/>
  <c r="Q91" i="81"/>
  <c r="I91" i="81"/>
  <c r="H91" i="81"/>
  <c r="G91" i="81"/>
  <c r="AS90" i="81"/>
  <c r="AR90" i="81"/>
  <c r="Z90" i="81"/>
  <c r="S90" i="81"/>
  <c r="Q90" i="81"/>
  <c r="I90" i="81"/>
  <c r="H90" i="81"/>
  <c r="G90" i="81"/>
  <c r="AS89" i="81"/>
  <c r="AR89" i="81"/>
  <c r="Z89" i="81"/>
  <c r="S89" i="81"/>
  <c r="Q89" i="81"/>
  <c r="I89" i="81"/>
  <c r="H89" i="81"/>
  <c r="G89" i="81"/>
  <c r="AS88" i="81"/>
  <c r="AR88" i="81"/>
  <c r="Z88" i="81"/>
  <c r="S88" i="81"/>
  <c r="Q88" i="81"/>
  <c r="I88" i="81"/>
  <c r="H88" i="81"/>
  <c r="G88" i="81"/>
  <c r="AS87" i="81"/>
  <c r="AR87" i="81"/>
  <c r="Z87" i="81"/>
  <c r="S87" i="81"/>
  <c r="Q87" i="81"/>
  <c r="I87" i="81"/>
  <c r="H87" i="81"/>
  <c r="G87" i="81"/>
  <c r="AS86" i="81"/>
  <c r="AR86" i="81"/>
  <c r="Z86" i="81"/>
  <c r="S86" i="81"/>
  <c r="Q86" i="81"/>
  <c r="I86" i="81"/>
  <c r="H86" i="81"/>
  <c r="G86" i="81"/>
  <c r="AS85" i="81"/>
  <c r="AR85" i="81"/>
  <c r="Z85" i="81"/>
  <c r="S85" i="81"/>
  <c r="Q85" i="81"/>
  <c r="I85" i="81"/>
  <c r="H85" i="81"/>
  <c r="G85" i="81"/>
  <c r="AS84" i="81"/>
  <c r="AR84" i="81"/>
  <c r="Z84" i="81"/>
  <c r="S84" i="81"/>
  <c r="Q84" i="81"/>
  <c r="I84" i="81"/>
  <c r="H84" i="81"/>
  <c r="G84" i="81"/>
  <c r="AS83" i="81"/>
  <c r="AR83" i="81"/>
  <c r="Z83" i="81"/>
  <c r="S83" i="81"/>
  <c r="Q83" i="81"/>
  <c r="I83" i="81"/>
  <c r="H83" i="81"/>
  <c r="G83" i="81"/>
  <c r="AS82" i="81"/>
  <c r="AR82" i="81"/>
  <c r="Z82" i="81"/>
  <c r="S82" i="81"/>
  <c r="Q82" i="81"/>
  <c r="I82" i="81"/>
  <c r="H82" i="81"/>
  <c r="G82" i="81"/>
  <c r="AS81" i="81"/>
  <c r="AR81" i="81"/>
  <c r="Z81" i="81"/>
  <c r="S81" i="81"/>
  <c r="Q81" i="81"/>
  <c r="I81" i="81"/>
  <c r="H81" i="81"/>
  <c r="G81" i="81"/>
  <c r="AS80" i="81"/>
  <c r="AR80" i="81"/>
  <c r="Z80" i="81"/>
  <c r="S80" i="81"/>
  <c r="Q80" i="81"/>
  <c r="I80" i="81"/>
  <c r="H80" i="81"/>
  <c r="G80" i="81"/>
  <c r="AS79" i="81"/>
  <c r="AR79" i="81"/>
  <c r="Z79" i="81"/>
  <c r="S79" i="81"/>
  <c r="Q79" i="81"/>
  <c r="I79" i="81"/>
  <c r="H79" i="81"/>
  <c r="G79" i="81"/>
  <c r="AS78" i="81"/>
  <c r="AR78" i="81"/>
  <c r="Z78" i="81"/>
  <c r="S78" i="81"/>
  <c r="Q78" i="81"/>
  <c r="I78" i="81"/>
  <c r="H78" i="81"/>
  <c r="G78" i="81"/>
  <c r="AS77" i="81"/>
  <c r="AR77" i="81"/>
  <c r="Z77" i="81"/>
  <c r="S77" i="81"/>
  <c r="Q77" i="81"/>
  <c r="I77" i="81"/>
  <c r="H77" i="81"/>
  <c r="G77" i="81"/>
  <c r="AS76" i="81"/>
  <c r="AR76" i="81"/>
  <c r="Z76" i="81"/>
  <c r="S76" i="81"/>
  <c r="Q76" i="81"/>
  <c r="I76" i="81"/>
  <c r="H76" i="81"/>
  <c r="G76" i="81"/>
  <c r="AS75" i="81"/>
  <c r="AR75" i="81"/>
  <c r="Z75" i="81"/>
  <c r="S75" i="81"/>
  <c r="Q75" i="81"/>
  <c r="I75" i="81"/>
  <c r="H75" i="81"/>
  <c r="G75" i="81"/>
  <c r="AS74" i="81"/>
  <c r="AR74" i="81"/>
  <c r="Z74" i="81"/>
  <c r="S74" i="81"/>
  <c r="Q74" i="81"/>
  <c r="I74" i="81"/>
  <c r="H74" i="81"/>
  <c r="G74" i="81"/>
  <c r="AS73" i="81"/>
  <c r="AR73" i="81"/>
  <c r="Z73" i="81"/>
  <c r="S73" i="81"/>
  <c r="Q73" i="81"/>
  <c r="I73" i="81"/>
  <c r="H73" i="81"/>
  <c r="G73" i="81"/>
  <c r="AS72" i="81"/>
  <c r="AR72" i="81"/>
  <c r="Z72" i="81"/>
  <c r="S72" i="81"/>
  <c r="Q72" i="81"/>
  <c r="I72" i="81"/>
  <c r="H72" i="81"/>
  <c r="G72" i="81"/>
  <c r="AS71" i="81"/>
  <c r="AR71" i="81"/>
  <c r="Z71" i="81"/>
  <c r="S71" i="81"/>
  <c r="Q71" i="81"/>
  <c r="I71" i="81"/>
  <c r="H71" i="81"/>
  <c r="G71" i="81"/>
  <c r="AS70" i="81"/>
  <c r="AR70" i="81"/>
  <c r="Z70" i="81"/>
  <c r="S70" i="81"/>
  <c r="Q70" i="81"/>
  <c r="I70" i="81"/>
  <c r="H70" i="81"/>
  <c r="G70" i="81"/>
  <c r="AS69" i="81"/>
  <c r="AR69" i="81"/>
  <c r="Z69" i="81"/>
  <c r="S69" i="81"/>
  <c r="Q69" i="81"/>
  <c r="I69" i="81"/>
  <c r="H69" i="81"/>
  <c r="G69" i="81"/>
  <c r="AS68" i="81"/>
  <c r="AR68" i="81"/>
  <c r="Z68" i="81"/>
  <c r="S68" i="81"/>
  <c r="Q68" i="81"/>
  <c r="I68" i="81"/>
  <c r="H68" i="81"/>
  <c r="G68" i="81"/>
  <c r="AS67" i="81"/>
  <c r="AR67" i="81"/>
  <c r="Z67" i="81"/>
  <c r="S67" i="81"/>
  <c r="Q67" i="81"/>
  <c r="I67" i="81"/>
  <c r="H67" i="81"/>
  <c r="G67" i="81"/>
  <c r="AS66" i="81"/>
  <c r="AR66" i="81"/>
  <c r="Z66" i="81"/>
  <c r="S66" i="81"/>
  <c r="Q66" i="81"/>
  <c r="I66" i="81"/>
  <c r="H66" i="81"/>
  <c r="G66" i="81"/>
  <c r="AS65" i="81"/>
  <c r="AR65" i="81"/>
  <c r="Z65" i="81"/>
  <c r="S65" i="81"/>
  <c r="Q65" i="81"/>
  <c r="I65" i="81"/>
  <c r="H65" i="81"/>
  <c r="G65" i="81"/>
  <c r="AS64" i="81"/>
  <c r="AR64" i="81"/>
  <c r="Z64" i="81"/>
  <c r="S64" i="81"/>
  <c r="Q64" i="81"/>
  <c r="I64" i="81"/>
  <c r="H64" i="81"/>
  <c r="G64" i="81"/>
  <c r="AS63" i="81"/>
  <c r="AR63" i="81"/>
  <c r="Z63" i="81"/>
  <c r="S63" i="81"/>
  <c r="Q63" i="81"/>
  <c r="I63" i="81"/>
  <c r="H63" i="81"/>
  <c r="G63" i="81"/>
  <c r="AS62" i="81"/>
  <c r="AR62" i="81"/>
  <c r="Z62" i="81"/>
  <c r="S62" i="81"/>
  <c r="Q62" i="81"/>
  <c r="I62" i="81"/>
  <c r="H62" i="81"/>
  <c r="G62" i="81"/>
  <c r="AS61" i="81"/>
  <c r="AR61" i="81"/>
  <c r="Z61" i="81"/>
  <c r="S61" i="81"/>
  <c r="Q61" i="81"/>
  <c r="I61" i="81"/>
  <c r="H61" i="81"/>
  <c r="G61" i="81"/>
  <c r="AS60" i="81"/>
  <c r="AR60" i="81"/>
  <c r="Z60" i="81"/>
  <c r="S60" i="81"/>
  <c r="Q60" i="81"/>
  <c r="I60" i="81"/>
  <c r="H60" i="81"/>
  <c r="G60" i="81"/>
  <c r="AS59" i="81"/>
  <c r="AR59" i="81"/>
  <c r="S59" i="81"/>
  <c r="Q59" i="81"/>
  <c r="I59" i="81"/>
  <c r="H59" i="81"/>
  <c r="G59" i="81"/>
  <c r="AS58" i="81"/>
  <c r="AR58" i="81"/>
  <c r="S58" i="81"/>
  <c r="Q58" i="81"/>
  <c r="I58" i="81"/>
  <c r="H58" i="81"/>
  <c r="G58" i="81"/>
  <c r="AS57" i="81"/>
  <c r="AR57" i="81"/>
  <c r="S57" i="81"/>
  <c r="Q57" i="81"/>
  <c r="I57" i="81"/>
  <c r="H57" i="81"/>
  <c r="G57" i="81"/>
  <c r="AS56" i="81"/>
  <c r="AR56" i="81"/>
  <c r="S56" i="81"/>
  <c r="Q56" i="81"/>
  <c r="I56" i="81"/>
  <c r="H56" i="81"/>
  <c r="G56" i="81"/>
  <c r="AS55" i="81"/>
  <c r="AR55" i="81"/>
  <c r="S55" i="81"/>
  <c r="Q55" i="81"/>
  <c r="I55" i="81"/>
  <c r="H55" i="81"/>
  <c r="G55" i="81"/>
  <c r="AS54" i="81"/>
  <c r="AR54" i="81"/>
  <c r="S54" i="81"/>
  <c r="Q54" i="81"/>
  <c r="I54" i="81"/>
  <c r="H54" i="81"/>
  <c r="G54" i="81"/>
  <c r="AS53" i="81"/>
  <c r="AR53" i="81"/>
  <c r="S53" i="81"/>
  <c r="Q53" i="81"/>
  <c r="I53" i="81"/>
  <c r="H53" i="81"/>
  <c r="G53" i="81"/>
  <c r="AS52" i="81"/>
  <c r="AR52" i="81"/>
  <c r="S52" i="81"/>
  <c r="Q52" i="81"/>
  <c r="I52" i="81"/>
  <c r="H52" i="81"/>
  <c r="G52" i="81"/>
  <c r="AS51" i="81"/>
  <c r="AR51" i="81"/>
  <c r="S51" i="81"/>
  <c r="Q51" i="81"/>
  <c r="I51" i="81"/>
  <c r="H51" i="81"/>
  <c r="G51" i="81"/>
  <c r="AS50" i="81"/>
  <c r="AR50" i="81"/>
  <c r="S50" i="81"/>
  <c r="Q50" i="81"/>
  <c r="J50" i="81"/>
  <c r="AY50" i="81" s="1"/>
  <c r="I50" i="81"/>
  <c r="AV50" i="81" s="1"/>
  <c r="H50" i="81"/>
  <c r="G50" i="81"/>
  <c r="AS49" i="81"/>
  <c r="AR49" i="81"/>
  <c r="S49" i="81"/>
  <c r="Q49" i="81"/>
  <c r="J49" i="81"/>
  <c r="I49" i="81"/>
  <c r="AY49" i="81" s="1"/>
  <c r="H49" i="81"/>
  <c r="G49" i="81"/>
  <c r="AS48" i="81"/>
  <c r="AR48" i="81"/>
  <c r="S48" i="81"/>
  <c r="Q48" i="81"/>
  <c r="I48" i="81"/>
  <c r="H48" i="81"/>
  <c r="AY48" i="81" s="1"/>
  <c r="G48" i="81"/>
  <c r="J48" i="81" s="1"/>
  <c r="AS47" i="81"/>
  <c r="AR47" i="81"/>
  <c r="S47" i="81"/>
  <c r="Q47" i="81"/>
  <c r="I47" i="81"/>
  <c r="H47" i="81"/>
  <c r="G47" i="81"/>
  <c r="AS46" i="81"/>
  <c r="AR46" i="81"/>
  <c r="S46" i="81"/>
  <c r="Q46" i="81"/>
  <c r="I46" i="81"/>
  <c r="H46" i="81"/>
  <c r="G46" i="81"/>
  <c r="AS45" i="81"/>
  <c r="AR45" i="81"/>
  <c r="S45" i="81"/>
  <c r="Q45" i="81"/>
  <c r="I45" i="81"/>
  <c r="H45" i="81"/>
  <c r="G45" i="81"/>
  <c r="J45" i="81" s="1"/>
  <c r="AV45" i="81" s="1"/>
  <c r="AS44" i="81"/>
  <c r="AR44" i="81"/>
  <c r="S44" i="81"/>
  <c r="Q44" i="81"/>
  <c r="I44" i="81"/>
  <c r="H44" i="81"/>
  <c r="G44" i="81"/>
  <c r="AS43" i="81"/>
  <c r="AR43" i="81"/>
  <c r="S43" i="81"/>
  <c r="Q43" i="81"/>
  <c r="I43" i="81"/>
  <c r="H43" i="81"/>
  <c r="G43" i="81"/>
  <c r="AS42" i="81"/>
  <c r="AR42" i="81"/>
  <c r="S42" i="81"/>
  <c r="Q42" i="81"/>
  <c r="J42" i="81"/>
  <c r="AY42" i="81" s="1"/>
  <c r="I42" i="81"/>
  <c r="AV42" i="81" s="1"/>
  <c r="H42" i="81"/>
  <c r="G42" i="81"/>
  <c r="AS41" i="81"/>
  <c r="AR41" i="81"/>
  <c r="S41" i="81"/>
  <c r="Q41" i="81"/>
  <c r="J41" i="81"/>
  <c r="I41" i="81"/>
  <c r="AY41" i="81" s="1"/>
  <c r="H41" i="81"/>
  <c r="G41" i="81"/>
  <c r="AS40" i="81"/>
  <c r="AR40" i="81"/>
  <c r="S40" i="81"/>
  <c r="Q40" i="81"/>
  <c r="I40" i="81"/>
  <c r="H40" i="81"/>
  <c r="AY40" i="81" s="1"/>
  <c r="G40" i="81"/>
  <c r="J40" i="81" s="1"/>
  <c r="AS39" i="81"/>
  <c r="AR39" i="81"/>
  <c r="S39" i="81"/>
  <c r="Q39" i="81"/>
  <c r="I39" i="81"/>
  <c r="H39" i="81"/>
  <c r="G39" i="81"/>
  <c r="AS38" i="81"/>
  <c r="AR38" i="81"/>
  <c r="S38" i="81"/>
  <c r="Q38" i="81"/>
  <c r="I38" i="81"/>
  <c r="H38" i="81"/>
  <c r="G38" i="81"/>
  <c r="AS37" i="81"/>
  <c r="AR37" i="81"/>
  <c r="S37" i="81"/>
  <c r="Q37" i="81"/>
  <c r="I37" i="81"/>
  <c r="H37" i="81"/>
  <c r="G37" i="81"/>
  <c r="AS36" i="81"/>
  <c r="AR36" i="81"/>
  <c r="S36" i="81"/>
  <c r="Q36" i="81"/>
  <c r="J36" i="81"/>
  <c r="AY36" i="81" s="1"/>
  <c r="I36" i="81"/>
  <c r="AV36" i="81" s="1"/>
  <c r="H36" i="81"/>
  <c r="G36" i="81"/>
  <c r="AS35" i="81"/>
  <c r="AR35" i="81"/>
  <c r="S35" i="81"/>
  <c r="Q35" i="81"/>
  <c r="I35" i="81"/>
  <c r="H35" i="81"/>
  <c r="G35" i="81"/>
  <c r="AS34" i="81"/>
  <c r="AR34" i="81"/>
  <c r="S34" i="81"/>
  <c r="Q34" i="81"/>
  <c r="I34" i="81"/>
  <c r="H34" i="81"/>
  <c r="G34" i="81"/>
  <c r="AS33" i="81"/>
  <c r="AR33" i="81"/>
  <c r="S33" i="81"/>
  <c r="Q33" i="81"/>
  <c r="I33" i="81"/>
  <c r="H33" i="81"/>
  <c r="G33" i="81"/>
  <c r="AS32" i="81"/>
  <c r="AR32" i="81"/>
  <c r="S32" i="81"/>
  <c r="Q32" i="81"/>
  <c r="J32" i="81"/>
  <c r="AY32" i="81" s="1"/>
  <c r="I32" i="81"/>
  <c r="AV32" i="81" s="1"/>
  <c r="H32" i="81"/>
  <c r="G32" i="81"/>
  <c r="AS31" i="81"/>
  <c r="AR31" i="81"/>
  <c r="S31" i="81"/>
  <c r="Q31" i="81"/>
  <c r="I31" i="81"/>
  <c r="H31" i="81"/>
  <c r="G31" i="81"/>
  <c r="AS30" i="81"/>
  <c r="AR30" i="81"/>
  <c r="S30" i="81"/>
  <c r="Q30" i="81"/>
  <c r="I30" i="81"/>
  <c r="H30" i="81"/>
  <c r="G30" i="81"/>
  <c r="AS29" i="81"/>
  <c r="AR29" i="81"/>
  <c r="S29" i="81"/>
  <c r="Q29" i="81"/>
  <c r="I29" i="81"/>
  <c r="H29" i="81"/>
  <c r="G29" i="81"/>
  <c r="AS28" i="81"/>
  <c r="AR28" i="81"/>
  <c r="S28" i="81"/>
  <c r="Q28" i="81"/>
  <c r="J28" i="81"/>
  <c r="AY28" i="81" s="1"/>
  <c r="I28" i="81"/>
  <c r="AV28" i="81" s="1"/>
  <c r="H28" i="81"/>
  <c r="G28" i="81"/>
  <c r="AS27" i="81"/>
  <c r="AR27" i="81"/>
  <c r="S27" i="81"/>
  <c r="Q27" i="81"/>
  <c r="I27" i="81"/>
  <c r="H27" i="81"/>
  <c r="G27" i="81"/>
  <c r="AS26" i="81"/>
  <c r="AR26" i="81"/>
  <c r="S26" i="81"/>
  <c r="Q26" i="81"/>
  <c r="I26" i="81"/>
  <c r="H26" i="81"/>
  <c r="G26" i="81"/>
  <c r="AS25" i="81"/>
  <c r="AR25" i="81"/>
  <c r="S25" i="81"/>
  <c r="Q25" i="81"/>
  <c r="I25" i="81"/>
  <c r="H25" i="81"/>
  <c r="G25" i="81"/>
  <c r="AS24" i="81"/>
  <c r="AR24" i="81"/>
  <c r="S24" i="81"/>
  <c r="Q24" i="81"/>
  <c r="J24" i="81"/>
  <c r="AY24" i="81" s="1"/>
  <c r="I24" i="81"/>
  <c r="AV24" i="81" s="1"/>
  <c r="H24" i="81"/>
  <c r="G24" i="81"/>
  <c r="AS23" i="81"/>
  <c r="AR23" i="81"/>
  <c r="Z23" i="81"/>
  <c r="S23" i="81"/>
  <c r="Q23" i="81"/>
  <c r="I23" i="81"/>
  <c r="H23" i="81"/>
  <c r="G23" i="81"/>
  <c r="AS22" i="81"/>
  <c r="AR22" i="81"/>
  <c r="Z22" i="81"/>
  <c r="S22" i="81"/>
  <c r="Q22" i="81"/>
  <c r="J22" i="81"/>
  <c r="AV22" i="81" s="1"/>
  <c r="I22" i="81"/>
  <c r="H22" i="81"/>
  <c r="G22" i="81"/>
  <c r="AY22" i="81" s="1"/>
  <c r="AS21" i="81"/>
  <c r="AR21" i="81"/>
  <c r="Z21" i="81"/>
  <c r="S21" i="81"/>
  <c r="Q21" i="81"/>
  <c r="I21" i="81"/>
  <c r="H21" i="81"/>
  <c r="G21" i="81"/>
  <c r="AS20" i="81"/>
  <c r="AR20" i="81"/>
  <c r="Z20" i="81"/>
  <c r="S20" i="81"/>
  <c r="Q20" i="81"/>
  <c r="J20" i="81"/>
  <c r="AV20" i="81" s="1"/>
  <c r="I20" i="81"/>
  <c r="H20" i="81"/>
  <c r="G20" i="81"/>
  <c r="AY20" i="81" s="1"/>
  <c r="AS19" i="81"/>
  <c r="AR19" i="81"/>
  <c r="Z19" i="81"/>
  <c r="S19" i="81"/>
  <c r="Q19" i="81"/>
  <c r="I19" i="81"/>
  <c r="H19" i="81"/>
  <c r="G19" i="81"/>
  <c r="AS18" i="81"/>
  <c r="AR18" i="81"/>
  <c r="Z18" i="81"/>
  <c r="S18" i="81"/>
  <c r="Q18" i="81"/>
  <c r="J18" i="81"/>
  <c r="AV18" i="81" s="1"/>
  <c r="I18" i="81"/>
  <c r="H18" i="81"/>
  <c r="G18" i="81"/>
  <c r="AY18" i="81" s="1"/>
  <c r="AS17" i="81"/>
  <c r="AR17" i="81"/>
  <c r="Z17" i="81"/>
  <c r="S17" i="81"/>
  <c r="Q17" i="81"/>
  <c r="I17" i="81"/>
  <c r="H17" i="81"/>
  <c r="G17" i="81"/>
  <c r="AV16" i="81"/>
  <c r="AS16" i="81"/>
  <c r="AR16" i="81"/>
  <c r="Z16" i="81"/>
  <c r="S16" i="81"/>
  <c r="Q16" i="81"/>
  <c r="J16" i="81"/>
  <c r="I16" i="81"/>
  <c r="H120" i="81" s="1"/>
  <c r="H16" i="81"/>
  <c r="G16" i="81"/>
  <c r="D120" i="81" s="1"/>
  <c r="B16" i="81"/>
  <c r="AA16" i="81" s="1"/>
  <c r="AY15" i="81"/>
  <c r="AV15" i="81"/>
  <c r="AM14" i="81"/>
  <c r="AO14" i="81" s="1"/>
  <c r="AJ14" i="81"/>
  <c r="H14" i="81"/>
  <c r="B10" i="81"/>
  <c r="C9" i="81"/>
  <c r="B141" i="81" s="1"/>
  <c r="D7" i="81"/>
  <c r="V5" i="81"/>
  <c r="E5" i="81"/>
  <c r="E3" i="81"/>
  <c r="C3" i="81"/>
  <c r="AV2" i="81"/>
  <c r="V2" i="81"/>
  <c r="T2" i="81" a="1"/>
  <c r="T2" i="81" s="1"/>
  <c r="B148" i="80"/>
  <c r="B146" i="80"/>
  <c r="B145" i="80"/>
  <c r="B144" i="80"/>
  <c r="B143" i="80"/>
  <c r="B142" i="80"/>
  <c r="B140" i="80"/>
  <c r="B139" i="80"/>
  <c r="B137" i="80"/>
  <c r="B135" i="80"/>
  <c r="B134" i="80"/>
  <c r="B133" i="80"/>
  <c r="B132" i="80"/>
  <c r="AV127" i="80"/>
  <c r="D127" i="80"/>
  <c r="B127" i="80"/>
  <c r="D126" i="80"/>
  <c r="AV126" i="80" s="1"/>
  <c r="B126" i="80"/>
  <c r="D125" i="80"/>
  <c r="AV125" i="80" s="1"/>
  <c r="B125" i="80"/>
  <c r="D124" i="80"/>
  <c r="AV124" i="80" s="1"/>
  <c r="B124" i="80"/>
  <c r="D123" i="80"/>
  <c r="AV123" i="80" s="1"/>
  <c r="B123" i="80"/>
  <c r="AV122" i="80"/>
  <c r="D122" i="80"/>
  <c r="B122" i="80"/>
  <c r="D121" i="80"/>
  <c r="B121" i="80"/>
  <c r="V120" i="80"/>
  <c r="U120" i="80"/>
  <c r="T120" i="80"/>
  <c r="C118" i="80"/>
  <c r="D118" i="80" s="1"/>
  <c r="AV118" i="80" s="1"/>
  <c r="AT116" i="80"/>
  <c r="AV115" i="80"/>
  <c r="AT115" i="80"/>
  <c r="AS115" i="80"/>
  <c r="AR115" i="80"/>
  <c r="Z115" i="80"/>
  <c r="S115" i="80"/>
  <c r="Q115" i="80"/>
  <c r="J115" i="80"/>
  <c r="I115" i="80"/>
  <c r="H115" i="80"/>
  <c r="G115" i="80"/>
  <c r="B115" i="80"/>
  <c r="AA115" i="80" s="1"/>
  <c r="AV114" i="80"/>
  <c r="AT114" i="80"/>
  <c r="AS114" i="80"/>
  <c r="AR114" i="80"/>
  <c r="Z114" i="80"/>
  <c r="S114" i="80"/>
  <c r="Q114" i="80"/>
  <c r="J114" i="80"/>
  <c r="I114" i="80"/>
  <c r="H114" i="80"/>
  <c r="G114" i="80"/>
  <c r="B114" i="80"/>
  <c r="AA114" i="80" s="1"/>
  <c r="AT113" i="80"/>
  <c r="AS113" i="80"/>
  <c r="AR113" i="80"/>
  <c r="Z113" i="80"/>
  <c r="S113" i="80"/>
  <c r="Q113" i="80"/>
  <c r="J113" i="80"/>
  <c r="I113" i="80"/>
  <c r="H113" i="80"/>
  <c r="G113" i="80"/>
  <c r="AV113" i="80" s="1"/>
  <c r="B113" i="80"/>
  <c r="AA113" i="80" s="1"/>
  <c r="AV112" i="80"/>
  <c r="AT112" i="80"/>
  <c r="AS112" i="80"/>
  <c r="AR112" i="80"/>
  <c r="Z112" i="80"/>
  <c r="S112" i="80"/>
  <c r="Q112" i="80"/>
  <c r="J112" i="80"/>
  <c r="I112" i="80"/>
  <c r="H112" i="80"/>
  <c r="G112" i="80"/>
  <c r="B112" i="80"/>
  <c r="AA112" i="80" s="1"/>
  <c r="AV111" i="80"/>
  <c r="AT111" i="80"/>
  <c r="AS111" i="80"/>
  <c r="AR111" i="80"/>
  <c r="Z111" i="80"/>
  <c r="S111" i="80"/>
  <c r="Q111" i="80"/>
  <c r="J111" i="80"/>
  <c r="I111" i="80"/>
  <c r="H111" i="80"/>
  <c r="G111" i="80"/>
  <c r="B111" i="80"/>
  <c r="AA111" i="80" s="1"/>
  <c r="AV110" i="80"/>
  <c r="AT110" i="80"/>
  <c r="AS110" i="80"/>
  <c r="AR110" i="80"/>
  <c r="Z110" i="80"/>
  <c r="S110" i="80"/>
  <c r="Q110" i="80"/>
  <c r="J110" i="80"/>
  <c r="I110" i="80"/>
  <c r="H110" i="80"/>
  <c r="G110" i="80"/>
  <c r="B110" i="80"/>
  <c r="AA110" i="80" s="1"/>
  <c r="AT109" i="80"/>
  <c r="AS109" i="80"/>
  <c r="AR109" i="80"/>
  <c r="Z109" i="80"/>
  <c r="S109" i="80"/>
  <c r="Q109" i="80"/>
  <c r="J109" i="80"/>
  <c r="I109" i="80"/>
  <c r="H109" i="80"/>
  <c r="G109" i="80"/>
  <c r="AV109" i="80" s="1"/>
  <c r="B109" i="80"/>
  <c r="AA109" i="80" s="1"/>
  <c r="AT108" i="80"/>
  <c r="AS108" i="80"/>
  <c r="AR108" i="80"/>
  <c r="Z108" i="80"/>
  <c r="S108" i="80"/>
  <c r="Q108" i="80"/>
  <c r="I108" i="80"/>
  <c r="H108" i="80"/>
  <c r="G108" i="80"/>
  <c r="AS107" i="80"/>
  <c r="AR107" i="80"/>
  <c r="Z107" i="80"/>
  <c r="S107" i="80"/>
  <c r="Q107" i="80"/>
  <c r="I107" i="80"/>
  <c r="H107" i="80"/>
  <c r="G107" i="80"/>
  <c r="AS106" i="80"/>
  <c r="AR106" i="80"/>
  <c r="Z106" i="80"/>
  <c r="S106" i="80"/>
  <c r="Q106" i="80"/>
  <c r="I106" i="80"/>
  <c r="H106" i="80"/>
  <c r="G106" i="80"/>
  <c r="AS105" i="80"/>
  <c r="AR105" i="80"/>
  <c r="Z105" i="80"/>
  <c r="S105" i="80"/>
  <c r="Q105" i="80"/>
  <c r="I105" i="80"/>
  <c r="H105" i="80"/>
  <c r="G105" i="80"/>
  <c r="AS104" i="80"/>
  <c r="AR104" i="80"/>
  <c r="Z104" i="80"/>
  <c r="S104" i="80"/>
  <c r="Q104" i="80"/>
  <c r="I104" i="80"/>
  <c r="H104" i="80"/>
  <c r="G104" i="80"/>
  <c r="AS103" i="80"/>
  <c r="AR103" i="80"/>
  <c r="Z103" i="80"/>
  <c r="S103" i="80"/>
  <c r="Q103" i="80"/>
  <c r="I103" i="80"/>
  <c r="H103" i="80"/>
  <c r="G103" i="80"/>
  <c r="AS102" i="80"/>
  <c r="AR102" i="80"/>
  <c r="Z102" i="80"/>
  <c r="S102" i="80"/>
  <c r="Q102" i="80"/>
  <c r="I102" i="80"/>
  <c r="H102" i="80"/>
  <c r="G102" i="80"/>
  <c r="AS101" i="80"/>
  <c r="AR101" i="80"/>
  <c r="Z101" i="80"/>
  <c r="S101" i="80"/>
  <c r="Q101" i="80"/>
  <c r="I101" i="80"/>
  <c r="H101" i="80"/>
  <c r="G101" i="80"/>
  <c r="AS100" i="80"/>
  <c r="AR100" i="80"/>
  <c r="Z100" i="80"/>
  <c r="S100" i="80"/>
  <c r="Q100" i="80"/>
  <c r="I100" i="80"/>
  <c r="H100" i="80"/>
  <c r="G100" i="80"/>
  <c r="AS99" i="80"/>
  <c r="AR99" i="80"/>
  <c r="Z99" i="80"/>
  <c r="S99" i="80"/>
  <c r="Q99" i="80"/>
  <c r="I99" i="80"/>
  <c r="H99" i="80"/>
  <c r="G99" i="80"/>
  <c r="AS98" i="80"/>
  <c r="AR98" i="80"/>
  <c r="Z98" i="80"/>
  <c r="S98" i="80"/>
  <c r="Q98" i="80"/>
  <c r="I98" i="80"/>
  <c r="H98" i="80"/>
  <c r="G98" i="80"/>
  <c r="AS97" i="80"/>
  <c r="AR97" i="80"/>
  <c r="Z97" i="80"/>
  <c r="S97" i="80"/>
  <c r="Q97" i="80"/>
  <c r="I97" i="80"/>
  <c r="H97" i="80"/>
  <c r="G97" i="80"/>
  <c r="AS96" i="80"/>
  <c r="AR96" i="80"/>
  <c r="Z96" i="80"/>
  <c r="S96" i="80"/>
  <c r="Q96" i="80"/>
  <c r="I96" i="80"/>
  <c r="H96" i="80"/>
  <c r="G96" i="80"/>
  <c r="AS95" i="80"/>
  <c r="AR95" i="80"/>
  <c r="Z95" i="80"/>
  <c r="S95" i="80"/>
  <c r="Q95" i="80"/>
  <c r="I95" i="80"/>
  <c r="H95" i="80"/>
  <c r="G95" i="80"/>
  <c r="AS94" i="80"/>
  <c r="AR94" i="80"/>
  <c r="Z94" i="80"/>
  <c r="S94" i="80"/>
  <c r="Q94" i="80"/>
  <c r="I94" i="80"/>
  <c r="H94" i="80"/>
  <c r="G94" i="80"/>
  <c r="AS93" i="80"/>
  <c r="AR93" i="80"/>
  <c r="Z93" i="80"/>
  <c r="S93" i="80"/>
  <c r="Q93" i="80"/>
  <c r="I93" i="80"/>
  <c r="H93" i="80"/>
  <c r="G93" i="80"/>
  <c r="AS92" i="80"/>
  <c r="AR92" i="80"/>
  <c r="Z92" i="80"/>
  <c r="S92" i="80"/>
  <c r="Q92" i="80"/>
  <c r="I92" i="80"/>
  <c r="H92" i="80"/>
  <c r="G92" i="80"/>
  <c r="AS91" i="80"/>
  <c r="AR91" i="80"/>
  <c r="Z91" i="80"/>
  <c r="S91" i="80"/>
  <c r="Q91" i="80"/>
  <c r="I91" i="80"/>
  <c r="H91" i="80"/>
  <c r="G91" i="80"/>
  <c r="AS90" i="80"/>
  <c r="AR90" i="80"/>
  <c r="Z90" i="80"/>
  <c r="S90" i="80"/>
  <c r="Q90" i="80"/>
  <c r="I90" i="80"/>
  <c r="H90" i="80"/>
  <c r="G90" i="80"/>
  <c r="AS89" i="80"/>
  <c r="AR89" i="80"/>
  <c r="Z89" i="80"/>
  <c r="S89" i="80"/>
  <c r="Q89" i="80"/>
  <c r="I89" i="80"/>
  <c r="H89" i="80"/>
  <c r="G89" i="80"/>
  <c r="AS88" i="80"/>
  <c r="AR88" i="80"/>
  <c r="Z88" i="80"/>
  <c r="S88" i="80"/>
  <c r="Q88" i="80"/>
  <c r="I88" i="80"/>
  <c r="H88" i="80"/>
  <c r="G88" i="80"/>
  <c r="AS87" i="80"/>
  <c r="AR87" i="80"/>
  <c r="Z87" i="80"/>
  <c r="S87" i="80"/>
  <c r="Q87" i="80"/>
  <c r="I87" i="80"/>
  <c r="H87" i="80"/>
  <c r="G87" i="80"/>
  <c r="AS86" i="80"/>
  <c r="AR86" i="80"/>
  <c r="Z86" i="80"/>
  <c r="S86" i="80"/>
  <c r="Q86" i="80"/>
  <c r="I86" i="80"/>
  <c r="H86" i="80"/>
  <c r="G86" i="80"/>
  <c r="AS85" i="80"/>
  <c r="AR85" i="80"/>
  <c r="Z85" i="80"/>
  <c r="S85" i="80"/>
  <c r="Q85" i="80"/>
  <c r="I85" i="80"/>
  <c r="H85" i="80"/>
  <c r="G85" i="80"/>
  <c r="AS84" i="80"/>
  <c r="AR84" i="80"/>
  <c r="Z84" i="80"/>
  <c r="S84" i="80"/>
  <c r="Q84" i="80"/>
  <c r="I84" i="80"/>
  <c r="H84" i="80"/>
  <c r="G84" i="80"/>
  <c r="AS83" i="80"/>
  <c r="AR83" i="80"/>
  <c r="Z83" i="80"/>
  <c r="S83" i="80"/>
  <c r="Q83" i="80"/>
  <c r="I83" i="80"/>
  <c r="H83" i="80"/>
  <c r="G83" i="80"/>
  <c r="AS82" i="80"/>
  <c r="AR82" i="80"/>
  <c r="Z82" i="80"/>
  <c r="S82" i="80"/>
  <c r="Q82" i="80"/>
  <c r="I82" i="80"/>
  <c r="H82" i="80"/>
  <c r="G82" i="80"/>
  <c r="AS81" i="80"/>
  <c r="AR81" i="80"/>
  <c r="Z81" i="80"/>
  <c r="S81" i="80"/>
  <c r="Q81" i="80"/>
  <c r="I81" i="80"/>
  <c r="H81" i="80"/>
  <c r="G81" i="80"/>
  <c r="AS80" i="80"/>
  <c r="AR80" i="80"/>
  <c r="Z80" i="80"/>
  <c r="S80" i="80"/>
  <c r="Q80" i="80"/>
  <c r="I80" i="80"/>
  <c r="H80" i="80"/>
  <c r="G80" i="80"/>
  <c r="AS79" i="80"/>
  <c r="AR79" i="80"/>
  <c r="Z79" i="80"/>
  <c r="S79" i="80"/>
  <c r="Q79" i="80"/>
  <c r="I79" i="80"/>
  <c r="H79" i="80"/>
  <c r="G79" i="80"/>
  <c r="AS78" i="80"/>
  <c r="AR78" i="80"/>
  <c r="Z78" i="80"/>
  <c r="S78" i="80"/>
  <c r="Q78" i="80"/>
  <c r="I78" i="80"/>
  <c r="H78" i="80"/>
  <c r="G78" i="80"/>
  <c r="AS77" i="80"/>
  <c r="AR77" i="80"/>
  <c r="Z77" i="80"/>
  <c r="S77" i="80"/>
  <c r="Q77" i="80"/>
  <c r="I77" i="80"/>
  <c r="H77" i="80"/>
  <c r="G77" i="80"/>
  <c r="AS76" i="80"/>
  <c r="AR76" i="80"/>
  <c r="Z76" i="80"/>
  <c r="S76" i="80"/>
  <c r="Q76" i="80"/>
  <c r="I76" i="80"/>
  <c r="H76" i="80"/>
  <c r="G76" i="80"/>
  <c r="AS75" i="80"/>
  <c r="AR75" i="80"/>
  <c r="Z75" i="80"/>
  <c r="S75" i="80"/>
  <c r="Q75" i="80"/>
  <c r="I75" i="80"/>
  <c r="H75" i="80"/>
  <c r="G75" i="80"/>
  <c r="AS74" i="80"/>
  <c r="AR74" i="80"/>
  <c r="Z74" i="80"/>
  <c r="S74" i="80"/>
  <c r="Q74" i="80"/>
  <c r="I74" i="80"/>
  <c r="H74" i="80"/>
  <c r="G74" i="80"/>
  <c r="AS73" i="80"/>
  <c r="AR73" i="80"/>
  <c r="Z73" i="80"/>
  <c r="S73" i="80"/>
  <c r="Q73" i="80"/>
  <c r="I73" i="80"/>
  <c r="H73" i="80"/>
  <c r="G73" i="80"/>
  <c r="AS72" i="80"/>
  <c r="AR72" i="80"/>
  <c r="Z72" i="80"/>
  <c r="S72" i="80"/>
  <c r="Q72" i="80"/>
  <c r="I72" i="80"/>
  <c r="H72" i="80"/>
  <c r="G72" i="80"/>
  <c r="AS71" i="80"/>
  <c r="AR71" i="80"/>
  <c r="Z71" i="80"/>
  <c r="S71" i="80"/>
  <c r="Q71" i="80"/>
  <c r="I71" i="80"/>
  <c r="H71" i="80"/>
  <c r="G71" i="80"/>
  <c r="AS70" i="80"/>
  <c r="AR70" i="80"/>
  <c r="Z70" i="80"/>
  <c r="S70" i="80"/>
  <c r="Q70" i="80"/>
  <c r="I70" i="80"/>
  <c r="H70" i="80"/>
  <c r="G70" i="80"/>
  <c r="AS69" i="80"/>
  <c r="AR69" i="80"/>
  <c r="Z69" i="80"/>
  <c r="S69" i="80"/>
  <c r="Q69" i="80"/>
  <c r="I69" i="80"/>
  <c r="H69" i="80"/>
  <c r="G69" i="80"/>
  <c r="AS68" i="80"/>
  <c r="AR68" i="80"/>
  <c r="Z68" i="80"/>
  <c r="S68" i="80"/>
  <c r="Q68" i="80"/>
  <c r="I68" i="80"/>
  <c r="H68" i="80"/>
  <c r="G68" i="80"/>
  <c r="AS67" i="80"/>
  <c r="AR67" i="80"/>
  <c r="Z67" i="80"/>
  <c r="S67" i="80"/>
  <c r="Q67" i="80"/>
  <c r="I67" i="80"/>
  <c r="H67" i="80"/>
  <c r="G67" i="80"/>
  <c r="AS66" i="80"/>
  <c r="AR66" i="80"/>
  <c r="Z66" i="80"/>
  <c r="S66" i="80"/>
  <c r="Q66" i="80"/>
  <c r="I66" i="80"/>
  <c r="H66" i="80"/>
  <c r="G66" i="80"/>
  <c r="AS65" i="80"/>
  <c r="AR65" i="80"/>
  <c r="Z65" i="80"/>
  <c r="S65" i="80"/>
  <c r="Q65" i="80"/>
  <c r="I65" i="80"/>
  <c r="H65" i="80"/>
  <c r="G65" i="80"/>
  <c r="AS64" i="80"/>
  <c r="AR64" i="80"/>
  <c r="Z64" i="80"/>
  <c r="S64" i="80"/>
  <c r="Q64" i="80"/>
  <c r="I64" i="80"/>
  <c r="H64" i="80"/>
  <c r="G64" i="80"/>
  <c r="AS63" i="80"/>
  <c r="AR63" i="80"/>
  <c r="Z63" i="80"/>
  <c r="S63" i="80"/>
  <c r="Q63" i="80"/>
  <c r="I63" i="80"/>
  <c r="H63" i="80"/>
  <c r="G63" i="80"/>
  <c r="AS62" i="80"/>
  <c r="AR62" i="80"/>
  <c r="Z62" i="80"/>
  <c r="S62" i="80"/>
  <c r="Q62" i="80"/>
  <c r="I62" i="80"/>
  <c r="H62" i="80"/>
  <c r="G62" i="80"/>
  <c r="AS61" i="80"/>
  <c r="AR61" i="80"/>
  <c r="Z61" i="80"/>
  <c r="S61" i="80"/>
  <c r="Q61" i="80"/>
  <c r="I61" i="80"/>
  <c r="H61" i="80"/>
  <c r="G61" i="80"/>
  <c r="AS60" i="80"/>
  <c r="AR60" i="80"/>
  <c r="Z60" i="80"/>
  <c r="S60" i="80"/>
  <c r="Q60" i="80"/>
  <c r="I60" i="80"/>
  <c r="H60" i="80"/>
  <c r="G60" i="80"/>
  <c r="AS59" i="80"/>
  <c r="AR59" i="80"/>
  <c r="S59" i="80"/>
  <c r="Q59" i="80"/>
  <c r="I59" i="80"/>
  <c r="H59" i="80"/>
  <c r="G59" i="80"/>
  <c r="AS58" i="80"/>
  <c r="AR58" i="80"/>
  <c r="S58" i="80"/>
  <c r="Q58" i="80"/>
  <c r="I58" i="80"/>
  <c r="H58" i="80"/>
  <c r="G58" i="80"/>
  <c r="AS57" i="80"/>
  <c r="AR57" i="80"/>
  <c r="S57" i="80"/>
  <c r="Q57" i="80"/>
  <c r="J57" i="80"/>
  <c r="AY57" i="80" s="1"/>
  <c r="I57" i="80"/>
  <c r="H57" i="80"/>
  <c r="G57" i="80"/>
  <c r="AS56" i="80"/>
  <c r="AR56" i="80"/>
  <c r="S56" i="80"/>
  <c r="Q56" i="80"/>
  <c r="I56" i="80"/>
  <c r="H56" i="80"/>
  <c r="G56" i="80"/>
  <c r="AS55" i="80"/>
  <c r="AR55" i="80"/>
  <c r="S55" i="80"/>
  <c r="Q55" i="80"/>
  <c r="I55" i="80"/>
  <c r="H55" i="80"/>
  <c r="G55" i="80"/>
  <c r="AS54" i="80"/>
  <c r="AR54" i="80"/>
  <c r="S54" i="80"/>
  <c r="Q54" i="80"/>
  <c r="I54" i="80"/>
  <c r="H54" i="80"/>
  <c r="G54" i="80"/>
  <c r="AS53" i="80"/>
  <c r="AR53" i="80"/>
  <c r="S53" i="80"/>
  <c r="Q53" i="80"/>
  <c r="I53" i="80"/>
  <c r="H53" i="80"/>
  <c r="G53" i="80"/>
  <c r="AS52" i="80"/>
  <c r="AR52" i="80"/>
  <c r="S52" i="80"/>
  <c r="Q52" i="80"/>
  <c r="I52" i="80"/>
  <c r="H52" i="80"/>
  <c r="G52" i="80"/>
  <c r="AS51" i="80"/>
  <c r="AR51" i="80"/>
  <c r="S51" i="80"/>
  <c r="Q51" i="80"/>
  <c r="I51" i="80"/>
  <c r="H51" i="80"/>
  <c r="G51" i="80"/>
  <c r="AS50" i="80"/>
  <c r="AR50" i="80"/>
  <c r="S50" i="80"/>
  <c r="Q50" i="80"/>
  <c r="I50" i="80"/>
  <c r="H50" i="80"/>
  <c r="G50" i="80"/>
  <c r="AS49" i="80"/>
  <c r="AR49" i="80"/>
  <c r="S49" i="80"/>
  <c r="Q49" i="80"/>
  <c r="J49" i="80"/>
  <c r="AY49" i="80" s="1"/>
  <c r="I49" i="80"/>
  <c r="H49" i="80"/>
  <c r="G49" i="80"/>
  <c r="AS48" i="80"/>
  <c r="AR48" i="80"/>
  <c r="S48" i="80"/>
  <c r="Q48" i="80"/>
  <c r="I48" i="80"/>
  <c r="H48" i="80"/>
  <c r="G48" i="80"/>
  <c r="AS47" i="80"/>
  <c r="AR47" i="80"/>
  <c r="S47" i="80"/>
  <c r="Q47" i="80"/>
  <c r="I47" i="80"/>
  <c r="H47" i="80"/>
  <c r="G47" i="80"/>
  <c r="AS46" i="80"/>
  <c r="AR46" i="80"/>
  <c r="S46" i="80"/>
  <c r="Q46" i="80"/>
  <c r="J46" i="80"/>
  <c r="I46" i="80"/>
  <c r="H46" i="80"/>
  <c r="G46" i="80"/>
  <c r="AY46" i="80" s="1"/>
  <c r="AS45" i="80"/>
  <c r="AR45" i="80"/>
  <c r="S45" i="80"/>
  <c r="Q45" i="80"/>
  <c r="I45" i="80"/>
  <c r="H45" i="80"/>
  <c r="G45" i="80"/>
  <c r="AS44" i="80"/>
  <c r="AR44" i="80"/>
  <c r="S44" i="80"/>
  <c r="Q44" i="80"/>
  <c r="I44" i="80"/>
  <c r="H44" i="80"/>
  <c r="G44" i="80"/>
  <c r="AS43" i="80"/>
  <c r="AR43" i="80"/>
  <c r="S43" i="80"/>
  <c r="Q43" i="80"/>
  <c r="I43" i="80"/>
  <c r="H43" i="80"/>
  <c r="G43" i="80"/>
  <c r="AS42" i="80"/>
  <c r="AR42" i="80"/>
  <c r="S42" i="80"/>
  <c r="Q42" i="80"/>
  <c r="J42" i="80"/>
  <c r="I42" i="80"/>
  <c r="H42" i="80"/>
  <c r="G42" i="80"/>
  <c r="AS41" i="80"/>
  <c r="AR41" i="80"/>
  <c r="S41" i="80"/>
  <c r="Q41" i="80"/>
  <c r="I41" i="80"/>
  <c r="H41" i="80"/>
  <c r="G41" i="80"/>
  <c r="AS40" i="80"/>
  <c r="AR40" i="80"/>
  <c r="S40" i="80"/>
  <c r="Q40" i="80"/>
  <c r="I40" i="80"/>
  <c r="H40" i="80"/>
  <c r="G40" i="80"/>
  <c r="AS39" i="80"/>
  <c r="AR39" i="80"/>
  <c r="S39" i="80"/>
  <c r="Q39" i="80"/>
  <c r="I39" i="80"/>
  <c r="H39" i="80"/>
  <c r="G39" i="80"/>
  <c r="AS38" i="80"/>
  <c r="AR38" i="80"/>
  <c r="S38" i="80"/>
  <c r="Q38" i="80"/>
  <c r="J38" i="80"/>
  <c r="I38" i="80"/>
  <c r="H38" i="80"/>
  <c r="G38" i="80"/>
  <c r="AS37" i="80"/>
  <c r="AR37" i="80"/>
  <c r="S37" i="80"/>
  <c r="Q37" i="80"/>
  <c r="I37" i="80"/>
  <c r="H37" i="80"/>
  <c r="G37" i="80"/>
  <c r="AS36" i="80"/>
  <c r="AR36" i="80"/>
  <c r="S36" i="80"/>
  <c r="Q36" i="80"/>
  <c r="I36" i="80"/>
  <c r="H36" i="80"/>
  <c r="G36" i="80"/>
  <c r="AS35" i="80"/>
  <c r="AR35" i="80"/>
  <c r="S35" i="80"/>
  <c r="Q35" i="80"/>
  <c r="I35" i="80"/>
  <c r="H35" i="80"/>
  <c r="G35" i="80"/>
  <c r="AS34" i="80"/>
  <c r="AR34" i="80"/>
  <c r="S34" i="80"/>
  <c r="Q34" i="80"/>
  <c r="J34" i="80"/>
  <c r="I34" i="80"/>
  <c r="H34" i="80"/>
  <c r="G34" i="80"/>
  <c r="AS33" i="80"/>
  <c r="AR33" i="80"/>
  <c r="S33" i="80"/>
  <c r="Q33" i="80"/>
  <c r="I33" i="80"/>
  <c r="H33" i="80"/>
  <c r="G33" i="80"/>
  <c r="AS32" i="80"/>
  <c r="AR32" i="80"/>
  <c r="S32" i="80"/>
  <c r="Q32" i="80"/>
  <c r="I32" i="80"/>
  <c r="H32" i="80"/>
  <c r="G32" i="80"/>
  <c r="AS31" i="80"/>
  <c r="AR31" i="80"/>
  <c r="S31" i="80"/>
  <c r="Q31" i="80"/>
  <c r="I31" i="80"/>
  <c r="H31" i="80"/>
  <c r="G31" i="80"/>
  <c r="AS30" i="80"/>
  <c r="AR30" i="80"/>
  <c r="S30" i="80"/>
  <c r="Q30" i="80"/>
  <c r="J30" i="80"/>
  <c r="I30" i="80"/>
  <c r="H30" i="80"/>
  <c r="G30" i="80"/>
  <c r="AY30" i="80" s="1"/>
  <c r="AS29" i="80"/>
  <c r="AR29" i="80"/>
  <c r="S29" i="80"/>
  <c r="Q29" i="80"/>
  <c r="I29" i="80"/>
  <c r="H29" i="80"/>
  <c r="G29" i="80"/>
  <c r="AS28" i="80"/>
  <c r="AR28" i="80"/>
  <c r="S28" i="80"/>
  <c r="Q28" i="80"/>
  <c r="I28" i="80"/>
  <c r="H28" i="80"/>
  <c r="G28" i="80"/>
  <c r="AS27" i="80"/>
  <c r="AR27" i="80"/>
  <c r="S27" i="80"/>
  <c r="Q27" i="80"/>
  <c r="I27" i="80"/>
  <c r="H27" i="80"/>
  <c r="G27" i="80"/>
  <c r="AS26" i="80"/>
  <c r="AR26" i="80"/>
  <c r="S26" i="80"/>
  <c r="Q26" i="80"/>
  <c r="J26" i="80"/>
  <c r="I26" i="80"/>
  <c r="H26" i="80"/>
  <c r="G26" i="80"/>
  <c r="AS25" i="80"/>
  <c r="AR25" i="80"/>
  <c r="S25" i="80"/>
  <c r="Q25" i="80"/>
  <c r="I25" i="80"/>
  <c r="H25" i="80"/>
  <c r="G25" i="80"/>
  <c r="AS24" i="80"/>
  <c r="AR24" i="80"/>
  <c r="S24" i="80"/>
  <c r="Q24" i="80"/>
  <c r="I24" i="80"/>
  <c r="H24" i="80"/>
  <c r="G24" i="80"/>
  <c r="AV23" i="80"/>
  <c r="AS23" i="80"/>
  <c r="AR23" i="80"/>
  <c r="Z23" i="80"/>
  <c r="S23" i="80"/>
  <c r="Q23" i="80"/>
  <c r="J23" i="80"/>
  <c r="AY23" i="80" s="1"/>
  <c r="I23" i="80"/>
  <c r="H23" i="80"/>
  <c r="G23" i="80"/>
  <c r="AS22" i="80"/>
  <c r="AR22" i="80"/>
  <c r="Z22" i="80"/>
  <c r="S22" i="80"/>
  <c r="Q22" i="80"/>
  <c r="I22" i="80"/>
  <c r="H22" i="80"/>
  <c r="G22" i="80"/>
  <c r="AS21" i="80"/>
  <c r="AR21" i="80"/>
  <c r="Z21" i="80"/>
  <c r="S21" i="80"/>
  <c r="Q21" i="80"/>
  <c r="I21" i="80"/>
  <c r="H21" i="80"/>
  <c r="G21" i="80"/>
  <c r="AS20" i="80"/>
  <c r="AR20" i="80"/>
  <c r="Z20" i="80"/>
  <c r="S20" i="80"/>
  <c r="Q20" i="80"/>
  <c r="I20" i="80"/>
  <c r="H20" i="80"/>
  <c r="G20" i="80"/>
  <c r="AV19" i="80"/>
  <c r="AS19" i="80"/>
  <c r="AR19" i="80"/>
  <c r="Z19" i="80"/>
  <c r="S19" i="80"/>
  <c r="Q19" i="80"/>
  <c r="J19" i="80"/>
  <c r="AY19" i="80" s="1"/>
  <c r="I19" i="80"/>
  <c r="H19" i="80"/>
  <c r="G19" i="80"/>
  <c r="AS18" i="80"/>
  <c r="AR18" i="80"/>
  <c r="Z18" i="80"/>
  <c r="S18" i="80"/>
  <c r="Q18" i="80"/>
  <c r="I18" i="80"/>
  <c r="H18" i="80"/>
  <c r="G18" i="80"/>
  <c r="AS17" i="80"/>
  <c r="AR17" i="80"/>
  <c r="Z17" i="80"/>
  <c r="S17" i="80"/>
  <c r="Q17" i="80"/>
  <c r="I17" i="80"/>
  <c r="H17" i="80"/>
  <c r="G17" i="80"/>
  <c r="B17" i="80"/>
  <c r="AT16" i="80"/>
  <c r="AS16" i="80"/>
  <c r="AR16" i="80"/>
  <c r="Z16" i="80"/>
  <c r="S16" i="80"/>
  <c r="Q16" i="80"/>
  <c r="J16" i="80"/>
  <c r="I16" i="80"/>
  <c r="H16" i="80"/>
  <c r="G16" i="80"/>
  <c r="D120" i="80" s="1"/>
  <c r="B16" i="80"/>
  <c r="AA16" i="80" s="1"/>
  <c r="AY15" i="80"/>
  <c r="AV15" i="80"/>
  <c r="AM14" i="80"/>
  <c r="AJ14" i="80"/>
  <c r="H14" i="80"/>
  <c r="B10" i="80"/>
  <c r="C9" i="80"/>
  <c r="B141" i="80" s="1"/>
  <c r="D7" i="80"/>
  <c r="V5" i="80"/>
  <c r="E5" i="80"/>
  <c r="E3" i="80"/>
  <c r="C3" i="80"/>
  <c r="AV2" i="80"/>
  <c r="V2" i="80"/>
  <c r="T2" i="80" a="1"/>
  <c r="T2" i="80" s="1"/>
  <c r="D45" i="45"/>
  <c r="V2" i="79"/>
  <c r="B148" i="79"/>
  <c r="B146" i="79"/>
  <c r="B145" i="79"/>
  <c r="B144" i="79"/>
  <c r="B143" i="79"/>
  <c r="B142" i="79"/>
  <c r="B140" i="79"/>
  <c r="B139" i="79"/>
  <c r="B135" i="79"/>
  <c r="B134" i="79"/>
  <c r="B133" i="79"/>
  <c r="B132" i="79"/>
  <c r="D127" i="79"/>
  <c r="AV127" i="79" s="1"/>
  <c r="B127" i="79"/>
  <c r="AV126" i="79"/>
  <c r="D126" i="79"/>
  <c r="B126" i="79"/>
  <c r="D125" i="79"/>
  <c r="AV125" i="79" s="1"/>
  <c r="B125" i="79"/>
  <c r="AV124" i="79"/>
  <c r="D124" i="79"/>
  <c r="B124" i="79"/>
  <c r="D123" i="79"/>
  <c r="AV123" i="79" s="1"/>
  <c r="B123" i="79"/>
  <c r="AV122" i="79"/>
  <c r="D122" i="79"/>
  <c r="B122" i="79"/>
  <c r="D121" i="79"/>
  <c r="AV121" i="79" s="1"/>
  <c r="B121" i="79"/>
  <c r="V120" i="79"/>
  <c r="T120" i="79"/>
  <c r="AT116" i="79"/>
  <c r="AV115" i="79"/>
  <c r="AT115" i="79"/>
  <c r="AS115" i="79"/>
  <c r="AR115" i="79"/>
  <c r="Z115" i="79"/>
  <c r="S115" i="79"/>
  <c r="Q115" i="79"/>
  <c r="J115" i="79"/>
  <c r="I115" i="79"/>
  <c r="H115" i="79"/>
  <c r="G115" i="79"/>
  <c r="B115" i="79"/>
  <c r="AA115" i="79" s="1"/>
  <c r="AV114" i="79"/>
  <c r="AT114" i="79"/>
  <c r="AS114" i="79"/>
  <c r="AR114" i="79"/>
  <c r="Z114" i="79"/>
  <c r="S114" i="79"/>
  <c r="Q114" i="79"/>
  <c r="J114" i="79"/>
  <c r="I114" i="79"/>
  <c r="H114" i="79"/>
  <c r="G114" i="79"/>
  <c r="B114" i="79"/>
  <c r="AA114" i="79" s="1"/>
  <c r="AV113" i="79"/>
  <c r="AT113" i="79"/>
  <c r="AS113" i="79"/>
  <c r="AR113" i="79"/>
  <c r="Z113" i="79"/>
  <c r="S113" i="79"/>
  <c r="Q113" i="79"/>
  <c r="J113" i="79"/>
  <c r="I113" i="79"/>
  <c r="H113" i="79"/>
  <c r="G113" i="79"/>
  <c r="B113" i="79"/>
  <c r="AA113" i="79" s="1"/>
  <c r="AV112" i="79"/>
  <c r="AT112" i="79"/>
  <c r="AS112" i="79"/>
  <c r="AR112" i="79"/>
  <c r="Z112" i="79"/>
  <c r="S112" i="79"/>
  <c r="Q112" i="79"/>
  <c r="J112" i="79"/>
  <c r="I112" i="79"/>
  <c r="H112" i="79"/>
  <c r="G112" i="79"/>
  <c r="B112" i="79"/>
  <c r="AA112" i="79" s="1"/>
  <c r="AV111" i="79"/>
  <c r="AT111" i="79"/>
  <c r="AS111" i="79"/>
  <c r="AR111" i="79"/>
  <c r="Z111" i="79"/>
  <c r="S111" i="79"/>
  <c r="Q111" i="79"/>
  <c r="J111" i="79"/>
  <c r="I111" i="79"/>
  <c r="H111" i="79"/>
  <c r="G111" i="79"/>
  <c r="B111" i="79"/>
  <c r="AA111" i="79" s="1"/>
  <c r="AV110" i="79"/>
  <c r="AT110" i="79"/>
  <c r="AS110" i="79"/>
  <c r="AR110" i="79"/>
  <c r="Z110" i="79"/>
  <c r="S110" i="79"/>
  <c r="Q110" i="79"/>
  <c r="J110" i="79"/>
  <c r="I110" i="79"/>
  <c r="H110" i="79"/>
  <c r="G110" i="79"/>
  <c r="B110" i="79"/>
  <c r="AA110" i="79" s="1"/>
  <c r="AV109" i="79"/>
  <c r="AT109" i="79"/>
  <c r="AS109" i="79"/>
  <c r="AR109" i="79"/>
  <c r="Z109" i="79"/>
  <c r="S109" i="79"/>
  <c r="Q109" i="79"/>
  <c r="J109" i="79"/>
  <c r="I109" i="79"/>
  <c r="H109" i="79"/>
  <c r="G109" i="79"/>
  <c r="B109" i="79"/>
  <c r="AT108" i="79" s="1"/>
  <c r="AS108" i="79"/>
  <c r="AR108" i="79"/>
  <c r="Z108" i="79"/>
  <c r="S108" i="79"/>
  <c r="Q108" i="79"/>
  <c r="I108" i="79"/>
  <c r="H108" i="79"/>
  <c r="G108" i="79"/>
  <c r="AS107" i="79"/>
  <c r="AR107" i="79"/>
  <c r="Z107" i="79"/>
  <c r="S107" i="79"/>
  <c r="Q107" i="79"/>
  <c r="I107" i="79"/>
  <c r="H107" i="79"/>
  <c r="G107" i="79"/>
  <c r="AS106" i="79"/>
  <c r="AR106" i="79"/>
  <c r="Z106" i="79"/>
  <c r="S106" i="79"/>
  <c r="Q106" i="79"/>
  <c r="I106" i="79"/>
  <c r="H106" i="79"/>
  <c r="G106" i="79"/>
  <c r="AS105" i="79"/>
  <c r="AR105" i="79"/>
  <c r="Z105" i="79"/>
  <c r="S105" i="79"/>
  <c r="Q105" i="79"/>
  <c r="I105" i="79"/>
  <c r="H105" i="79"/>
  <c r="G105" i="79"/>
  <c r="AS104" i="79"/>
  <c r="AR104" i="79"/>
  <c r="Z104" i="79"/>
  <c r="S104" i="79"/>
  <c r="Q104" i="79"/>
  <c r="I104" i="79"/>
  <c r="H104" i="79"/>
  <c r="G104" i="79"/>
  <c r="AS103" i="79"/>
  <c r="AR103" i="79"/>
  <c r="Z103" i="79"/>
  <c r="S103" i="79"/>
  <c r="Q103" i="79"/>
  <c r="I103" i="79"/>
  <c r="H103" i="79"/>
  <c r="G103" i="79"/>
  <c r="AS102" i="79"/>
  <c r="AR102" i="79"/>
  <c r="Z102" i="79"/>
  <c r="S102" i="79"/>
  <c r="Q102" i="79"/>
  <c r="I102" i="79"/>
  <c r="H102" i="79"/>
  <c r="G102" i="79"/>
  <c r="AS101" i="79"/>
  <c r="AR101" i="79"/>
  <c r="Z101" i="79"/>
  <c r="S101" i="79"/>
  <c r="Q101" i="79"/>
  <c r="I101" i="79"/>
  <c r="H101" i="79"/>
  <c r="G101" i="79"/>
  <c r="AS100" i="79"/>
  <c r="AR100" i="79"/>
  <c r="Z100" i="79"/>
  <c r="S100" i="79"/>
  <c r="Q100" i="79"/>
  <c r="I100" i="79"/>
  <c r="H100" i="79"/>
  <c r="G100" i="79"/>
  <c r="AS99" i="79"/>
  <c r="AR99" i="79"/>
  <c r="Z99" i="79"/>
  <c r="S99" i="79"/>
  <c r="Q99" i="79"/>
  <c r="I99" i="79"/>
  <c r="H99" i="79"/>
  <c r="G99" i="79"/>
  <c r="AS98" i="79"/>
  <c r="AR98" i="79"/>
  <c r="Z98" i="79"/>
  <c r="S98" i="79"/>
  <c r="Q98" i="79"/>
  <c r="I98" i="79"/>
  <c r="H98" i="79"/>
  <c r="G98" i="79"/>
  <c r="AS97" i="79"/>
  <c r="AR97" i="79"/>
  <c r="Z97" i="79"/>
  <c r="S97" i="79"/>
  <c r="Q97" i="79"/>
  <c r="I97" i="79"/>
  <c r="H97" i="79"/>
  <c r="G97" i="79"/>
  <c r="AS96" i="79"/>
  <c r="AR96" i="79"/>
  <c r="Z96" i="79"/>
  <c r="S96" i="79"/>
  <c r="Q96" i="79"/>
  <c r="I96" i="79"/>
  <c r="H96" i="79"/>
  <c r="G96" i="79"/>
  <c r="AS95" i="79"/>
  <c r="AR95" i="79"/>
  <c r="Z95" i="79"/>
  <c r="S95" i="79"/>
  <c r="Q95" i="79"/>
  <c r="I95" i="79"/>
  <c r="H95" i="79"/>
  <c r="G95" i="79"/>
  <c r="AS94" i="79"/>
  <c r="AR94" i="79"/>
  <c r="Z94" i="79"/>
  <c r="S94" i="79"/>
  <c r="Q94" i="79"/>
  <c r="I94" i="79"/>
  <c r="H94" i="79"/>
  <c r="G94" i="79"/>
  <c r="AS93" i="79"/>
  <c r="AR93" i="79"/>
  <c r="Z93" i="79"/>
  <c r="S93" i="79"/>
  <c r="Q93" i="79"/>
  <c r="I93" i="79"/>
  <c r="H93" i="79"/>
  <c r="G93" i="79"/>
  <c r="AS92" i="79"/>
  <c r="AR92" i="79"/>
  <c r="Z92" i="79"/>
  <c r="S92" i="79"/>
  <c r="Q92" i="79"/>
  <c r="I92" i="79"/>
  <c r="H92" i="79"/>
  <c r="G92" i="79"/>
  <c r="AS91" i="79"/>
  <c r="AR91" i="79"/>
  <c r="Z91" i="79"/>
  <c r="S91" i="79"/>
  <c r="Q91" i="79"/>
  <c r="I91" i="79"/>
  <c r="H91" i="79"/>
  <c r="G91" i="79"/>
  <c r="AS90" i="79"/>
  <c r="AR90" i="79"/>
  <c r="Z90" i="79"/>
  <c r="S90" i="79"/>
  <c r="Q90" i="79"/>
  <c r="I90" i="79"/>
  <c r="H90" i="79"/>
  <c r="G90" i="79"/>
  <c r="AS89" i="79"/>
  <c r="AR89" i="79"/>
  <c r="Z89" i="79"/>
  <c r="S89" i="79"/>
  <c r="Q89" i="79"/>
  <c r="I89" i="79"/>
  <c r="H89" i="79"/>
  <c r="G89" i="79"/>
  <c r="AS88" i="79"/>
  <c r="AR88" i="79"/>
  <c r="Z88" i="79"/>
  <c r="S88" i="79"/>
  <c r="Q88" i="79"/>
  <c r="I88" i="79"/>
  <c r="H88" i="79"/>
  <c r="G88" i="79"/>
  <c r="AS87" i="79"/>
  <c r="AR87" i="79"/>
  <c r="Z87" i="79"/>
  <c r="S87" i="79"/>
  <c r="Q87" i="79"/>
  <c r="I87" i="79"/>
  <c r="H87" i="79"/>
  <c r="G87" i="79"/>
  <c r="AS86" i="79"/>
  <c r="AR86" i="79"/>
  <c r="Z86" i="79"/>
  <c r="S86" i="79"/>
  <c r="Q86" i="79"/>
  <c r="I86" i="79"/>
  <c r="H86" i="79"/>
  <c r="G86" i="79"/>
  <c r="AS85" i="79"/>
  <c r="AR85" i="79"/>
  <c r="Z85" i="79"/>
  <c r="S85" i="79"/>
  <c r="Q85" i="79"/>
  <c r="I85" i="79"/>
  <c r="H85" i="79"/>
  <c r="G85" i="79"/>
  <c r="AS84" i="79"/>
  <c r="AR84" i="79"/>
  <c r="Z84" i="79"/>
  <c r="S84" i="79"/>
  <c r="Q84" i="79"/>
  <c r="I84" i="79"/>
  <c r="H84" i="79"/>
  <c r="G84" i="79"/>
  <c r="AS83" i="79"/>
  <c r="AR83" i="79"/>
  <c r="Z83" i="79"/>
  <c r="S83" i="79"/>
  <c r="Q83" i="79"/>
  <c r="I83" i="79"/>
  <c r="H83" i="79"/>
  <c r="G83" i="79"/>
  <c r="AS82" i="79"/>
  <c r="AR82" i="79"/>
  <c r="Z82" i="79"/>
  <c r="S82" i="79"/>
  <c r="Q82" i="79"/>
  <c r="I82" i="79"/>
  <c r="H82" i="79"/>
  <c r="G82" i="79"/>
  <c r="AS81" i="79"/>
  <c r="AR81" i="79"/>
  <c r="Z81" i="79"/>
  <c r="S81" i="79"/>
  <c r="Q81" i="79"/>
  <c r="I81" i="79"/>
  <c r="H81" i="79"/>
  <c r="G81" i="79"/>
  <c r="AS80" i="79"/>
  <c r="AR80" i="79"/>
  <c r="Z80" i="79"/>
  <c r="S80" i="79"/>
  <c r="Q80" i="79"/>
  <c r="I80" i="79"/>
  <c r="H80" i="79"/>
  <c r="G80" i="79"/>
  <c r="AS79" i="79"/>
  <c r="AR79" i="79"/>
  <c r="Z79" i="79"/>
  <c r="S79" i="79"/>
  <c r="Q79" i="79"/>
  <c r="I79" i="79"/>
  <c r="H79" i="79"/>
  <c r="G79" i="79"/>
  <c r="AS78" i="79"/>
  <c r="AR78" i="79"/>
  <c r="Z78" i="79"/>
  <c r="S78" i="79"/>
  <c r="Q78" i="79"/>
  <c r="I78" i="79"/>
  <c r="H78" i="79"/>
  <c r="G78" i="79"/>
  <c r="AS77" i="79"/>
  <c r="AR77" i="79"/>
  <c r="Z77" i="79"/>
  <c r="S77" i="79"/>
  <c r="Q77" i="79"/>
  <c r="I77" i="79"/>
  <c r="H77" i="79"/>
  <c r="G77" i="79"/>
  <c r="AS76" i="79"/>
  <c r="AR76" i="79"/>
  <c r="Z76" i="79"/>
  <c r="S76" i="79"/>
  <c r="Q76" i="79"/>
  <c r="I76" i="79"/>
  <c r="H76" i="79"/>
  <c r="G76" i="79"/>
  <c r="AS75" i="79"/>
  <c r="AR75" i="79"/>
  <c r="Z75" i="79"/>
  <c r="S75" i="79"/>
  <c r="Q75" i="79"/>
  <c r="I75" i="79"/>
  <c r="H75" i="79"/>
  <c r="G75" i="79"/>
  <c r="AS74" i="79"/>
  <c r="AR74" i="79"/>
  <c r="Z74" i="79"/>
  <c r="S74" i="79"/>
  <c r="Q74" i="79"/>
  <c r="I74" i="79"/>
  <c r="H74" i="79"/>
  <c r="G74" i="79"/>
  <c r="AS73" i="79"/>
  <c r="AR73" i="79"/>
  <c r="Z73" i="79"/>
  <c r="S73" i="79"/>
  <c r="Q73" i="79"/>
  <c r="I73" i="79"/>
  <c r="H73" i="79"/>
  <c r="G73" i="79"/>
  <c r="AS72" i="79"/>
  <c r="AR72" i="79"/>
  <c r="Z72" i="79"/>
  <c r="S72" i="79"/>
  <c r="Q72" i="79"/>
  <c r="I72" i="79"/>
  <c r="H72" i="79"/>
  <c r="G72" i="79"/>
  <c r="AS71" i="79"/>
  <c r="AR71" i="79"/>
  <c r="Z71" i="79"/>
  <c r="S71" i="79"/>
  <c r="Q71" i="79"/>
  <c r="I71" i="79"/>
  <c r="H71" i="79"/>
  <c r="G71" i="79"/>
  <c r="AS70" i="79"/>
  <c r="AR70" i="79"/>
  <c r="Z70" i="79"/>
  <c r="S70" i="79"/>
  <c r="Q70" i="79"/>
  <c r="I70" i="79"/>
  <c r="H70" i="79"/>
  <c r="G70" i="79"/>
  <c r="AS69" i="79"/>
  <c r="AR69" i="79"/>
  <c r="Z69" i="79"/>
  <c r="S69" i="79"/>
  <c r="Q69" i="79"/>
  <c r="I69" i="79"/>
  <c r="H69" i="79"/>
  <c r="G69" i="79"/>
  <c r="AS68" i="79"/>
  <c r="AR68" i="79"/>
  <c r="Z68" i="79"/>
  <c r="S68" i="79"/>
  <c r="Q68" i="79"/>
  <c r="I68" i="79"/>
  <c r="H68" i="79"/>
  <c r="G68" i="79"/>
  <c r="AS67" i="79"/>
  <c r="AR67" i="79"/>
  <c r="Z67" i="79"/>
  <c r="S67" i="79"/>
  <c r="Q67" i="79"/>
  <c r="I67" i="79"/>
  <c r="H67" i="79"/>
  <c r="G67" i="79"/>
  <c r="AS66" i="79"/>
  <c r="AR66" i="79"/>
  <c r="Z66" i="79"/>
  <c r="S66" i="79"/>
  <c r="Q66" i="79"/>
  <c r="I66" i="79"/>
  <c r="H66" i="79"/>
  <c r="G66" i="79"/>
  <c r="AS65" i="79"/>
  <c r="AR65" i="79"/>
  <c r="Z65" i="79"/>
  <c r="S65" i="79"/>
  <c r="Q65" i="79"/>
  <c r="I65" i="79"/>
  <c r="H65" i="79"/>
  <c r="G65" i="79"/>
  <c r="AS64" i="79"/>
  <c r="AR64" i="79"/>
  <c r="Z64" i="79"/>
  <c r="S64" i="79"/>
  <c r="Q64" i="79"/>
  <c r="I64" i="79"/>
  <c r="H64" i="79"/>
  <c r="G64" i="79"/>
  <c r="AS63" i="79"/>
  <c r="AR63" i="79"/>
  <c r="Z63" i="79"/>
  <c r="S63" i="79"/>
  <c r="Q63" i="79"/>
  <c r="I63" i="79"/>
  <c r="H63" i="79"/>
  <c r="G63" i="79"/>
  <c r="AS62" i="79"/>
  <c r="AR62" i="79"/>
  <c r="Z62" i="79"/>
  <c r="S62" i="79"/>
  <c r="Q62" i="79"/>
  <c r="I62" i="79"/>
  <c r="H62" i="79"/>
  <c r="G62" i="79"/>
  <c r="AS61" i="79"/>
  <c r="AR61" i="79"/>
  <c r="Z61" i="79"/>
  <c r="S61" i="79"/>
  <c r="Q61" i="79"/>
  <c r="I61" i="79"/>
  <c r="H61" i="79"/>
  <c r="G61" i="79"/>
  <c r="AS60" i="79"/>
  <c r="AR60" i="79"/>
  <c r="Z60" i="79"/>
  <c r="S60" i="79"/>
  <c r="Q60" i="79"/>
  <c r="I60" i="79"/>
  <c r="H60" i="79"/>
  <c r="G60" i="79"/>
  <c r="AS59" i="79"/>
  <c r="AR59" i="79"/>
  <c r="S59" i="79"/>
  <c r="Q59" i="79"/>
  <c r="I59" i="79"/>
  <c r="H59" i="79"/>
  <c r="G59" i="79"/>
  <c r="AS58" i="79"/>
  <c r="AR58" i="79"/>
  <c r="S58" i="79"/>
  <c r="Q58" i="79"/>
  <c r="I58" i="79"/>
  <c r="H58" i="79"/>
  <c r="G58" i="79"/>
  <c r="AS57" i="79"/>
  <c r="AR57" i="79"/>
  <c r="S57" i="79"/>
  <c r="Q57" i="79"/>
  <c r="I57" i="79"/>
  <c r="H57" i="79"/>
  <c r="G57" i="79"/>
  <c r="AS56" i="79"/>
  <c r="AR56" i="79"/>
  <c r="S56" i="79"/>
  <c r="Q56" i="79"/>
  <c r="I56" i="79"/>
  <c r="H56" i="79"/>
  <c r="G56" i="79"/>
  <c r="AS55" i="79"/>
  <c r="AR55" i="79"/>
  <c r="S55" i="79"/>
  <c r="Q55" i="79"/>
  <c r="I55" i="79"/>
  <c r="H55" i="79"/>
  <c r="G55" i="79"/>
  <c r="AS54" i="79"/>
  <c r="AR54" i="79"/>
  <c r="S54" i="79"/>
  <c r="Q54" i="79"/>
  <c r="I54" i="79"/>
  <c r="H54" i="79"/>
  <c r="G54" i="79"/>
  <c r="AS53" i="79"/>
  <c r="AR53" i="79"/>
  <c r="S53" i="79"/>
  <c r="Q53" i="79"/>
  <c r="I53" i="79"/>
  <c r="H53" i="79"/>
  <c r="G53" i="79"/>
  <c r="AS52" i="79"/>
  <c r="AR52" i="79"/>
  <c r="S52" i="79"/>
  <c r="Q52" i="79"/>
  <c r="I52" i="79"/>
  <c r="H52" i="79"/>
  <c r="G52" i="79"/>
  <c r="AS51" i="79"/>
  <c r="AR51" i="79"/>
  <c r="S51" i="79"/>
  <c r="Q51" i="79"/>
  <c r="I51" i="79"/>
  <c r="H51" i="79"/>
  <c r="G51" i="79"/>
  <c r="AS50" i="79"/>
  <c r="AR50" i="79"/>
  <c r="S50" i="79"/>
  <c r="Q50" i="79"/>
  <c r="I50" i="79"/>
  <c r="H50" i="79"/>
  <c r="G50" i="79"/>
  <c r="AS49" i="79"/>
  <c r="AR49" i="79"/>
  <c r="S49" i="79"/>
  <c r="Q49" i="79"/>
  <c r="I49" i="79"/>
  <c r="H49" i="79"/>
  <c r="G49" i="79"/>
  <c r="AS48" i="79"/>
  <c r="AR48" i="79"/>
  <c r="S48" i="79"/>
  <c r="Q48" i="79"/>
  <c r="I48" i="79"/>
  <c r="H48" i="79"/>
  <c r="G48" i="79"/>
  <c r="AS47" i="79"/>
  <c r="AR47" i="79"/>
  <c r="S47" i="79"/>
  <c r="Q47" i="79"/>
  <c r="I47" i="79"/>
  <c r="H47" i="79"/>
  <c r="G47" i="79"/>
  <c r="AS46" i="79"/>
  <c r="AR46" i="79"/>
  <c r="S46" i="79"/>
  <c r="Q46" i="79"/>
  <c r="I46" i="79"/>
  <c r="H46" i="79"/>
  <c r="G46" i="79"/>
  <c r="AS45" i="79"/>
  <c r="AR45" i="79"/>
  <c r="S45" i="79"/>
  <c r="Q45" i="79"/>
  <c r="I45" i="79"/>
  <c r="H45" i="79"/>
  <c r="G45" i="79"/>
  <c r="AS44" i="79"/>
  <c r="AR44" i="79"/>
  <c r="S44" i="79"/>
  <c r="Q44" i="79"/>
  <c r="I44" i="79"/>
  <c r="H44" i="79"/>
  <c r="G44" i="79"/>
  <c r="AS43" i="79"/>
  <c r="AR43" i="79"/>
  <c r="S43" i="79"/>
  <c r="Q43" i="79"/>
  <c r="I43" i="79"/>
  <c r="H43" i="79"/>
  <c r="G43" i="79"/>
  <c r="AS42" i="79"/>
  <c r="AR42" i="79"/>
  <c r="S42" i="79"/>
  <c r="Q42" i="79"/>
  <c r="I42" i="79"/>
  <c r="H42" i="79"/>
  <c r="G42" i="79"/>
  <c r="AS41" i="79"/>
  <c r="AR41" i="79"/>
  <c r="S41" i="79"/>
  <c r="Q41" i="79"/>
  <c r="I41" i="79"/>
  <c r="H41" i="79"/>
  <c r="G41" i="79"/>
  <c r="AS40" i="79"/>
  <c r="AR40" i="79"/>
  <c r="S40" i="79"/>
  <c r="Q40" i="79"/>
  <c r="I40" i="79"/>
  <c r="H40" i="79"/>
  <c r="G40" i="79"/>
  <c r="AS39" i="79"/>
  <c r="AR39" i="79"/>
  <c r="S39" i="79"/>
  <c r="Q39" i="79"/>
  <c r="I39" i="79"/>
  <c r="H39" i="79"/>
  <c r="G39" i="79"/>
  <c r="AS38" i="79"/>
  <c r="AR38" i="79"/>
  <c r="S38" i="79"/>
  <c r="Q38" i="79"/>
  <c r="I38" i="79"/>
  <c r="H38" i="79"/>
  <c r="G38" i="79"/>
  <c r="AS37" i="79"/>
  <c r="AR37" i="79"/>
  <c r="S37" i="79"/>
  <c r="Q37" i="79"/>
  <c r="I37" i="79"/>
  <c r="H37" i="79"/>
  <c r="G37" i="79"/>
  <c r="AS36" i="79"/>
  <c r="AR36" i="79"/>
  <c r="S36" i="79"/>
  <c r="Q36" i="79"/>
  <c r="I36" i="79"/>
  <c r="H36" i="79"/>
  <c r="G36" i="79"/>
  <c r="AS35" i="79"/>
  <c r="AR35" i="79"/>
  <c r="S35" i="79"/>
  <c r="Q35" i="79"/>
  <c r="I35" i="79"/>
  <c r="H35" i="79"/>
  <c r="G35" i="79"/>
  <c r="AS34" i="79"/>
  <c r="AR34" i="79"/>
  <c r="S34" i="79"/>
  <c r="Q34" i="79"/>
  <c r="I34" i="79"/>
  <c r="H34" i="79"/>
  <c r="G34" i="79"/>
  <c r="AS33" i="79"/>
  <c r="AR33" i="79"/>
  <c r="S33" i="79"/>
  <c r="Q33" i="79"/>
  <c r="I33" i="79"/>
  <c r="H33" i="79"/>
  <c r="G33" i="79"/>
  <c r="AS32" i="79"/>
  <c r="AR32" i="79"/>
  <c r="S32" i="79"/>
  <c r="Q32" i="79"/>
  <c r="I32" i="79"/>
  <c r="H32" i="79"/>
  <c r="G32" i="79"/>
  <c r="AS31" i="79"/>
  <c r="AR31" i="79"/>
  <c r="S31" i="79"/>
  <c r="Q31" i="79"/>
  <c r="I31" i="79"/>
  <c r="H31" i="79"/>
  <c r="G31" i="79"/>
  <c r="AS30" i="79"/>
  <c r="AR30" i="79"/>
  <c r="S30" i="79"/>
  <c r="Q30" i="79"/>
  <c r="I30" i="79"/>
  <c r="H30" i="79"/>
  <c r="G30" i="79"/>
  <c r="AS29" i="79"/>
  <c r="AR29" i="79"/>
  <c r="S29" i="79"/>
  <c r="Q29" i="79"/>
  <c r="I29" i="79"/>
  <c r="H29" i="79"/>
  <c r="G29" i="79"/>
  <c r="J29" i="79" s="1"/>
  <c r="AS28" i="79"/>
  <c r="AR28" i="79"/>
  <c r="S28" i="79"/>
  <c r="Q28" i="79"/>
  <c r="I28" i="79"/>
  <c r="H28" i="79"/>
  <c r="G28" i="79"/>
  <c r="AS27" i="79"/>
  <c r="AR27" i="79"/>
  <c r="S27" i="79"/>
  <c r="Q27" i="79"/>
  <c r="I27" i="79"/>
  <c r="H27" i="79"/>
  <c r="G27" i="79"/>
  <c r="AS26" i="79"/>
  <c r="AR26" i="79"/>
  <c r="S26" i="79"/>
  <c r="Q26" i="79"/>
  <c r="I26" i="79"/>
  <c r="H26" i="79"/>
  <c r="G26" i="79"/>
  <c r="AS25" i="79"/>
  <c r="AR25" i="79"/>
  <c r="S25" i="79"/>
  <c r="Q25" i="79"/>
  <c r="I25" i="79"/>
  <c r="H25" i="79"/>
  <c r="G25" i="79"/>
  <c r="J25" i="79" s="1"/>
  <c r="AS24" i="79"/>
  <c r="AR24" i="79"/>
  <c r="S24" i="79"/>
  <c r="Q24" i="79"/>
  <c r="I24" i="79"/>
  <c r="H24" i="79"/>
  <c r="G24" i="79"/>
  <c r="AS23" i="79"/>
  <c r="AR23" i="79"/>
  <c r="Z23" i="79"/>
  <c r="S23" i="79"/>
  <c r="Q23" i="79"/>
  <c r="J23" i="79"/>
  <c r="AV23" i="79" s="1"/>
  <c r="I23" i="79"/>
  <c r="H23" i="79"/>
  <c r="G23" i="79"/>
  <c r="AS22" i="79"/>
  <c r="AR22" i="79"/>
  <c r="Z22" i="79"/>
  <c r="S22" i="79"/>
  <c r="Q22" i="79"/>
  <c r="I22" i="79"/>
  <c r="H22" i="79"/>
  <c r="G22" i="79"/>
  <c r="AS21" i="79"/>
  <c r="AR21" i="79"/>
  <c r="Z21" i="79"/>
  <c r="S21" i="79"/>
  <c r="Q21" i="79"/>
  <c r="I21" i="79"/>
  <c r="H21" i="79"/>
  <c r="G21" i="79"/>
  <c r="AS20" i="79"/>
  <c r="AR20" i="79"/>
  <c r="Z20" i="79"/>
  <c r="S20" i="79"/>
  <c r="Q20" i="79"/>
  <c r="J20" i="79"/>
  <c r="AV20" i="79" s="1"/>
  <c r="I20" i="79"/>
  <c r="H20" i="79"/>
  <c r="G20" i="79"/>
  <c r="AY20" i="79" s="1"/>
  <c r="AS19" i="79"/>
  <c r="AR19" i="79"/>
  <c r="Z19" i="79"/>
  <c r="S19" i="79"/>
  <c r="Q19" i="79"/>
  <c r="I19" i="79"/>
  <c r="H19" i="79"/>
  <c r="G19" i="79"/>
  <c r="AS18" i="79"/>
  <c r="AR18" i="79"/>
  <c r="Z18" i="79"/>
  <c r="S18" i="79"/>
  <c r="Q18" i="79"/>
  <c r="J18" i="79"/>
  <c r="AV18" i="79" s="1"/>
  <c r="I18" i="79"/>
  <c r="H18" i="79"/>
  <c r="G18" i="79"/>
  <c r="AY18" i="79" s="1"/>
  <c r="AS17" i="79"/>
  <c r="AR17" i="79"/>
  <c r="Z17" i="79"/>
  <c r="S17" i="79"/>
  <c r="Q17" i="79"/>
  <c r="I17" i="79"/>
  <c r="H17" i="79"/>
  <c r="G17" i="79"/>
  <c r="AS16" i="79"/>
  <c r="AR16" i="79"/>
  <c r="Z16" i="79"/>
  <c r="S16" i="79"/>
  <c r="Q16" i="79"/>
  <c r="J16" i="79"/>
  <c r="AV16" i="79" s="1"/>
  <c r="I16" i="79"/>
  <c r="H120" i="79" s="1"/>
  <c r="H16" i="79"/>
  <c r="G16" i="79"/>
  <c r="D120" i="79" s="1"/>
  <c r="B16" i="79"/>
  <c r="B17" i="79" s="1"/>
  <c r="AY15" i="79"/>
  <c r="AV15" i="79"/>
  <c r="AM14" i="79"/>
  <c r="AO14" i="79" s="1"/>
  <c r="AJ14" i="79"/>
  <c r="H14" i="79"/>
  <c r="B10" i="79"/>
  <c r="C9" i="79"/>
  <c r="B141" i="79" s="1"/>
  <c r="D7" i="79"/>
  <c r="V5" i="79"/>
  <c r="E5" i="79"/>
  <c r="E3" i="79"/>
  <c r="C3" i="79"/>
  <c r="AV2" i="79"/>
  <c r="T2" i="79" a="1"/>
  <c r="T2" i="79" s="1"/>
  <c r="B148" i="78"/>
  <c r="B146" i="78"/>
  <c r="B145" i="78"/>
  <c r="B144" i="78"/>
  <c r="B143" i="78"/>
  <c r="B142" i="78"/>
  <c r="B140" i="78"/>
  <c r="B139" i="78"/>
  <c r="B135" i="78"/>
  <c r="B134" i="78"/>
  <c r="B133" i="78"/>
  <c r="B132" i="78"/>
  <c r="D127" i="78"/>
  <c r="AV127" i="78" s="1"/>
  <c r="B127" i="78"/>
  <c r="AV126" i="78"/>
  <c r="D126" i="78"/>
  <c r="B126" i="78"/>
  <c r="D125" i="78"/>
  <c r="AV125" i="78" s="1"/>
  <c r="B125" i="78"/>
  <c r="AV124" i="78"/>
  <c r="D124" i="78"/>
  <c r="B124" i="78"/>
  <c r="D123" i="78"/>
  <c r="AV123" i="78" s="1"/>
  <c r="B123" i="78"/>
  <c r="AV122" i="78"/>
  <c r="D122" i="78"/>
  <c r="B122" i="78"/>
  <c r="D121" i="78"/>
  <c r="AV121" i="78" s="1"/>
  <c r="B121" i="78"/>
  <c r="V120" i="78"/>
  <c r="T120" i="78"/>
  <c r="C118" i="78"/>
  <c r="D118" i="78" s="1"/>
  <c r="AV118" i="78" s="1"/>
  <c r="AT116" i="78"/>
  <c r="AV115" i="78"/>
  <c r="AT115" i="78"/>
  <c r="AS115" i="78"/>
  <c r="AR115" i="78"/>
  <c r="Z115" i="78"/>
  <c r="S115" i="78"/>
  <c r="Q115" i="78"/>
  <c r="J115" i="78"/>
  <c r="I115" i="78"/>
  <c r="H115" i="78"/>
  <c r="G115" i="78"/>
  <c r="B115" i="78"/>
  <c r="AA115" i="78" s="1"/>
  <c r="AV114" i="78"/>
  <c r="AT114" i="78"/>
  <c r="AS114" i="78"/>
  <c r="AR114" i="78"/>
  <c r="Z114" i="78"/>
  <c r="S114" i="78"/>
  <c r="Q114" i="78"/>
  <c r="J114" i="78"/>
  <c r="I114" i="78"/>
  <c r="H114" i="78"/>
  <c r="G114" i="78"/>
  <c r="B114" i="78"/>
  <c r="AA114" i="78" s="1"/>
  <c r="AV113" i="78"/>
  <c r="AT113" i="78"/>
  <c r="AS113" i="78"/>
  <c r="AR113" i="78"/>
  <c r="Z113" i="78"/>
  <c r="S113" i="78"/>
  <c r="Q113" i="78"/>
  <c r="J113" i="78"/>
  <c r="I113" i="78"/>
  <c r="H113" i="78"/>
  <c r="G113" i="78"/>
  <c r="B113" i="78"/>
  <c r="AA113" i="78" s="1"/>
  <c r="AV112" i="78"/>
  <c r="AT112" i="78"/>
  <c r="AS112" i="78"/>
  <c r="AR112" i="78"/>
  <c r="Z112" i="78"/>
  <c r="S112" i="78"/>
  <c r="Q112" i="78"/>
  <c r="J112" i="78"/>
  <c r="I112" i="78"/>
  <c r="H112" i="78"/>
  <c r="G112" i="78"/>
  <c r="B112" i="78"/>
  <c r="AA112" i="78" s="1"/>
  <c r="AV111" i="78"/>
  <c r="AT111" i="78"/>
  <c r="AS111" i="78"/>
  <c r="AR111" i="78"/>
  <c r="Z111" i="78"/>
  <c r="S111" i="78"/>
  <c r="Q111" i="78"/>
  <c r="J111" i="78"/>
  <c r="I111" i="78"/>
  <c r="H111" i="78"/>
  <c r="G111" i="78"/>
  <c r="B111" i="78"/>
  <c r="AA111" i="78" s="1"/>
  <c r="AV110" i="78"/>
  <c r="AT110" i="78"/>
  <c r="AS110" i="78"/>
  <c r="AR110" i="78"/>
  <c r="Z110" i="78"/>
  <c r="S110" i="78"/>
  <c r="Q110" i="78"/>
  <c r="J110" i="78"/>
  <c r="I110" i="78"/>
  <c r="H110" i="78"/>
  <c r="G110" i="78"/>
  <c r="B110" i="78"/>
  <c r="AA110" i="78" s="1"/>
  <c r="AV109" i="78"/>
  <c r="AT109" i="78"/>
  <c r="AS109" i="78"/>
  <c r="AR109" i="78"/>
  <c r="Z109" i="78"/>
  <c r="S109" i="78"/>
  <c r="Q109" i="78"/>
  <c r="J109" i="78"/>
  <c r="I109" i="78"/>
  <c r="H109" i="78"/>
  <c r="G109" i="78"/>
  <c r="B109" i="78"/>
  <c r="AT108" i="78" s="1"/>
  <c r="AS108" i="78"/>
  <c r="AR108" i="78"/>
  <c r="Z108" i="78"/>
  <c r="S108" i="78"/>
  <c r="Q108" i="78"/>
  <c r="I108" i="78"/>
  <c r="H108" i="78"/>
  <c r="G108" i="78"/>
  <c r="AS107" i="78"/>
  <c r="AR107" i="78"/>
  <c r="Z107" i="78"/>
  <c r="S107" i="78"/>
  <c r="Q107" i="78"/>
  <c r="I107" i="78"/>
  <c r="H107" i="78"/>
  <c r="G107" i="78"/>
  <c r="AS106" i="78"/>
  <c r="AR106" i="78"/>
  <c r="Z106" i="78"/>
  <c r="S106" i="78"/>
  <c r="Q106" i="78"/>
  <c r="I106" i="78"/>
  <c r="H106" i="78"/>
  <c r="G106" i="78"/>
  <c r="AS105" i="78"/>
  <c r="AR105" i="78"/>
  <c r="Z105" i="78"/>
  <c r="S105" i="78"/>
  <c r="Q105" i="78"/>
  <c r="I105" i="78"/>
  <c r="H105" i="78"/>
  <c r="G105" i="78"/>
  <c r="AS104" i="78"/>
  <c r="AR104" i="78"/>
  <c r="Z104" i="78"/>
  <c r="S104" i="78"/>
  <c r="Q104" i="78"/>
  <c r="I104" i="78"/>
  <c r="H104" i="78"/>
  <c r="G104" i="78"/>
  <c r="AS103" i="78"/>
  <c r="AR103" i="78"/>
  <c r="Z103" i="78"/>
  <c r="S103" i="78"/>
  <c r="Q103" i="78"/>
  <c r="I103" i="78"/>
  <c r="H103" i="78"/>
  <c r="G103" i="78"/>
  <c r="AS102" i="78"/>
  <c r="AR102" i="78"/>
  <c r="Z102" i="78"/>
  <c r="S102" i="78"/>
  <c r="Q102" i="78"/>
  <c r="I102" i="78"/>
  <c r="H102" i="78"/>
  <c r="G102" i="78"/>
  <c r="AS101" i="78"/>
  <c r="AR101" i="78"/>
  <c r="Z101" i="78"/>
  <c r="S101" i="78"/>
  <c r="Q101" i="78"/>
  <c r="I101" i="78"/>
  <c r="H101" i="78"/>
  <c r="G101" i="78"/>
  <c r="AS100" i="78"/>
  <c r="AR100" i="78"/>
  <c r="Z100" i="78"/>
  <c r="S100" i="78"/>
  <c r="Q100" i="78"/>
  <c r="I100" i="78"/>
  <c r="H100" i="78"/>
  <c r="G100" i="78"/>
  <c r="AS99" i="78"/>
  <c r="AR99" i="78"/>
  <c r="Z99" i="78"/>
  <c r="S99" i="78"/>
  <c r="Q99" i="78"/>
  <c r="I99" i="78"/>
  <c r="H99" i="78"/>
  <c r="G99" i="78"/>
  <c r="AS98" i="78"/>
  <c r="AR98" i="78"/>
  <c r="Z98" i="78"/>
  <c r="S98" i="78"/>
  <c r="Q98" i="78"/>
  <c r="I98" i="78"/>
  <c r="H98" i="78"/>
  <c r="G98" i="78"/>
  <c r="AS97" i="78"/>
  <c r="AR97" i="78"/>
  <c r="Z97" i="78"/>
  <c r="S97" i="78"/>
  <c r="Q97" i="78"/>
  <c r="I97" i="78"/>
  <c r="H97" i="78"/>
  <c r="G97" i="78"/>
  <c r="AS96" i="78"/>
  <c r="AR96" i="78"/>
  <c r="Z96" i="78"/>
  <c r="S96" i="78"/>
  <c r="Q96" i="78"/>
  <c r="I96" i="78"/>
  <c r="H96" i="78"/>
  <c r="G96" i="78"/>
  <c r="AS95" i="78"/>
  <c r="AR95" i="78"/>
  <c r="Z95" i="78"/>
  <c r="S95" i="78"/>
  <c r="Q95" i="78"/>
  <c r="I95" i="78"/>
  <c r="H95" i="78"/>
  <c r="G95" i="78"/>
  <c r="AS94" i="78"/>
  <c r="AR94" i="78"/>
  <c r="Z94" i="78"/>
  <c r="S94" i="78"/>
  <c r="Q94" i="78"/>
  <c r="I94" i="78"/>
  <c r="H94" i="78"/>
  <c r="G94" i="78"/>
  <c r="AS93" i="78"/>
  <c r="AR93" i="78"/>
  <c r="Z93" i="78"/>
  <c r="S93" i="78"/>
  <c r="Q93" i="78"/>
  <c r="I93" i="78"/>
  <c r="H93" i="78"/>
  <c r="G93" i="78"/>
  <c r="AS92" i="78"/>
  <c r="AR92" i="78"/>
  <c r="Z92" i="78"/>
  <c r="S92" i="78"/>
  <c r="Q92" i="78"/>
  <c r="I92" i="78"/>
  <c r="H92" i="78"/>
  <c r="G92" i="78"/>
  <c r="AS91" i="78"/>
  <c r="AR91" i="78"/>
  <c r="Z91" i="78"/>
  <c r="S91" i="78"/>
  <c r="Q91" i="78"/>
  <c r="I91" i="78"/>
  <c r="H91" i="78"/>
  <c r="G91" i="78"/>
  <c r="AS90" i="78"/>
  <c r="AR90" i="78"/>
  <c r="Z90" i="78"/>
  <c r="S90" i="78"/>
  <c r="Q90" i="78"/>
  <c r="I90" i="78"/>
  <c r="H90" i="78"/>
  <c r="G90" i="78"/>
  <c r="AS89" i="78"/>
  <c r="AR89" i="78"/>
  <c r="Z89" i="78"/>
  <c r="S89" i="78"/>
  <c r="Q89" i="78"/>
  <c r="I89" i="78"/>
  <c r="H89" i="78"/>
  <c r="G89" i="78"/>
  <c r="AS88" i="78"/>
  <c r="AR88" i="78"/>
  <c r="Z88" i="78"/>
  <c r="S88" i="78"/>
  <c r="Q88" i="78"/>
  <c r="I88" i="78"/>
  <c r="H88" i="78"/>
  <c r="G88" i="78"/>
  <c r="AS87" i="78"/>
  <c r="AR87" i="78"/>
  <c r="Z87" i="78"/>
  <c r="S87" i="78"/>
  <c r="Q87" i="78"/>
  <c r="I87" i="78"/>
  <c r="H87" i="78"/>
  <c r="G87" i="78"/>
  <c r="AS86" i="78"/>
  <c r="AR86" i="78"/>
  <c r="Z86" i="78"/>
  <c r="S86" i="78"/>
  <c r="Q86" i="78"/>
  <c r="I86" i="78"/>
  <c r="H86" i="78"/>
  <c r="G86" i="78"/>
  <c r="AS85" i="78"/>
  <c r="AR85" i="78"/>
  <c r="Z85" i="78"/>
  <c r="S85" i="78"/>
  <c r="Q85" i="78"/>
  <c r="I85" i="78"/>
  <c r="H85" i="78"/>
  <c r="G85" i="78"/>
  <c r="AS84" i="78"/>
  <c r="AR84" i="78"/>
  <c r="Z84" i="78"/>
  <c r="S84" i="78"/>
  <c r="Q84" i="78"/>
  <c r="I84" i="78"/>
  <c r="H84" i="78"/>
  <c r="G84" i="78"/>
  <c r="AS83" i="78"/>
  <c r="AR83" i="78"/>
  <c r="Z83" i="78"/>
  <c r="S83" i="78"/>
  <c r="Q83" i="78"/>
  <c r="I83" i="78"/>
  <c r="H83" i="78"/>
  <c r="G83" i="78"/>
  <c r="AS82" i="78"/>
  <c r="AR82" i="78"/>
  <c r="Z82" i="78"/>
  <c r="S82" i="78"/>
  <c r="Q82" i="78"/>
  <c r="I82" i="78"/>
  <c r="H82" i="78"/>
  <c r="G82" i="78"/>
  <c r="AS81" i="78"/>
  <c r="AR81" i="78"/>
  <c r="Z81" i="78"/>
  <c r="S81" i="78"/>
  <c r="Q81" i="78"/>
  <c r="I81" i="78"/>
  <c r="H81" i="78"/>
  <c r="G81" i="78"/>
  <c r="AS80" i="78"/>
  <c r="AR80" i="78"/>
  <c r="Z80" i="78"/>
  <c r="S80" i="78"/>
  <c r="Q80" i="78"/>
  <c r="I80" i="78"/>
  <c r="H80" i="78"/>
  <c r="G80" i="78"/>
  <c r="AS79" i="78"/>
  <c r="AR79" i="78"/>
  <c r="Z79" i="78"/>
  <c r="S79" i="78"/>
  <c r="Q79" i="78"/>
  <c r="I79" i="78"/>
  <c r="H79" i="78"/>
  <c r="G79" i="78"/>
  <c r="AS78" i="78"/>
  <c r="AR78" i="78"/>
  <c r="Z78" i="78"/>
  <c r="S78" i="78"/>
  <c r="Q78" i="78"/>
  <c r="I78" i="78"/>
  <c r="H78" i="78"/>
  <c r="G78" i="78"/>
  <c r="AS77" i="78"/>
  <c r="AR77" i="78"/>
  <c r="Z77" i="78"/>
  <c r="S77" i="78"/>
  <c r="Q77" i="78"/>
  <c r="I77" i="78"/>
  <c r="H77" i="78"/>
  <c r="G77" i="78"/>
  <c r="AS76" i="78"/>
  <c r="AR76" i="78"/>
  <c r="Z76" i="78"/>
  <c r="S76" i="78"/>
  <c r="Q76" i="78"/>
  <c r="I76" i="78"/>
  <c r="H76" i="78"/>
  <c r="G76" i="78"/>
  <c r="AS75" i="78"/>
  <c r="AR75" i="78"/>
  <c r="Z75" i="78"/>
  <c r="S75" i="78"/>
  <c r="Q75" i="78"/>
  <c r="I75" i="78"/>
  <c r="H75" i="78"/>
  <c r="G75" i="78"/>
  <c r="AS74" i="78"/>
  <c r="AR74" i="78"/>
  <c r="Z74" i="78"/>
  <c r="S74" i="78"/>
  <c r="Q74" i="78"/>
  <c r="I74" i="78"/>
  <c r="H74" i="78"/>
  <c r="G74" i="78"/>
  <c r="AS73" i="78"/>
  <c r="AR73" i="78"/>
  <c r="Z73" i="78"/>
  <c r="S73" i="78"/>
  <c r="Q73" i="78"/>
  <c r="I73" i="78"/>
  <c r="H73" i="78"/>
  <c r="G73" i="78"/>
  <c r="AS72" i="78"/>
  <c r="AR72" i="78"/>
  <c r="Z72" i="78"/>
  <c r="S72" i="78"/>
  <c r="Q72" i="78"/>
  <c r="I72" i="78"/>
  <c r="H72" i="78"/>
  <c r="G72" i="78"/>
  <c r="AS71" i="78"/>
  <c r="AR71" i="78"/>
  <c r="Z71" i="78"/>
  <c r="S71" i="78"/>
  <c r="Q71" i="78"/>
  <c r="I71" i="78"/>
  <c r="H71" i="78"/>
  <c r="G71" i="78"/>
  <c r="AS70" i="78"/>
  <c r="AR70" i="78"/>
  <c r="Z70" i="78"/>
  <c r="S70" i="78"/>
  <c r="Q70" i="78"/>
  <c r="I70" i="78"/>
  <c r="H70" i="78"/>
  <c r="G70" i="78"/>
  <c r="AS69" i="78"/>
  <c r="AR69" i="78"/>
  <c r="Z69" i="78"/>
  <c r="S69" i="78"/>
  <c r="Q69" i="78"/>
  <c r="I69" i="78"/>
  <c r="H69" i="78"/>
  <c r="G69" i="78"/>
  <c r="AS68" i="78"/>
  <c r="AR68" i="78"/>
  <c r="Z68" i="78"/>
  <c r="S68" i="78"/>
  <c r="Q68" i="78"/>
  <c r="I68" i="78"/>
  <c r="H68" i="78"/>
  <c r="G68" i="78"/>
  <c r="AS67" i="78"/>
  <c r="AR67" i="78"/>
  <c r="Z67" i="78"/>
  <c r="S67" i="78"/>
  <c r="Q67" i="78"/>
  <c r="I67" i="78"/>
  <c r="H67" i="78"/>
  <c r="G67" i="78"/>
  <c r="AS66" i="78"/>
  <c r="AR66" i="78"/>
  <c r="Z66" i="78"/>
  <c r="S66" i="78"/>
  <c r="Q66" i="78"/>
  <c r="I66" i="78"/>
  <c r="H66" i="78"/>
  <c r="G66" i="78"/>
  <c r="AS65" i="78"/>
  <c r="AR65" i="78"/>
  <c r="Z65" i="78"/>
  <c r="S65" i="78"/>
  <c r="Q65" i="78"/>
  <c r="I65" i="78"/>
  <c r="H65" i="78"/>
  <c r="G65" i="78"/>
  <c r="AS64" i="78"/>
  <c r="AR64" i="78"/>
  <c r="Z64" i="78"/>
  <c r="S64" i="78"/>
  <c r="Q64" i="78"/>
  <c r="I64" i="78"/>
  <c r="H64" i="78"/>
  <c r="G64" i="78"/>
  <c r="AS63" i="78"/>
  <c r="AR63" i="78"/>
  <c r="Z63" i="78"/>
  <c r="S63" i="78"/>
  <c r="Q63" i="78"/>
  <c r="I63" i="78"/>
  <c r="H63" i="78"/>
  <c r="G63" i="78"/>
  <c r="AS62" i="78"/>
  <c r="AR62" i="78"/>
  <c r="Z62" i="78"/>
  <c r="S62" i="78"/>
  <c r="Q62" i="78"/>
  <c r="I62" i="78"/>
  <c r="H62" i="78"/>
  <c r="G62" i="78"/>
  <c r="AS61" i="78"/>
  <c r="AR61" i="78"/>
  <c r="Z61" i="78"/>
  <c r="S61" i="78"/>
  <c r="Q61" i="78"/>
  <c r="I61" i="78"/>
  <c r="H61" i="78"/>
  <c r="G61" i="78"/>
  <c r="AS60" i="78"/>
  <c r="AR60" i="78"/>
  <c r="Z60" i="78"/>
  <c r="S60" i="78"/>
  <c r="Q60" i="78"/>
  <c r="I60" i="78"/>
  <c r="H60" i="78"/>
  <c r="G60" i="78"/>
  <c r="AS59" i="78"/>
  <c r="AR59" i="78"/>
  <c r="S59" i="78"/>
  <c r="Q59" i="78"/>
  <c r="J59" i="78"/>
  <c r="I59" i="78"/>
  <c r="H59" i="78"/>
  <c r="AY59" i="78" s="1"/>
  <c r="G59" i="78"/>
  <c r="AS58" i="78"/>
  <c r="AR58" i="78"/>
  <c r="S58" i="78"/>
  <c r="Q58" i="78"/>
  <c r="I58" i="78"/>
  <c r="H58" i="78"/>
  <c r="G58" i="78"/>
  <c r="AS57" i="78"/>
  <c r="AR57" i="78"/>
  <c r="S57" i="78"/>
  <c r="Q57" i="78"/>
  <c r="I57" i="78"/>
  <c r="H57" i="78"/>
  <c r="G57" i="78"/>
  <c r="AS56" i="78"/>
  <c r="AR56" i="78"/>
  <c r="S56" i="78"/>
  <c r="Q56" i="78"/>
  <c r="I56" i="78"/>
  <c r="H56" i="78"/>
  <c r="G56" i="78"/>
  <c r="AS55" i="78"/>
  <c r="AR55" i="78"/>
  <c r="S55" i="78"/>
  <c r="Q55" i="78"/>
  <c r="I55" i="78"/>
  <c r="H55" i="78"/>
  <c r="G55" i="78"/>
  <c r="AS54" i="78"/>
  <c r="AR54" i="78"/>
  <c r="S54" i="78"/>
  <c r="Q54" i="78"/>
  <c r="I54" i="78"/>
  <c r="H54" i="78"/>
  <c r="G54" i="78"/>
  <c r="AS53" i="78"/>
  <c r="AR53" i="78"/>
  <c r="S53" i="78"/>
  <c r="Q53" i="78"/>
  <c r="I53" i="78"/>
  <c r="H53" i="78"/>
  <c r="G53" i="78"/>
  <c r="AS52" i="78"/>
  <c r="AR52" i="78"/>
  <c r="S52" i="78"/>
  <c r="Q52" i="78"/>
  <c r="I52" i="78"/>
  <c r="H52" i="78"/>
  <c r="G52" i="78"/>
  <c r="J52" i="78" s="1"/>
  <c r="AS51" i="78"/>
  <c r="AR51" i="78"/>
  <c r="S51" i="78"/>
  <c r="Q51" i="78"/>
  <c r="J51" i="78"/>
  <c r="I51" i="78"/>
  <c r="H51" i="78"/>
  <c r="AY51" i="78" s="1"/>
  <c r="G51" i="78"/>
  <c r="AS50" i="78"/>
  <c r="AR50" i="78"/>
  <c r="S50" i="78"/>
  <c r="Q50" i="78"/>
  <c r="I50" i="78"/>
  <c r="H50" i="78"/>
  <c r="G50" i="78"/>
  <c r="AS49" i="78"/>
  <c r="AR49" i="78"/>
  <c r="S49" i="78"/>
  <c r="Q49" i="78"/>
  <c r="I49" i="78"/>
  <c r="H49" i="78"/>
  <c r="G49" i="78"/>
  <c r="AS48" i="78"/>
  <c r="AR48" i="78"/>
  <c r="S48" i="78"/>
  <c r="Q48" i="78"/>
  <c r="I48" i="78"/>
  <c r="H48" i="78"/>
  <c r="G48" i="78"/>
  <c r="AS47" i="78"/>
  <c r="AR47" i="78"/>
  <c r="S47" i="78"/>
  <c r="Q47" i="78"/>
  <c r="I47" i="78"/>
  <c r="H47" i="78"/>
  <c r="G47" i="78"/>
  <c r="AS46" i="78"/>
  <c r="AR46" i="78"/>
  <c r="S46" i="78"/>
  <c r="Q46" i="78"/>
  <c r="I46" i="78"/>
  <c r="H46" i="78"/>
  <c r="G46" i="78"/>
  <c r="AS45" i="78"/>
  <c r="AR45" i="78"/>
  <c r="S45" i="78"/>
  <c r="Q45" i="78"/>
  <c r="I45" i="78"/>
  <c r="H45" i="78"/>
  <c r="G45" i="78"/>
  <c r="AS44" i="78"/>
  <c r="AR44" i="78"/>
  <c r="S44" i="78"/>
  <c r="Q44" i="78"/>
  <c r="I44" i="78"/>
  <c r="H44" i="78"/>
  <c r="G44" i="78"/>
  <c r="J44" i="78" s="1"/>
  <c r="AS43" i="78"/>
  <c r="AR43" i="78"/>
  <c r="S43" i="78"/>
  <c r="Q43" i="78"/>
  <c r="J43" i="78"/>
  <c r="I43" i="78"/>
  <c r="H43" i="78"/>
  <c r="AY43" i="78" s="1"/>
  <c r="G43" i="78"/>
  <c r="AS42" i="78"/>
  <c r="AR42" i="78"/>
  <c r="S42" i="78"/>
  <c r="Q42" i="78"/>
  <c r="I42" i="78"/>
  <c r="H42" i="78"/>
  <c r="G42" i="78"/>
  <c r="AS41" i="78"/>
  <c r="AR41" i="78"/>
  <c r="S41" i="78"/>
  <c r="Q41" i="78"/>
  <c r="I41" i="78"/>
  <c r="H41" i="78"/>
  <c r="G41" i="78"/>
  <c r="AS40" i="78"/>
  <c r="AR40" i="78"/>
  <c r="S40" i="78"/>
  <c r="Q40" i="78"/>
  <c r="J40" i="78"/>
  <c r="AY40" i="78" s="1"/>
  <c r="I40" i="78"/>
  <c r="AV40" i="78" s="1"/>
  <c r="H40" i="78"/>
  <c r="G40" i="78"/>
  <c r="AS39" i="78"/>
  <c r="AR39" i="78"/>
  <c r="S39" i="78"/>
  <c r="Q39" i="78"/>
  <c r="I39" i="78"/>
  <c r="H39" i="78"/>
  <c r="G39" i="78"/>
  <c r="AS38" i="78"/>
  <c r="AR38" i="78"/>
  <c r="S38" i="78"/>
  <c r="Q38" i="78"/>
  <c r="I38" i="78"/>
  <c r="H38" i="78"/>
  <c r="G38" i="78"/>
  <c r="AS37" i="78"/>
  <c r="AR37" i="78"/>
  <c r="S37" i="78"/>
  <c r="Q37" i="78"/>
  <c r="I37" i="78"/>
  <c r="H37" i="78"/>
  <c r="G37" i="78"/>
  <c r="AS36" i="78"/>
  <c r="AR36" i="78"/>
  <c r="S36" i="78"/>
  <c r="Q36" i="78"/>
  <c r="J36" i="78"/>
  <c r="AY36" i="78" s="1"/>
  <c r="I36" i="78"/>
  <c r="H36" i="78"/>
  <c r="G36" i="78"/>
  <c r="AS35" i="78"/>
  <c r="AR35" i="78"/>
  <c r="S35" i="78"/>
  <c r="Q35" i="78"/>
  <c r="I35" i="78"/>
  <c r="H35" i="78"/>
  <c r="G35" i="78"/>
  <c r="AS34" i="78"/>
  <c r="AR34" i="78"/>
  <c r="S34" i="78"/>
  <c r="Q34" i="78"/>
  <c r="J34" i="78"/>
  <c r="I34" i="78"/>
  <c r="H34" i="78"/>
  <c r="AY34" i="78" s="1"/>
  <c r="G34" i="78"/>
  <c r="AV34" i="78" s="1"/>
  <c r="AS33" i="78"/>
  <c r="AR33" i="78"/>
  <c r="S33" i="78"/>
  <c r="Q33" i="78"/>
  <c r="I33" i="78"/>
  <c r="H33" i="78"/>
  <c r="G33" i="78"/>
  <c r="AY32" i="78"/>
  <c r="AS32" i="78"/>
  <c r="AR32" i="78"/>
  <c r="S32" i="78"/>
  <c r="Q32" i="78"/>
  <c r="J32" i="78"/>
  <c r="I32" i="78"/>
  <c r="AV32" i="78" s="1"/>
  <c r="H32" i="78"/>
  <c r="G32" i="78"/>
  <c r="AS31" i="78"/>
  <c r="AR31" i="78"/>
  <c r="S31" i="78"/>
  <c r="Q31" i="78"/>
  <c r="I31" i="78"/>
  <c r="H31" i="78"/>
  <c r="G31" i="78"/>
  <c r="AS30" i="78"/>
  <c r="AR30" i="78"/>
  <c r="S30" i="78"/>
  <c r="Q30" i="78"/>
  <c r="J30" i="78"/>
  <c r="I30" i="78"/>
  <c r="H30" i="78"/>
  <c r="AY30" i="78" s="1"/>
  <c r="G30" i="78"/>
  <c r="AS29" i="78"/>
  <c r="AR29" i="78"/>
  <c r="S29" i="78"/>
  <c r="Q29" i="78"/>
  <c r="I29" i="78"/>
  <c r="H29" i="78"/>
  <c r="G29" i="78"/>
  <c r="AS28" i="78"/>
  <c r="AR28" i="78"/>
  <c r="S28" i="78"/>
  <c r="Q28" i="78"/>
  <c r="J28" i="78"/>
  <c r="AY28" i="78" s="1"/>
  <c r="I28" i="78"/>
  <c r="H28" i="78"/>
  <c r="G28" i="78"/>
  <c r="AS27" i="78"/>
  <c r="AR27" i="78"/>
  <c r="S27" i="78"/>
  <c r="Q27" i="78"/>
  <c r="I27" i="78"/>
  <c r="H27" i="78"/>
  <c r="G27" i="78"/>
  <c r="AS26" i="78"/>
  <c r="AR26" i="78"/>
  <c r="S26" i="78"/>
  <c r="Q26" i="78"/>
  <c r="J26" i="78"/>
  <c r="I26" i="78"/>
  <c r="H26" i="78"/>
  <c r="AY26" i="78" s="1"/>
  <c r="G26" i="78"/>
  <c r="AV26" i="78" s="1"/>
  <c r="AS25" i="78"/>
  <c r="AR25" i="78"/>
  <c r="S25" i="78"/>
  <c r="Q25" i="78"/>
  <c r="I25" i="78"/>
  <c r="H25" i="78"/>
  <c r="G25" i="78"/>
  <c r="AY24" i="78"/>
  <c r="AS24" i="78"/>
  <c r="AR24" i="78"/>
  <c r="S24" i="78"/>
  <c r="Q24" i="78"/>
  <c r="J24" i="78"/>
  <c r="I24" i="78"/>
  <c r="AV24" i="78" s="1"/>
  <c r="H24" i="78"/>
  <c r="G24" i="78"/>
  <c r="AS23" i="78"/>
  <c r="AR23" i="78"/>
  <c r="Z23" i="78"/>
  <c r="S23" i="78"/>
  <c r="Q23" i="78"/>
  <c r="J23" i="78"/>
  <c r="I23" i="78"/>
  <c r="H23" i="78"/>
  <c r="AV23" i="78" s="1"/>
  <c r="G23" i="78"/>
  <c r="AY23" i="78" s="1"/>
  <c r="AS22" i="78"/>
  <c r="AR22" i="78"/>
  <c r="Z22" i="78"/>
  <c r="S22" i="78"/>
  <c r="Q22" i="78"/>
  <c r="J22" i="78"/>
  <c r="AV22" i="78" s="1"/>
  <c r="I22" i="78"/>
  <c r="H22" i="78"/>
  <c r="G22" i="78"/>
  <c r="AS21" i="78"/>
  <c r="AR21" i="78"/>
  <c r="Z21" i="78"/>
  <c r="S21" i="78"/>
  <c r="Q21" i="78"/>
  <c r="J21" i="78"/>
  <c r="I21" i="78"/>
  <c r="H21" i="78"/>
  <c r="AV21" i="78" s="1"/>
  <c r="G21" i="78"/>
  <c r="AS20" i="78"/>
  <c r="AR20" i="78"/>
  <c r="Z20" i="78"/>
  <c r="S20" i="78"/>
  <c r="Q20" i="78"/>
  <c r="J20" i="78"/>
  <c r="AV20" i="78" s="1"/>
  <c r="I20" i="78"/>
  <c r="H20" i="78"/>
  <c r="G20" i="78"/>
  <c r="AY20" i="78" s="1"/>
  <c r="AS19" i="78"/>
  <c r="AR19" i="78"/>
  <c r="Z19" i="78"/>
  <c r="S19" i="78"/>
  <c r="Q19" i="78"/>
  <c r="J19" i="78"/>
  <c r="I19" i="78"/>
  <c r="H19" i="78"/>
  <c r="AV19" i="78" s="1"/>
  <c r="G19" i="78"/>
  <c r="AS18" i="78"/>
  <c r="AR18" i="78"/>
  <c r="Z18" i="78"/>
  <c r="S18" i="78"/>
  <c r="Q18" i="78"/>
  <c r="J18" i="78"/>
  <c r="AV18" i="78" s="1"/>
  <c r="I18" i="78"/>
  <c r="H18" i="78"/>
  <c r="G18" i="78"/>
  <c r="AY18" i="78" s="1"/>
  <c r="B18" i="78"/>
  <c r="AS17" i="78"/>
  <c r="AR17" i="78"/>
  <c r="Z17" i="78"/>
  <c r="S17" i="78"/>
  <c r="Q17" i="78"/>
  <c r="J17" i="78"/>
  <c r="I17" i="78"/>
  <c r="H17" i="78"/>
  <c r="AV17" i="78" s="1"/>
  <c r="G17" i="78"/>
  <c r="AV16" i="78"/>
  <c r="AS16" i="78"/>
  <c r="AR16" i="78"/>
  <c r="Z16" i="78"/>
  <c r="S16" i="78"/>
  <c r="Q16" i="78"/>
  <c r="J16" i="78"/>
  <c r="I16" i="78"/>
  <c r="H120" i="78" s="1"/>
  <c r="H16" i="78"/>
  <c r="G16" i="78"/>
  <c r="D120" i="78" s="1"/>
  <c r="B16" i="78"/>
  <c r="B17" i="78" s="1"/>
  <c r="AY15" i="78"/>
  <c r="AV15" i="78"/>
  <c r="AM14" i="78"/>
  <c r="AO14" i="78" s="1"/>
  <c r="AJ14" i="78"/>
  <c r="H14" i="78"/>
  <c r="B10" i="78"/>
  <c r="C9" i="78"/>
  <c r="B141" i="78" s="1"/>
  <c r="D7" i="78"/>
  <c r="V5" i="78"/>
  <c r="E5" i="78"/>
  <c r="E3" i="78"/>
  <c r="C3" i="78"/>
  <c r="AV2" i="78"/>
  <c r="V2" i="78"/>
  <c r="T2" i="78" a="1"/>
  <c r="T2" i="78" s="1"/>
  <c r="Y124" i="76"/>
  <c r="S120" i="76"/>
  <c r="S120" i="58"/>
  <c r="V2" i="76"/>
  <c r="C37" i="11" a="1"/>
  <c r="C37" i="11" s="1"/>
  <c r="D36" i="11" a="1"/>
  <c r="D36" i="11" s="1"/>
  <c r="V2" i="58"/>
  <c r="M3" i="45"/>
  <c r="U134" i="5"/>
  <c r="U135" i="5"/>
  <c r="U136" i="5"/>
  <c r="U137" i="5"/>
  <c r="U138" i="5"/>
  <c r="U139" i="5"/>
  <c r="U140" i="5"/>
  <c r="U141" i="5"/>
  <c r="U142" i="5"/>
  <c r="U143" i="5"/>
  <c r="U144" i="5"/>
  <c r="U145" i="5"/>
  <c r="U133" i="5"/>
  <c r="G10" i="46"/>
  <c r="G16" i="76"/>
  <c r="H16" i="76"/>
  <c r="I16" i="76"/>
  <c r="Q16" i="76"/>
  <c r="S16" i="76"/>
  <c r="Z16" i="76"/>
  <c r="B148" i="76"/>
  <c r="B146" i="76"/>
  <c r="B145" i="76"/>
  <c r="B144" i="76"/>
  <c r="B143" i="76"/>
  <c r="B142" i="76"/>
  <c r="B140" i="76"/>
  <c r="B139" i="76"/>
  <c r="B135" i="76"/>
  <c r="B134" i="76"/>
  <c r="B133" i="76"/>
  <c r="B132" i="76"/>
  <c r="D127" i="76"/>
  <c r="AV127" i="76" s="1"/>
  <c r="B127" i="76"/>
  <c r="D126" i="76"/>
  <c r="AV126" i="76" s="1"/>
  <c r="B126" i="76"/>
  <c r="D125" i="76"/>
  <c r="AV125" i="76" s="1"/>
  <c r="B125" i="76"/>
  <c r="D124" i="76"/>
  <c r="AV124" i="76" s="1"/>
  <c r="B124" i="76"/>
  <c r="D123" i="76"/>
  <c r="AV123" i="76" s="1"/>
  <c r="B123" i="76"/>
  <c r="D122" i="76"/>
  <c r="AV122" i="76" s="1"/>
  <c r="B122" i="76"/>
  <c r="D121" i="76"/>
  <c r="B121" i="76"/>
  <c r="V120" i="76"/>
  <c r="T120" i="76"/>
  <c r="AT116" i="76"/>
  <c r="AT115" i="76"/>
  <c r="AS115" i="76"/>
  <c r="AR115" i="76"/>
  <c r="Z115" i="76"/>
  <c r="S115" i="76"/>
  <c r="Q115" i="76"/>
  <c r="J115" i="76"/>
  <c r="I115" i="76"/>
  <c r="H115" i="76"/>
  <c r="G115" i="76"/>
  <c r="B115" i="76"/>
  <c r="AA115" i="76" s="1"/>
  <c r="AT114" i="76"/>
  <c r="AS114" i="76"/>
  <c r="AR114" i="76"/>
  <c r="Z114" i="76"/>
  <c r="S114" i="76"/>
  <c r="Q114" i="76"/>
  <c r="J114" i="76"/>
  <c r="I114" i="76"/>
  <c r="H114" i="76"/>
  <c r="G114" i="76"/>
  <c r="B114" i="76"/>
  <c r="AA114" i="76" s="1"/>
  <c r="AT113" i="76"/>
  <c r="AS113" i="76"/>
  <c r="AR113" i="76"/>
  <c r="Z113" i="76"/>
  <c r="S113" i="76"/>
  <c r="Q113" i="76"/>
  <c r="J113" i="76"/>
  <c r="I113" i="76"/>
  <c r="H113" i="76"/>
  <c r="G113" i="76"/>
  <c r="AV113" i="76" s="1"/>
  <c r="B113" i="76"/>
  <c r="AA113" i="76" s="1"/>
  <c r="AT112" i="76"/>
  <c r="AS112" i="76"/>
  <c r="AR112" i="76"/>
  <c r="Z112" i="76"/>
  <c r="S112" i="76"/>
  <c r="Q112" i="76"/>
  <c r="J112" i="76"/>
  <c r="I112" i="76"/>
  <c r="H112" i="76"/>
  <c r="G112" i="76"/>
  <c r="B112" i="76"/>
  <c r="AA112" i="76" s="1"/>
  <c r="AT111" i="76"/>
  <c r="AS111" i="76"/>
  <c r="AR111" i="76"/>
  <c r="Z111" i="76"/>
  <c r="S111" i="76"/>
  <c r="Q111" i="76"/>
  <c r="J111" i="76"/>
  <c r="I111" i="76"/>
  <c r="H111" i="76"/>
  <c r="G111" i="76"/>
  <c r="AV111" i="76" s="1"/>
  <c r="B111" i="76"/>
  <c r="AA111" i="76" s="1"/>
  <c r="AT110" i="76"/>
  <c r="AS110" i="76"/>
  <c r="AR110" i="76"/>
  <c r="Z110" i="76"/>
  <c r="S110" i="76"/>
  <c r="Q110" i="76"/>
  <c r="J110" i="76"/>
  <c r="I110" i="76"/>
  <c r="H110" i="76"/>
  <c r="G110" i="76"/>
  <c r="B110" i="76"/>
  <c r="AA110" i="76" s="1"/>
  <c r="AT109" i="76"/>
  <c r="AS109" i="76"/>
  <c r="AR109" i="76"/>
  <c r="Z109" i="76"/>
  <c r="S109" i="76"/>
  <c r="Q109" i="76"/>
  <c r="J109" i="76"/>
  <c r="I109" i="76"/>
  <c r="H109" i="76"/>
  <c r="G109" i="76"/>
  <c r="AV109" i="76" s="1"/>
  <c r="B109" i="76"/>
  <c r="AA109" i="76" s="1"/>
  <c r="AT108" i="76"/>
  <c r="AS108" i="76"/>
  <c r="AR108" i="76"/>
  <c r="Z108" i="76"/>
  <c r="S108" i="76"/>
  <c r="Q108" i="76"/>
  <c r="I108" i="76"/>
  <c r="H108" i="76"/>
  <c r="G108" i="76"/>
  <c r="AS107" i="76"/>
  <c r="AR107" i="76"/>
  <c r="Z107" i="76"/>
  <c r="S107" i="76"/>
  <c r="Q107" i="76"/>
  <c r="I107" i="76"/>
  <c r="H107" i="76"/>
  <c r="G107" i="76"/>
  <c r="AS106" i="76"/>
  <c r="AR106" i="76"/>
  <c r="Z106" i="76"/>
  <c r="S106" i="76"/>
  <c r="Q106" i="76"/>
  <c r="I106" i="76"/>
  <c r="H106" i="76"/>
  <c r="G106" i="76"/>
  <c r="AS105" i="76"/>
  <c r="AR105" i="76"/>
  <c r="Z105" i="76"/>
  <c r="S105" i="76"/>
  <c r="Q105" i="76"/>
  <c r="I105" i="76"/>
  <c r="H105" i="76"/>
  <c r="G105" i="76"/>
  <c r="AS104" i="76"/>
  <c r="AR104" i="76"/>
  <c r="Z104" i="76"/>
  <c r="S104" i="76"/>
  <c r="Q104" i="76"/>
  <c r="I104" i="76"/>
  <c r="H104" i="76"/>
  <c r="G104" i="76"/>
  <c r="AS103" i="76"/>
  <c r="AR103" i="76"/>
  <c r="Z103" i="76"/>
  <c r="S103" i="76"/>
  <c r="Q103" i="76"/>
  <c r="I103" i="76"/>
  <c r="H103" i="76"/>
  <c r="G103" i="76"/>
  <c r="AS102" i="76"/>
  <c r="AR102" i="76"/>
  <c r="Z102" i="76"/>
  <c r="S102" i="76"/>
  <c r="Q102" i="76"/>
  <c r="I102" i="76"/>
  <c r="H102" i="76"/>
  <c r="G102" i="76"/>
  <c r="AS101" i="76"/>
  <c r="AR101" i="76"/>
  <c r="Z101" i="76"/>
  <c r="S101" i="76"/>
  <c r="Q101" i="76"/>
  <c r="I101" i="76"/>
  <c r="H101" i="76"/>
  <c r="G101" i="76"/>
  <c r="AS100" i="76"/>
  <c r="AR100" i="76"/>
  <c r="Z100" i="76"/>
  <c r="S100" i="76"/>
  <c r="Q100" i="76"/>
  <c r="I100" i="76"/>
  <c r="H100" i="76"/>
  <c r="G100" i="76"/>
  <c r="AS99" i="76"/>
  <c r="AR99" i="76"/>
  <c r="Z99" i="76"/>
  <c r="S99" i="76"/>
  <c r="Q99" i="76"/>
  <c r="I99" i="76"/>
  <c r="H99" i="76"/>
  <c r="G99" i="76"/>
  <c r="AS98" i="76"/>
  <c r="AR98" i="76"/>
  <c r="Z98" i="76"/>
  <c r="S98" i="76"/>
  <c r="Q98" i="76"/>
  <c r="I98" i="76"/>
  <c r="H98" i="76"/>
  <c r="G98" i="76"/>
  <c r="AS97" i="76"/>
  <c r="AR97" i="76"/>
  <c r="Z97" i="76"/>
  <c r="S97" i="76"/>
  <c r="Q97" i="76"/>
  <c r="I97" i="76"/>
  <c r="H97" i="76"/>
  <c r="G97" i="76"/>
  <c r="AS96" i="76"/>
  <c r="AR96" i="76"/>
  <c r="Z96" i="76"/>
  <c r="S96" i="76"/>
  <c r="Q96" i="76"/>
  <c r="I96" i="76"/>
  <c r="H96" i="76"/>
  <c r="G96" i="76"/>
  <c r="AS95" i="76"/>
  <c r="AR95" i="76"/>
  <c r="Z95" i="76"/>
  <c r="S95" i="76"/>
  <c r="Q95" i="76"/>
  <c r="I95" i="76"/>
  <c r="H95" i="76"/>
  <c r="G95" i="76"/>
  <c r="AS94" i="76"/>
  <c r="AR94" i="76"/>
  <c r="Z94" i="76"/>
  <c r="S94" i="76"/>
  <c r="Q94" i="76"/>
  <c r="I94" i="76"/>
  <c r="H94" i="76"/>
  <c r="G94" i="76"/>
  <c r="AS93" i="76"/>
  <c r="AR93" i="76"/>
  <c r="Z93" i="76"/>
  <c r="S93" i="76"/>
  <c r="Q93" i="76"/>
  <c r="I93" i="76"/>
  <c r="H93" i="76"/>
  <c r="G93" i="76"/>
  <c r="AS92" i="76"/>
  <c r="AR92" i="76"/>
  <c r="Z92" i="76"/>
  <c r="S92" i="76"/>
  <c r="Q92" i="76"/>
  <c r="I92" i="76"/>
  <c r="H92" i="76"/>
  <c r="G92" i="76"/>
  <c r="AS91" i="76"/>
  <c r="AR91" i="76"/>
  <c r="Z91" i="76"/>
  <c r="S91" i="76"/>
  <c r="Q91" i="76"/>
  <c r="I91" i="76"/>
  <c r="H91" i="76"/>
  <c r="G91" i="76"/>
  <c r="AS90" i="76"/>
  <c r="AR90" i="76"/>
  <c r="Z90" i="76"/>
  <c r="S90" i="76"/>
  <c r="Q90" i="76"/>
  <c r="I90" i="76"/>
  <c r="H90" i="76"/>
  <c r="G90" i="76"/>
  <c r="AS89" i="76"/>
  <c r="AR89" i="76"/>
  <c r="Z89" i="76"/>
  <c r="S89" i="76"/>
  <c r="Q89" i="76"/>
  <c r="I89" i="76"/>
  <c r="H89" i="76"/>
  <c r="G89" i="76"/>
  <c r="AS88" i="76"/>
  <c r="AR88" i="76"/>
  <c r="Z88" i="76"/>
  <c r="S88" i="76"/>
  <c r="Q88" i="76"/>
  <c r="I88" i="76"/>
  <c r="H88" i="76"/>
  <c r="G88" i="76"/>
  <c r="AS87" i="76"/>
  <c r="AR87" i="76"/>
  <c r="Z87" i="76"/>
  <c r="S87" i="76"/>
  <c r="Q87" i="76"/>
  <c r="I87" i="76"/>
  <c r="H87" i="76"/>
  <c r="G87" i="76"/>
  <c r="AS86" i="76"/>
  <c r="AR86" i="76"/>
  <c r="Z86" i="76"/>
  <c r="S86" i="76"/>
  <c r="Q86" i="76"/>
  <c r="I86" i="76"/>
  <c r="H86" i="76"/>
  <c r="G86" i="76"/>
  <c r="AS85" i="76"/>
  <c r="AR85" i="76"/>
  <c r="Z85" i="76"/>
  <c r="S85" i="76"/>
  <c r="Q85" i="76"/>
  <c r="I85" i="76"/>
  <c r="H85" i="76"/>
  <c r="G85" i="76"/>
  <c r="AS84" i="76"/>
  <c r="AR84" i="76"/>
  <c r="Z84" i="76"/>
  <c r="S84" i="76"/>
  <c r="Q84" i="76"/>
  <c r="I84" i="76"/>
  <c r="H84" i="76"/>
  <c r="G84" i="76"/>
  <c r="AS83" i="76"/>
  <c r="AR83" i="76"/>
  <c r="Z83" i="76"/>
  <c r="S83" i="76"/>
  <c r="Q83" i="76"/>
  <c r="I83" i="76"/>
  <c r="H83" i="76"/>
  <c r="G83" i="76"/>
  <c r="AS82" i="76"/>
  <c r="AR82" i="76"/>
  <c r="Z82" i="76"/>
  <c r="S82" i="76"/>
  <c r="Q82" i="76"/>
  <c r="I82" i="76"/>
  <c r="H82" i="76"/>
  <c r="G82" i="76"/>
  <c r="AS81" i="76"/>
  <c r="AR81" i="76"/>
  <c r="Z81" i="76"/>
  <c r="S81" i="76"/>
  <c r="Q81" i="76"/>
  <c r="I81" i="76"/>
  <c r="H81" i="76"/>
  <c r="G81" i="76"/>
  <c r="AS80" i="76"/>
  <c r="AR80" i="76"/>
  <c r="Z80" i="76"/>
  <c r="S80" i="76"/>
  <c r="Q80" i="76"/>
  <c r="I80" i="76"/>
  <c r="H80" i="76"/>
  <c r="G80" i="76"/>
  <c r="AS79" i="76"/>
  <c r="AR79" i="76"/>
  <c r="Z79" i="76"/>
  <c r="S79" i="76"/>
  <c r="Q79" i="76"/>
  <c r="I79" i="76"/>
  <c r="H79" i="76"/>
  <c r="G79" i="76"/>
  <c r="AS78" i="76"/>
  <c r="AR78" i="76"/>
  <c r="Z78" i="76"/>
  <c r="S78" i="76"/>
  <c r="Q78" i="76"/>
  <c r="I78" i="76"/>
  <c r="H78" i="76"/>
  <c r="G78" i="76"/>
  <c r="AS77" i="76"/>
  <c r="AR77" i="76"/>
  <c r="Z77" i="76"/>
  <c r="S77" i="76"/>
  <c r="Q77" i="76"/>
  <c r="I77" i="76"/>
  <c r="H77" i="76"/>
  <c r="G77" i="76"/>
  <c r="AS76" i="76"/>
  <c r="AR76" i="76"/>
  <c r="Z76" i="76"/>
  <c r="S76" i="76"/>
  <c r="Q76" i="76"/>
  <c r="I76" i="76"/>
  <c r="H76" i="76"/>
  <c r="G76" i="76"/>
  <c r="AS75" i="76"/>
  <c r="AR75" i="76"/>
  <c r="Z75" i="76"/>
  <c r="S75" i="76"/>
  <c r="Q75" i="76"/>
  <c r="I75" i="76"/>
  <c r="H75" i="76"/>
  <c r="G75" i="76"/>
  <c r="AS74" i="76"/>
  <c r="AR74" i="76"/>
  <c r="Z74" i="76"/>
  <c r="S74" i="76"/>
  <c r="Q74" i="76"/>
  <c r="I74" i="76"/>
  <c r="H74" i="76"/>
  <c r="G74" i="76"/>
  <c r="AS73" i="76"/>
  <c r="AR73" i="76"/>
  <c r="Z73" i="76"/>
  <c r="S73" i="76"/>
  <c r="Q73" i="76"/>
  <c r="I73" i="76"/>
  <c r="H73" i="76"/>
  <c r="G73" i="76"/>
  <c r="AS72" i="76"/>
  <c r="AR72" i="76"/>
  <c r="Z72" i="76"/>
  <c r="S72" i="76"/>
  <c r="Q72" i="76"/>
  <c r="I72" i="76"/>
  <c r="H72" i="76"/>
  <c r="G72" i="76"/>
  <c r="AS71" i="76"/>
  <c r="AR71" i="76"/>
  <c r="Z71" i="76"/>
  <c r="S71" i="76"/>
  <c r="Q71" i="76"/>
  <c r="I71" i="76"/>
  <c r="H71" i="76"/>
  <c r="G71" i="76"/>
  <c r="AS70" i="76"/>
  <c r="AR70" i="76"/>
  <c r="Z70" i="76"/>
  <c r="S70" i="76"/>
  <c r="Q70" i="76"/>
  <c r="I70" i="76"/>
  <c r="H70" i="76"/>
  <c r="G70" i="76"/>
  <c r="AS69" i="76"/>
  <c r="AR69" i="76"/>
  <c r="Z69" i="76"/>
  <c r="S69" i="76"/>
  <c r="Q69" i="76"/>
  <c r="I69" i="76"/>
  <c r="H69" i="76"/>
  <c r="G69" i="76"/>
  <c r="AS68" i="76"/>
  <c r="AR68" i="76"/>
  <c r="Z68" i="76"/>
  <c r="S68" i="76"/>
  <c r="Q68" i="76"/>
  <c r="I68" i="76"/>
  <c r="H68" i="76"/>
  <c r="G68" i="76"/>
  <c r="AS67" i="76"/>
  <c r="AR67" i="76"/>
  <c r="Z67" i="76"/>
  <c r="S67" i="76"/>
  <c r="Q67" i="76"/>
  <c r="I67" i="76"/>
  <c r="H67" i="76"/>
  <c r="G67" i="76"/>
  <c r="AS66" i="76"/>
  <c r="AR66" i="76"/>
  <c r="Z66" i="76"/>
  <c r="S66" i="76"/>
  <c r="Q66" i="76"/>
  <c r="I66" i="76"/>
  <c r="H66" i="76"/>
  <c r="G66" i="76"/>
  <c r="AS65" i="76"/>
  <c r="AR65" i="76"/>
  <c r="Z65" i="76"/>
  <c r="S65" i="76"/>
  <c r="Q65" i="76"/>
  <c r="I65" i="76"/>
  <c r="H65" i="76"/>
  <c r="G65" i="76"/>
  <c r="AS64" i="76"/>
  <c r="AR64" i="76"/>
  <c r="Z64" i="76"/>
  <c r="S64" i="76"/>
  <c r="Q64" i="76"/>
  <c r="I64" i="76"/>
  <c r="H64" i="76"/>
  <c r="G64" i="76"/>
  <c r="AS63" i="76"/>
  <c r="AR63" i="76"/>
  <c r="Z63" i="76"/>
  <c r="S63" i="76"/>
  <c r="Q63" i="76"/>
  <c r="I63" i="76"/>
  <c r="H63" i="76"/>
  <c r="G63" i="76"/>
  <c r="AS62" i="76"/>
  <c r="AR62" i="76"/>
  <c r="Z62" i="76"/>
  <c r="S62" i="76"/>
  <c r="Q62" i="76"/>
  <c r="I62" i="76"/>
  <c r="H62" i="76"/>
  <c r="G62" i="76"/>
  <c r="AS61" i="76"/>
  <c r="AR61" i="76"/>
  <c r="Z61" i="76"/>
  <c r="S61" i="76"/>
  <c r="Q61" i="76"/>
  <c r="I61" i="76"/>
  <c r="H61" i="76"/>
  <c r="G61" i="76"/>
  <c r="AS60" i="76"/>
  <c r="AR60" i="76"/>
  <c r="Z60" i="76"/>
  <c r="S60" i="76"/>
  <c r="Q60" i="76"/>
  <c r="I60" i="76"/>
  <c r="H60" i="76"/>
  <c r="G60" i="76"/>
  <c r="AS59" i="76"/>
  <c r="AR59" i="76"/>
  <c r="S59" i="76"/>
  <c r="Q59" i="76"/>
  <c r="I59" i="76"/>
  <c r="H59" i="76"/>
  <c r="G59" i="76"/>
  <c r="AS58" i="76"/>
  <c r="AR58" i="76"/>
  <c r="S58" i="76"/>
  <c r="Q58" i="76"/>
  <c r="I58" i="76"/>
  <c r="H58" i="76"/>
  <c r="G58" i="76"/>
  <c r="AS57" i="76"/>
  <c r="AR57" i="76"/>
  <c r="S57" i="76"/>
  <c r="Q57" i="76"/>
  <c r="I57" i="76"/>
  <c r="H57" i="76"/>
  <c r="G57" i="76"/>
  <c r="AS56" i="76"/>
  <c r="AR56" i="76"/>
  <c r="S56" i="76"/>
  <c r="Q56" i="76"/>
  <c r="I56" i="76"/>
  <c r="H56" i="76"/>
  <c r="G56" i="76"/>
  <c r="AS55" i="76"/>
  <c r="AR55" i="76"/>
  <c r="S55" i="76"/>
  <c r="Q55" i="76"/>
  <c r="I55" i="76"/>
  <c r="H55" i="76"/>
  <c r="G55" i="76"/>
  <c r="AS54" i="76"/>
  <c r="AR54" i="76"/>
  <c r="S54" i="76"/>
  <c r="Q54" i="76"/>
  <c r="I54" i="76"/>
  <c r="H54" i="76"/>
  <c r="G54" i="76"/>
  <c r="AS53" i="76"/>
  <c r="AR53" i="76"/>
  <c r="S53" i="76"/>
  <c r="Q53" i="76"/>
  <c r="I53" i="76"/>
  <c r="H53" i="76"/>
  <c r="G53" i="76"/>
  <c r="AS52" i="76"/>
  <c r="AR52" i="76"/>
  <c r="S52" i="76"/>
  <c r="Q52" i="76"/>
  <c r="I52" i="76"/>
  <c r="H52" i="76"/>
  <c r="G52" i="76"/>
  <c r="AS51" i="76"/>
  <c r="AR51" i="76"/>
  <c r="S51" i="76"/>
  <c r="Q51" i="76"/>
  <c r="I51" i="76"/>
  <c r="H51" i="76"/>
  <c r="G51" i="76"/>
  <c r="AS50" i="76"/>
  <c r="AR50" i="76"/>
  <c r="S50" i="76"/>
  <c r="Q50" i="76"/>
  <c r="I50" i="76"/>
  <c r="H50" i="76"/>
  <c r="G50" i="76"/>
  <c r="AS49" i="76"/>
  <c r="AR49" i="76"/>
  <c r="S49" i="76"/>
  <c r="Q49" i="76"/>
  <c r="I49" i="76"/>
  <c r="H49" i="76"/>
  <c r="G49" i="76"/>
  <c r="AS48" i="76"/>
  <c r="AR48" i="76"/>
  <c r="S48" i="76"/>
  <c r="Q48" i="76"/>
  <c r="I48" i="76"/>
  <c r="H48" i="76"/>
  <c r="G48" i="76"/>
  <c r="AS47" i="76"/>
  <c r="AR47" i="76"/>
  <c r="S47" i="76"/>
  <c r="Q47" i="76"/>
  <c r="I47" i="76"/>
  <c r="H47" i="76"/>
  <c r="G47" i="76"/>
  <c r="AS46" i="76"/>
  <c r="AR46" i="76"/>
  <c r="S46" i="76"/>
  <c r="Q46" i="76"/>
  <c r="I46" i="76"/>
  <c r="H46" i="76"/>
  <c r="G46" i="76"/>
  <c r="AS45" i="76"/>
  <c r="AR45" i="76"/>
  <c r="S45" i="76"/>
  <c r="Q45" i="76"/>
  <c r="I45" i="76"/>
  <c r="H45" i="76"/>
  <c r="G45" i="76"/>
  <c r="AS44" i="76"/>
  <c r="AR44" i="76"/>
  <c r="S44" i="76"/>
  <c r="Q44" i="76"/>
  <c r="I44" i="76"/>
  <c r="H44" i="76"/>
  <c r="G44" i="76"/>
  <c r="AS43" i="76"/>
  <c r="AR43" i="76"/>
  <c r="S43" i="76"/>
  <c r="Q43" i="76"/>
  <c r="I43" i="76"/>
  <c r="H43" i="76"/>
  <c r="G43" i="76"/>
  <c r="AS42" i="76"/>
  <c r="AR42" i="76"/>
  <c r="S42" i="76"/>
  <c r="Q42" i="76"/>
  <c r="I42" i="76"/>
  <c r="H42" i="76"/>
  <c r="G42" i="76"/>
  <c r="AS41" i="76"/>
  <c r="AR41" i="76"/>
  <c r="S41" i="76"/>
  <c r="Q41" i="76"/>
  <c r="I41" i="76"/>
  <c r="H41" i="76"/>
  <c r="G41" i="76"/>
  <c r="AS40" i="76"/>
  <c r="AR40" i="76"/>
  <c r="S40" i="76"/>
  <c r="Q40" i="76"/>
  <c r="I40" i="76"/>
  <c r="H40" i="76"/>
  <c r="G40" i="76"/>
  <c r="AS39" i="76"/>
  <c r="AR39" i="76"/>
  <c r="S39" i="76"/>
  <c r="Q39" i="76"/>
  <c r="I39" i="76"/>
  <c r="H39" i="76"/>
  <c r="G39" i="76"/>
  <c r="AS38" i="76"/>
  <c r="AR38" i="76"/>
  <c r="S38" i="76"/>
  <c r="Q38" i="76"/>
  <c r="I38" i="76"/>
  <c r="H38" i="76"/>
  <c r="G38" i="76"/>
  <c r="AS37" i="76"/>
  <c r="AR37" i="76"/>
  <c r="S37" i="76"/>
  <c r="Q37" i="76"/>
  <c r="I37" i="76"/>
  <c r="H37" i="76"/>
  <c r="G37" i="76"/>
  <c r="AS36" i="76"/>
  <c r="AR36" i="76"/>
  <c r="S36" i="76"/>
  <c r="Q36" i="76"/>
  <c r="I36" i="76"/>
  <c r="H36" i="76"/>
  <c r="G36" i="76"/>
  <c r="AS35" i="76"/>
  <c r="AR35" i="76"/>
  <c r="S35" i="76"/>
  <c r="Q35" i="76"/>
  <c r="I35" i="76"/>
  <c r="H35" i="76"/>
  <c r="G35" i="76"/>
  <c r="AS34" i="76"/>
  <c r="AR34" i="76"/>
  <c r="S34" i="76"/>
  <c r="Q34" i="76"/>
  <c r="I34" i="76"/>
  <c r="H34" i="76"/>
  <c r="G34" i="76"/>
  <c r="AS33" i="76"/>
  <c r="AR33" i="76"/>
  <c r="S33" i="76"/>
  <c r="Q33" i="76"/>
  <c r="I33" i="76"/>
  <c r="H33" i="76"/>
  <c r="G33" i="76"/>
  <c r="AS32" i="76"/>
  <c r="AR32" i="76"/>
  <c r="S32" i="76"/>
  <c r="Q32" i="76"/>
  <c r="I32" i="76"/>
  <c r="H32" i="76"/>
  <c r="G32" i="76"/>
  <c r="AS31" i="76"/>
  <c r="AR31" i="76"/>
  <c r="S31" i="76"/>
  <c r="Q31" i="76"/>
  <c r="I31" i="76"/>
  <c r="H31" i="76"/>
  <c r="G31" i="76"/>
  <c r="AS30" i="76"/>
  <c r="AR30" i="76"/>
  <c r="S30" i="76"/>
  <c r="Q30" i="76"/>
  <c r="I30" i="76"/>
  <c r="H30" i="76"/>
  <c r="G30" i="76"/>
  <c r="AS29" i="76"/>
  <c r="AR29" i="76"/>
  <c r="S29" i="76"/>
  <c r="Q29" i="76"/>
  <c r="I29" i="76"/>
  <c r="H29" i="76"/>
  <c r="G29" i="76"/>
  <c r="AS28" i="76"/>
  <c r="AR28" i="76"/>
  <c r="S28" i="76"/>
  <c r="Q28" i="76"/>
  <c r="I28" i="76"/>
  <c r="H28" i="76"/>
  <c r="G28" i="76"/>
  <c r="AS27" i="76"/>
  <c r="AR27" i="76"/>
  <c r="S27" i="76"/>
  <c r="Q27" i="76"/>
  <c r="I27" i="76"/>
  <c r="H27" i="76"/>
  <c r="G27" i="76"/>
  <c r="AS26" i="76"/>
  <c r="AR26" i="76"/>
  <c r="S26" i="76"/>
  <c r="Q26" i="76"/>
  <c r="I26" i="76"/>
  <c r="H26" i="76"/>
  <c r="G26" i="76"/>
  <c r="AS25" i="76"/>
  <c r="AR25" i="76"/>
  <c r="S25" i="76"/>
  <c r="Q25" i="76"/>
  <c r="I25" i="76"/>
  <c r="H25" i="76"/>
  <c r="G25" i="76"/>
  <c r="AS24" i="76"/>
  <c r="AR24" i="76"/>
  <c r="S24" i="76"/>
  <c r="Q24" i="76"/>
  <c r="I24" i="76"/>
  <c r="H24" i="76"/>
  <c r="G24" i="76"/>
  <c r="AS23" i="76"/>
  <c r="AR23" i="76"/>
  <c r="Z23" i="76"/>
  <c r="S23" i="76"/>
  <c r="Q23" i="76"/>
  <c r="I23" i="76"/>
  <c r="H23" i="76"/>
  <c r="G23" i="76"/>
  <c r="AS22" i="76"/>
  <c r="AR22" i="76"/>
  <c r="Z22" i="76"/>
  <c r="S22" i="76"/>
  <c r="Q22" i="76"/>
  <c r="I22" i="76"/>
  <c r="H22" i="76"/>
  <c r="G22" i="76"/>
  <c r="AS21" i="76"/>
  <c r="AR21" i="76"/>
  <c r="Z21" i="76"/>
  <c r="S21" i="76"/>
  <c r="Q21" i="76"/>
  <c r="I21" i="76"/>
  <c r="H21" i="76"/>
  <c r="G21" i="76"/>
  <c r="AS20" i="76"/>
  <c r="AR20" i="76"/>
  <c r="Z20" i="76"/>
  <c r="S20" i="76"/>
  <c r="Q20" i="76"/>
  <c r="I20" i="76"/>
  <c r="H20" i="76"/>
  <c r="G20" i="76"/>
  <c r="AS19" i="76"/>
  <c r="AR19" i="76"/>
  <c r="Z19" i="76"/>
  <c r="S19" i="76"/>
  <c r="Q19" i="76"/>
  <c r="I19" i="76"/>
  <c r="H19" i="76"/>
  <c r="G19" i="76"/>
  <c r="AS18" i="76"/>
  <c r="AR18" i="76"/>
  <c r="Z18" i="76"/>
  <c r="S18" i="76"/>
  <c r="Q18" i="76"/>
  <c r="I18" i="76"/>
  <c r="H18" i="76"/>
  <c r="G18" i="76"/>
  <c r="AS17" i="76"/>
  <c r="AR17" i="76"/>
  <c r="Z17" i="76"/>
  <c r="S17" i="76"/>
  <c r="Q17" i="76"/>
  <c r="I17" i="76"/>
  <c r="H17" i="76"/>
  <c r="G17" i="76"/>
  <c r="AS16" i="76"/>
  <c r="AR16" i="76"/>
  <c r="H120" i="76"/>
  <c r="B16" i="76"/>
  <c r="AA16" i="76" s="1"/>
  <c r="AY15" i="76"/>
  <c r="AV15" i="76"/>
  <c r="AM14" i="76"/>
  <c r="AO14" i="76" s="1"/>
  <c r="AJ14" i="76"/>
  <c r="H14" i="76"/>
  <c r="B10" i="76"/>
  <c r="C9" i="76"/>
  <c r="B141" i="76" s="1"/>
  <c r="D7" i="76"/>
  <c r="V5" i="76"/>
  <c r="E5" i="76"/>
  <c r="E3" i="76"/>
  <c r="C3" i="76"/>
  <c r="AV2" i="76"/>
  <c r="T2" i="76" a="1"/>
  <c r="T2" i="76" s="1"/>
  <c r="CA414" i="11"/>
  <c r="CA4" i="11"/>
  <c r="Z115" i="75"/>
  <c r="Z114" i="75"/>
  <c r="Z113" i="75"/>
  <c r="Z112" i="75"/>
  <c r="Z111" i="75"/>
  <c r="Z110" i="75"/>
  <c r="Z109" i="75"/>
  <c r="Z108" i="75"/>
  <c r="Z107" i="75"/>
  <c r="Z106" i="75"/>
  <c r="Z105" i="75"/>
  <c r="Z104" i="75"/>
  <c r="Z103" i="75"/>
  <c r="Z102" i="75"/>
  <c r="Z101" i="75"/>
  <c r="Z100" i="75"/>
  <c r="Z99" i="75"/>
  <c r="Z98" i="75"/>
  <c r="Z97" i="75"/>
  <c r="Z96" i="75"/>
  <c r="Z95" i="75"/>
  <c r="Z94" i="75"/>
  <c r="Z93" i="75"/>
  <c r="Z92" i="75"/>
  <c r="Z91" i="75"/>
  <c r="Z90" i="75"/>
  <c r="Z89" i="75"/>
  <c r="Z88" i="75"/>
  <c r="Z87" i="75"/>
  <c r="Z86" i="75"/>
  <c r="Z85" i="75"/>
  <c r="Z84" i="75"/>
  <c r="Z83" i="75"/>
  <c r="Z82" i="75"/>
  <c r="Z81" i="75"/>
  <c r="Z80" i="75"/>
  <c r="Z79" i="75"/>
  <c r="Z78" i="75"/>
  <c r="Z77" i="75"/>
  <c r="Z76" i="75"/>
  <c r="Z75" i="75"/>
  <c r="Z74" i="75"/>
  <c r="Z73" i="75"/>
  <c r="Z72" i="75"/>
  <c r="Z71" i="75"/>
  <c r="Z70" i="75"/>
  <c r="Z69" i="75"/>
  <c r="Z68" i="75"/>
  <c r="Z67" i="75"/>
  <c r="Z66" i="75"/>
  <c r="Z65" i="75"/>
  <c r="Z64" i="75"/>
  <c r="Z63" i="75"/>
  <c r="Z62" i="75"/>
  <c r="Z61" i="75"/>
  <c r="Z60" i="75"/>
  <c r="Z59" i="75"/>
  <c r="Z58" i="75"/>
  <c r="Z57" i="75"/>
  <c r="Z56" i="75"/>
  <c r="Z55" i="75"/>
  <c r="Z54" i="75"/>
  <c r="Z53" i="75"/>
  <c r="Z52" i="75"/>
  <c r="Z51" i="75"/>
  <c r="Z50" i="75"/>
  <c r="Z49" i="75"/>
  <c r="Z48" i="75"/>
  <c r="Z47" i="75"/>
  <c r="Z46" i="75"/>
  <c r="Z45" i="75"/>
  <c r="Z44" i="75"/>
  <c r="Z43" i="75"/>
  <c r="Z42" i="75"/>
  <c r="Z41" i="75"/>
  <c r="Z40" i="75"/>
  <c r="Z39" i="75"/>
  <c r="Z38" i="75"/>
  <c r="Z37" i="75"/>
  <c r="Z36" i="75"/>
  <c r="Z35" i="75"/>
  <c r="Z34" i="75"/>
  <c r="Z33" i="75"/>
  <c r="Z32" i="75"/>
  <c r="Z31" i="75"/>
  <c r="Z30" i="75"/>
  <c r="Z29" i="75"/>
  <c r="Z28" i="75"/>
  <c r="Z27" i="75"/>
  <c r="Z26" i="75"/>
  <c r="Z25" i="75"/>
  <c r="Z24" i="75"/>
  <c r="Z23" i="75"/>
  <c r="Z22" i="75"/>
  <c r="Z21" i="75"/>
  <c r="Z20" i="75"/>
  <c r="Z19" i="75"/>
  <c r="Z18" i="75"/>
  <c r="Z17" i="75"/>
  <c r="G16" i="75"/>
  <c r="H16" i="75"/>
  <c r="I16" i="75"/>
  <c r="B148" i="75"/>
  <c r="B146" i="75"/>
  <c r="B145" i="75"/>
  <c r="B144" i="75"/>
  <c r="B143" i="75"/>
  <c r="B142" i="75"/>
  <c r="B140" i="75"/>
  <c r="B139" i="75"/>
  <c r="B135" i="75"/>
  <c r="B134" i="75"/>
  <c r="B133" i="75"/>
  <c r="B132" i="75"/>
  <c r="D127" i="75"/>
  <c r="AV127" i="75" s="1"/>
  <c r="B127" i="75"/>
  <c r="D126" i="75"/>
  <c r="AV126" i="75" s="1"/>
  <c r="B126" i="75"/>
  <c r="D125" i="75"/>
  <c r="AV125" i="75" s="1"/>
  <c r="B125" i="75"/>
  <c r="U124" i="75"/>
  <c r="D124" i="75"/>
  <c r="AV124" i="75" s="1"/>
  <c r="B124" i="75"/>
  <c r="D123" i="75"/>
  <c r="AV123" i="75" s="1"/>
  <c r="B123" i="75"/>
  <c r="D122" i="75"/>
  <c r="AV122" i="75" s="1"/>
  <c r="B122" i="75"/>
  <c r="D121" i="75"/>
  <c r="AV121" i="75" s="1"/>
  <c r="B121" i="75"/>
  <c r="V120" i="75"/>
  <c r="T120" i="75"/>
  <c r="AT116" i="75"/>
  <c r="AT115" i="75"/>
  <c r="AS115" i="75"/>
  <c r="AR115" i="75"/>
  <c r="S115" i="75"/>
  <c r="Q115" i="75"/>
  <c r="J115" i="75"/>
  <c r="I115" i="75"/>
  <c r="H115" i="75"/>
  <c r="G115" i="75"/>
  <c r="AV115" i="75" s="1"/>
  <c r="B115" i="75"/>
  <c r="AA115" i="75" s="1"/>
  <c r="AT114" i="75"/>
  <c r="AS114" i="75"/>
  <c r="AR114" i="75"/>
  <c r="S114" i="75"/>
  <c r="Q114" i="75"/>
  <c r="J114" i="75"/>
  <c r="I114" i="75"/>
  <c r="H114" i="75"/>
  <c r="G114" i="75"/>
  <c r="B114" i="75"/>
  <c r="AA114" i="75" s="1"/>
  <c r="AT113" i="75"/>
  <c r="AS113" i="75"/>
  <c r="AR113" i="75"/>
  <c r="S113" i="75"/>
  <c r="Q113" i="75"/>
  <c r="J113" i="75"/>
  <c r="I113" i="75"/>
  <c r="H113" i="75"/>
  <c r="G113" i="75"/>
  <c r="AV113" i="75" s="1"/>
  <c r="B113" i="75"/>
  <c r="AA113" i="75" s="1"/>
  <c r="AT112" i="75"/>
  <c r="AS112" i="75"/>
  <c r="AR112" i="75"/>
  <c r="S112" i="75"/>
  <c r="Q112" i="75"/>
  <c r="J112" i="75"/>
  <c r="I112" i="75"/>
  <c r="H112" i="75"/>
  <c r="G112" i="75"/>
  <c r="B112" i="75"/>
  <c r="AA112" i="75" s="1"/>
  <c r="AT111" i="75"/>
  <c r="AS111" i="75"/>
  <c r="AR111" i="75"/>
  <c r="S111" i="75"/>
  <c r="Q111" i="75"/>
  <c r="J111" i="75"/>
  <c r="I111" i="75"/>
  <c r="H111" i="75"/>
  <c r="G111" i="75"/>
  <c r="AV111" i="75" s="1"/>
  <c r="B111" i="75"/>
  <c r="AA111" i="75" s="1"/>
  <c r="AT110" i="75"/>
  <c r="AS110" i="75"/>
  <c r="AR110" i="75"/>
  <c r="S110" i="75"/>
  <c r="Q110" i="75"/>
  <c r="J110" i="75"/>
  <c r="I110" i="75"/>
  <c r="H110" i="75"/>
  <c r="G110" i="75"/>
  <c r="B110" i="75"/>
  <c r="AA110" i="75" s="1"/>
  <c r="AT109" i="75"/>
  <c r="AS109" i="75"/>
  <c r="AR109" i="75"/>
  <c r="S109" i="75"/>
  <c r="Q109" i="75"/>
  <c r="J109" i="75"/>
  <c r="I109" i="75"/>
  <c r="H109" i="75"/>
  <c r="G109" i="75"/>
  <c r="AV109" i="75" s="1"/>
  <c r="B109" i="75"/>
  <c r="AA109" i="75" s="1"/>
  <c r="AT108" i="75"/>
  <c r="AS108" i="75"/>
  <c r="AR108" i="75"/>
  <c r="S108" i="75"/>
  <c r="Q108" i="75"/>
  <c r="J108" i="75"/>
  <c r="I108" i="75"/>
  <c r="H108" i="75"/>
  <c r="G108" i="75"/>
  <c r="B108" i="75"/>
  <c r="AA108" i="75" s="1"/>
  <c r="AT107" i="75"/>
  <c r="AS107" i="75"/>
  <c r="AR107" i="75"/>
  <c r="S107" i="75"/>
  <c r="Q107" i="75"/>
  <c r="J107" i="75"/>
  <c r="I107" i="75"/>
  <c r="H107" i="75"/>
  <c r="G107" i="75"/>
  <c r="AV107" i="75" s="1"/>
  <c r="B107" i="75"/>
  <c r="AA107" i="75" s="1"/>
  <c r="AT106" i="75"/>
  <c r="AS106" i="75"/>
  <c r="AR106" i="75"/>
  <c r="S106" i="75"/>
  <c r="Q106" i="75"/>
  <c r="J106" i="75"/>
  <c r="I106" i="75"/>
  <c r="H106" i="75"/>
  <c r="G106" i="75"/>
  <c r="B106" i="75"/>
  <c r="AA106" i="75" s="1"/>
  <c r="AT105" i="75"/>
  <c r="AS105" i="75"/>
  <c r="AR105" i="75"/>
  <c r="S105" i="75"/>
  <c r="Q105" i="75"/>
  <c r="J105" i="75"/>
  <c r="I105" i="75"/>
  <c r="H105" i="75"/>
  <c r="G105" i="75"/>
  <c r="AV105" i="75" s="1"/>
  <c r="B105" i="75"/>
  <c r="AA105" i="75" s="1"/>
  <c r="AT104" i="75"/>
  <c r="AS104" i="75"/>
  <c r="AR104" i="75"/>
  <c r="S104" i="75"/>
  <c r="Q104" i="75"/>
  <c r="J104" i="75"/>
  <c r="I104" i="75"/>
  <c r="H104" i="75"/>
  <c r="G104" i="75"/>
  <c r="B104" i="75"/>
  <c r="AA104" i="75" s="1"/>
  <c r="AT103" i="75"/>
  <c r="AS103" i="75"/>
  <c r="AR103" i="75"/>
  <c r="S103" i="75"/>
  <c r="Q103" i="75"/>
  <c r="J103" i="75"/>
  <c r="I103" i="75"/>
  <c r="H103" i="75"/>
  <c r="G103" i="75"/>
  <c r="AV103" i="75" s="1"/>
  <c r="B103" i="75"/>
  <c r="AA103" i="75" s="1"/>
  <c r="AT102" i="75"/>
  <c r="AS102" i="75"/>
  <c r="AR102" i="75"/>
  <c r="S102" i="75"/>
  <c r="Q102" i="75"/>
  <c r="J102" i="75"/>
  <c r="I102" i="75"/>
  <c r="H102" i="75"/>
  <c r="G102" i="75"/>
  <c r="B102" i="75"/>
  <c r="AA102" i="75" s="1"/>
  <c r="AT101" i="75"/>
  <c r="AS101" i="75"/>
  <c r="AR101" i="75"/>
  <c r="S101" i="75"/>
  <c r="Q101" i="75"/>
  <c r="J101" i="75"/>
  <c r="I101" i="75"/>
  <c r="H101" i="75"/>
  <c r="G101" i="75"/>
  <c r="AV101" i="75" s="1"/>
  <c r="B101" i="75"/>
  <c r="AA101" i="75" s="1"/>
  <c r="AT100" i="75"/>
  <c r="AS100" i="75"/>
  <c r="AR100" i="75"/>
  <c r="S100" i="75"/>
  <c r="Q100" i="75"/>
  <c r="J100" i="75"/>
  <c r="I100" i="75"/>
  <c r="H100" i="75"/>
  <c r="G100" i="75"/>
  <c r="B100" i="75"/>
  <c r="AA100" i="75" s="1"/>
  <c r="AT99" i="75"/>
  <c r="AS99" i="75"/>
  <c r="AR99" i="75"/>
  <c r="S99" i="75"/>
  <c r="Q99" i="75"/>
  <c r="J99" i="75"/>
  <c r="I99" i="75"/>
  <c r="H99" i="75"/>
  <c r="G99" i="75"/>
  <c r="AV99" i="75" s="1"/>
  <c r="B99" i="75"/>
  <c r="AA99" i="75" s="1"/>
  <c r="AT98" i="75"/>
  <c r="AS98" i="75"/>
  <c r="AR98" i="75"/>
  <c r="S98" i="75"/>
  <c r="Q98" i="75"/>
  <c r="J98" i="75"/>
  <c r="I98" i="75"/>
  <c r="H98" i="75"/>
  <c r="G98" i="75"/>
  <c r="B98" i="75"/>
  <c r="AA98" i="75" s="1"/>
  <c r="AT97" i="75"/>
  <c r="AS97" i="75"/>
  <c r="AR97" i="75"/>
  <c r="S97" i="75"/>
  <c r="Q97" i="75"/>
  <c r="J97" i="75"/>
  <c r="I97" i="75"/>
  <c r="H97" i="75"/>
  <c r="G97" i="75"/>
  <c r="AV97" i="75" s="1"/>
  <c r="B97" i="75"/>
  <c r="AA97" i="75" s="1"/>
  <c r="AT96" i="75"/>
  <c r="AS96" i="75"/>
  <c r="AR96" i="75"/>
  <c r="S96" i="75"/>
  <c r="Q96" i="75"/>
  <c r="J96" i="75"/>
  <c r="I96" i="75"/>
  <c r="H96" i="75"/>
  <c r="G96" i="75"/>
  <c r="B96" i="75"/>
  <c r="AA96" i="75" s="1"/>
  <c r="AT95" i="75"/>
  <c r="AS95" i="75"/>
  <c r="AR95" i="75"/>
  <c r="S95" i="75"/>
  <c r="Q95" i="75"/>
  <c r="J95" i="75"/>
  <c r="I95" i="75"/>
  <c r="H95" i="75"/>
  <c r="G95" i="75"/>
  <c r="AV95" i="75" s="1"/>
  <c r="B95" i="75"/>
  <c r="AA95" i="75" s="1"/>
  <c r="AT94" i="75"/>
  <c r="AS94" i="75"/>
  <c r="AR94" i="75"/>
  <c r="S94" i="75"/>
  <c r="Q94" i="75"/>
  <c r="J94" i="75"/>
  <c r="I94" i="75"/>
  <c r="H94" i="75"/>
  <c r="G94" i="75"/>
  <c r="B94" i="75"/>
  <c r="AA94" i="75" s="1"/>
  <c r="AT93" i="75"/>
  <c r="AS93" i="75"/>
  <c r="AR93" i="75"/>
  <c r="S93" i="75"/>
  <c r="Q93" i="75"/>
  <c r="J93" i="75"/>
  <c r="I93" i="75"/>
  <c r="H93" i="75"/>
  <c r="G93" i="75"/>
  <c r="AV93" i="75" s="1"/>
  <c r="B93" i="75"/>
  <c r="AA93" i="75" s="1"/>
  <c r="AT92" i="75"/>
  <c r="AS92" i="75"/>
  <c r="AR92" i="75"/>
  <c r="S92" i="75"/>
  <c r="Q92" i="75"/>
  <c r="J92" i="75"/>
  <c r="I92" i="75"/>
  <c r="H92" i="75"/>
  <c r="G92" i="75"/>
  <c r="B92" i="75"/>
  <c r="AA92" i="75" s="1"/>
  <c r="AT91" i="75"/>
  <c r="AS91" i="75"/>
  <c r="AR91" i="75"/>
  <c r="S91" i="75"/>
  <c r="Q91" i="75"/>
  <c r="J91" i="75"/>
  <c r="I91" i="75"/>
  <c r="H91" i="75"/>
  <c r="G91" i="75"/>
  <c r="AV91" i="75" s="1"/>
  <c r="B91" i="75"/>
  <c r="AA91" i="75" s="1"/>
  <c r="AT90" i="75"/>
  <c r="AS90" i="75"/>
  <c r="AR90" i="75"/>
  <c r="S90" i="75"/>
  <c r="Q90" i="75"/>
  <c r="J90" i="75"/>
  <c r="I90" i="75"/>
  <c r="H90" i="75"/>
  <c r="G90" i="75"/>
  <c r="B90" i="75"/>
  <c r="AA90" i="75" s="1"/>
  <c r="AT89" i="75"/>
  <c r="AS89" i="75"/>
  <c r="AR89" i="75"/>
  <c r="S89" i="75"/>
  <c r="Q89" i="75"/>
  <c r="J89" i="75"/>
  <c r="I89" i="75"/>
  <c r="H89" i="75"/>
  <c r="G89" i="75"/>
  <c r="AV89" i="75" s="1"/>
  <c r="B89" i="75"/>
  <c r="AA89" i="75" s="1"/>
  <c r="AT88" i="75"/>
  <c r="AS88" i="75"/>
  <c r="AR88" i="75"/>
  <c r="S88" i="75"/>
  <c r="Q88" i="75"/>
  <c r="J88" i="75"/>
  <c r="I88" i="75"/>
  <c r="H88" i="75"/>
  <c r="G88" i="75"/>
  <c r="B88" i="75"/>
  <c r="AA88" i="75" s="1"/>
  <c r="AT87" i="75"/>
  <c r="AS87" i="75"/>
  <c r="AR87" i="75"/>
  <c r="S87" i="75"/>
  <c r="Q87" i="75"/>
  <c r="J87" i="75"/>
  <c r="I87" i="75"/>
  <c r="H87" i="75"/>
  <c r="G87" i="75"/>
  <c r="AV87" i="75" s="1"/>
  <c r="B87" i="75"/>
  <c r="AA87" i="75" s="1"/>
  <c r="AT86" i="75"/>
  <c r="AS86" i="75"/>
  <c r="AR86" i="75"/>
  <c r="S86" i="75"/>
  <c r="Q86" i="75"/>
  <c r="J86" i="75"/>
  <c r="I86" i="75"/>
  <c r="H86" i="75"/>
  <c r="G86" i="75"/>
  <c r="B86" i="75"/>
  <c r="AA86" i="75" s="1"/>
  <c r="AT85" i="75"/>
  <c r="AS85" i="75"/>
  <c r="AR85" i="75"/>
  <c r="S85" i="75"/>
  <c r="Q85" i="75"/>
  <c r="J85" i="75"/>
  <c r="I85" i="75"/>
  <c r="H85" i="75"/>
  <c r="G85" i="75"/>
  <c r="AV85" i="75" s="1"/>
  <c r="B85" i="75"/>
  <c r="AA85" i="75" s="1"/>
  <c r="AT84" i="75"/>
  <c r="AS84" i="75"/>
  <c r="AR84" i="75"/>
  <c r="S84" i="75"/>
  <c r="Q84" i="75"/>
  <c r="J84" i="75"/>
  <c r="I84" i="75"/>
  <c r="H84" i="75"/>
  <c r="G84" i="75"/>
  <c r="B84" i="75"/>
  <c r="AA84" i="75" s="1"/>
  <c r="AT83" i="75"/>
  <c r="AS83" i="75"/>
  <c r="AR83" i="75"/>
  <c r="S83" i="75"/>
  <c r="Q83" i="75"/>
  <c r="J83" i="75"/>
  <c r="I83" i="75"/>
  <c r="H83" i="75"/>
  <c r="G83" i="75"/>
  <c r="AV83" i="75" s="1"/>
  <c r="B83" i="75"/>
  <c r="AA83" i="75" s="1"/>
  <c r="AT82" i="75"/>
  <c r="AS82" i="75"/>
  <c r="AR82" i="75"/>
  <c r="S82" i="75"/>
  <c r="Q82" i="75"/>
  <c r="J82" i="75"/>
  <c r="I82" i="75"/>
  <c r="H82" i="75"/>
  <c r="G82" i="75"/>
  <c r="B82" i="75"/>
  <c r="AA82" i="75" s="1"/>
  <c r="AT81" i="75"/>
  <c r="AS81" i="75"/>
  <c r="AR81" i="75"/>
  <c r="S81" i="75"/>
  <c r="Q81" i="75"/>
  <c r="J81" i="75"/>
  <c r="I81" i="75"/>
  <c r="H81" i="75"/>
  <c r="G81" i="75"/>
  <c r="AV81" i="75" s="1"/>
  <c r="B81" i="75"/>
  <c r="AA81" i="75" s="1"/>
  <c r="AT80" i="75"/>
  <c r="AS80" i="75"/>
  <c r="AR80" i="75"/>
  <c r="S80" i="75"/>
  <c r="Q80" i="75"/>
  <c r="J80" i="75"/>
  <c r="I80" i="75"/>
  <c r="H80" i="75"/>
  <c r="G80" i="75"/>
  <c r="B80" i="75"/>
  <c r="AA80" i="75" s="1"/>
  <c r="AT79" i="75"/>
  <c r="AS79" i="75"/>
  <c r="AR79" i="75"/>
  <c r="S79" i="75"/>
  <c r="Q79" i="75"/>
  <c r="J79" i="75"/>
  <c r="I79" i="75"/>
  <c r="H79" i="75"/>
  <c r="G79" i="75"/>
  <c r="AV79" i="75" s="1"/>
  <c r="B79" i="75"/>
  <c r="AA79" i="75" s="1"/>
  <c r="AT78" i="75"/>
  <c r="AS78" i="75"/>
  <c r="AR78" i="75"/>
  <c r="S78" i="75"/>
  <c r="Q78" i="75"/>
  <c r="J78" i="75"/>
  <c r="I78" i="75"/>
  <c r="H78" i="75"/>
  <c r="G78" i="75"/>
  <c r="B78" i="75"/>
  <c r="AA78" i="75" s="1"/>
  <c r="AT77" i="75"/>
  <c r="AS77" i="75"/>
  <c r="AR77" i="75"/>
  <c r="S77" i="75"/>
  <c r="Q77" i="75"/>
  <c r="J77" i="75"/>
  <c r="I77" i="75"/>
  <c r="H77" i="75"/>
  <c r="G77" i="75"/>
  <c r="AV77" i="75" s="1"/>
  <c r="B77" i="75"/>
  <c r="AA77" i="75" s="1"/>
  <c r="AT76" i="75"/>
  <c r="AS76" i="75"/>
  <c r="AR76" i="75"/>
  <c r="S76" i="75"/>
  <c r="Q76" i="75"/>
  <c r="J76" i="75"/>
  <c r="I76" i="75"/>
  <c r="H76" i="75"/>
  <c r="G76" i="75"/>
  <c r="B76" i="75"/>
  <c r="AA76" i="75" s="1"/>
  <c r="AT75" i="75"/>
  <c r="AS75" i="75"/>
  <c r="AR75" i="75"/>
  <c r="S75" i="75"/>
  <c r="Q75" i="75"/>
  <c r="J75" i="75"/>
  <c r="I75" i="75"/>
  <c r="H75" i="75"/>
  <c r="G75" i="75"/>
  <c r="AV75" i="75" s="1"/>
  <c r="B75" i="75"/>
  <c r="AA75" i="75" s="1"/>
  <c r="AT74" i="75"/>
  <c r="AS74" i="75"/>
  <c r="AR74" i="75"/>
  <c r="S74" i="75"/>
  <c r="Q74" i="75"/>
  <c r="J74" i="75"/>
  <c r="I74" i="75"/>
  <c r="H74" i="75"/>
  <c r="G74" i="75"/>
  <c r="B74" i="75"/>
  <c r="AA74" i="75" s="1"/>
  <c r="AT73" i="75"/>
  <c r="AS73" i="75"/>
  <c r="AR73" i="75"/>
  <c r="S73" i="75"/>
  <c r="Q73" i="75"/>
  <c r="J73" i="75"/>
  <c r="I73" i="75"/>
  <c r="H73" i="75"/>
  <c r="G73" i="75"/>
  <c r="AV73" i="75" s="1"/>
  <c r="B73" i="75"/>
  <c r="AA73" i="75" s="1"/>
  <c r="AT72" i="75"/>
  <c r="AS72" i="75"/>
  <c r="AR72" i="75"/>
  <c r="S72" i="75"/>
  <c r="Q72" i="75"/>
  <c r="J72" i="75"/>
  <c r="I72" i="75"/>
  <c r="H72" i="75"/>
  <c r="G72" i="75"/>
  <c r="B72" i="75"/>
  <c r="AA72" i="75" s="1"/>
  <c r="AT71" i="75"/>
  <c r="AS71" i="75"/>
  <c r="AR71" i="75"/>
  <c r="S71" i="75"/>
  <c r="Q71" i="75"/>
  <c r="J71" i="75"/>
  <c r="I71" i="75"/>
  <c r="H71" i="75"/>
  <c r="G71" i="75"/>
  <c r="AV71" i="75" s="1"/>
  <c r="B71" i="75"/>
  <c r="AA71" i="75" s="1"/>
  <c r="AT70" i="75"/>
  <c r="AS70" i="75"/>
  <c r="AR70" i="75"/>
  <c r="S70" i="75"/>
  <c r="Q70" i="75"/>
  <c r="J70" i="75"/>
  <c r="I70" i="75"/>
  <c r="H70" i="75"/>
  <c r="G70" i="75"/>
  <c r="B70" i="75"/>
  <c r="AA70" i="75" s="1"/>
  <c r="AT69" i="75"/>
  <c r="AS69" i="75"/>
  <c r="AR69" i="75"/>
  <c r="S69" i="75"/>
  <c r="Q69" i="75"/>
  <c r="J69" i="75"/>
  <c r="I69" i="75"/>
  <c r="H69" i="75"/>
  <c r="G69" i="75"/>
  <c r="AV69" i="75" s="1"/>
  <c r="B69" i="75"/>
  <c r="AA69" i="75" s="1"/>
  <c r="AT68" i="75"/>
  <c r="AS68" i="75"/>
  <c r="AR68" i="75"/>
  <c r="S68" i="75"/>
  <c r="Q68" i="75"/>
  <c r="J68" i="75"/>
  <c r="I68" i="75"/>
  <c r="H68" i="75"/>
  <c r="G68" i="75"/>
  <c r="B68" i="75"/>
  <c r="AA68" i="75" s="1"/>
  <c r="AT67" i="75"/>
  <c r="AS67" i="75"/>
  <c r="AR67" i="75"/>
  <c r="S67" i="75"/>
  <c r="Q67" i="75"/>
  <c r="J67" i="75"/>
  <c r="I67" i="75"/>
  <c r="H67" i="75"/>
  <c r="G67" i="75"/>
  <c r="AV67" i="75" s="1"/>
  <c r="B67" i="75"/>
  <c r="AA67" i="75" s="1"/>
  <c r="AT66" i="75"/>
  <c r="AS66" i="75"/>
  <c r="AR66" i="75"/>
  <c r="S66" i="75"/>
  <c r="Q66" i="75"/>
  <c r="J66" i="75"/>
  <c r="I66" i="75"/>
  <c r="H66" i="75"/>
  <c r="G66" i="75"/>
  <c r="B66" i="75"/>
  <c r="AA66" i="75" s="1"/>
  <c r="AT65" i="75"/>
  <c r="AS65" i="75"/>
  <c r="AR65" i="75"/>
  <c r="S65" i="75"/>
  <c r="Q65" i="75"/>
  <c r="J65" i="75"/>
  <c r="I65" i="75"/>
  <c r="H65" i="75"/>
  <c r="G65" i="75"/>
  <c r="AV65" i="75" s="1"/>
  <c r="B65" i="75"/>
  <c r="AA65" i="75" s="1"/>
  <c r="AT64" i="75"/>
  <c r="AS64" i="75"/>
  <c r="AR64" i="75"/>
  <c r="S64" i="75"/>
  <c r="Q64" i="75"/>
  <c r="J64" i="75"/>
  <c r="I64" i="75"/>
  <c r="H64" i="75"/>
  <c r="G64" i="75"/>
  <c r="B64" i="75"/>
  <c r="AA64" i="75" s="1"/>
  <c r="AT63" i="75"/>
  <c r="AS63" i="75"/>
  <c r="AR63" i="75"/>
  <c r="S63" i="75"/>
  <c r="Q63" i="75"/>
  <c r="J63" i="75"/>
  <c r="I63" i="75"/>
  <c r="H63" i="75"/>
  <c r="G63" i="75"/>
  <c r="AV63" i="75" s="1"/>
  <c r="B63" i="75"/>
  <c r="AA63" i="75" s="1"/>
  <c r="AT62" i="75"/>
  <c r="AS62" i="75"/>
  <c r="AR62" i="75"/>
  <c r="S62" i="75"/>
  <c r="Q62" i="75"/>
  <c r="J62" i="75"/>
  <c r="I62" i="75"/>
  <c r="H62" i="75"/>
  <c r="G62" i="75"/>
  <c r="B62" i="75"/>
  <c r="AA62" i="75" s="1"/>
  <c r="AT61" i="75"/>
  <c r="AS61" i="75"/>
  <c r="AR61" i="75"/>
  <c r="S61" i="75"/>
  <c r="Q61" i="75"/>
  <c r="J61" i="75"/>
  <c r="I61" i="75"/>
  <c r="H61" i="75"/>
  <c r="G61" i="75"/>
  <c r="AV61" i="75" s="1"/>
  <c r="B61" i="75"/>
  <c r="AA61" i="75" s="1"/>
  <c r="AT60" i="75"/>
  <c r="AS60" i="75"/>
  <c r="AR60" i="75"/>
  <c r="S60" i="75"/>
  <c r="Q60" i="75"/>
  <c r="J60" i="75"/>
  <c r="I60" i="75"/>
  <c r="H60" i="75"/>
  <c r="G60" i="75"/>
  <c r="B60" i="75"/>
  <c r="AA60" i="75" s="1"/>
  <c r="AT59" i="75"/>
  <c r="AS59" i="75"/>
  <c r="AR59" i="75"/>
  <c r="S59" i="75"/>
  <c r="Q59" i="75"/>
  <c r="J59" i="75"/>
  <c r="I59" i="75"/>
  <c r="H59" i="75"/>
  <c r="G59" i="75"/>
  <c r="AV59" i="75" s="1"/>
  <c r="B59" i="75"/>
  <c r="AA59" i="75" s="1"/>
  <c r="AT58" i="75"/>
  <c r="AS58" i="75"/>
  <c r="AR58" i="75"/>
  <c r="S58" i="75"/>
  <c r="Q58" i="75"/>
  <c r="J58" i="75"/>
  <c r="I58" i="75"/>
  <c r="H58" i="75"/>
  <c r="G58" i="75"/>
  <c r="B58" i="75"/>
  <c r="AA58" i="75" s="1"/>
  <c r="AV57" i="75"/>
  <c r="AT57" i="75"/>
  <c r="AS57" i="75"/>
  <c r="AR57" i="75"/>
  <c r="S57" i="75"/>
  <c r="Q57" i="75"/>
  <c r="J57" i="75"/>
  <c r="I57" i="75"/>
  <c r="H57" i="75"/>
  <c r="G57" i="75"/>
  <c r="B57" i="75"/>
  <c r="AA57" i="75" s="1"/>
  <c r="AT56" i="75"/>
  <c r="AS56" i="75"/>
  <c r="AR56" i="75"/>
  <c r="S56" i="75"/>
  <c r="Q56" i="75"/>
  <c r="J56" i="75"/>
  <c r="I56" i="75"/>
  <c r="H56" i="75"/>
  <c r="G56" i="75"/>
  <c r="AV56" i="75" s="1"/>
  <c r="B56" i="75"/>
  <c r="AA56" i="75" s="1"/>
  <c r="AT55" i="75"/>
  <c r="AS55" i="75"/>
  <c r="AR55" i="75"/>
  <c r="S55" i="75"/>
  <c r="Q55" i="75"/>
  <c r="J55" i="75"/>
  <c r="I55" i="75"/>
  <c r="H55" i="75"/>
  <c r="G55" i="75"/>
  <c r="AV55" i="75" s="1"/>
  <c r="B55" i="75"/>
  <c r="AA55" i="75" s="1"/>
  <c r="AT54" i="75"/>
  <c r="AS54" i="75"/>
  <c r="AR54" i="75"/>
  <c r="S54" i="75"/>
  <c r="Q54" i="75"/>
  <c r="J54" i="75"/>
  <c r="I54" i="75"/>
  <c r="H54" i="75"/>
  <c r="G54" i="75"/>
  <c r="AV54" i="75" s="1"/>
  <c r="B54" i="75"/>
  <c r="AA54" i="75" s="1"/>
  <c r="AT53" i="75"/>
  <c r="AS53" i="75"/>
  <c r="AR53" i="75"/>
  <c r="S53" i="75"/>
  <c r="Q53" i="75"/>
  <c r="J53" i="75"/>
  <c r="I53" i="75"/>
  <c r="H53" i="75"/>
  <c r="G53" i="75"/>
  <c r="AV53" i="75" s="1"/>
  <c r="B53" i="75"/>
  <c r="AA53" i="75" s="1"/>
  <c r="AT52" i="75"/>
  <c r="AS52" i="75"/>
  <c r="AR52" i="75"/>
  <c r="S52" i="75"/>
  <c r="Q52" i="75"/>
  <c r="J52" i="75"/>
  <c r="I52" i="75"/>
  <c r="H52" i="75"/>
  <c r="G52" i="75"/>
  <c r="AV52" i="75" s="1"/>
  <c r="B52" i="75"/>
  <c r="AA52" i="75" s="1"/>
  <c r="AT51" i="75"/>
  <c r="AS51" i="75"/>
  <c r="AR51" i="75"/>
  <c r="S51" i="75"/>
  <c r="Q51" i="75"/>
  <c r="J51" i="75"/>
  <c r="I51" i="75"/>
  <c r="H51" i="75"/>
  <c r="G51" i="75"/>
  <c r="AV51" i="75" s="1"/>
  <c r="B51" i="75"/>
  <c r="AA51" i="75" s="1"/>
  <c r="AT50" i="75"/>
  <c r="AS50" i="75"/>
  <c r="AR50" i="75"/>
  <c r="S50" i="75"/>
  <c r="Q50" i="75"/>
  <c r="J50" i="75"/>
  <c r="I50" i="75"/>
  <c r="H50" i="75"/>
  <c r="G50" i="75"/>
  <c r="AV50" i="75" s="1"/>
  <c r="B50" i="75"/>
  <c r="AA50" i="75" s="1"/>
  <c r="AT49" i="75"/>
  <c r="AS49" i="75"/>
  <c r="AR49" i="75"/>
  <c r="S49" i="75"/>
  <c r="Q49" i="75"/>
  <c r="J49" i="75"/>
  <c r="I49" i="75"/>
  <c r="H49" i="75"/>
  <c r="G49" i="75"/>
  <c r="AV49" i="75" s="1"/>
  <c r="B49" i="75"/>
  <c r="AA49" i="75" s="1"/>
  <c r="AT48" i="75"/>
  <c r="AS48" i="75"/>
  <c r="AR48" i="75"/>
  <c r="S48" i="75"/>
  <c r="Q48" i="75"/>
  <c r="J48" i="75"/>
  <c r="I48" i="75"/>
  <c r="H48" i="75"/>
  <c r="G48" i="75"/>
  <c r="B48" i="75"/>
  <c r="AA48" i="75" s="1"/>
  <c r="AT47" i="75"/>
  <c r="AS47" i="75"/>
  <c r="AR47" i="75"/>
  <c r="S47" i="75"/>
  <c r="Q47" i="75"/>
  <c r="J47" i="75"/>
  <c r="I47" i="75"/>
  <c r="H47" i="75"/>
  <c r="G47" i="75"/>
  <c r="AV47" i="75" s="1"/>
  <c r="B47" i="75"/>
  <c r="AA47" i="75" s="1"/>
  <c r="AT46" i="75"/>
  <c r="AS46" i="75"/>
  <c r="AR46" i="75"/>
  <c r="S46" i="75"/>
  <c r="Q46" i="75"/>
  <c r="J46" i="75"/>
  <c r="I46" i="75"/>
  <c r="H46" i="75"/>
  <c r="G46" i="75"/>
  <c r="B46" i="75"/>
  <c r="AA46" i="75" s="1"/>
  <c r="AV45" i="75"/>
  <c r="AT45" i="75"/>
  <c r="AS45" i="75"/>
  <c r="AR45" i="75"/>
  <c r="S45" i="75"/>
  <c r="Q45" i="75"/>
  <c r="J45" i="75"/>
  <c r="I45" i="75"/>
  <c r="H45" i="75"/>
  <c r="G45" i="75"/>
  <c r="B45" i="75"/>
  <c r="AA45" i="75" s="1"/>
  <c r="AT44" i="75"/>
  <c r="AS44" i="75"/>
  <c r="AR44" i="75"/>
  <c r="S44" i="75"/>
  <c r="Q44" i="75"/>
  <c r="J44" i="75"/>
  <c r="I44" i="75"/>
  <c r="H44" i="75"/>
  <c r="G44" i="75"/>
  <c r="B44" i="75"/>
  <c r="AA44" i="75" s="1"/>
  <c r="AT43" i="75"/>
  <c r="AS43" i="75"/>
  <c r="AR43" i="75"/>
  <c r="S43" i="75"/>
  <c r="Q43" i="75"/>
  <c r="J43" i="75"/>
  <c r="I43" i="75"/>
  <c r="H43" i="75"/>
  <c r="G43" i="75"/>
  <c r="AV43" i="75" s="1"/>
  <c r="B43" i="75"/>
  <c r="AA43" i="75" s="1"/>
  <c r="AV42" i="75"/>
  <c r="AT42" i="75"/>
  <c r="AS42" i="75"/>
  <c r="AR42" i="75"/>
  <c r="S42" i="75"/>
  <c r="Q42" i="75"/>
  <c r="J42" i="75"/>
  <c r="I42" i="75"/>
  <c r="H42" i="75"/>
  <c r="G42" i="75"/>
  <c r="B42" i="75"/>
  <c r="AA42" i="75" s="1"/>
  <c r="AT41" i="75"/>
  <c r="AS41" i="75"/>
  <c r="AR41" i="75"/>
  <c r="S41" i="75"/>
  <c r="Q41" i="75"/>
  <c r="J41" i="75"/>
  <c r="I41" i="75"/>
  <c r="H41" i="75"/>
  <c r="G41" i="75"/>
  <c r="AV41" i="75" s="1"/>
  <c r="B41" i="75"/>
  <c r="AA41" i="75" s="1"/>
  <c r="AT40" i="75"/>
  <c r="AS40" i="75"/>
  <c r="AR40" i="75"/>
  <c r="S40" i="75"/>
  <c r="Q40" i="75"/>
  <c r="J40" i="75"/>
  <c r="I40" i="75"/>
  <c r="H40" i="75"/>
  <c r="G40" i="75"/>
  <c r="AV40" i="75" s="1"/>
  <c r="B40" i="75"/>
  <c r="AA40" i="75" s="1"/>
  <c r="AT39" i="75"/>
  <c r="AS39" i="75"/>
  <c r="AR39" i="75"/>
  <c r="S39" i="75"/>
  <c r="Q39" i="75"/>
  <c r="J39" i="75"/>
  <c r="I39" i="75"/>
  <c r="H39" i="75"/>
  <c r="G39" i="75"/>
  <c r="AV39" i="75" s="1"/>
  <c r="B39" i="75"/>
  <c r="AA39" i="75" s="1"/>
  <c r="AT38" i="75"/>
  <c r="AS38" i="75"/>
  <c r="AR38" i="75"/>
  <c r="S38" i="75"/>
  <c r="Q38" i="75"/>
  <c r="J38" i="75"/>
  <c r="I38" i="75"/>
  <c r="H38" i="75"/>
  <c r="G38" i="75"/>
  <c r="AV38" i="75" s="1"/>
  <c r="B38" i="75"/>
  <c r="AA38" i="75" s="1"/>
  <c r="AT37" i="75"/>
  <c r="AS37" i="75"/>
  <c r="AR37" i="75"/>
  <c r="S37" i="75"/>
  <c r="Q37" i="75"/>
  <c r="J37" i="75"/>
  <c r="I37" i="75"/>
  <c r="H37" i="75"/>
  <c r="G37" i="75"/>
  <c r="AV37" i="75" s="1"/>
  <c r="B37" i="75"/>
  <c r="AA37" i="75" s="1"/>
  <c r="AT36" i="75"/>
  <c r="AS36" i="75"/>
  <c r="AR36" i="75"/>
  <c r="S36" i="75"/>
  <c r="Q36" i="75"/>
  <c r="J36" i="75"/>
  <c r="I36" i="75"/>
  <c r="H36" i="75"/>
  <c r="G36" i="75"/>
  <c r="AV36" i="75" s="1"/>
  <c r="B36" i="75"/>
  <c r="AA36" i="75" s="1"/>
  <c r="AT35" i="75"/>
  <c r="AS35" i="75"/>
  <c r="AR35" i="75"/>
  <c r="S35" i="75"/>
  <c r="Q35" i="75"/>
  <c r="J35" i="75"/>
  <c r="I35" i="75"/>
  <c r="H35" i="75"/>
  <c r="G35" i="75"/>
  <c r="AV35" i="75" s="1"/>
  <c r="B35" i="75"/>
  <c r="AA35" i="75" s="1"/>
  <c r="AT34" i="75"/>
  <c r="AS34" i="75"/>
  <c r="AR34" i="75"/>
  <c r="S34" i="75"/>
  <c r="Q34" i="75"/>
  <c r="J34" i="75"/>
  <c r="I34" i="75"/>
  <c r="H34" i="75"/>
  <c r="G34" i="75"/>
  <c r="AV34" i="75" s="1"/>
  <c r="B34" i="75"/>
  <c r="AA34" i="75" s="1"/>
  <c r="AT33" i="75"/>
  <c r="AS33" i="75"/>
  <c r="AR33" i="75"/>
  <c r="S33" i="75"/>
  <c r="Q33" i="75"/>
  <c r="J33" i="75"/>
  <c r="I33" i="75"/>
  <c r="H33" i="75"/>
  <c r="G33" i="75"/>
  <c r="AV33" i="75" s="1"/>
  <c r="B33" i="75"/>
  <c r="AA33" i="75" s="1"/>
  <c r="AT32" i="75"/>
  <c r="AS32" i="75"/>
  <c r="AR32" i="75"/>
  <c r="S32" i="75"/>
  <c r="Q32" i="75"/>
  <c r="J32" i="75"/>
  <c r="I32" i="75"/>
  <c r="H32" i="75"/>
  <c r="G32" i="75"/>
  <c r="AV32" i="75" s="1"/>
  <c r="B32" i="75"/>
  <c r="AA32" i="75" s="1"/>
  <c r="AT31" i="75"/>
  <c r="AS31" i="75"/>
  <c r="AR31" i="75"/>
  <c r="S31" i="75"/>
  <c r="Q31" i="75"/>
  <c r="J31" i="75"/>
  <c r="I31" i="75"/>
  <c r="H31" i="75"/>
  <c r="G31" i="75"/>
  <c r="AV31" i="75" s="1"/>
  <c r="B31" i="75"/>
  <c r="AA31" i="75" s="1"/>
  <c r="AT30" i="75"/>
  <c r="AS30" i="75"/>
  <c r="AR30" i="75"/>
  <c r="S30" i="75"/>
  <c r="Q30" i="75"/>
  <c r="J30" i="75"/>
  <c r="I30" i="75"/>
  <c r="H30" i="75"/>
  <c r="G30" i="75"/>
  <c r="AV30" i="75" s="1"/>
  <c r="B30" i="75"/>
  <c r="AA30" i="75" s="1"/>
  <c r="AT29" i="75"/>
  <c r="AS29" i="75"/>
  <c r="AR29" i="75"/>
  <c r="S29" i="75"/>
  <c r="Q29" i="75"/>
  <c r="I29" i="75"/>
  <c r="H29" i="75"/>
  <c r="G29" i="75"/>
  <c r="B29" i="75"/>
  <c r="AA29" i="75" s="1"/>
  <c r="AS28" i="75"/>
  <c r="AR28" i="75"/>
  <c r="S28" i="75"/>
  <c r="Q28" i="75"/>
  <c r="I28" i="75"/>
  <c r="H28" i="75"/>
  <c r="G28" i="75"/>
  <c r="AS27" i="75"/>
  <c r="AR27" i="75"/>
  <c r="S27" i="75"/>
  <c r="Q27" i="75"/>
  <c r="I27" i="75"/>
  <c r="H27" i="75"/>
  <c r="G27" i="75"/>
  <c r="AS26" i="75"/>
  <c r="AR26" i="75"/>
  <c r="S26" i="75"/>
  <c r="Q26" i="75"/>
  <c r="I26" i="75"/>
  <c r="H26" i="75"/>
  <c r="G26" i="75"/>
  <c r="AS25" i="75"/>
  <c r="AR25" i="75"/>
  <c r="S25" i="75"/>
  <c r="Q25" i="75"/>
  <c r="I25" i="75"/>
  <c r="H25" i="75"/>
  <c r="G25" i="75"/>
  <c r="AS24" i="75"/>
  <c r="AR24" i="75"/>
  <c r="S24" i="75"/>
  <c r="Q24" i="75"/>
  <c r="I24" i="75"/>
  <c r="H24" i="75"/>
  <c r="G24" i="75"/>
  <c r="AS23" i="75"/>
  <c r="AR23" i="75"/>
  <c r="S23" i="75"/>
  <c r="Q23" i="75"/>
  <c r="I23" i="75"/>
  <c r="H23" i="75"/>
  <c r="G23" i="75"/>
  <c r="AS22" i="75"/>
  <c r="AR22" i="75"/>
  <c r="S22" i="75"/>
  <c r="Q22" i="75"/>
  <c r="I22" i="75"/>
  <c r="H22" i="75"/>
  <c r="G22" i="75"/>
  <c r="AS21" i="75"/>
  <c r="AR21" i="75"/>
  <c r="S21" i="75"/>
  <c r="Q21" i="75"/>
  <c r="I21" i="75"/>
  <c r="H21" i="75"/>
  <c r="G21" i="75"/>
  <c r="AS20" i="75"/>
  <c r="AR20" i="75"/>
  <c r="S20" i="75"/>
  <c r="Q20" i="75"/>
  <c r="I20" i="75"/>
  <c r="H20" i="75"/>
  <c r="G20" i="75"/>
  <c r="AS19" i="75"/>
  <c r="AR19" i="75"/>
  <c r="S19" i="75"/>
  <c r="Q19" i="75"/>
  <c r="I19" i="75"/>
  <c r="H19" i="75"/>
  <c r="G19" i="75"/>
  <c r="AS18" i="75"/>
  <c r="AR18" i="75"/>
  <c r="S18" i="75"/>
  <c r="Q18" i="75"/>
  <c r="I18" i="75"/>
  <c r="H18" i="75"/>
  <c r="G18" i="75"/>
  <c r="AS17" i="75"/>
  <c r="AR17" i="75"/>
  <c r="S17" i="75"/>
  <c r="Q17" i="75"/>
  <c r="I17" i="75"/>
  <c r="H17" i="75"/>
  <c r="G17" i="75"/>
  <c r="AS16" i="75"/>
  <c r="AR16" i="75"/>
  <c r="Z16" i="75"/>
  <c r="S16" i="75"/>
  <c r="Q16" i="75"/>
  <c r="H120" i="75"/>
  <c r="B16" i="75"/>
  <c r="AA16" i="75" s="1"/>
  <c r="AY15" i="75"/>
  <c r="AV15" i="75"/>
  <c r="AM14" i="75"/>
  <c r="AJ14" i="75"/>
  <c r="H14" i="75"/>
  <c r="B10" i="75"/>
  <c r="C9" i="75"/>
  <c r="B141" i="75" s="1"/>
  <c r="D7" i="75"/>
  <c r="V5" i="75"/>
  <c r="E5" i="75"/>
  <c r="E3" i="75"/>
  <c r="C3" i="75"/>
  <c r="AV2" i="75"/>
  <c r="T2" i="75" a="1"/>
  <c r="T2" i="75" s="1"/>
  <c r="P104" i="5"/>
  <c r="V92" i="5"/>
  <c r="X72" i="5"/>
  <c r="X71" i="5"/>
  <c r="X82" i="5"/>
  <c r="X81" i="5"/>
  <c r="X96" i="5"/>
  <c r="X95" i="5"/>
  <c r="X67" i="5"/>
  <c r="X68" i="5"/>
  <c r="X66" i="5"/>
  <c r="J18" i="45" a="1"/>
  <c r="N32" i="45" a="1"/>
  <c r="O43" i="45" a="1"/>
  <c r="I16" i="45" a="1"/>
  <c r="H16" i="45" a="1"/>
  <c r="J14" i="45" a="1"/>
  <c r="N14" i="45" a="1"/>
  <c r="H15" i="45" a="1"/>
  <c r="J41" i="45" a="1"/>
  <c r="L41" i="45" a="1"/>
  <c r="N21" i="45" a="1"/>
  <c r="J42" i="45" a="1"/>
  <c r="I15" i="45" a="1"/>
  <c r="O35" i="45" a="1"/>
  <c r="G38" i="45" a="1"/>
  <c r="I34" i="45" a="1"/>
  <c r="G37" i="45" a="1"/>
  <c r="N22" i="45" a="1"/>
  <c r="M35" i="45" a="1"/>
  <c r="N15" i="45" a="1"/>
  <c r="L42" i="45" a="1"/>
  <c r="N44" i="45" a="1"/>
  <c r="G41" i="45" a="1"/>
  <c r="J33" i="45" a="1"/>
  <c r="N43" i="45" a="1"/>
  <c r="G15" i="45" a="1"/>
  <c r="N33" i="45" a="1"/>
  <c r="M13" i="45" a="1"/>
  <c r="H43" i="45" a="1"/>
  <c r="N41" i="45" a="1"/>
  <c r="M17" i="45" a="1"/>
  <c r="N28" i="45" a="1"/>
  <c r="I33" i="45" a="1"/>
  <c r="N27" i="45" a="1"/>
  <c r="G31" i="45" a="1"/>
  <c r="H17" i="45" a="1"/>
  <c r="L16" i="45" a="1"/>
  <c r="N36" i="45" a="1"/>
  <c r="G28" i="45" a="1"/>
  <c r="G46" i="45" a="1"/>
  <c r="Q45" i="45" a="1"/>
  <c r="M43" i="45" a="1"/>
  <c r="M32" i="45" a="1"/>
  <c r="N40" i="45" a="1"/>
  <c r="G32" i="45" a="1"/>
  <c r="G22" i="45" a="1"/>
  <c r="G6" i="45" a="1"/>
  <c r="M16" i="45" a="1"/>
  <c r="G13" i="45" a="1"/>
  <c r="G25" i="45" a="1"/>
  <c r="I14" i="45" a="1"/>
  <c r="N31" i="45" a="1"/>
  <c r="G39" i="45" a="1"/>
  <c r="I32" i="45" a="1"/>
  <c r="H46" i="45" a="1"/>
  <c r="J46" i="45" a="1"/>
  <c r="L44" i="45" a="1"/>
  <c r="N35" i="45" a="1"/>
  <c r="G43" i="45" a="1"/>
  <c r="N50" i="45" a="1"/>
  <c r="N48" i="45" a="1"/>
  <c r="N17" i="45" a="1"/>
  <c r="G44" i="45" a="1"/>
  <c r="H33" i="45" a="1"/>
  <c r="N18" i="45" a="1"/>
  <c r="N39" i="45" a="1"/>
  <c r="G49" i="45" a="1"/>
  <c r="J32" i="45" a="1"/>
  <c r="M45" i="45" a="1"/>
  <c r="I42" i="45" a="1"/>
  <c r="H44" i="45" a="1"/>
  <c r="G33" i="45" a="1"/>
  <c r="N20" i="45" a="1"/>
  <c r="J43" i="45" a="1"/>
  <c r="N19" i="45" a="1"/>
  <c r="G27" i="45" a="1"/>
  <c r="N23" i="45" a="1"/>
  <c r="G45" i="45" a="1"/>
  <c r="I45" i="45" a="1"/>
  <c r="N16" i="45" a="1"/>
  <c r="G50" i="45" a="1"/>
  <c r="J35" i="45" a="1"/>
  <c r="M34" i="45" a="1"/>
  <c r="J16" i="45" a="1"/>
  <c r="N34" i="45" a="1"/>
  <c r="M19" i="45" a="1"/>
  <c r="M33" i="45" a="1"/>
  <c r="M44" i="45" a="1"/>
  <c r="N30" i="45" a="1"/>
  <c r="N42" i="45" a="1"/>
  <c r="G34" i="45" a="1"/>
  <c r="M18" i="45" a="1"/>
  <c r="N46" i="45" a="1"/>
  <c r="M42" i="45" a="1"/>
  <c r="O45" i="45" a="1"/>
  <c r="I35" i="45" a="1"/>
  <c r="H45" i="45" a="1"/>
  <c r="L18" i="45" a="1"/>
  <c r="N38" i="45" a="1"/>
  <c r="N45" i="45" a="1"/>
  <c r="L15" i="45" a="1"/>
  <c r="N26" i="45" a="1"/>
  <c r="G14" i="45" a="1"/>
  <c r="H35" i="45" a="1"/>
  <c r="L13" i="45" a="1"/>
  <c r="L14" i="45" a="1"/>
  <c r="N25" i="45" a="1"/>
  <c r="H32" i="45" a="1"/>
  <c r="J44" i="45" a="1"/>
  <c r="N13" i="45" a="1"/>
  <c r="M41" i="45" a="1"/>
  <c r="L17" i="45" a="1"/>
  <c r="J17" i="45" a="1"/>
  <c r="J45" i="45" a="1"/>
  <c r="G16" i="45" a="1"/>
  <c r="N29" i="45" a="1"/>
  <c r="J19" i="45" a="1"/>
  <c r="L35" i="45" a="1"/>
  <c r="O46" i="45" a="1"/>
  <c r="G17" i="45" a="1"/>
  <c r="N47" i="45" a="1"/>
  <c r="L32" i="45" a="1"/>
  <c r="L34" i="45" a="1"/>
  <c r="G48" i="45" a="1"/>
  <c r="M14" i="45" a="1"/>
  <c r="G20" i="45" a="1"/>
  <c r="L46" i="45" a="1"/>
  <c r="H42" i="45" a="1"/>
  <c r="G24" i="45" a="1"/>
  <c r="N49" i="45" a="1"/>
  <c r="N37" i="45" a="1"/>
  <c r="G19" i="45" a="1"/>
  <c r="I13" i="45" a="1"/>
  <c r="J15" i="45" a="1"/>
  <c r="O44" i="45" a="1"/>
  <c r="L45" i="45" a="1"/>
  <c r="O41" i="45" a="1"/>
  <c r="L19" i="45" a="1"/>
  <c r="H13" i="45" a="1"/>
  <c r="J34" i="45" a="1"/>
  <c r="G42" i="45" a="1"/>
  <c r="I17" i="45" a="1"/>
  <c r="L43" i="45" a="1"/>
  <c r="H34" i="45" a="1"/>
  <c r="G23" i="45" a="1"/>
  <c r="G29" i="45" a="1"/>
  <c r="G21" i="45" a="1"/>
  <c r="I41" i="45" a="1"/>
  <c r="H14" i="45" a="1"/>
  <c r="N24" i="45" a="1"/>
  <c r="G26" i="45" a="1"/>
  <c r="I43" i="45" a="1"/>
  <c r="G40" i="45" a="1"/>
  <c r="G47" i="45" a="1"/>
  <c r="G36" i="45" a="1"/>
  <c r="O42" i="45" a="1"/>
  <c r="I46" i="45" a="1"/>
  <c r="G18" i="45" a="1"/>
  <c r="I44" i="45" a="1"/>
  <c r="G35" i="45" a="1"/>
  <c r="H41" i="45" a="1"/>
  <c r="M15" i="45" a="1"/>
  <c r="L33" i="45" a="1"/>
  <c r="J13" i="45" a="1"/>
  <c r="G30" i="45" a="1"/>
  <c r="AV120" i="92" l="1"/>
  <c r="U120" i="92"/>
  <c r="G120" i="92"/>
  <c r="B138" i="92" s="1"/>
  <c r="C118" i="92"/>
  <c r="D118" i="92" s="1"/>
  <c r="AV118" i="92" s="1"/>
  <c r="B137" i="92"/>
  <c r="AY87" i="89"/>
  <c r="AY71" i="89"/>
  <c r="AV50" i="89"/>
  <c r="AV42" i="89"/>
  <c r="AV34" i="89"/>
  <c r="AV26" i="89"/>
  <c r="AY63" i="89"/>
  <c r="AY37" i="89"/>
  <c r="AA19" i="89"/>
  <c r="AT18" i="89"/>
  <c r="B20" i="89"/>
  <c r="AY41" i="89"/>
  <c r="AY55" i="89"/>
  <c r="AY47" i="89"/>
  <c r="AY39" i="89"/>
  <c r="AY31" i="89"/>
  <c r="AY68" i="89"/>
  <c r="AY29" i="89"/>
  <c r="AY85" i="89"/>
  <c r="AY33" i="89"/>
  <c r="AY54" i="89"/>
  <c r="AY46" i="89"/>
  <c r="AY38" i="89"/>
  <c r="AY30" i="89"/>
  <c r="AY45" i="89"/>
  <c r="AY79" i="89"/>
  <c r="AY53" i="89"/>
  <c r="AY77" i="89"/>
  <c r="AY25" i="89"/>
  <c r="AV50" i="88"/>
  <c r="AY23" i="88"/>
  <c r="AV60" i="88"/>
  <c r="AY25" i="88"/>
  <c r="AY39" i="88"/>
  <c r="AY51" i="88"/>
  <c r="AY43" i="88"/>
  <c r="AY35" i="88"/>
  <c r="AY27" i="88"/>
  <c r="AY41" i="88"/>
  <c r="AV34" i="88"/>
  <c r="AY83" i="88"/>
  <c r="AY69" i="88"/>
  <c r="AY81" i="88"/>
  <c r="AV84" i="88"/>
  <c r="AV46" i="88"/>
  <c r="AV30" i="88"/>
  <c r="AY61" i="88"/>
  <c r="AY37" i="88"/>
  <c r="AY19" i="88"/>
  <c r="AV68" i="88"/>
  <c r="AY54" i="88"/>
  <c r="AY108" i="88"/>
  <c r="AY109" i="88" s="1"/>
  <c r="AY110" i="88" s="1"/>
  <c r="AY111" i="88" s="1"/>
  <c r="AY112" i="88" s="1"/>
  <c r="AY113" i="88" s="1"/>
  <c r="AY114" i="88" s="1"/>
  <c r="AY115" i="88" s="1"/>
  <c r="AY116" i="88" s="1"/>
  <c r="AY100" i="88"/>
  <c r="AY92" i="88"/>
  <c r="AY107" i="88"/>
  <c r="AY99" i="88"/>
  <c r="AY91" i="88"/>
  <c r="AY85" i="88"/>
  <c r="B19" i="88"/>
  <c r="AT17" i="88"/>
  <c r="AA18" i="88"/>
  <c r="AY65" i="88"/>
  <c r="AV31" i="87"/>
  <c r="AV34" i="87"/>
  <c r="AV19" i="87"/>
  <c r="AV57" i="87"/>
  <c r="AV41" i="87"/>
  <c r="AY32" i="87"/>
  <c r="AY24" i="87"/>
  <c r="AV20" i="87"/>
  <c r="AY58" i="87"/>
  <c r="AY54" i="87"/>
  <c r="AY50" i="87"/>
  <c r="AY46" i="87"/>
  <c r="AY42" i="87"/>
  <c r="AY38" i="87"/>
  <c r="AV28" i="87"/>
  <c r="AV36" i="87"/>
  <c r="B18" i="87"/>
  <c r="AT16" i="87"/>
  <c r="AA17" i="87"/>
  <c r="AY49" i="87"/>
  <c r="AY22" i="87"/>
  <c r="AV53" i="87"/>
  <c r="AY30" i="87"/>
  <c r="AY23" i="87"/>
  <c r="AV35" i="87"/>
  <c r="AV27" i="87"/>
  <c r="AV26" i="87"/>
  <c r="AV18" i="87"/>
  <c r="AV17" i="87"/>
  <c r="AY45" i="87"/>
  <c r="AY25" i="87"/>
  <c r="AV21" i="87"/>
  <c r="AY95" i="86"/>
  <c r="AY87" i="86"/>
  <c r="AY79" i="86"/>
  <c r="AY71" i="86"/>
  <c r="AY63" i="86"/>
  <c r="AY59" i="86"/>
  <c r="AV55" i="86"/>
  <c r="AY48" i="86"/>
  <c r="AY43" i="86"/>
  <c r="AV39" i="86"/>
  <c r="AV26" i="86"/>
  <c r="AY28" i="86"/>
  <c r="B19" i="86"/>
  <c r="AT17" i="86"/>
  <c r="AA18" i="86"/>
  <c r="AV62" i="86"/>
  <c r="AV19" i="86"/>
  <c r="AV41" i="86"/>
  <c r="AV17" i="86"/>
  <c r="AY29" i="86"/>
  <c r="AV23" i="86"/>
  <c r="AY57" i="86"/>
  <c r="AY49" i="86"/>
  <c r="AY33" i="86"/>
  <c r="AY93" i="86"/>
  <c r="AY85" i="86"/>
  <c r="AY77" i="86"/>
  <c r="AY70" i="86"/>
  <c r="AY52" i="86"/>
  <c r="AY47" i="86"/>
  <c r="AY36" i="86"/>
  <c r="AY21" i="86"/>
  <c r="AV44" i="86"/>
  <c r="AV53" i="86"/>
  <c r="AV37" i="86"/>
  <c r="AY99" i="86"/>
  <c r="AY91" i="86"/>
  <c r="AY83" i="86"/>
  <c r="AY75" i="86"/>
  <c r="AY69" i="86"/>
  <c r="AY56" i="86"/>
  <c r="AY51" i="86"/>
  <c r="AY40" i="86"/>
  <c r="AY35" i="86"/>
  <c r="AV66" i="86"/>
  <c r="AY45" i="86"/>
  <c r="AY97" i="86"/>
  <c r="AY89" i="86"/>
  <c r="AY81" i="86"/>
  <c r="AY73" i="86"/>
  <c r="AV49" i="85"/>
  <c r="AY19" i="85"/>
  <c r="AY106" i="85"/>
  <c r="AY90" i="85"/>
  <c r="AY74" i="85"/>
  <c r="AV55" i="85"/>
  <c r="AV47" i="85"/>
  <c r="AV21" i="85"/>
  <c r="AY56" i="85"/>
  <c r="AV40" i="85"/>
  <c r="AY58" i="85"/>
  <c r="AY66" i="85"/>
  <c r="AY64" i="85"/>
  <c r="AY46" i="85"/>
  <c r="AY62" i="85"/>
  <c r="AY60" i="85"/>
  <c r="AV44" i="85"/>
  <c r="AV41" i="85"/>
  <c r="AY35" i="85"/>
  <c r="AY31" i="85"/>
  <c r="AY27" i="85"/>
  <c r="AY33" i="85"/>
  <c r="AV54" i="85"/>
  <c r="AY43" i="85"/>
  <c r="B19" i="85"/>
  <c r="AT17" i="85"/>
  <c r="AA18" i="85"/>
  <c r="AY105" i="85"/>
  <c r="AY97" i="85"/>
  <c r="AY89" i="85"/>
  <c r="AY81" i="85"/>
  <c r="AY73" i="85"/>
  <c r="AV63" i="85"/>
  <c r="AY34" i="85"/>
  <c r="AY26" i="85"/>
  <c r="AY50" i="85"/>
  <c r="AV22" i="85"/>
  <c r="AY59" i="85"/>
  <c r="AY29" i="85"/>
  <c r="AV51" i="85"/>
  <c r="AV23" i="85"/>
  <c r="AY42" i="85"/>
  <c r="AV17" i="85"/>
  <c r="AV57" i="85"/>
  <c r="AY25" i="85"/>
  <c r="AY67" i="84"/>
  <c r="AY35" i="84"/>
  <c r="AV31" i="84"/>
  <c r="AV23" i="84"/>
  <c r="AV19" i="84"/>
  <c r="AY89" i="84"/>
  <c r="AY81" i="84"/>
  <c r="AY73" i="84"/>
  <c r="AV57" i="84"/>
  <c r="AY50" i="84"/>
  <c r="AV33" i="84"/>
  <c r="AV25" i="84"/>
  <c r="AV55" i="84"/>
  <c r="B19" i="84"/>
  <c r="AT17" i="84"/>
  <c r="AA18" i="84"/>
  <c r="AY30" i="84"/>
  <c r="AY29" i="84"/>
  <c r="AV58" i="84"/>
  <c r="AY42" i="84"/>
  <c r="AY59" i="84"/>
  <c r="AY51" i="84"/>
  <c r="AY95" i="84"/>
  <c r="AY87" i="84"/>
  <c r="AY79" i="84"/>
  <c r="AY71" i="84"/>
  <c r="AY54" i="84"/>
  <c r="AY49" i="84"/>
  <c r="AV40" i="84"/>
  <c r="AV26" i="84"/>
  <c r="AY27" i="84"/>
  <c r="AV38" i="84"/>
  <c r="AV28" i="84"/>
  <c r="AV21" i="84"/>
  <c r="AV17" i="84"/>
  <c r="AV34" i="84"/>
  <c r="AY93" i="84"/>
  <c r="AY85" i="84"/>
  <c r="AY77" i="84"/>
  <c r="AY70" i="84"/>
  <c r="AY53" i="84"/>
  <c r="AV47" i="84"/>
  <c r="AV24" i="84"/>
  <c r="AY91" i="84"/>
  <c r="AY83" i="84"/>
  <c r="AY75" i="84"/>
  <c r="AY69" i="84"/>
  <c r="AV46" i="84"/>
  <c r="AV32" i="84"/>
  <c r="AY45" i="83"/>
  <c r="AY55" i="83"/>
  <c r="AY42" i="83"/>
  <c r="AY32" i="83"/>
  <c r="AV120" i="83"/>
  <c r="J108" i="83"/>
  <c r="J106" i="83"/>
  <c r="J104" i="83"/>
  <c r="J102" i="83"/>
  <c r="J100" i="83"/>
  <c r="J98" i="83"/>
  <c r="J96" i="83"/>
  <c r="J94" i="83"/>
  <c r="J92" i="83"/>
  <c r="J90" i="83"/>
  <c r="J88" i="83"/>
  <c r="J86" i="83"/>
  <c r="J84" i="83"/>
  <c r="J82" i="83"/>
  <c r="J80" i="83"/>
  <c r="J78" i="83"/>
  <c r="J76" i="83"/>
  <c r="J74" i="83"/>
  <c r="J72" i="83"/>
  <c r="U120" i="83"/>
  <c r="J107" i="83"/>
  <c r="J105" i="83"/>
  <c r="J103" i="83"/>
  <c r="J101" i="83"/>
  <c r="J99" i="83"/>
  <c r="J97" i="83"/>
  <c r="J95" i="83"/>
  <c r="J93" i="83"/>
  <c r="J91" i="83"/>
  <c r="J89" i="83"/>
  <c r="J87" i="83"/>
  <c r="J85" i="83"/>
  <c r="J83" i="83"/>
  <c r="J81" i="83"/>
  <c r="J79" i="83"/>
  <c r="J77" i="83"/>
  <c r="J75" i="83"/>
  <c r="J73" i="83"/>
  <c r="J71" i="83"/>
  <c r="J70" i="83"/>
  <c r="J69" i="83"/>
  <c r="B137" i="83"/>
  <c r="J67" i="83"/>
  <c r="G120" i="83"/>
  <c r="B138" i="83" s="1"/>
  <c r="J64" i="83"/>
  <c r="J60" i="83"/>
  <c r="J56" i="83"/>
  <c r="J68" i="83"/>
  <c r="J52" i="83"/>
  <c r="J51" i="83"/>
  <c r="J44" i="83"/>
  <c r="J43" i="83"/>
  <c r="J39" i="83"/>
  <c r="J35" i="83"/>
  <c r="J31" i="83"/>
  <c r="J27" i="83"/>
  <c r="J66" i="83"/>
  <c r="J62" i="83"/>
  <c r="C118" i="83"/>
  <c r="D118" i="83" s="1"/>
  <c r="AV118" i="83" s="1"/>
  <c r="J47" i="83"/>
  <c r="J37" i="83"/>
  <c r="J29" i="83"/>
  <c r="J33" i="83"/>
  <c r="J25" i="83"/>
  <c r="J48" i="83"/>
  <c r="J41" i="83"/>
  <c r="AY53" i="83"/>
  <c r="J38" i="83"/>
  <c r="B18" i="83"/>
  <c r="AT16" i="83"/>
  <c r="AA17" i="83"/>
  <c r="J65" i="83"/>
  <c r="J61" i="83"/>
  <c r="AV63" i="83"/>
  <c r="AY28" i="83"/>
  <c r="AY26" i="83"/>
  <c r="AV20" i="83"/>
  <c r="AY46" i="83"/>
  <c r="J49" i="83"/>
  <c r="J34" i="83"/>
  <c r="J23" i="83"/>
  <c r="J19" i="83"/>
  <c r="J36" i="83"/>
  <c r="AY30" i="83"/>
  <c r="J59" i="83"/>
  <c r="J50" i="83"/>
  <c r="J40" i="83"/>
  <c r="J16" i="83"/>
  <c r="AY96" i="82"/>
  <c r="AY64" i="82"/>
  <c r="AY59" i="82"/>
  <c r="AY48" i="82"/>
  <c r="AY21" i="82"/>
  <c r="AY40" i="82"/>
  <c r="AV98" i="82"/>
  <c r="AV94" i="82"/>
  <c r="AV90" i="82"/>
  <c r="AV86" i="82"/>
  <c r="AV82" i="82"/>
  <c r="AV68" i="82"/>
  <c r="AV60" i="82"/>
  <c r="AV44" i="82"/>
  <c r="AY70" i="82"/>
  <c r="AY62" i="82"/>
  <c r="AY51" i="82"/>
  <c r="AV17" i="82"/>
  <c r="AV49" i="82"/>
  <c r="AY45" i="82"/>
  <c r="AY23" i="82"/>
  <c r="AY22" i="82"/>
  <c r="AY34" i="82"/>
  <c r="AY32" i="82"/>
  <c r="AV20" i="82"/>
  <c r="AV120" i="82"/>
  <c r="J108" i="82"/>
  <c r="J106" i="82"/>
  <c r="J104" i="82"/>
  <c r="J102" i="82"/>
  <c r="U120" i="82"/>
  <c r="J107" i="82"/>
  <c r="J105" i="82"/>
  <c r="J103" i="82"/>
  <c r="J101" i="82"/>
  <c r="J99" i="82"/>
  <c r="J97" i="82"/>
  <c r="J95" i="82"/>
  <c r="B137" i="82"/>
  <c r="J93" i="82"/>
  <c r="J89" i="82"/>
  <c r="J85" i="82"/>
  <c r="J81" i="82"/>
  <c r="G120" i="82"/>
  <c r="B138" i="82" s="1"/>
  <c r="J58" i="82"/>
  <c r="J50" i="82"/>
  <c r="J91" i="82"/>
  <c r="J87" i="82"/>
  <c r="J83" i="82"/>
  <c r="J79" i="82"/>
  <c r="J77" i="82"/>
  <c r="J75" i="82"/>
  <c r="J73" i="82"/>
  <c r="J71" i="82"/>
  <c r="J69" i="82"/>
  <c r="J67" i="82"/>
  <c r="J65" i="82"/>
  <c r="J63" i="82"/>
  <c r="J61" i="82"/>
  <c r="J39" i="82"/>
  <c r="J35" i="82"/>
  <c r="J31" i="82"/>
  <c r="J27" i="82"/>
  <c r="J54" i="82"/>
  <c r="J46" i="82"/>
  <c r="C118" i="82"/>
  <c r="D118" i="82" s="1"/>
  <c r="AV118" i="82" s="1"/>
  <c r="J42" i="82"/>
  <c r="J41" i="82"/>
  <c r="J37" i="82"/>
  <c r="J33" i="82"/>
  <c r="J25" i="82"/>
  <c r="J29" i="82"/>
  <c r="AY100" i="82"/>
  <c r="AY55" i="82"/>
  <c r="AY19" i="82"/>
  <c r="AY36" i="82"/>
  <c r="AV26" i="82"/>
  <c r="AV66" i="82"/>
  <c r="AV52" i="82"/>
  <c r="AY47" i="82"/>
  <c r="B18" i="82"/>
  <c r="AT16" i="82"/>
  <c r="AA17" i="82"/>
  <c r="AY30" i="82"/>
  <c r="J16" i="82"/>
  <c r="G45" i="45"/>
  <c r="G15" i="45"/>
  <c r="G41" i="45"/>
  <c r="G46" i="45"/>
  <c r="G30" i="45"/>
  <c r="G14" i="45"/>
  <c r="I17" i="45"/>
  <c r="J15" i="45"/>
  <c r="M13" i="45"/>
  <c r="N41" i="45"/>
  <c r="N25" i="45"/>
  <c r="N46" i="45"/>
  <c r="N22" i="45"/>
  <c r="G23" i="45"/>
  <c r="G49" i="45"/>
  <c r="G39" i="45"/>
  <c r="G21" i="45"/>
  <c r="G44" i="45"/>
  <c r="G36" i="45"/>
  <c r="G28" i="45"/>
  <c r="G20" i="45"/>
  <c r="H14" i="45"/>
  <c r="H15" i="45"/>
  <c r="I13" i="45"/>
  <c r="J19" i="45"/>
  <c r="J17" i="45"/>
  <c r="L14" i="45"/>
  <c r="M18" i="45"/>
  <c r="M19" i="45"/>
  <c r="N47" i="45"/>
  <c r="N39" i="45"/>
  <c r="N31" i="45"/>
  <c r="N23" i="45"/>
  <c r="N15" i="45"/>
  <c r="N44" i="45"/>
  <c r="N36" i="45"/>
  <c r="N28" i="45"/>
  <c r="N20" i="45"/>
  <c r="G6" i="45"/>
  <c r="G19" i="45"/>
  <c r="G35" i="45"/>
  <c r="G50" i="45"/>
  <c r="G42" i="45"/>
  <c r="G34" i="45"/>
  <c r="G26" i="45"/>
  <c r="G18" i="45"/>
  <c r="H16" i="45"/>
  <c r="I14" i="45"/>
  <c r="I15" i="45"/>
  <c r="J14" i="45"/>
  <c r="L13" i="45"/>
  <c r="L16" i="45"/>
  <c r="M14" i="45"/>
  <c r="M15" i="45"/>
  <c r="N45" i="45"/>
  <c r="N37" i="45"/>
  <c r="N29" i="45"/>
  <c r="N21" i="45"/>
  <c r="N50" i="45"/>
  <c r="N42" i="45"/>
  <c r="N34" i="45"/>
  <c r="N26" i="45"/>
  <c r="N18" i="45"/>
  <c r="G25" i="45"/>
  <c r="G27" i="45"/>
  <c r="G38" i="45"/>
  <c r="G22" i="45"/>
  <c r="H17" i="45"/>
  <c r="J13" i="45"/>
  <c r="L17" i="45"/>
  <c r="L19" i="45"/>
  <c r="N49" i="45"/>
  <c r="N33" i="45"/>
  <c r="N17" i="45"/>
  <c r="N38" i="45"/>
  <c r="N30" i="45"/>
  <c r="G37" i="45"/>
  <c r="G33" i="45"/>
  <c r="G47" i="45"/>
  <c r="G13" i="45"/>
  <c r="G29" i="45"/>
  <c r="G17" i="45"/>
  <c r="G43" i="45"/>
  <c r="G31" i="45"/>
  <c r="G48" i="45"/>
  <c r="G40" i="45"/>
  <c r="G32" i="45"/>
  <c r="G24" i="45"/>
  <c r="G16" i="45"/>
  <c r="H13" i="45"/>
  <c r="I16" i="45"/>
  <c r="J18" i="45"/>
  <c r="J16" i="45"/>
  <c r="L15" i="45"/>
  <c r="L18" i="45"/>
  <c r="M16" i="45"/>
  <c r="M17" i="45"/>
  <c r="N43" i="45"/>
  <c r="N35" i="45"/>
  <c r="N27" i="45"/>
  <c r="N19" i="45"/>
  <c r="N48" i="45"/>
  <c r="N40" i="45"/>
  <c r="N32" i="45"/>
  <c r="N24" i="45"/>
  <c r="N16" i="45"/>
  <c r="N14" i="45"/>
  <c r="AV43" i="81"/>
  <c r="AY27" i="81"/>
  <c r="AY26" i="81"/>
  <c r="AV51" i="81"/>
  <c r="AY23" i="81"/>
  <c r="AY35" i="81"/>
  <c r="AV53" i="81"/>
  <c r="AV120" i="81"/>
  <c r="J108" i="81"/>
  <c r="J106" i="81"/>
  <c r="J104" i="81"/>
  <c r="J102" i="81"/>
  <c r="AY102" i="81" s="1"/>
  <c r="J100" i="81"/>
  <c r="J98" i="81"/>
  <c r="J96" i="81"/>
  <c r="J94" i="81"/>
  <c r="AY94" i="81" s="1"/>
  <c r="J92" i="81"/>
  <c r="J90" i="81"/>
  <c r="J88" i="81"/>
  <c r="J86" i="81"/>
  <c r="AY86" i="81" s="1"/>
  <c r="J84" i="81"/>
  <c r="U120" i="81"/>
  <c r="J107" i="81"/>
  <c r="AV107" i="81" s="1"/>
  <c r="J105" i="81"/>
  <c r="AV105" i="81" s="1"/>
  <c r="J103" i="81"/>
  <c r="AV103" i="81" s="1"/>
  <c r="J101" i="81"/>
  <c r="AV101" i="81" s="1"/>
  <c r="J99" i="81"/>
  <c r="AV99" i="81" s="1"/>
  <c r="J97" i="81"/>
  <c r="AV97" i="81" s="1"/>
  <c r="J95" i="81"/>
  <c r="AV95" i="81" s="1"/>
  <c r="J93" i="81"/>
  <c r="AV93" i="81" s="1"/>
  <c r="J91" i="81"/>
  <c r="AV91" i="81" s="1"/>
  <c r="J89" i="81"/>
  <c r="AV89" i="81" s="1"/>
  <c r="J87" i="81"/>
  <c r="AV87" i="81" s="1"/>
  <c r="J85" i="81"/>
  <c r="AV85" i="81" s="1"/>
  <c r="J83" i="81"/>
  <c r="AV83" i="81" s="1"/>
  <c r="J81" i="81"/>
  <c r="AV81" i="81" s="1"/>
  <c r="J79" i="81"/>
  <c r="AV79" i="81" s="1"/>
  <c r="J77" i="81"/>
  <c r="AV77" i="81" s="1"/>
  <c r="B137" i="81"/>
  <c r="G120" i="81"/>
  <c r="B138" i="81" s="1"/>
  <c r="AY16" i="81"/>
  <c r="J25" i="81"/>
  <c r="AY25" i="81" s="1"/>
  <c r="J29" i="81"/>
  <c r="AV29" i="81" s="1"/>
  <c r="J33" i="81"/>
  <c r="AY33" i="81" s="1"/>
  <c r="J37" i="81"/>
  <c r="AY37" i="81" s="1"/>
  <c r="AY43" i="81"/>
  <c r="J43" i="81"/>
  <c r="AY45" i="81"/>
  <c r="J51" i="81"/>
  <c r="AY51" i="81" s="1"/>
  <c r="J54" i="81"/>
  <c r="AV54" i="81" s="1"/>
  <c r="AY55" i="81"/>
  <c r="J58" i="81"/>
  <c r="AV58" i="81" s="1"/>
  <c r="AV57" i="81"/>
  <c r="AY58" i="81"/>
  <c r="X124" i="81"/>
  <c r="S120" i="81"/>
  <c r="Y124" i="81" s="1"/>
  <c r="B17" i="81"/>
  <c r="J17" i="81"/>
  <c r="AY17" i="81" s="1"/>
  <c r="AV17" i="81"/>
  <c r="J19" i="81"/>
  <c r="AY19" i="81" s="1"/>
  <c r="J21" i="81"/>
  <c r="AY21" i="81" s="1"/>
  <c r="AV21" i="81"/>
  <c r="J23" i="81"/>
  <c r="AV23" i="81" s="1"/>
  <c r="J26" i="81"/>
  <c r="AV26" i="81" s="1"/>
  <c r="AV27" i="81"/>
  <c r="J30" i="81"/>
  <c r="AV30" i="81" s="1"/>
  <c r="J34" i="81"/>
  <c r="AY34" i="81" s="1"/>
  <c r="AV35" i="81"/>
  <c r="J38" i="81"/>
  <c r="AV38" i="81" s="1"/>
  <c r="AV40" i="81"/>
  <c r="AV41" i="81"/>
  <c r="J46" i="81"/>
  <c r="AV46" i="81" s="1"/>
  <c r="AV48" i="81"/>
  <c r="AV49" i="81"/>
  <c r="J61" i="81"/>
  <c r="AV61" i="81" s="1"/>
  <c r="J63" i="81"/>
  <c r="AV63" i="81" s="1"/>
  <c r="J65" i="81"/>
  <c r="AV65" i="81" s="1"/>
  <c r="J67" i="81"/>
  <c r="AV67" i="81" s="1"/>
  <c r="J69" i="81"/>
  <c r="AV69" i="81" s="1"/>
  <c r="J71" i="81"/>
  <c r="AV71" i="81" s="1"/>
  <c r="J73" i="81"/>
  <c r="AV73" i="81" s="1"/>
  <c r="J75" i="81"/>
  <c r="AV75" i="81" s="1"/>
  <c r="AY77" i="81"/>
  <c r="AY79" i="81"/>
  <c r="AY83" i="81"/>
  <c r="AY85" i="81"/>
  <c r="AY87" i="81"/>
  <c r="AY91" i="81"/>
  <c r="AY93" i="81"/>
  <c r="AY95" i="81"/>
  <c r="AY99" i="81"/>
  <c r="AY101" i="81"/>
  <c r="AY103" i="81"/>
  <c r="AY107" i="81"/>
  <c r="B147" i="81"/>
  <c r="B129" i="81"/>
  <c r="J27" i="81"/>
  <c r="J31" i="81"/>
  <c r="AY31" i="81" s="1"/>
  <c r="J35" i="81"/>
  <c r="AY39" i="81"/>
  <c r="J39" i="81"/>
  <c r="AV39" i="81" s="1"/>
  <c r="J44" i="81"/>
  <c r="AY44" i="81" s="1"/>
  <c r="J47" i="81"/>
  <c r="AV47" i="81" s="1"/>
  <c r="J52" i="81"/>
  <c r="AV52" i="81" s="1"/>
  <c r="J53" i="81"/>
  <c r="AY53" i="81" s="1"/>
  <c r="J56" i="81"/>
  <c r="AV56" i="81" s="1"/>
  <c r="J57" i="81"/>
  <c r="AY57" i="81" s="1"/>
  <c r="AY63" i="81"/>
  <c r="AY67" i="81"/>
  <c r="AY71" i="81"/>
  <c r="AY73" i="81"/>
  <c r="AV84" i="81"/>
  <c r="AV86" i="81"/>
  <c r="AV88" i="81"/>
  <c r="AV90" i="81"/>
  <c r="AV92" i="81"/>
  <c r="AV94" i="81"/>
  <c r="AV96" i="81"/>
  <c r="AV98" i="81"/>
  <c r="AV100" i="81"/>
  <c r="AV102" i="81"/>
  <c r="AV104" i="81"/>
  <c r="AV106" i="81"/>
  <c r="AV108" i="81"/>
  <c r="AY109" i="81"/>
  <c r="AY110" i="81" s="1"/>
  <c r="AY111" i="81" s="1"/>
  <c r="AY112" i="81" s="1"/>
  <c r="AY113" i="81" s="1"/>
  <c r="AY114" i="81" s="1"/>
  <c r="AY115" i="81" s="1"/>
  <c r="AY116" i="81" s="1"/>
  <c r="J55" i="81"/>
  <c r="AV55" i="81" s="1"/>
  <c r="J59" i="81"/>
  <c r="AV59" i="81" s="1"/>
  <c r="J60" i="81"/>
  <c r="AY60" i="81" s="1"/>
  <c r="AV60" i="81"/>
  <c r="J62" i="81"/>
  <c r="AY62" i="81" s="1"/>
  <c r="AV62" i="81"/>
  <c r="J64" i="81"/>
  <c r="AY64" i="81" s="1"/>
  <c r="AV64" i="81"/>
  <c r="J66" i="81"/>
  <c r="AY66" i="81" s="1"/>
  <c r="AV66" i="81"/>
  <c r="J68" i="81"/>
  <c r="AY68" i="81" s="1"/>
  <c r="AV68" i="81"/>
  <c r="J70" i="81"/>
  <c r="AY70" i="81" s="1"/>
  <c r="AV70" i="81"/>
  <c r="J72" i="81"/>
  <c r="AV72" i="81" s="1"/>
  <c r="J74" i="81"/>
  <c r="AY74" i="81" s="1"/>
  <c r="AY76" i="81"/>
  <c r="AV76" i="81"/>
  <c r="J76" i="81"/>
  <c r="AY82" i="81"/>
  <c r="AY84" i="81"/>
  <c r="AY88" i="81"/>
  <c r="AY90" i="81"/>
  <c r="AY92" i="81"/>
  <c r="AY96" i="81"/>
  <c r="AY98" i="81"/>
  <c r="AY100" i="81"/>
  <c r="AY104" i="81"/>
  <c r="AY106" i="81"/>
  <c r="AY108" i="81"/>
  <c r="AA109" i="81"/>
  <c r="J78" i="81"/>
  <c r="AY78" i="81" s="1"/>
  <c r="AV78" i="81"/>
  <c r="J80" i="81"/>
  <c r="AY80" i="81" s="1"/>
  <c r="AV80" i="81"/>
  <c r="J82" i="81"/>
  <c r="AV82" i="81"/>
  <c r="AY39" i="80"/>
  <c r="AY17" i="80"/>
  <c r="AY25" i="80"/>
  <c r="J25" i="80"/>
  <c r="AV25" i="80" s="1"/>
  <c r="J29" i="80"/>
  <c r="AV29" i="80" s="1"/>
  <c r="AY44" i="80"/>
  <c r="AV26" i="80"/>
  <c r="AY26" i="80"/>
  <c r="AV38" i="80"/>
  <c r="AV42" i="80"/>
  <c r="AY42" i="80"/>
  <c r="J59" i="80"/>
  <c r="AY59" i="80" s="1"/>
  <c r="J61" i="80"/>
  <c r="AY61" i="80" s="1"/>
  <c r="AV69" i="80"/>
  <c r="J69" i="80"/>
  <c r="AY69" i="80"/>
  <c r="J101" i="80"/>
  <c r="AV101" i="80" s="1"/>
  <c r="J66" i="80"/>
  <c r="J53" i="80"/>
  <c r="AV53" i="80" s="1"/>
  <c r="J52" i="80"/>
  <c r="AY52" i="80" s="1"/>
  <c r="J40" i="80"/>
  <c r="AY40" i="80" s="1"/>
  <c r="J36" i="80"/>
  <c r="J28" i="80"/>
  <c r="J22" i="80"/>
  <c r="AV22" i="80" s="1"/>
  <c r="J20" i="80"/>
  <c r="AV20" i="80" s="1"/>
  <c r="AV121" i="80"/>
  <c r="J107" i="80"/>
  <c r="J103" i="80"/>
  <c r="J99" i="80"/>
  <c r="J95" i="80"/>
  <c r="J91" i="80"/>
  <c r="J87" i="80"/>
  <c r="J83" i="80"/>
  <c r="J79" i="80"/>
  <c r="J75" i="80"/>
  <c r="J70" i="80"/>
  <c r="AV70" i="80" s="1"/>
  <c r="J68" i="80"/>
  <c r="AY68" i="80" s="1"/>
  <c r="J64" i="80"/>
  <c r="AV64" i="80" s="1"/>
  <c r="J62" i="80"/>
  <c r="J60" i="80"/>
  <c r="AV60" i="80" s="1"/>
  <c r="J44" i="80"/>
  <c r="J32" i="80"/>
  <c r="AY32" i="80" s="1"/>
  <c r="J24" i="80"/>
  <c r="J18" i="80"/>
  <c r="AY18" i="80" s="1"/>
  <c r="J55" i="80"/>
  <c r="AY24" i="80"/>
  <c r="AY36" i="80"/>
  <c r="AY41" i="80"/>
  <c r="J41" i="80"/>
  <c r="AV41" i="80"/>
  <c r="J45" i="80"/>
  <c r="AY45" i="80" s="1"/>
  <c r="AY56" i="80"/>
  <c r="J67" i="80"/>
  <c r="AV67" i="80" s="1"/>
  <c r="AV73" i="80"/>
  <c r="AY97" i="80"/>
  <c r="J97" i="80"/>
  <c r="AV97" i="80"/>
  <c r="AV30" i="80"/>
  <c r="AV34" i="80"/>
  <c r="AY34" i="80"/>
  <c r="AY38" i="80"/>
  <c r="AV46" i="80"/>
  <c r="X124" i="80"/>
  <c r="S120" i="80"/>
  <c r="Y124" i="80" s="1"/>
  <c r="AY20" i="80"/>
  <c r="AV21" i="80"/>
  <c r="J27" i="80"/>
  <c r="AV27" i="80" s="1"/>
  <c r="J31" i="80"/>
  <c r="AV31" i="80" s="1"/>
  <c r="J35" i="80"/>
  <c r="AV35" i="80" s="1"/>
  <c r="J39" i="80"/>
  <c r="AV39" i="80" s="1"/>
  <c r="J43" i="80"/>
  <c r="AV43" i="80" s="1"/>
  <c r="J47" i="80"/>
  <c r="AY50" i="80"/>
  <c r="J50" i="80"/>
  <c r="AV50" i="80"/>
  <c r="J51" i="80"/>
  <c r="AY51" i="80" s="1"/>
  <c r="AY62" i="80"/>
  <c r="J63" i="80"/>
  <c r="AY63" i="80" s="1"/>
  <c r="AV66" i="80"/>
  <c r="AV71" i="80"/>
  <c r="J71" i="80"/>
  <c r="AY71" i="80"/>
  <c r="J105" i="80"/>
  <c r="AV105" i="80" s="1"/>
  <c r="AY28" i="80"/>
  <c r="J33" i="80"/>
  <c r="AV33" i="80" s="1"/>
  <c r="AY37" i="80"/>
  <c r="J37" i="80"/>
  <c r="AV37" i="80"/>
  <c r="AV62" i="80"/>
  <c r="AY66" i="80"/>
  <c r="AV89" i="80"/>
  <c r="AO14" i="80"/>
  <c r="H120" i="80"/>
  <c r="AV16" i="80"/>
  <c r="B18" i="80"/>
  <c r="J17" i="80"/>
  <c r="AV17" i="80" s="1"/>
  <c r="AA17" i="80"/>
  <c r="J21" i="80"/>
  <c r="AY21" i="80" s="1"/>
  <c r="AV24" i="80"/>
  <c r="AV28" i="80"/>
  <c r="AV32" i="80"/>
  <c r="AV36" i="80"/>
  <c r="AV40" i="80"/>
  <c r="AV44" i="80"/>
  <c r="J48" i="80"/>
  <c r="AY48" i="80" s="1"/>
  <c r="AV49" i="80"/>
  <c r="AY53" i="80"/>
  <c r="J56" i="80"/>
  <c r="AV57" i="80"/>
  <c r="AY64" i="80"/>
  <c r="J65" i="80"/>
  <c r="AY65" i="80" s="1"/>
  <c r="AV68" i="80"/>
  <c r="J73" i="80"/>
  <c r="AY73" i="80" s="1"/>
  <c r="J77" i="80"/>
  <c r="AY77" i="80" s="1"/>
  <c r="J81" i="80"/>
  <c r="AY81" i="80" s="1"/>
  <c r="J85" i="80"/>
  <c r="AY85" i="80" s="1"/>
  <c r="J89" i="80"/>
  <c r="AY89" i="80" s="1"/>
  <c r="AY93" i="80"/>
  <c r="J93" i="80"/>
  <c r="AV93" i="80"/>
  <c r="J58" i="80"/>
  <c r="AV58" i="80" s="1"/>
  <c r="J78" i="80"/>
  <c r="AV78" i="80" s="1"/>
  <c r="AV82" i="80"/>
  <c r="J82" i="80"/>
  <c r="AY82" i="80"/>
  <c r="J86" i="80"/>
  <c r="AY86" i="80" s="1"/>
  <c r="AV55" i="80"/>
  <c r="AV56" i="80"/>
  <c r="J74" i="80"/>
  <c r="AY74" i="80" s="1"/>
  <c r="AV90" i="80"/>
  <c r="J90" i="80"/>
  <c r="AY90" i="80"/>
  <c r="AV108" i="80"/>
  <c r="B147" i="80"/>
  <c r="B129" i="80"/>
  <c r="AV47" i="80"/>
  <c r="AV120" i="80"/>
  <c r="J108" i="80"/>
  <c r="J106" i="80"/>
  <c r="AV106" i="80" s="1"/>
  <c r="AY16" i="80"/>
  <c r="AY47" i="80"/>
  <c r="J54" i="80"/>
  <c r="AY54" i="80" s="1"/>
  <c r="AY55" i="80"/>
  <c r="AV72" i="80"/>
  <c r="J72" i="80"/>
  <c r="AY72" i="80"/>
  <c r="J76" i="80"/>
  <c r="AY76" i="80" s="1"/>
  <c r="AV80" i="80"/>
  <c r="J80" i="80"/>
  <c r="AY80" i="80"/>
  <c r="J84" i="80"/>
  <c r="AV84" i="80" s="1"/>
  <c r="AV88" i="80"/>
  <c r="J88" i="80"/>
  <c r="AY88" i="80"/>
  <c r="AY92" i="80"/>
  <c r="AV92" i="80"/>
  <c r="J92" i="80"/>
  <c r="AY96" i="80"/>
  <c r="AY100" i="80"/>
  <c r="AY104" i="80"/>
  <c r="AY108" i="80"/>
  <c r="AY109" i="80" s="1"/>
  <c r="AY110" i="80" s="1"/>
  <c r="AY111" i="80" s="1"/>
  <c r="AY112" i="80" s="1"/>
  <c r="AY113" i="80" s="1"/>
  <c r="AY114" i="80" s="1"/>
  <c r="AY115" i="80" s="1"/>
  <c r="AY116" i="80" s="1"/>
  <c r="G120" i="80"/>
  <c r="B138" i="80" s="1"/>
  <c r="J94" i="80"/>
  <c r="AY94" i="80" s="1"/>
  <c r="AV94" i="80"/>
  <c r="J96" i="80"/>
  <c r="AV96" i="80"/>
  <c r="J98" i="80"/>
  <c r="AY98" i="80" s="1"/>
  <c r="AV98" i="80"/>
  <c r="J100" i="80"/>
  <c r="AV100" i="80"/>
  <c r="J102" i="80"/>
  <c r="AY102" i="80" s="1"/>
  <c r="AV102" i="80"/>
  <c r="J104" i="80"/>
  <c r="AV104" i="80"/>
  <c r="I41" i="45"/>
  <c r="M41" i="45"/>
  <c r="H42" i="45"/>
  <c r="J42" i="45"/>
  <c r="L42" i="45"/>
  <c r="O42" i="45"/>
  <c r="I43" i="45"/>
  <c r="M43" i="45"/>
  <c r="H44" i="45"/>
  <c r="J44" i="45"/>
  <c r="L44" i="45"/>
  <c r="O44" i="45"/>
  <c r="I45" i="45"/>
  <c r="M45" i="45"/>
  <c r="H41" i="45"/>
  <c r="J41" i="45"/>
  <c r="L41" i="45"/>
  <c r="O41" i="45"/>
  <c r="I42" i="45"/>
  <c r="M42" i="45"/>
  <c r="H43" i="45"/>
  <c r="J43" i="45"/>
  <c r="L43" i="45"/>
  <c r="O43" i="45"/>
  <c r="I44" i="45"/>
  <c r="M44" i="45"/>
  <c r="H45" i="45"/>
  <c r="J45" i="45"/>
  <c r="L45" i="45"/>
  <c r="O45" i="45"/>
  <c r="Q45" i="45"/>
  <c r="H33" i="45"/>
  <c r="J33" i="45"/>
  <c r="L33" i="45"/>
  <c r="H34" i="45"/>
  <c r="J34" i="45"/>
  <c r="L34" i="45"/>
  <c r="H35" i="45"/>
  <c r="J35" i="45"/>
  <c r="L35" i="45"/>
  <c r="I33" i="45"/>
  <c r="M33" i="45"/>
  <c r="I34" i="45"/>
  <c r="M34" i="45"/>
  <c r="K34" i="45" s="1"/>
  <c r="I35" i="45"/>
  <c r="M35" i="45"/>
  <c r="O35" i="45"/>
  <c r="H32" i="45"/>
  <c r="J32" i="45"/>
  <c r="L32" i="45"/>
  <c r="I32" i="45"/>
  <c r="M32" i="45"/>
  <c r="AT16" i="79"/>
  <c r="AA17" i="79"/>
  <c r="B18" i="79"/>
  <c r="B147" i="79"/>
  <c r="B129" i="79"/>
  <c r="AA16" i="79"/>
  <c r="J32" i="79"/>
  <c r="AV32" i="79" s="1"/>
  <c r="AV120" i="79"/>
  <c r="J108" i="79"/>
  <c r="J106" i="79"/>
  <c r="J104" i="79"/>
  <c r="J102" i="79"/>
  <c r="J100" i="79"/>
  <c r="J98" i="79"/>
  <c r="J96" i="79"/>
  <c r="J94" i="79"/>
  <c r="J92" i="79"/>
  <c r="J90" i="79"/>
  <c r="J88" i="79"/>
  <c r="J86" i="79"/>
  <c r="J84" i="79"/>
  <c r="J82" i="79"/>
  <c r="J80" i="79"/>
  <c r="J78" i="79"/>
  <c r="J76" i="79"/>
  <c r="J74" i="79"/>
  <c r="J72" i="79"/>
  <c r="U120" i="79"/>
  <c r="J107" i="79"/>
  <c r="AV107" i="79" s="1"/>
  <c r="J105" i="79"/>
  <c r="AV105" i="79" s="1"/>
  <c r="J103" i="79"/>
  <c r="AV103" i="79" s="1"/>
  <c r="J101" i="79"/>
  <c r="AV101" i="79" s="1"/>
  <c r="J99" i="79"/>
  <c r="AV99" i="79" s="1"/>
  <c r="J97" i="79"/>
  <c r="AV97" i="79" s="1"/>
  <c r="J95" i="79"/>
  <c r="AV95" i="79" s="1"/>
  <c r="J93" i="79"/>
  <c r="AV93" i="79" s="1"/>
  <c r="J91" i="79"/>
  <c r="AV91" i="79" s="1"/>
  <c r="J89" i="79"/>
  <c r="AV89" i="79" s="1"/>
  <c r="J87" i="79"/>
  <c r="AV87" i="79" s="1"/>
  <c r="J85" i="79"/>
  <c r="AV85" i="79" s="1"/>
  <c r="J83" i="79"/>
  <c r="AV83" i="79" s="1"/>
  <c r="J81" i="79"/>
  <c r="AV81" i="79" s="1"/>
  <c r="J79" i="79"/>
  <c r="AV79" i="79" s="1"/>
  <c r="J77" i="79"/>
  <c r="AV77" i="79" s="1"/>
  <c r="J75" i="79"/>
  <c r="AV75" i="79" s="1"/>
  <c r="J73" i="79"/>
  <c r="AV73" i="79" s="1"/>
  <c r="J71" i="79"/>
  <c r="J70" i="79"/>
  <c r="AV70" i="79" s="1"/>
  <c r="J69" i="79"/>
  <c r="B137" i="79"/>
  <c r="G120" i="79"/>
  <c r="B138" i="79" s="1"/>
  <c r="J57" i="79"/>
  <c r="AY57" i="79" s="1"/>
  <c r="J53" i="79"/>
  <c r="AY53" i="79" s="1"/>
  <c r="J49" i="79"/>
  <c r="AY49" i="79" s="1"/>
  <c r="J45" i="79"/>
  <c r="AY45" i="79" s="1"/>
  <c r="J41" i="79"/>
  <c r="AY41" i="79" s="1"/>
  <c r="C118" i="79"/>
  <c r="D118" i="79" s="1"/>
  <c r="AV118" i="79" s="1"/>
  <c r="J68" i="79"/>
  <c r="J59" i="79"/>
  <c r="J55" i="79"/>
  <c r="J51" i="79"/>
  <c r="J67" i="79"/>
  <c r="AY67" i="79" s="1"/>
  <c r="J65" i="79"/>
  <c r="AY65" i="79" s="1"/>
  <c r="J63" i="79"/>
  <c r="AY63" i="79" s="1"/>
  <c r="J61" i="79"/>
  <c r="AY61" i="79" s="1"/>
  <c r="J58" i="79"/>
  <c r="AV58" i="79" s="1"/>
  <c r="J54" i="79"/>
  <c r="AV54" i="79" s="1"/>
  <c r="J50" i="79"/>
  <c r="AV50" i="79" s="1"/>
  <c r="J46" i="79"/>
  <c r="AV46" i="79" s="1"/>
  <c r="J42" i="79"/>
  <c r="AV42" i="79" s="1"/>
  <c r="J38" i="79"/>
  <c r="AV38" i="79" s="1"/>
  <c r="J34" i="79"/>
  <c r="AV34" i="79" s="1"/>
  <c r="J30" i="79"/>
  <c r="AV30" i="79" s="1"/>
  <c r="AY16" i="79"/>
  <c r="AY23" i="79"/>
  <c r="J24" i="79"/>
  <c r="AV24" i="79" s="1"/>
  <c r="J28" i="79"/>
  <c r="AV28" i="79" s="1"/>
  <c r="J37" i="79"/>
  <c r="AY37" i="79" s="1"/>
  <c r="AY38" i="79"/>
  <c r="AV69" i="79"/>
  <c r="AV71" i="79"/>
  <c r="X124" i="79"/>
  <c r="S120" i="79"/>
  <c r="Y124" i="79" s="1"/>
  <c r="J17" i="79"/>
  <c r="AY17" i="79" s="1"/>
  <c r="AV17" i="79"/>
  <c r="J19" i="79"/>
  <c r="AY19" i="79" s="1"/>
  <c r="AV19" i="79"/>
  <c r="J21" i="79"/>
  <c r="AV21" i="79" s="1"/>
  <c r="AV25" i="79"/>
  <c r="AY25" i="79"/>
  <c r="AV29" i="79"/>
  <c r="AY29" i="79"/>
  <c r="J36" i="79"/>
  <c r="AY36" i="79" s="1"/>
  <c r="AV36" i="79"/>
  <c r="AV37" i="79"/>
  <c r="AV61" i="79"/>
  <c r="AV63" i="79"/>
  <c r="AV65" i="79"/>
  <c r="AV67" i="79"/>
  <c r="AV68" i="79"/>
  <c r="AY21" i="79"/>
  <c r="J22" i="79"/>
  <c r="AV22" i="79" s="1"/>
  <c r="AY22" i="79"/>
  <c r="J26" i="79"/>
  <c r="AY26" i="79" s="1"/>
  <c r="J33" i="79"/>
  <c r="AY33" i="79" s="1"/>
  <c r="AY34" i="79"/>
  <c r="AV41" i="79"/>
  <c r="AV45" i="79"/>
  <c r="AV49" i="79"/>
  <c r="AY51" i="79"/>
  <c r="AV53" i="79"/>
  <c r="AY55" i="79"/>
  <c r="AV57" i="79"/>
  <c r="AY59" i="79"/>
  <c r="AY42" i="79"/>
  <c r="AY46" i="79"/>
  <c r="AY50" i="79"/>
  <c r="AV51" i="79"/>
  <c r="AY54" i="79"/>
  <c r="AV55" i="79"/>
  <c r="AY58" i="79"/>
  <c r="AV59" i="79"/>
  <c r="AY70" i="79"/>
  <c r="AV74" i="79"/>
  <c r="AY77" i="79"/>
  <c r="AV82" i="79"/>
  <c r="AY85" i="79"/>
  <c r="AV90" i="79"/>
  <c r="AV92" i="79"/>
  <c r="AV94" i="79"/>
  <c r="AV96" i="79"/>
  <c r="AV98" i="79"/>
  <c r="AV100" i="79"/>
  <c r="AV102" i="79"/>
  <c r="AV104" i="79"/>
  <c r="AV106" i="79"/>
  <c r="AV108" i="79"/>
  <c r="J27" i="79"/>
  <c r="AV27" i="79" s="1"/>
  <c r="J31" i="79"/>
  <c r="AV31" i="79" s="1"/>
  <c r="J35" i="79"/>
  <c r="AY35" i="79" s="1"/>
  <c r="J39" i="79"/>
  <c r="AY39" i="79" s="1"/>
  <c r="J43" i="79"/>
  <c r="AY43" i="79" s="1"/>
  <c r="AV44" i="79"/>
  <c r="J47" i="79"/>
  <c r="AY47" i="79" s="1"/>
  <c r="AV48" i="79"/>
  <c r="AY71" i="79"/>
  <c r="AV76" i="79"/>
  <c r="AY79" i="79"/>
  <c r="AV84" i="79"/>
  <c r="AY87" i="79"/>
  <c r="J40" i="79"/>
  <c r="AV40" i="79" s="1"/>
  <c r="J44" i="79"/>
  <c r="AY44" i="79" s="1"/>
  <c r="J48" i="79"/>
  <c r="AY48" i="79" s="1"/>
  <c r="J52" i="79"/>
  <c r="AV52" i="79" s="1"/>
  <c r="J56" i="79"/>
  <c r="AY56" i="79" s="1"/>
  <c r="J60" i="79"/>
  <c r="AY60" i="79" s="1"/>
  <c r="AV60" i="79"/>
  <c r="J62" i="79"/>
  <c r="AY62" i="79" s="1"/>
  <c r="AV62" i="79"/>
  <c r="J64" i="79"/>
  <c r="AY64" i="79" s="1"/>
  <c r="AV64" i="79"/>
  <c r="J66" i="79"/>
  <c r="AY66" i="79" s="1"/>
  <c r="AV66" i="79"/>
  <c r="AY73" i="79"/>
  <c r="AV78" i="79"/>
  <c r="AY81" i="79"/>
  <c r="AV86" i="79"/>
  <c r="AY89" i="79"/>
  <c r="AY68" i="79"/>
  <c r="AY69" i="79"/>
  <c r="AV72" i="79"/>
  <c r="AY75" i="79"/>
  <c r="AV80" i="79"/>
  <c r="AY83" i="79"/>
  <c r="AV88" i="79"/>
  <c r="AY91" i="79"/>
  <c r="AY93" i="79"/>
  <c r="AY95" i="79"/>
  <c r="AY97" i="79"/>
  <c r="AY99" i="79"/>
  <c r="AY101" i="79"/>
  <c r="AY103" i="79"/>
  <c r="AY105" i="79"/>
  <c r="AY107" i="79"/>
  <c r="AY72" i="79"/>
  <c r="AY74" i="79"/>
  <c r="AY76" i="79"/>
  <c r="AY78" i="79"/>
  <c r="AY80" i="79"/>
  <c r="AY82" i="79"/>
  <c r="AY84" i="79"/>
  <c r="AY86" i="79"/>
  <c r="AY88" i="79"/>
  <c r="AY90" i="79"/>
  <c r="AY92" i="79"/>
  <c r="AY94" i="79"/>
  <c r="AY96" i="79"/>
  <c r="AY98" i="79"/>
  <c r="AY100" i="79"/>
  <c r="AY102" i="79"/>
  <c r="AY104" i="79"/>
  <c r="AY106" i="79"/>
  <c r="AY108" i="79"/>
  <c r="AY109" i="79" s="1"/>
  <c r="AY110" i="79" s="1"/>
  <c r="AY111" i="79" s="1"/>
  <c r="AY112" i="79" s="1"/>
  <c r="AY113" i="79" s="1"/>
  <c r="AY114" i="79" s="1"/>
  <c r="AY115" i="79" s="1"/>
  <c r="AY116" i="79" s="1"/>
  <c r="AA109" i="79"/>
  <c r="N13" i="45"/>
  <c r="AY31" i="78"/>
  <c r="J31" i="78"/>
  <c r="AV31" i="78" s="1"/>
  <c r="AY39" i="78"/>
  <c r="AY65" i="78"/>
  <c r="B147" i="78"/>
  <c r="B129" i="78"/>
  <c r="AT16" i="78"/>
  <c r="AA17" i="78"/>
  <c r="AA16" i="78"/>
  <c r="AY17" i="78"/>
  <c r="AY22" i="78"/>
  <c r="AY27" i="78"/>
  <c r="J27" i="78"/>
  <c r="AV27" i="78"/>
  <c r="AV36" i="78"/>
  <c r="B19" i="78"/>
  <c r="AT17" i="78"/>
  <c r="AA18" i="78"/>
  <c r="AY19" i="78"/>
  <c r="AY29" i="78"/>
  <c r="AV56" i="78"/>
  <c r="AY21" i="78"/>
  <c r="AV28" i="78"/>
  <c r="AV30" i="78"/>
  <c r="J35" i="78"/>
  <c r="AY35" i="78" s="1"/>
  <c r="AV62" i="78"/>
  <c r="AY60" i="78"/>
  <c r="AY46" i="78"/>
  <c r="J46" i="78"/>
  <c r="AY54" i="78"/>
  <c r="J54" i="78"/>
  <c r="AY66" i="78"/>
  <c r="AV120" i="78"/>
  <c r="J108" i="78"/>
  <c r="J106" i="78"/>
  <c r="J104" i="78"/>
  <c r="AV104" i="78" s="1"/>
  <c r="J102" i="78"/>
  <c r="J100" i="78"/>
  <c r="J98" i="78"/>
  <c r="J96" i="78"/>
  <c r="AV96" i="78" s="1"/>
  <c r="J94" i="78"/>
  <c r="J92" i="78"/>
  <c r="J90" i="78"/>
  <c r="J88" i="78"/>
  <c r="AV88" i="78" s="1"/>
  <c r="J86" i="78"/>
  <c r="J84" i="78"/>
  <c r="J82" i="78"/>
  <c r="J80" i="78"/>
  <c r="AV80" i="78" s="1"/>
  <c r="J78" i="78"/>
  <c r="J76" i="78"/>
  <c r="J74" i="78"/>
  <c r="J72" i="78"/>
  <c r="AV72" i="78" s="1"/>
  <c r="U120" i="78"/>
  <c r="J107" i="78"/>
  <c r="AV107" i="78" s="1"/>
  <c r="J105" i="78"/>
  <c r="AV105" i="78" s="1"/>
  <c r="J103" i="78"/>
  <c r="AV103" i="78" s="1"/>
  <c r="J101" i="78"/>
  <c r="AV101" i="78" s="1"/>
  <c r="J99" i="78"/>
  <c r="AV99" i="78" s="1"/>
  <c r="J97" i="78"/>
  <c r="AV97" i="78" s="1"/>
  <c r="J95" i="78"/>
  <c r="AV95" i="78" s="1"/>
  <c r="J93" i="78"/>
  <c r="AV93" i="78" s="1"/>
  <c r="J91" i="78"/>
  <c r="AV91" i="78" s="1"/>
  <c r="J89" i="78"/>
  <c r="AV89" i="78" s="1"/>
  <c r="J87" i="78"/>
  <c r="AV87" i="78" s="1"/>
  <c r="J85" i="78"/>
  <c r="AV85" i="78" s="1"/>
  <c r="J83" i="78"/>
  <c r="AV83" i="78" s="1"/>
  <c r="J81" i="78"/>
  <c r="AV81" i="78" s="1"/>
  <c r="J79" i="78"/>
  <c r="AV79" i="78" s="1"/>
  <c r="J77" i="78"/>
  <c r="AV77" i="78" s="1"/>
  <c r="J75" i="78"/>
  <c r="AV75" i="78" s="1"/>
  <c r="J73" i="78"/>
  <c r="AV73" i="78" s="1"/>
  <c r="J71" i="78"/>
  <c r="AV71" i="78" s="1"/>
  <c r="J70" i="78"/>
  <c r="AV70" i="78" s="1"/>
  <c r="J69" i="78"/>
  <c r="AV69" i="78" s="1"/>
  <c r="B137" i="78"/>
  <c r="G120" i="78"/>
  <c r="B138" i="78" s="1"/>
  <c r="AY16" i="78"/>
  <c r="J25" i="78"/>
  <c r="AV25" i="78" s="1"/>
  <c r="J29" i="78"/>
  <c r="AV29" i="78" s="1"/>
  <c r="J33" i="78"/>
  <c r="AV33" i="78" s="1"/>
  <c r="J37" i="78"/>
  <c r="AV37" i="78" s="1"/>
  <c r="J41" i="78"/>
  <c r="AV41" i="78" s="1"/>
  <c r="AV43" i="78"/>
  <c r="AV44" i="78"/>
  <c r="AV46" i="78"/>
  <c r="J48" i="78"/>
  <c r="AY48" i="78" s="1"/>
  <c r="J49" i="78"/>
  <c r="AY49" i="78" s="1"/>
  <c r="AV51" i="78"/>
  <c r="AV52" i="78"/>
  <c r="AV54" i="78"/>
  <c r="J56" i="78"/>
  <c r="AY56" i="78" s="1"/>
  <c r="J57" i="78"/>
  <c r="AV57" i="78" s="1"/>
  <c r="AV59" i="78"/>
  <c r="AV61" i="78"/>
  <c r="J61" i="78"/>
  <c r="AY61" i="78" s="1"/>
  <c r="AV63" i="78"/>
  <c r="J63" i="78"/>
  <c r="AY63" i="78" s="1"/>
  <c r="AV65" i="78"/>
  <c r="J65" i="78"/>
  <c r="AY67" i="78"/>
  <c r="J67" i="78"/>
  <c r="AV67" i="78" s="1"/>
  <c r="X124" i="78"/>
  <c r="S120" i="78"/>
  <c r="Y124" i="78" s="1"/>
  <c r="J38" i="78"/>
  <c r="AV38" i="78" s="1"/>
  <c r="AY42" i="78"/>
  <c r="J42" i="78"/>
  <c r="AY44" i="78"/>
  <c r="J47" i="78"/>
  <c r="AV47" i="78" s="1"/>
  <c r="J50" i="78"/>
  <c r="AY50" i="78" s="1"/>
  <c r="AY52" i="78"/>
  <c r="AV53" i="78"/>
  <c r="J55" i="78"/>
  <c r="AY55" i="78" s="1"/>
  <c r="AY58" i="78"/>
  <c r="J58" i="78"/>
  <c r="J68" i="78"/>
  <c r="AY68" i="78" s="1"/>
  <c r="AY69" i="78"/>
  <c r="AY70" i="78"/>
  <c r="AY73" i="78"/>
  <c r="AY75" i="78"/>
  <c r="AY77" i="78"/>
  <c r="AY81" i="78"/>
  <c r="AY83" i="78"/>
  <c r="AY85" i="78"/>
  <c r="AY89" i="78"/>
  <c r="AY91" i="78"/>
  <c r="AY93" i="78"/>
  <c r="AY97" i="78"/>
  <c r="AY99" i="78"/>
  <c r="AY101" i="78"/>
  <c r="AY105" i="78"/>
  <c r="AY107" i="78"/>
  <c r="J39" i="78"/>
  <c r="AV39" i="78" s="1"/>
  <c r="AV42" i="78"/>
  <c r="J45" i="78"/>
  <c r="AY45" i="78" s="1"/>
  <c r="AV50" i="78"/>
  <c r="J53" i="78"/>
  <c r="AY53" i="78" s="1"/>
  <c r="AV55" i="78"/>
  <c r="AV58" i="78"/>
  <c r="J60" i="78"/>
  <c r="AV60" i="78" s="1"/>
  <c r="J62" i="78"/>
  <c r="AY62" i="78" s="1"/>
  <c r="J64" i="78"/>
  <c r="AV64" i="78" s="1"/>
  <c r="J66" i="78"/>
  <c r="AV66" i="78" s="1"/>
  <c r="AV74" i="78"/>
  <c r="AV76" i="78"/>
  <c r="AV78" i="78"/>
  <c r="AV82" i="78"/>
  <c r="AV84" i="78"/>
  <c r="AV86" i="78"/>
  <c r="AV90" i="78"/>
  <c r="AV92" i="78"/>
  <c r="AV94" i="78"/>
  <c r="AV98" i="78"/>
  <c r="AV100" i="78"/>
  <c r="AV102" i="78"/>
  <c r="AV106" i="78"/>
  <c r="AV108" i="78"/>
  <c r="AY109" i="78"/>
  <c r="AY110" i="78" s="1"/>
  <c r="AY111" i="78" s="1"/>
  <c r="AY112" i="78" s="1"/>
  <c r="AY113" i="78" s="1"/>
  <c r="AY114" i="78" s="1"/>
  <c r="AY115" i="78" s="1"/>
  <c r="AY116" i="78" s="1"/>
  <c r="AY74" i="78"/>
  <c r="AY76" i="78"/>
  <c r="AY78" i="78"/>
  <c r="AY82" i="78"/>
  <c r="AY84" i="78"/>
  <c r="AY86" i="78"/>
  <c r="AY90" i="78"/>
  <c r="AY92" i="78"/>
  <c r="AY94" i="78"/>
  <c r="AY98" i="78"/>
  <c r="AY100" i="78"/>
  <c r="AY102" i="78"/>
  <c r="AY106" i="78"/>
  <c r="AY108" i="78"/>
  <c r="AA109" i="78"/>
  <c r="J35" i="76"/>
  <c r="AV35" i="76" s="1"/>
  <c r="J89" i="76"/>
  <c r="AV89" i="76" s="1"/>
  <c r="J47" i="76"/>
  <c r="AV47" i="76" s="1"/>
  <c r="J73" i="76"/>
  <c r="AV73" i="76" s="1"/>
  <c r="D120" i="76"/>
  <c r="J105" i="76" s="1"/>
  <c r="AV105" i="76" s="1"/>
  <c r="J19" i="76"/>
  <c r="AV19" i="76" s="1"/>
  <c r="J34" i="76"/>
  <c r="J41" i="76"/>
  <c r="AV41" i="76" s="1"/>
  <c r="J40" i="76"/>
  <c r="AV40" i="76" s="1"/>
  <c r="J48" i="76"/>
  <c r="AV48" i="76" s="1"/>
  <c r="J77" i="76"/>
  <c r="AV77" i="76" s="1"/>
  <c r="J17" i="76"/>
  <c r="L4" i="45"/>
  <c r="W133" i="5"/>
  <c r="B17" i="76"/>
  <c r="AA17" i="76" s="1"/>
  <c r="AV34" i="76"/>
  <c r="AV17" i="76"/>
  <c r="J44" i="76"/>
  <c r="J25" i="76"/>
  <c r="AV25" i="76" s="1"/>
  <c r="J30" i="76"/>
  <c r="AV30" i="76" s="1"/>
  <c r="L46" i="45"/>
  <c r="J46" i="45"/>
  <c r="H46" i="45"/>
  <c r="O46" i="45"/>
  <c r="I46" i="45"/>
  <c r="AV44" i="76"/>
  <c r="J46" i="76"/>
  <c r="AV46" i="76" s="1"/>
  <c r="J24" i="76"/>
  <c r="AV24" i="76" s="1"/>
  <c r="J26" i="76"/>
  <c r="AV26" i="76" s="1"/>
  <c r="J37" i="76"/>
  <c r="AV37" i="76" s="1"/>
  <c r="AV121" i="76"/>
  <c r="J33" i="76"/>
  <c r="AV33" i="76" s="1"/>
  <c r="J36" i="76"/>
  <c r="AV36" i="76" s="1"/>
  <c r="J42" i="76"/>
  <c r="AV42" i="76" s="1"/>
  <c r="J22" i="76"/>
  <c r="J29" i="76"/>
  <c r="AV29" i="76" s="1"/>
  <c r="J39" i="76"/>
  <c r="AV39" i="76" s="1"/>
  <c r="J31" i="76"/>
  <c r="AV31" i="76" s="1"/>
  <c r="J38" i="76"/>
  <c r="AV38" i="76" s="1"/>
  <c r="J45" i="76"/>
  <c r="AV45" i="76" s="1"/>
  <c r="B147" i="76"/>
  <c r="B129" i="76"/>
  <c r="AV22" i="76"/>
  <c r="U120" i="76"/>
  <c r="G120" i="76"/>
  <c r="B138" i="76" s="1"/>
  <c r="C118" i="76"/>
  <c r="D118" i="76" s="1"/>
  <c r="AV118" i="76" s="1"/>
  <c r="AV120" i="76"/>
  <c r="B137" i="76"/>
  <c r="AV115" i="76"/>
  <c r="AV110" i="76"/>
  <c r="AV112" i="76"/>
  <c r="AV114" i="76"/>
  <c r="AO14" i="75"/>
  <c r="AT28" i="75"/>
  <c r="D120" i="75"/>
  <c r="J29" i="75" s="1"/>
  <c r="B17" i="75"/>
  <c r="AA17" i="75" s="1"/>
  <c r="AV58" i="75"/>
  <c r="AV29" i="75"/>
  <c r="AV48" i="75"/>
  <c r="B147" i="75"/>
  <c r="B129" i="75"/>
  <c r="AV44" i="75"/>
  <c r="AV46" i="75"/>
  <c r="AV60" i="75"/>
  <c r="AV62" i="75"/>
  <c r="AV64" i="75"/>
  <c r="AV66" i="75"/>
  <c r="AV68" i="75"/>
  <c r="AV70" i="75"/>
  <c r="AV72" i="75"/>
  <c r="AV74" i="75"/>
  <c r="AV76" i="75"/>
  <c r="AV78" i="75"/>
  <c r="AV80" i="75"/>
  <c r="AV82" i="75"/>
  <c r="AV84" i="75"/>
  <c r="AV86" i="75"/>
  <c r="AV88" i="75"/>
  <c r="AV90" i="75"/>
  <c r="AV92" i="75"/>
  <c r="AV94" i="75"/>
  <c r="AV96" i="75"/>
  <c r="AV98" i="75"/>
  <c r="AV100" i="75"/>
  <c r="AV102" i="75"/>
  <c r="AV104" i="75"/>
  <c r="AV106" i="75"/>
  <c r="AV108" i="75"/>
  <c r="AV110" i="75"/>
  <c r="AV112" i="75"/>
  <c r="AV114" i="75"/>
  <c r="R99" i="5"/>
  <c r="S98" i="5"/>
  <c r="S97" i="5"/>
  <c r="V78" i="5"/>
  <c r="Y76" i="5"/>
  <c r="V76" i="5" s="1"/>
  <c r="S81" i="5"/>
  <c r="S80" i="5"/>
  <c r="R82" i="5"/>
  <c r="Y77" i="5" s="1"/>
  <c r="V77" i="5" s="1"/>
  <c r="R70" i="5"/>
  <c r="Z67" i="5" s="1"/>
  <c r="Y66" i="5"/>
  <c r="S70" i="5"/>
  <c r="Z68" i="5" s="1"/>
  <c r="Y71" i="5" s="1"/>
  <c r="Z72" i="5" s="1"/>
  <c r="B148" i="74"/>
  <c r="B146" i="74"/>
  <c r="B145" i="74"/>
  <c r="B144" i="74"/>
  <c r="B143" i="74"/>
  <c r="B142" i="74"/>
  <c r="B140" i="74"/>
  <c r="B139" i="74"/>
  <c r="B135" i="74"/>
  <c r="B134" i="74"/>
  <c r="B133" i="74"/>
  <c r="B132" i="74"/>
  <c r="D127" i="74"/>
  <c r="AV127" i="74" s="1"/>
  <c r="B127" i="74"/>
  <c r="D126" i="74"/>
  <c r="AV126" i="74" s="1"/>
  <c r="B126" i="74"/>
  <c r="D125" i="74"/>
  <c r="AV125" i="74" s="1"/>
  <c r="B125" i="74"/>
  <c r="U124" i="74"/>
  <c r="D124" i="74"/>
  <c r="AV124" i="74" s="1"/>
  <c r="B124" i="74"/>
  <c r="D123" i="74"/>
  <c r="AV123" i="74" s="1"/>
  <c r="B123" i="74"/>
  <c r="D122" i="74"/>
  <c r="AV122" i="74" s="1"/>
  <c r="B122" i="74"/>
  <c r="D121" i="74"/>
  <c r="AV121" i="74" s="1"/>
  <c r="B121" i="74"/>
  <c r="V120" i="74"/>
  <c r="T120" i="74"/>
  <c r="AT116" i="74"/>
  <c r="AT115" i="74"/>
  <c r="AS115" i="74"/>
  <c r="AR115" i="74"/>
  <c r="Z115" i="74"/>
  <c r="S115" i="74"/>
  <c r="Q115" i="74"/>
  <c r="J115" i="74"/>
  <c r="I115" i="74"/>
  <c r="H115" i="74"/>
  <c r="G115" i="74"/>
  <c r="AV115" i="74" s="1"/>
  <c r="B115" i="74"/>
  <c r="AA115" i="74" s="1"/>
  <c r="AT114" i="74"/>
  <c r="AS114" i="74"/>
  <c r="AR114" i="74"/>
  <c r="Z114" i="74"/>
  <c r="S114" i="74"/>
  <c r="Q114" i="74"/>
  <c r="J114" i="74"/>
  <c r="I114" i="74"/>
  <c r="H114" i="74"/>
  <c r="G114" i="74"/>
  <c r="B114" i="74"/>
  <c r="AA114" i="74" s="1"/>
  <c r="AT113" i="74"/>
  <c r="AS113" i="74"/>
  <c r="AR113" i="74"/>
  <c r="Z113" i="74"/>
  <c r="S113" i="74"/>
  <c r="Q113" i="74"/>
  <c r="J113" i="74"/>
  <c r="I113" i="74"/>
  <c r="H113" i="74"/>
  <c r="G113" i="74"/>
  <c r="AV113" i="74" s="1"/>
  <c r="B113" i="74"/>
  <c r="AA113" i="74" s="1"/>
  <c r="AT112" i="74"/>
  <c r="AS112" i="74"/>
  <c r="AR112" i="74"/>
  <c r="Z112" i="74"/>
  <c r="S112" i="74"/>
  <c r="Q112" i="74"/>
  <c r="J112" i="74"/>
  <c r="I112" i="74"/>
  <c r="H112" i="74"/>
  <c r="G112" i="74"/>
  <c r="B112" i="74"/>
  <c r="AA112" i="74" s="1"/>
  <c r="AT111" i="74"/>
  <c r="AS111" i="74"/>
  <c r="AR111" i="74"/>
  <c r="Z111" i="74"/>
  <c r="S111" i="74"/>
  <c r="Q111" i="74"/>
  <c r="J111" i="74"/>
  <c r="I111" i="74"/>
  <c r="H111" i="74"/>
  <c r="G111" i="74"/>
  <c r="AV111" i="74" s="1"/>
  <c r="B111" i="74"/>
  <c r="AA111" i="74" s="1"/>
  <c r="AT110" i="74"/>
  <c r="AS110" i="74"/>
  <c r="AR110" i="74"/>
  <c r="Z110" i="74"/>
  <c r="S110" i="74"/>
  <c r="Q110" i="74"/>
  <c r="J110" i="74"/>
  <c r="I110" i="74"/>
  <c r="H110" i="74"/>
  <c r="G110" i="74"/>
  <c r="B110" i="74"/>
  <c r="AA110" i="74" s="1"/>
  <c r="AT109" i="74"/>
  <c r="AS109" i="74"/>
  <c r="AR109" i="74"/>
  <c r="Z109" i="74"/>
  <c r="S109" i="74"/>
  <c r="Q109" i="74"/>
  <c r="J109" i="74"/>
  <c r="I109" i="74"/>
  <c r="H109" i="74"/>
  <c r="G109" i="74"/>
  <c r="AV109" i="74" s="1"/>
  <c r="B109" i="74"/>
  <c r="AA109" i="74" s="1"/>
  <c r="AT108" i="74"/>
  <c r="AS108" i="74"/>
  <c r="AR108" i="74"/>
  <c r="Z108" i="74"/>
  <c r="S108" i="74"/>
  <c r="Q108" i="74"/>
  <c r="J108" i="74"/>
  <c r="I108" i="74"/>
  <c r="H108" i="74"/>
  <c r="G108" i="74"/>
  <c r="B108" i="74"/>
  <c r="AA108" i="74" s="1"/>
  <c r="AT107" i="74"/>
  <c r="AS107" i="74"/>
  <c r="AR107" i="74"/>
  <c r="Z107" i="74"/>
  <c r="S107" i="74"/>
  <c r="Q107" i="74"/>
  <c r="J107" i="74"/>
  <c r="I107" i="74"/>
  <c r="H107" i="74"/>
  <c r="G107" i="74"/>
  <c r="AV107" i="74" s="1"/>
  <c r="B107" i="74"/>
  <c r="AA107" i="74" s="1"/>
  <c r="AT106" i="74"/>
  <c r="AS106" i="74"/>
  <c r="AR106" i="74"/>
  <c r="Z106" i="74"/>
  <c r="S106" i="74"/>
  <c r="Q106" i="74"/>
  <c r="J106" i="74"/>
  <c r="I106" i="74"/>
  <c r="H106" i="74"/>
  <c r="G106" i="74"/>
  <c r="B106" i="74"/>
  <c r="AA106" i="74" s="1"/>
  <c r="AT105" i="74"/>
  <c r="AS105" i="74"/>
  <c r="AR105" i="74"/>
  <c r="Z105" i="74"/>
  <c r="S105" i="74"/>
  <c r="Q105" i="74"/>
  <c r="J105" i="74"/>
  <c r="I105" i="74"/>
  <c r="H105" i="74"/>
  <c r="G105" i="74"/>
  <c r="AV105" i="74" s="1"/>
  <c r="B105" i="74"/>
  <c r="AA105" i="74" s="1"/>
  <c r="AT104" i="74"/>
  <c r="AS104" i="74"/>
  <c r="AR104" i="74"/>
  <c r="Z104" i="74"/>
  <c r="S104" i="74"/>
  <c r="Q104" i="74"/>
  <c r="J104" i="74"/>
  <c r="I104" i="74"/>
  <c r="H104" i="74"/>
  <c r="G104" i="74"/>
  <c r="B104" i="74"/>
  <c r="AA104" i="74" s="1"/>
  <c r="AT103" i="74"/>
  <c r="AS103" i="74"/>
  <c r="AR103" i="74"/>
  <c r="Z103" i="74"/>
  <c r="S103" i="74"/>
  <c r="Q103" i="74"/>
  <c r="J103" i="74"/>
  <c r="I103" i="74"/>
  <c r="H103" i="74"/>
  <c r="G103" i="74"/>
  <c r="AV103" i="74" s="1"/>
  <c r="B103" i="74"/>
  <c r="AA103" i="74" s="1"/>
  <c r="AT102" i="74"/>
  <c r="AS102" i="74"/>
  <c r="AR102" i="74"/>
  <c r="Z102" i="74"/>
  <c r="S102" i="74"/>
  <c r="Q102" i="74"/>
  <c r="J102" i="74"/>
  <c r="I102" i="74"/>
  <c r="H102" i="74"/>
  <c r="G102" i="74"/>
  <c r="B102" i="74"/>
  <c r="AA102" i="74" s="1"/>
  <c r="AT101" i="74"/>
  <c r="AS101" i="74"/>
  <c r="AR101" i="74"/>
  <c r="Z101" i="74"/>
  <c r="S101" i="74"/>
  <c r="Q101" i="74"/>
  <c r="J101" i="74"/>
  <c r="I101" i="74"/>
  <c r="H101" i="74"/>
  <c r="G101" i="74"/>
  <c r="AV101" i="74" s="1"/>
  <c r="B101" i="74"/>
  <c r="AA101" i="74" s="1"/>
  <c r="AT100" i="74"/>
  <c r="AS100" i="74"/>
  <c r="AR100" i="74"/>
  <c r="Z100" i="74"/>
  <c r="S100" i="74"/>
  <c r="Q100" i="74"/>
  <c r="J100" i="74"/>
  <c r="I100" i="74"/>
  <c r="H100" i="74"/>
  <c r="G100" i="74"/>
  <c r="B100" i="74"/>
  <c r="AA100" i="74" s="1"/>
  <c r="AT99" i="74"/>
  <c r="AS99" i="74"/>
  <c r="AR99" i="74"/>
  <c r="Z99" i="74"/>
  <c r="S99" i="74"/>
  <c r="Q99" i="74"/>
  <c r="J99" i="74"/>
  <c r="I99" i="74"/>
  <c r="H99" i="74"/>
  <c r="G99" i="74"/>
  <c r="AV99" i="74" s="1"/>
  <c r="B99" i="74"/>
  <c r="AA99" i="74" s="1"/>
  <c r="AT98" i="74"/>
  <c r="AS98" i="74"/>
  <c r="AR98" i="74"/>
  <c r="Z98" i="74"/>
  <c r="S98" i="74"/>
  <c r="Q98" i="74"/>
  <c r="J98" i="74"/>
  <c r="I98" i="74"/>
  <c r="H98" i="74"/>
  <c r="G98" i="74"/>
  <c r="B98" i="74"/>
  <c r="AA98" i="74" s="1"/>
  <c r="AT97" i="74"/>
  <c r="AS97" i="74"/>
  <c r="AR97" i="74"/>
  <c r="Z97" i="74"/>
  <c r="S97" i="74"/>
  <c r="Q97" i="74"/>
  <c r="J97" i="74"/>
  <c r="I97" i="74"/>
  <c r="H97" i="74"/>
  <c r="G97" i="74"/>
  <c r="AV97" i="74" s="1"/>
  <c r="B97" i="74"/>
  <c r="AA97" i="74" s="1"/>
  <c r="AT96" i="74"/>
  <c r="AS96" i="74"/>
  <c r="AR96" i="74"/>
  <c r="Z96" i="74"/>
  <c r="S96" i="74"/>
  <c r="Q96" i="74"/>
  <c r="J96" i="74"/>
  <c r="I96" i="74"/>
  <c r="H96" i="74"/>
  <c r="G96" i="74"/>
  <c r="B96" i="74"/>
  <c r="AA96" i="74" s="1"/>
  <c r="AT95" i="74"/>
  <c r="AS95" i="74"/>
  <c r="AR95" i="74"/>
  <c r="Z95" i="74"/>
  <c r="S95" i="74"/>
  <c r="Q95" i="74"/>
  <c r="J95" i="74"/>
  <c r="I95" i="74"/>
  <c r="H95" i="74"/>
  <c r="G95" i="74"/>
  <c r="AV95" i="74" s="1"/>
  <c r="B95" i="74"/>
  <c r="AA95" i="74" s="1"/>
  <c r="AT94" i="74"/>
  <c r="AS94" i="74"/>
  <c r="AR94" i="74"/>
  <c r="Z94" i="74"/>
  <c r="S94" i="74"/>
  <c r="Q94" i="74"/>
  <c r="J94" i="74"/>
  <c r="I94" i="74"/>
  <c r="H94" i="74"/>
  <c r="G94" i="74"/>
  <c r="B94" i="74"/>
  <c r="AA94" i="74" s="1"/>
  <c r="AT93" i="74"/>
  <c r="AS93" i="74"/>
  <c r="AR93" i="74"/>
  <c r="Z93" i="74"/>
  <c r="S93" i="74"/>
  <c r="Q93" i="74"/>
  <c r="J93" i="74"/>
  <c r="I93" i="74"/>
  <c r="H93" i="74"/>
  <c r="G93" i="74"/>
  <c r="AV93" i="74" s="1"/>
  <c r="B93" i="74"/>
  <c r="AA93" i="74" s="1"/>
  <c r="AT92" i="74"/>
  <c r="AS92" i="74"/>
  <c r="AR92" i="74"/>
  <c r="Z92" i="74"/>
  <c r="S92" i="74"/>
  <c r="Q92" i="74"/>
  <c r="J92" i="74"/>
  <c r="I92" i="74"/>
  <c r="H92" i="74"/>
  <c r="G92" i="74"/>
  <c r="B92" i="74"/>
  <c r="AA92" i="74" s="1"/>
  <c r="AT91" i="74"/>
  <c r="AS91" i="74"/>
  <c r="AR91" i="74"/>
  <c r="Z91" i="74"/>
  <c r="S91" i="74"/>
  <c r="Q91" i="74"/>
  <c r="J91" i="74"/>
  <c r="I91" i="74"/>
  <c r="H91" i="74"/>
  <c r="G91" i="74"/>
  <c r="AV91" i="74" s="1"/>
  <c r="B91" i="74"/>
  <c r="AA91" i="74" s="1"/>
  <c r="AT90" i="74"/>
  <c r="AS90" i="74"/>
  <c r="AR90" i="74"/>
  <c r="Z90" i="74"/>
  <c r="S90" i="74"/>
  <c r="Q90" i="74"/>
  <c r="J90" i="74"/>
  <c r="I90" i="74"/>
  <c r="H90" i="74"/>
  <c r="G90" i="74"/>
  <c r="B90" i="74"/>
  <c r="AA90" i="74" s="1"/>
  <c r="AT89" i="74"/>
  <c r="AS89" i="74"/>
  <c r="AR89" i="74"/>
  <c r="Z89" i="74"/>
  <c r="S89" i="74"/>
  <c r="Q89" i="74"/>
  <c r="J89" i="74"/>
  <c r="I89" i="74"/>
  <c r="H89" i="74"/>
  <c r="G89" i="74"/>
  <c r="AV89" i="74" s="1"/>
  <c r="B89" i="74"/>
  <c r="AA89" i="74" s="1"/>
  <c r="AT88" i="74"/>
  <c r="AS88" i="74"/>
  <c r="AR88" i="74"/>
  <c r="Z88" i="74"/>
  <c r="S88" i="74"/>
  <c r="Q88" i="74"/>
  <c r="J88" i="74"/>
  <c r="I88" i="74"/>
  <c r="H88" i="74"/>
  <c r="G88" i="74"/>
  <c r="B88" i="74"/>
  <c r="AA88" i="74" s="1"/>
  <c r="AT87" i="74"/>
  <c r="AS87" i="74"/>
  <c r="AR87" i="74"/>
  <c r="Z87" i="74"/>
  <c r="S87" i="74"/>
  <c r="Q87" i="74"/>
  <c r="J87" i="74"/>
  <c r="I87" i="74"/>
  <c r="H87" i="74"/>
  <c r="G87" i="74"/>
  <c r="AV87" i="74" s="1"/>
  <c r="B87" i="74"/>
  <c r="AA87" i="74" s="1"/>
  <c r="AT86" i="74"/>
  <c r="AS86" i="74"/>
  <c r="AR86" i="74"/>
  <c r="Z86" i="74"/>
  <c r="S86" i="74"/>
  <c r="Q86" i="74"/>
  <c r="J86" i="74"/>
  <c r="I86" i="74"/>
  <c r="H86" i="74"/>
  <c r="G86" i="74"/>
  <c r="B86" i="74"/>
  <c r="AA86" i="74" s="1"/>
  <c r="AT85" i="74"/>
  <c r="AS85" i="74"/>
  <c r="AR85" i="74"/>
  <c r="Z85" i="74"/>
  <c r="S85" i="74"/>
  <c r="Q85" i="74"/>
  <c r="J85" i="74"/>
  <c r="I85" i="74"/>
  <c r="H85" i="74"/>
  <c r="G85" i="74"/>
  <c r="AV85" i="74" s="1"/>
  <c r="B85" i="74"/>
  <c r="AA85" i="74" s="1"/>
  <c r="AT84" i="74"/>
  <c r="AS84" i="74"/>
  <c r="AR84" i="74"/>
  <c r="Z84" i="74"/>
  <c r="S84" i="74"/>
  <c r="Q84" i="74"/>
  <c r="J84" i="74"/>
  <c r="I84" i="74"/>
  <c r="H84" i="74"/>
  <c r="G84" i="74"/>
  <c r="B84" i="74"/>
  <c r="AA84" i="74" s="1"/>
  <c r="AT83" i="74"/>
  <c r="AS83" i="74"/>
  <c r="AR83" i="74"/>
  <c r="Z83" i="74"/>
  <c r="S83" i="74"/>
  <c r="Q83" i="74"/>
  <c r="J83" i="74"/>
  <c r="I83" i="74"/>
  <c r="H83" i="74"/>
  <c r="G83" i="74"/>
  <c r="AV83" i="74" s="1"/>
  <c r="B83" i="74"/>
  <c r="AA83" i="74" s="1"/>
  <c r="AT82" i="74"/>
  <c r="AS82" i="74"/>
  <c r="AR82" i="74"/>
  <c r="Z82" i="74"/>
  <c r="S82" i="74"/>
  <c r="Q82" i="74"/>
  <c r="J82" i="74"/>
  <c r="I82" i="74"/>
  <c r="H82" i="74"/>
  <c r="G82" i="74"/>
  <c r="B82" i="74"/>
  <c r="AA82" i="74" s="1"/>
  <c r="AT81" i="74"/>
  <c r="AS81" i="74"/>
  <c r="AR81" i="74"/>
  <c r="Z81" i="74"/>
  <c r="S81" i="74"/>
  <c r="Q81" i="74"/>
  <c r="J81" i="74"/>
  <c r="I81" i="74"/>
  <c r="H81" i="74"/>
  <c r="G81" i="74"/>
  <c r="AV81" i="74" s="1"/>
  <c r="B81" i="74"/>
  <c r="AA81" i="74" s="1"/>
  <c r="AT80" i="74"/>
  <c r="AS80" i="74"/>
  <c r="AR80" i="74"/>
  <c r="Z80" i="74"/>
  <c r="S80" i="74"/>
  <c r="Q80" i="74"/>
  <c r="J80" i="74"/>
  <c r="I80" i="74"/>
  <c r="H80" i="74"/>
  <c r="G80" i="74"/>
  <c r="B80" i="74"/>
  <c r="AA80" i="74" s="1"/>
  <c r="AT79" i="74"/>
  <c r="AS79" i="74"/>
  <c r="AR79" i="74"/>
  <c r="Z79" i="74"/>
  <c r="S79" i="74"/>
  <c r="Q79" i="74"/>
  <c r="J79" i="74"/>
  <c r="I79" i="74"/>
  <c r="H79" i="74"/>
  <c r="G79" i="74"/>
  <c r="AV79" i="74" s="1"/>
  <c r="B79" i="74"/>
  <c r="AA79" i="74" s="1"/>
  <c r="AT78" i="74"/>
  <c r="AS78" i="74"/>
  <c r="AR78" i="74"/>
  <c r="Z78" i="74"/>
  <c r="S78" i="74"/>
  <c r="Q78" i="74"/>
  <c r="J78" i="74"/>
  <c r="I78" i="74"/>
  <c r="H78" i="74"/>
  <c r="G78" i="74"/>
  <c r="B78" i="74"/>
  <c r="AA78" i="74" s="1"/>
  <c r="AT77" i="74"/>
  <c r="AS77" i="74"/>
  <c r="AR77" i="74"/>
  <c r="Z77" i="74"/>
  <c r="S77" i="74"/>
  <c r="Q77" i="74"/>
  <c r="J77" i="74"/>
  <c r="I77" i="74"/>
  <c r="H77" i="74"/>
  <c r="G77" i="74"/>
  <c r="AV77" i="74" s="1"/>
  <c r="B77" i="74"/>
  <c r="AA77" i="74" s="1"/>
  <c r="AT76" i="74"/>
  <c r="AS76" i="74"/>
  <c r="AR76" i="74"/>
  <c r="Z76" i="74"/>
  <c r="S76" i="74"/>
  <c r="Q76" i="74"/>
  <c r="J76" i="74"/>
  <c r="I76" i="74"/>
  <c r="H76" i="74"/>
  <c r="G76" i="74"/>
  <c r="AV76" i="74" s="1"/>
  <c r="B76" i="74"/>
  <c r="AA76" i="74" s="1"/>
  <c r="AT75" i="74"/>
  <c r="AS75" i="74"/>
  <c r="AR75" i="74"/>
  <c r="Z75" i="74"/>
  <c r="S75" i="74"/>
  <c r="Q75" i="74"/>
  <c r="J75" i="74"/>
  <c r="I75" i="74"/>
  <c r="H75" i="74"/>
  <c r="G75" i="74"/>
  <c r="AV75" i="74" s="1"/>
  <c r="B75" i="74"/>
  <c r="AA75" i="74" s="1"/>
  <c r="AT74" i="74"/>
  <c r="AS74" i="74"/>
  <c r="AR74" i="74"/>
  <c r="Z74" i="74"/>
  <c r="S74" i="74"/>
  <c r="Q74" i="74"/>
  <c r="J74" i="74"/>
  <c r="I74" i="74"/>
  <c r="H74" i="74"/>
  <c r="G74" i="74"/>
  <c r="AV74" i="74" s="1"/>
  <c r="B74" i="74"/>
  <c r="AA74" i="74" s="1"/>
  <c r="AT73" i="74"/>
  <c r="AS73" i="74"/>
  <c r="AR73" i="74"/>
  <c r="Z73" i="74"/>
  <c r="S73" i="74"/>
  <c r="Q73" i="74"/>
  <c r="J73" i="74"/>
  <c r="I73" i="74"/>
  <c r="H73" i="74"/>
  <c r="G73" i="74"/>
  <c r="AV73" i="74" s="1"/>
  <c r="B73" i="74"/>
  <c r="AA73" i="74" s="1"/>
  <c r="AT72" i="74"/>
  <c r="AS72" i="74"/>
  <c r="AR72" i="74"/>
  <c r="Z72" i="74"/>
  <c r="S72" i="74"/>
  <c r="Q72" i="74"/>
  <c r="J72" i="74"/>
  <c r="I72" i="74"/>
  <c r="H72" i="74"/>
  <c r="G72" i="74"/>
  <c r="AV72" i="74" s="1"/>
  <c r="B72" i="74"/>
  <c r="AA72" i="74" s="1"/>
  <c r="AT71" i="74"/>
  <c r="AS71" i="74"/>
  <c r="AR71" i="74"/>
  <c r="Z71" i="74"/>
  <c r="S71" i="74"/>
  <c r="Q71" i="74"/>
  <c r="J71" i="74"/>
  <c r="I71" i="74"/>
  <c r="H71" i="74"/>
  <c r="G71" i="74"/>
  <c r="AV71" i="74" s="1"/>
  <c r="B71" i="74"/>
  <c r="AA71" i="74" s="1"/>
  <c r="AT70" i="74"/>
  <c r="AS70" i="74"/>
  <c r="AR70" i="74"/>
  <c r="Z70" i="74"/>
  <c r="S70" i="74"/>
  <c r="Q70" i="74"/>
  <c r="J70" i="74"/>
  <c r="I70" i="74"/>
  <c r="H70" i="74"/>
  <c r="G70" i="74"/>
  <c r="AV70" i="74" s="1"/>
  <c r="B70" i="74"/>
  <c r="AA70" i="74" s="1"/>
  <c r="AT69" i="74"/>
  <c r="AS69" i="74"/>
  <c r="AR69" i="74"/>
  <c r="Z69" i="74"/>
  <c r="S69" i="74"/>
  <c r="Q69" i="74"/>
  <c r="J69" i="74"/>
  <c r="I69" i="74"/>
  <c r="H69" i="74"/>
  <c r="G69" i="74"/>
  <c r="AV69" i="74" s="1"/>
  <c r="B69" i="74"/>
  <c r="AA69" i="74" s="1"/>
  <c r="AT68" i="74"/>
  <c r="AS68" i="74"/>
  <c r="AR68" i="74"/>
  <c r="Z68" i="74"/>
  <c r="S68" i="74"/>
  <c r="Q68" i="74"/>
  <c r="J68" i="74"/>
  <c r="I68" i="74"/>
  <c r="H68" i="74"/>
  <c r="G68" i="74"/>
  <c r="AV68" i="74" s="1"/>
  <c r="B68" i="74"/>
  <c r="AA68" i="74" s="1"/>
  <c r="AT67" i="74"/>
  <c r="AS67" i="74"/>
  <c r="AR67" i="74"/>
  <c r="Z67" i="74"/>
  <c r="S67" i="74"/>
  <c r="Q67" i="74"/>
  <c r="J67" i="74"/>
  <c r="I67" i="74"/>
  <c r="H67" i="74"/>
  <c r="G67" i="74"/>
  <c r="AV67" i="74" s="1"/>
  <c r="B67" i="74"/>
  <c r="AA67" i="74" s="1"/>
  <c r="AT66" i="74"/>
  <c r="AS66" i="74"/>
  <c r="AR66" i="74"/>
  <c r="Z66" i="74"/>
  <c r="S66" i="74"/>
  <c r="Q66" i="74"/>
  <c r="J66" i="74"/>
  <c r="I66" i="74"/>
  <c r="H66" i="74"/>
  <c r="G66" i="74"/>
  <c r="AV66" i="74" s="1"/>
  <c r="B66" i="74"/>
  <c r="AA66" i="74" s="1"/>
  <c r="AT65" i="74"/>
  <c r="AS65" i="74"/>
  <c r="AR65" i="74"/>
  <c r="Z65" i="74"/>
  <c r="S65" i="74"/>
  <c r="Q65" i="74"/>
  <c r="J65" i="74"/>
  <c r="I65" i="74"/>
  <c r="H65" i="74"/>
  <c r="G65" i="74"/>
  <c r="AV65" i="74" s="1"/>
  <c r="B65" i="74"/>
  <c r="AA65" i="74" s="1"/>
  <c r="AT64" i="74"/>
  <c r="AS64" i="74"/>
  <c r="AR64" i="74"/>
  <c r="Z64" i="74"/>
  <c r="S64" i="74"/>
  <c r="Q64" i="74"/>
  <c r="J64" i="74"/>
  <c r="I64" i="74"/>
  <c r="H64" i="74"/>
  <c r="G64" i="74"/>
  <c r="AV64" i="74" s="1"/>
  <c r="B64" i="74"/>
  <c r="AA64" i="74" s="1"/>
  <c r="AT63" i="74"/>
  <c r="AS63" i="74"/>
  <c r="AR63" i="74"/>
  <c r="Z63" i="74"/>
  <c r="S63" i="74"/>
  <c r="Q63" i="74"/>
  <c r="J63" i="74"/>
  <c r="I63" i="74"/>
  <c r="H63" i="74"/>
  <c r="G63" i="74"/>
  <c r="AV63" i="74" s="1"/>
  <c r="B63" i="74"/>
  <c r="AA63" i="74" s="1"/>
  <c r="AT62" i="74"/>
  <c r="AS62" i="74"/>
  <c r="AR62" i="74"/>
  <c r="Z62" i="74"/>
  <c r="S62" i="74"/>
  <c r="Q62" i="74"/>
  <c r="J62" i="74"/>
  <c r="I62" i="74"/>
  <c r="H62" i="74"/>
  <c r="G62" i="74"/>
  <c r="AV62" i="74" s="1"/>
  <c r="B62" i="74"/>
  <c r="AA62" i="74" s="1"/>
  <c r="AT61" i="74"/>
  <c r="AS61" i="74"/>
  <c r="AR61" i="74"/>
  <c r="Z61" i="74"/>
  <c r="S61" i="74"/>
  <c r="Q61" i="74"/>
  <c r="J61" i="74"/>
  <c r="I61" i="74"/>
  <c r="H61" i="74"/>
  <c r="G61" i="74"/>
  <c r="AV61" i="74" s="1"/>
  <c r="B61" i="74"/>
  <c r="AA61" i="74" s="1"/>
  <c r="AT60" i="74"/>
  <c r="AS60" i="74"/>
  <c r="AR60" i="74"/>
  <c r="Z60" i="74"/>
  <c r="S60" i="74"/>
  <c r="Q60" i="74"/>
  <c r="J60" i="74"/>
  <c r="I60" i="74"/>
  <c r="H60" i="74"/>
  <c r="G60" i="74"/>
  <c r="AV60" i="74" s="1"/>
  <c r="B60" i="74"/>
  <c r="AA60" i="74" s="1"/>
  <c r="AT59" i="74"/>
  <c r="AS59" i="74"/>
  <c r="AR59" i="74"/>
  <c r="S59" i="74"/>
  <c r="Q59" i="74"/>
  <c r="J59" i="74"/>
  <c r="I59" i="74"/>
  <c r="H59" i="74"/>
  <c r="G59" i="74"/>
  <c r="AV59" i="74" s="1"/>
  <c r="B59" i="74"/>
  <c r="AA59" i="74" s="1"/>
  <c r="AT58" i="74"/>
  <c r="AS58" i="74"/>
  <c r="AR58" i="74"/>
  <c r="S58" i="74"/>
  <c r="Q58" i="74"/>
  <c r="J58" i="74"/>
  <c r="I58" i="74"/>
  <c r="H58" i="74"/>
  <c r="G58" i="74"/>
  <c r="AV58" i="74" s="1"/>
  <c r="B58" i="74"/>
  <c r="AA58" i="74" s="1"/>
  <c r="AT57" i="74"/>
  <c r="AS57" i="74"/>
  <c r="AR57" i="74"/>
  <c r="S57" i="74"/>
  <c r="Q57" i="74"/>
  <c r="J57" i="74"/>
  <c r="I57" i="74"/>
  <c r="H57" i="74"/>
  <c r="G57" i="74"/>
  <c r="AV57" i="74" s="1"/>
  <c r="B57" i="74"/>
  <c r="AA57" i="74" s="1"/>
  <c r="AT56" i="74"/>
  <c r="AS56" i="74"/>
  <c r="AR56" i="74"/>
  <c r="S56" i="74"/>
  <c r="Q56" i="74"/>
  <c r="J56" i="74"/>
  <c r="I56" i="74"/>
  <c r="H56" i="74"/>
  <c r="G56" i="74"/>
  <c r="AV56" i="74" s="1"/>
  <c r="B56" i="74"/>
  <c r="AA56" i="74" s="1"/>
  <c r="AT55" i="74"/>
  <c r="AS55" i="74"/>
  <c r="AR55" i="74"/>
  <c r="S55" i="74"/>
  <c r="Q55" i="74"/>
  <c r="J55" i="74"/>
  <c r="I55" i="74"/>
  <c r="H55" i="74"/>
  <c r="G55" i="74"/>
  <c r="AV55" i="74" s="1"/>
  <c r="B55" i="74"/>
  <c r="AA55" i="74" s="1"/>
  <c r="AT54" i="74"/>
  <c r="AS54" i="74"/>
  <c r="AR54" i="74"/>
  <c r="S54" i="74"/>
  <c r="Q54" i="74"/>
  <c r="J54" i="74"/>
  <c r="I54" i="74"/>
  <c r="H54" i="74"/>
  <c r="G54" i="74"/>
  <c r="B54" i="74"/>
  <c r="AA54" i="74" s="1"/>
  <c r="AT53" i="74"/>
  <c r="AS53" i="74"/>
  <c r="AR53" i="74"/>
  <c r="S53" i="74"/>
  <c r="Q53" i="74"/>
  <c r="J53" i="74"/>
  <c r="I53" i="74"/>
  <c r="H53" i="74"/>
  <c r="G53" i="74"/>
  <c r="AV53" i="74" s="1"/>
  <c r="B53" i="74"/>
  <c r="AA53" i="74" s="1"/>
  <c r="AT52" i="74"/>
  <c r="AS52" i="74"/>
  <c r="AR52" i="74"/>
  <c r="S52" i="74"/>
  <c r="Q52" i="74"/>
  <c r="J52" i="74"/>
  <c r="I52" i="74"/>
  <c r="H52" i="74"/>
  <c r="G52" i="74"/>
  <c r="AV52" i="74" s="1"/>
  <c r="B52" i="74"/>
  <c r="AA52" i="74" s="1"/>
  <c r="AT51" i="74"/>
  <c r="AS51" i="74"/>
  <c r="AR51" i="74"/>
  <c r="S51" i="74"/>
  <c r="Q51" i="74"/>
  <c r="J51" i="74"/>
  <c r="I51" i="74"/>
  <c r="H51" i="74"/>
  <c r="G51" i="74"/>
  <c r="AV51" i="74" s="1"/>
  <c r="B51" i="74"/>
  <c r="AA51" i="74" s="1"/>
  <c r="AT50" i="74"/>
  <c r="AS50" i="74"/>
  <c r="AR50" i="74"/>
  <c r="S50" i="74"/>
  <c r="Q50" i="74"/>
  <c r="J50" i="74"/>
  <c r="I50" i="74"/>
  <c r="H50" i="74"/>
  <c r="G50" i="74"/>
  <c r="B50" i="74"/>
  <c r="AA50" i="74" s="1"/>
  <c r="AV49" i="74"/>
  <c r="AT49" i="74"/>
  <c r="AS49" i="74"/>
  <c r="AR49" i="74"/>
  <c r="S49" i="74"/>
  <c r="Q49" i="74"/>
  <c r="J49" i="74"/>
  <c r="I49" i="74"/>
  <c r="H49" i="74"/>
  <c r="G49" i="74"/>
  <c r="B49" i="74"/>
  <c r="AA49" i="74" s="1"/>
  <c r="AT48" i="74"/>
  <c r="AS48" i="74"/>
  <c r="AR48" i="74"/>
  <c r="S48" i="74"/>
  <c r="Q48" i="74"/>
  <c r="J48" i="74"/>
  <c r="I48" i="74"/>
  <c r="H48" i="74"/>
  <c r="G48" i="74"/>
  <c r="B48" i="74"/>
  <c r="AA48" i="74" s="1"/>
  <c r="AT47" i="74"/>
  <c r="AS47" i="74"/>
  <c r="AR47" i="74"/>
  <c r="S47" i="74"/>
  <c r="Q47" i="74"/>
  <c r="J47" i="74"/>
  <c r="I47" i="74"/>
  <c r="H47" i="74"/>
  <c r="G47" i="74"/>
  <c r="AV47" i="74" s="1"/>
  <c r="B47" i="74"/>
  <c r="AA47" i="74" s="1"/>
  <c r="AT46" i="74"/>
  <c r="AS46" i="74"/>
  <c r="AR46" i="74"/>
  <c r="S46" i="74"/>
  <c r="Q46" i="74"/>
  <c r="J46" i="74"/>
  <c r="I46" i="74"/>
  <c r="H46" i="74"/>
  <c r="G46" i="74"/>
  <c r="AV46" i="74" s="1"/>
  <c r="B46" i="74"/>
  <c r="AA46" i="74" s="1"/>
  <c r="AT45" i="74"/>
  <c r="AS45" i="74"/>
  <c r="AR45" i="74"/>
  <c r="S45" i="74"/>
  <c r="Q45" i="74"/>
  <c r="J45" i="74"/>
  <c r="I45" i="74"/>
  <c r="H45" i="74"/>
  <c r="G45" i="74"/>
  <c r="AV45" i="74" s="1"/>
  <c r="B45" i="74"/>
  <c r="AA45" i="74" s="1"/>
  <c r="AV44" i="74"/>
  <c r="AT44" i="74"/>
  <c r="AS44" i="74"/>
  <c r="AR44" i="74"/>
  <c r="S44" i="74"/>
  <c r="Q44" i="74"/>
  <c r="J44" i="74"/>
  <c r="I44" i="74"/>
  <c r="H44" i="74"/>
  <c r="G44" i="74"/>
  <c r="B44" i="74"/>
  <c r="AA44" i="74" s="1"/>
  <c r="AT43" i="74"/>
  <c r="AS43" i="74"/>
  <c r="AR43" i="74"/>
  <c r="S43" i="74"/>
  <c r="Q43" i="74"/>
  <c r="J43" i="74"/>
  <c r="I43" i="74"/>
  <c r="H43" i="74"/>
  <c r="G43" i="74"/>
  <c r="AV43" i="74" s="1"/>
  <c r="B43" i="74"/>
  <c r="AA43" i="74" s="1"/>
  <c r="AT42" i="74"/>
  <c r="AS42" i="74"/>
  <c r="AR42" i="74"/>
  <c r="S42" i="74"/>
  <c r="Q42" i="74"/>
  <c r="J42" i="74"/>
  <c r="I42" i="74"/>
  <c r="H42" i="74"/>
  <c r="G42" i="74"/>
  <c r="AV42" i="74" s="1"/>
  <c r="B42" i="74"/>
  <c r="AA42" i="74" s="1"/>
  <c r="AV41" i="74"/>
  <c r="AT41" i="74"/>
  <c r="AS41" i="74"/>
  <c r="AR41" i="74"/>
  <c r="S41" i="74"/>
  <c r="Q41" i="74"/>
  <c r="J41" i="74"/>
  <c r="I41" i="74"/>
  <c r="H41" i="74"/>
  <c r="G41" i="74"/>
  <c r="B41" i="74"/>
  <c r="AA41" i="74" s="1"/>
  <c r="AV40" i="74"/>
  <c r="AT40" i="74"/>
  <c r="AS40" i="74"/>
  <c r="AR40" i="74"/>
  <c r="S40" i="74"/>
  <c r="Q40" i="74"/>
  <c r="J40" i="74"/>
  <c r="I40" i="74"/>
  <c r="H40" i="74"/>
  <c r="G40" i="74"/>
  <c r="B40" i="74"/>
  <c r="AA40" i="74" s="1"/>
  <c r="AT39" i="74"/>
  <c r="AS39" i="74"/>
  <c r="AR39" i="74"/>
  <c r="S39" i="74"/>
  <c r="Q39" i="74"/>
  <c r="J39" i="74"/>
  <c r="I39" i="74"/>
  <c r="H39" i="74"/>
  <c r="G39" i="74"/>
  <c r="AV39" i="74" s="1"/>
  <c r="B39" i="74"/>
  <c r="AA39" i="74" s="1"/>
  <c r="AT38" i="74"/>
  <c r="AS38" i="74"/>
  <c r="AR38" i="74"/>
  <c r="S38" i="74"/>
  <c r="Q38" i="74"/>
  <c r="J38" i="74"/>
  <c r="I38" i="74"/>
  <c r="H38" i="74"/>
  <c r="G38" i="74"/>
  <c r="AV38" i="74" s="1"/>
  <c r="B38" i="74"/>
  <c r="AA38" i="74" s="1"/>
  <c r="AT37" i="74"/>
  <c r="AS37" i="74"/>
  <c r="AR37" i="74"/>
  <c r="S37" i="74"/>
  <c r="Q37" i="74"/>
  <c r="J37" i="74"/>
  <c r="I37" i="74"/>
  <c r="H37" i="74"/>
  <c r="G37" i="74"/>
  <c r="AV37" i="74" s="1"/>
  <c r="B37" i="74"/>
  <c r="AA37" i="74" s="1"/>
  <c r="AT36" i="74"/>
  <c r="AS36" i="74"/>
  <c r="AR36" i="74"/>
  <c r="S36" i="74"/>
  <c r="Q36" i="74"/>
  <c r="J36" i="74"/>
  <c r="I36" i="74"/>
  <c r="H36" i="74"/>
  <c r="G36" i="74"/>
  <c r="B36" i="74"/>
  <c r="AA36" i="74" s="1"/>
  <c r="AT35" i="74"/>
  <c r="AS35" i="74"/>
  <c r="AR35" i="74"/>
  <c r="S35" i="74"/>
  <c r="Q35" i="74"/>
  <c r="J35" i="74"/>
  <c r="I35" i="74"/>
  <c r="H35" i="74"/>
  <c r="G35" i="74"/>
  <c r="AV35" i="74" s="1"/>
  <c r="B35" i="74"/>
  <c r="AA35" i="74" s="1"/>
  <c r="AT34" i="74"/>
  <c r="AS34" i="74"/>
  <c r="AR34" i="74"/>
  <c r="S34" i="74"/>
  <c r="Q34" i="74"/>
  <c r="J34" i="74"/>
  <c r="I34" i="74"/>
  <c r="H34" i="74"/>
  <c r="G34" i="74"/>
  <c r="B34" i="74"/>
  <c r="AA34" i="74" s="1"/>
  <c r="AV33" i="74"/>
  <c r="AT33" i="74"/>
  <c r="AS33" i="74"/>
  <c r="AR33" i="74"/>
  <c r="S33" i="74"/>
  <c r="Q33" i="74"/>
  <c r="J33" i="74"/>
  <c r="I33" i="74"/>
  <c r="H33" i="74"/>
  <c r="G33" i="74"/>
  <c r="B33" i="74"/>
  <c r="AA33" i="74" s="1"/>
  <c r="AT32" i="74"/>
  <c r="AS32" i="74"/>
  <c r="AR32" i="74"/>
  <c r="S32" i="74"/>
  <c r="Q32" i="74"/>
  <c r="J32" i="74"/>
  <c r="I32" i="74"/>
  <c r="H32" i="74"/>
  <c r="G32" i="74"/>
  <c r="AV32" i="74" s="1"/>
  <c r="B32" i="74"/>
  <c r="AA32" i="74" s="1"/>
  <c r="AT31" i="74"/>
  <c r="AS31" i="74"/>
  <c r="AR31" i="74"/>
  <c r="S31" i="74"/>
  <c r="Q31" i="74"/>
  <c r="J31" i="74"/>
  <c r="I31" i="74"/>
  <c r="H31" i="74"/>
  <c r="G31" i="74"/>
  <c r="AV31" i="74" s="1"/>
  <c r="B31" i="74"/>
  <c r="AA31" i="74" s="1"/>
  <c r="AV30" i="74"/>
  <c r="AT30" i="74"/>
  <c r="AS30" i="74"/>
  <c r="AR30" i="74"/>
  <c r="S30" i="74"/>
  <c r="Q30" i="74"/>
  <c r="J30" i="74"/>
  <c r="I30" i="74"/>
  <c r="H30" i="74"/>
  <c r="G30" i="74"/>
  <c r="B30" i="74"/>
  <c r="AA30" i="74" s="1"/>
  <c r="AT29" i="74"/>
  <c r="AS29" i="74"/>
  <c r="AR29" i="74"/>
  <c r="S29" i="74"/>
  <c r="Q29" i="74"/>
  <c r="J29" i="74"/>
  <c r="I29" i="74"/>
  <c r="H29" i="74"/>
  <c r="G29" i="74"/>
  <c r="AV29" i="74" s="1"/>
  <c r="B29" i="74"/>
  <c r="AA29" i="74" s="1"/>
  <c r="AT28" i="74"/>
  <c r="AS28" i="74"/>
  <c r="AR28" i="74"/>
  <c r="S28" i="74"/>
  <c r="Q28" i="74"/>
  <c r="J28" i="74"/>
  <c r="I28" i="74"/>
  <c r="H28" i="74"/>
  <c r="G28" i="74"/>
  <c r="B28" i="74"/>
  <c r="AA28" i="74" s="1"/>
  <c r="AT27" i="74"/>
  <c r="AS27" i="74"/>
  <c r="AR27" i="74"/>
  <c r="S27" i="74"/>
  <c r="Q27" i="74"/>
  <c r="J27" i="74"/>
  <c r="I27" i="74"/>
  <c r="H27" i="74"/>
  <c r="G27" i="74"/>
  <c r="AV27" i="74" s="1"/>
  <c r="B27" i="74"/>
  <c r="AA27" i="74" s="1"/>
  <c r="AT26" i="74"/>
  <c r="AS26" i="74"/>
  <c r="AR26" i="74"/>
  <c r="S26" i="74"/>
  <c r="Q26" i="74"/>
  <c r="J26" i="74"/>
  <c r="I26" i="74"/>
  <c r="H26" i="74"/>
  <c r="G26" i="74"/>
  <c r="AV26" i="74" s="1"/>
  <c r="B26" i="74"/>
  <c r="AA26" i="74" s="1"/>
  <c r="AT25" i="74"/>
  <c r="AS25" i="74"/>
  <c r="AR25" i="74"/>
  <c r="S25" i="74"/>
  <c r="Q25" i="74"/>
  <c r="J25" i="74"/>
  <c r="I25" i="74"/>
  <c r="H25" i="74"/>
  <c r="G25" i="74"/>
  <c r="AV25" i="74" s="1"/>
  <c r="B25" i="74"/>
  <c r="AA25" i="74" s="1"/>
  <c r="AT24" i="74"/>
  <c r="AS24" i="74"/>
  <c r="AR24" i="74"/>
  <c r="S24" i="74"/>
  <c r="Q24" i="74"/>
  <c r="J24" i="74"/>
  <c r="I24" i="74"/>
  <c r="H24" i="74"/>
  <c r="G24" i="74"/>
  <c r="B24" i="74"/>
  <c r="AA24" i="74" s="1"/>
  <c r="AT23" i="74"/>
  <c r="AS23" i="74"/>
  <c r="AR23" i="74"/>
  <c r="Z23" i="74"/>
  <c r="S23" i="74"/>
  <c r="Q23" i="74"/>
  <c r="J23" i="74"/>
  <c r="I23" i="74"/>
  <c r="H23" i="74"/>
  <c r="G23" i="74"/>
  <c r="AV23" i="74" s="1"/>
  <c r="B23" i="74"/>
  <c r="AA23" i="74" s="1"/>
  <c r="AT22" i="74"/>
  <c r="AS22" i="74"/>
  <c r="AR22" i="74"/>
  <c r="Z22" i="74"/>
  <c r="S22" i="74"/>
  <c r="Q22" i="74"/>
  <c r="J22" i="74"/>
  <c r="I22" i="74"/>
  <c r="H22" i="74"/>
  <c r="G22" i="74"/>
  <c r="AV22" i="74" s="1"/>
  <c r="B22" i="74"/>
  <c r="AA22" i="74" s="1"/>
  <c r="AV21" i="74"/>
  <c r="AT21" i="74"/>
  <c r="AS21" i="74"/>
  <c r="AR21" i="74"/>
  <c r="Z21" i="74"/>
  <c r="S21" i="74"/>
  <c r="Q21" i="74"/>
  <c r="J21" i="74"/>
  <c r="I21" i="74"/>
  <c r="H21" i="74"/>
  <c r="G21" i="74"/>
  <c r="B21" i="74"/>
  <c r="AA21" i="74" s="1"/>
  <c r="AT20" i="74"/>
  <c r="AS20" i="74"/>
  <c r="AR20" i="74"/>
  <c r="Z20" i="74"/>
  <c r="S20" i="74"/>
  <c r="Q20" i="74"/>
  <c r="J20" i="74"/>
  <c r="I20" i="74"/>
  <c r="H20" i="74"/>
  <c r="G20" i="74"/>
  <c r="AV20" i="74" s="1"/>
  <c r="B20" i="74"/>
  <c r="AA20" i="74" s="1"/>
  <c r="AS19" i="74"/>
  <c r="AR19" i="74"/>
  <c r="Z19" i="74"/>
  <c r="S19" i="74"/>
  <c r="Q19" i="74"/>
  <c r="I19" i="74"/>
  <c r="H19" i="74"/>
  <c r="G19" i="74"/>
  <c r="AS18" i="74"/>
  <c r="AR18" i="74"/>
  <c r="Z18" i="74"/>
  <c r="S18" i="74"/>
  <c r="Q18" i="74"/>
  <c r="I18" i="74"/>
  <c r="H18" i="74"/>
  <c r="G18" i="74"/>
  <c r="AS17" i="74"/>
  <c r="AR17" i="74"/>
  <c r="Z17" i="74"/>
  <c r="S17" i="74"/>
  <c r="Q17" i="74"/>
  <c r="I17" i="74"/>
  <c r="H17" i="74"/>
  <c r="G17" i="74"/>
  <c r="B17" i="74"/>
  <c r="AT16" i="74" s="1"/>
  <c r="AS16" i="74"/>
  <c r="AR16" i="74"/>
  <c r="Z16" i="74"/>
  <c r="S16" i="74"/>
  <c r="Q16" i="74"/>
  <c r="I16" i="74"/>
  <c r="H120" i="74" s="1"/>
  <c r="H16" i="74"/>
  <c r="G16" i="74"/>
  <c r="D120" i="74" s="1"/>
  <c r="B137" i="74" s="1"/>
  <c r="B16" i="74"/>
  <c r="AA16" i="74" s="1"/>
  <c r="AY15" i="74"/>
  <c r="AV15" i="74"/>
  <c r="AM14" i="74"/>
  <c r="AJ14" i="74"/>
  <c r="H14" i="74"/>
  <c r="B10" i="74"/>
  <c r="C9" i="74"/>
  <c r="B141" i="74" s="1"/>
  <c r="D7" i="74"/>
  <c r="V5" i="74"/>
  <c r="E5" i="74"/>
  <c r="E3" i="74"/>
  <c r="C3" i="74"/>
  <c r="AV2" i="74"/>
  <c r="T2" i="74" a="1"/>
  <c r="T2" i="74" s="1"/>
  <c r="Z26" i="73"/>
  <c r="Z25" i="73"/>
  <c r="Z24" i="73"/>
  <c r="Z24" i="59"/>
  <c r="S45" i="45" a="1"/>
  <c r="L40" i="45" a="1"/>
  <c r="O40" i="45" a="1"/>
  <c r="O39" i="45" a="1"/>
  <c r="J39" i="45" a="1"/>
  <c r="H40" i="45" a="1"/>
  <c r="I40" i="45" a="1"/>
  <c r="I39" i="45" a="1"/>
  <c r="L39" i="45" a="1"/>
  <c r="J40" i="45" a="1"/>
  <c r="H39" i="45" a="1"/>
  <c r="C4" i="91" l="1"/>
  <c r="C12" i="91" s="1"/>
  <c r="B12" i="91" s="1"/>
  <c r="C4" i="92"/>
  <c r="C12" i="92" s="1"/>
  <c r="B12" i="92" s="1"/>
  <c r="K45" i="45"/>
  <c r="C4" i="88"/>
  <c r="C12" i="88" s="1"/>
  <c r="B12" i="88" s="1"/>
  <c r="C4" i="89"/>
  <c r="C12" i="89" s="1"/>
  <c r="B12" i="89" s="1"/>
  <c r="B21" i="89"/>
  <c r="AT19" i="89"/>
  <c r="AA20" i="89"/>
  <c r="AT18" i="88"/>
  <c r="AA19" i="88"/>
  <c r="B20" i="88"/>
  <c r="C4" i="86"/>
  <c r="C12" i="86" s="1"/>
  <c r="B12" i="86" s="1"/>
  <c r="C4" i="87"/>
  <c r="C12" i="87" s="1"/>
  <c r="B12" i="87" s="1"/>
  <c r="AA18" i="87"/>
  <c r="B19" i="87"/>
  <c r="AT17" i="87"/>
  <c r="AA19" i="86"/>
  <c r="B20" i="86"/>
  <c r="AT18" i="86"/>
  <c r="AA19" i="85"/>
  <c r="AT18" i="85"/>
  <c r="B20" i="85"/>
  <c r="C4" i="84"/>
  <c r="C12" i="84" s="1"/>
  <c r="B12" i="84" s="1"/>
  <c r="C4" i="85"/>
  <c r="C12" i="85" s="1"/>
  <c r="B12" i="85" s="1"/>
  <c r="AT18" i="84"/>
  <c r="AA19" i="84"/>
  <c r="B20" i="84"/>
  <c r="AV50" i="83"/>
  <c r="AY50" i="83"/>
  <c r="AY19" i="83"/>
  <c r="AV19" i="83"/>
  <c r="AY33" i="83"/>
  <c r="AV33" i="83"/>
  <c r="AY31" i="83"/>
  <c r="AV31" i="83"/>
  <c r="AY44" i="83"/>
  <c r="AV44" i="83"/>
  <c r="AV56" i="83"/>
  <c r="AY56" i="83"/>
  <c r="AV67" i="83"/>
  <c r="AY67" i="83"/>
  <c r="AV71" i="83"/>
  <c r="AY71" i="83"/>
  <c r="AV79" i="83"/>
  <c r="AY79" i="83"/>
  <c r="AV87" i="83"/>
  <c r="AY87" i="83"/>
  <c r="AV95" i="83"/>
  <c r="AY95" i="83"/>
  <c r="AV103" i="83"/>
  <c r="AY103" i="83"/>
  <c r="AY72" i="83"/>
  <c r="AV72" i="83"/>
  <c r="AV80" i="83"/>
  <c r="AY80" i="83"/>
  <c r="AY88" i="83"/>
  <c r="AV88" i="83"/>
  <c r="AV96" i="83"/>
  <c r="AY96" i="83"/>
  <c r="AY104" i="83"/>
  <c r="AV104" i="83"/>
  <c r="AY59" i="83"/>
  <c r="AV59" i="83"/>
  <c r="AY23" i="83"/>
  <c r="AV23" i="83"/>
  <c r="AV61" i="83"/>
  <c r="AY61" i="83"/>
  <c r="AY41" i="83"/>
  <c r="AV41" i="83"/>
  <c r="AY29" i="83"/>
  <c r="AV29" i="83"/>
  <c r="AY62" i="83"/>
  <c r="AV62" i="83"/>
  <c r="AY35" i="83"/>
  <c r="AV35" i="83"/>
  <c r="AV51" i="83"/>
  <c r="AY51" i="83"/>
  <c r="AV60" i="83"/>
  <c r="AY60" i="83"/>
  <c r="AV73" i="83"/>
  <c r="AY73" i="83"/>
  <c r="AV81" i="83"/>
  <c r="AY81" i="83"/>
  <c r="AV89" i="83"/>
  <c r="AY89" i="83"/>
  <c r="AV97" i="83"/>
  <c r="AY97" i="83"/>
  <c r="AV105" i="83"/>
  <c r="AY105" i="83"/>
  <c r="AY74" i="83"/>
  <c r="AV74" i="83"/>
  <c r="AY82" i="83"/>
  <c r="AV82" i="83"/>
  <c r="AY90" i="83"/>
  <c r="AV90" i="83"/>
  <c r="AY98" i="83"/>
  <c r="AV98" i="83"/>
  <c r="AY106" i="83"/>
  <c r="AV106" i="83"/>
  <c r="C4" i="82"/>
  <c r="C12" i="82" s="1"/>
  <c r="B12" i="82" s="1"/>
  <c r="C4" i="83"/>
  <c r="C12" i="83" s="1"/>
  <c r="B12" i="83" s="1"/>
  <c r="AY16" i="83"/>
  <c r="AV16" i="83"/>
  <c r="AV34" i="83"/>
  <c r="AY34" i="83"/>
  <c r="AV65" i="83"/>
  <c r="AY65" i="83"/>
  <c r="AA18" i="83"/>
  <c r="B19" i="83"/>
  <c r="AT17" i="83"/>
  <c r="AY48" i="83"/>
  <c r="AV48" i="83"/>
  <c r="AY37" i="83"/>
  <c r="AV37" i="83"/>
  <c r="AV66" i="83"/>
  <c r="AY66" i="83"/>
  <c r="AY39" i="83"/>
  <c r="AV39" i="83"/>
  <c r="AY52" i="83"/>
  <c r="AV52" i="83"/>
  <c r="AV64" i="83"/>
  <c r="AY64" i="83"/>
  <c r="AV69" i="83"/>
  <c r="AY69" i="83"/>
  <c r="AV75" i="83"/>
  <c r="AY75" i="83"/>
  <c r="AV83" i="83"/>
  <c r="AY83" i="83"/>
  <c r="AV91" i="83"/>
  <c r="AY91" i="83"/>
  <c r="AV99" i="83"/>
  <c r="AY99" i="83"/>
  <c r="AV107" i="83"/>
  <c r="AY107" i="83"/>
  <c r="AV76" i="83"/>
  <c r="AY76" i="83"/>
  <c r="AV84" i="83"/>
  <c r="AY84" i="83"/>
  <c r="AV92" i="83"/>
  <c r="AY92" i="83"/>
  <c r="AV100" i="83"/>
  <c r="AY100" i="83"/>
  <c r="AV108" i="83"/>
  <c r="AY108" i="83"/>
  <c r="AY109" i="83" s="1"/>
  <c r="AY110" i="83" s="1"/>
  <c r="AY111" i="83" s="1"/>
  <c r="AY112" i="83" s="1"/>
  <c r="AY113" i="83" s="1"/>
  <c r="AY114" i="83" s="1"/>
  <c r="AY115" i="83" s="1"/>
  <c r="AY116" i="83" s="1"/>
  <c r="AV40" i="83"/>
  <c r="AY40" i="83"/>
  <c r="AV36" i="83"/>
  <c r="AY36" i="83"/>
  <c r="AV49" i="83"/>
  <c r="AY49" i="83"/>
  <c r="AV38" i="83"/>
  <c r="AY38" i="83"/>
  <c r="AY25" i="83"/>
  <c r="AV25" i="83"/>
  <c r="AV47" i="83"/>
  <c r="AY47" i="83"/>
  <c r="AV27" i="83"/>
  <c r="AY27" i="83"/>
  <c r="AV43" i="83"/>
  <c r="AY43" i="83"/>
  <c r="AV68" i="83"/>
  <c r="AY68" i="83"/>
  <c r="AV70" i="83"/>
  <c r="AY70" i="83"/>
  <c r="AV77" i="83"/>
  <c r="AY77" i="83"/>
  <c r="AV85" i="83"/>
  <c r="AY85" i="83"/>
  <c r="AV93" i="83"/>
  <c r="AY93" i="83"/>
  <c r="AV101" i="83"/>
  <c r="AY101" i="83"/>
  <c r="AV78" i="83"/>
  <c r="AY78" i="83"/>
  <c r="AY86" i="83"/>
  <c r="AV86" i="83"/>
  <c r="AV94" i="83"/>
  <c r="AY94" i="83"/>
  <c r="AY102" i="83"/>
  <c r="AV102" i="83"/>
  <c r="K43" i="45"/>
  <c r="AY29" i="82"/>
  <c r="AV29" i="82"/>
  <c r="AV41" i="82"/>
  <c r="AY41" i="82"/>
  <c r="AY54" i="82"/>
  <c r="AV54" i="82"/>
  <c r="AV39" i="82"/>
  <c r="AY39" i="82"/>
  <c r="AV67" i="82"/>
  <c r="AY67" i="82"/>
  <c r="AV75" i="82"/>
  <c r="AY75" i="82"/>
  <c r="AV87" i="82"/>
  <c r="AY87" i="82"/>
  <c r="AV93" i="82"/>
  <c r="AY93" i="82"/>
  <c r="AV99" i="82"/>
  <c r="AY99" i="82"/>
  <c r="AV107" i="82"/>
  <c r="AY107" i="82"/>
  <c r="AY106" i="82"/>
  <c r="AV106" i="82"/>
  <c r="AY16" i="82"/>
  <c r="AV16" i="82"/>
  <c r="AY33" i="82"/>
  <c r="AV33" i="82"/>
  <c r="AY25" i="82"/>
  <c r="AV25" i="82"/>
  <c r="AY42" i="82"/>
  <c r="AV42" i="82"/>
  <c r="AV27" i="82"/>
  <c r="AY27" i="82"/>
  <c r="AV61" i="82"/>
  <c r="AY61" i="82"/>
  <c r="AV69" i="82"/>
  <c r="AY69" i="82"/>
  <c r="AV77" i="82"/>
  <c r="AY77" i="82"/>
  <c r="AV91" i="82"/>
  <c r="AY91" i="82"/>
  <c r="AV81" i="82"/>
  <c r="AY81" i="82"/>
  <c r="AV101" i="82"/>
  <c r="AY101" i="82"/>
  <c r="AY108" i="82"/>
  <c r="AY109" i="82" s="1"/>
  <c r="AY110" i="82" s="1"/>
  <c r="AY111" i="82" s="1"/>
  <c r="AY112" i="82" s="1"/>
  <c r="AY113" i="82" s="1"/>
  <c r="AY114" i="82" s="1"/>
  <c r="AY115" i="82" s="1"/>
  <c r="AY116" i="82" s="1"/>
  <c r="AV108" i="82"/>
  <c r="AV31" i="82"/>
  <c r="AY31" i="82"/>
  <c r="AV63" i="82"/>
  <c r="AY63" i="82"/>
  <c r="AV71" i="82"/>
  <c r="AY71" i="82"/>
  <c r="AV79" i="82"/>
  <c r="AY79" i="82"/>
  <c r="AY50" i="82"/>
  <c r="AV50" i="82"/>
  <c r="AV85" i="82"/>
  <c r="AY85" i="82"/>
  <c r="AV95" i="82"/>
  <c r="AY95" i="82"/>
  <c r="AV103" i="82"/>
  <c r="AY103" i="82"/>
  <c r="AY102" i="82"/>
  <c r="AV102" i="82"/>
  <c r="AA18" i="82"/>
  <c r="B19" i="82"/>
  <c r="AT17" i="82"/>
  <c r="AY37" i="82"/>
  <c r="AV37" i="82"/>
  <c r="AV46" i="82"/>
  <c r="AY46" i="82"/>
  <c r="AY35" i="82"/>
  <c r="AV35" i="82"/>
  <c r="AV65" i="82"/>
  <c r="AY65" i="82"/>
  <c r="AV73" i="82"/>
  <c r="AY73" i="82"/>
  <c r="AV83" i="82"/>
  <c r="AY83" i="82"/>
  <c r="AY58" i="82"/>
  <c r="AV58" i="82"/>
  <c r="AV89" i="82"/>
  <c r="AY89" i="82"/>
  <c r="AV97" i="82"/>
  <c r="AY97" i="82"/>
  <c r="AV105" i="82"/>
  <c r="AY105" i="82"/>
  <c r="AV104" i="82"/>
  <c r="AY104" i="82"/>
  <c r="K41" i="45"/>
  <c r="K42" i="45"/>
  <c r="K44" i="45"/>
  <c r="K35" i="45"/>
  <c r="K33" i="45"/>
  <c r="K32" i="45"/>
  <c r="AV74" i="81"/>
  <c r="AY69" i="81"/>
  <c r="AY61" i="81"/>
  <c r="AY56" i="81"/>
  <c r="AY52" i="81"/>
  <c r="AY105" i="81"/>
  <c r="AY97" i="81"/>
  <c r="AY89" i="81"/>
  <c r="AY81" i="81"/>
  <c r="AV44" i="81"/>
  <c r="AV34" i="81"/>
  <c r="AY72" i="81"/>
  <c r="AV33" i="81"/>
  <c r="AV37" i="81"/>
  <c r="AV25" i="81"/>
  <c r="AY75" i="81"/>
  <c r="AV31" i="81"/>
  <c r="AV19" i="81"/>
  <c r="AT16" i="81"/>
  <c r="AA17" i="81"/>
  <c r="B18" i="81"/>
  <c r="AY59" i="81"/>
  <c r="AY54" i="81"/>
  <c r="AY30" i="81"/>
  <c r="AY46" i="81"/>
  <c r="AY38" i="81"/>
  <c r="AY29" i="81"/>
  <c r="AY65" i="81"/>
  <c r="AY47" i="81"/>
  <c r="AV87" i="80"/>
  <c r="AY87" i="80"/>
  <c r="AY84" i="80"/>
  <c r="AV76" i="80"/>
  <c r="AV74" i="80"/>
  <c r="AV86" i="80"/>
  <c r="AY78" i="80"/>
  <c r="AY58" i="80"/>
  <c r="AV65" i="80"/>
  <c r="AV85" i="80"/>
  <c r="AY33" i="80"/>
  <c r="AY105" i="80"/>
  <c r="AY70" i="80"/>
  <c r="AV63" i="80"/>
  <c r="AV51" i="80"/>
  <c r="AY67" i="80"/>
  <c r="AV45" i="80"/>
  <c r="AY22" i="80"/>
  <c r="AY75" i="80"/>
  <c r="AV75" i="80"/>
  <c r="AV91" i="80"/>
  <c r="AY91" i="80"/>
  <c r="AY107" i="80"/>
  <c r="AV107" i="80"/>
  <c r="AY101" i="80"/>
  <c r="AV61" i="80"/>
  <c r="AV59" i="80"/>
  <c r="AY29" i="80"/>
  <c r="AY31" i="80"/>
  <c r="AY35" i="80"/>
  <c r="AY106" i="80"/>
  <c r="AV77" i="80"/>
  <c r="AV48" i="80"/>
  <c r="AV18" i="80"/>
  <c r="AV79" i="80"/>
  <c r="AY79" i="80"/>
  <c r="AY95" i="80"/>
  <c r="AV95" i="80"/>
  <c r="AY60" i="80"/>
  <c r="AY43" i="80"/>
  <c r="AV54" i="80"/>
  <c r="AV103" i="80"/>
  <c r="AY103" i="80"/>
  <c r="AT17" i="80"/>
  <c r="AA18" i="80"/>
  <c r="B19" i="80"/>
  <c r="AV81" i="80"/>
  <c r="AV83" i="80"/>
  <c r="AY83" i="80"/>
  <c r="AV99" i="80"/>
  <c r="AY99" i="80"/>
  <c r="AY27" i="80"/>
  <c r="AV52" i="80"/>
  <c r="S45" i="45"/>
  <c r="AV47" i="79"/>
  <c r="AY28" i="79"/>
  <c r="AY24" i="79"/>
  <c r="AY52" i="79"/>
  <c r="AV35" i="79"/>
  <c r="AY32" i="79"/>
  <c r="AV56" i="79"/>
  <c r="AV39" i="79"/>
  <c r="AY30" i="79"/>
  <c r="AV26" i="79"/>
  <c r="AV33" i="79"/>
  <c r="AY31" i="79"/>
  <c r="AV43" i="79"/>
  <c r="AY27" i="79"/>
  <c r="AY40" i="79"/>
  <c r="B19" i="79"/>
  <c r="AT17" i="79"/>
  <c r="AA18" i="79"/>
  <c r="AY47" i="78"/>
  <c r="AT18" i="78"/>
  <c r="AA19" i="78"/>
  <c r="B20" i="78"/>
  <c r="AY104" i="78"/>
  <c r="AY96" i="78"/>
  <c r="AY88" i="78"/>
  <c r="AY80" i="78"/>
  <c r="AY72" i="78"/>
  <c r="AY103" i="78"/>
  <c r="AY95" i="78"/>
  <c r="AY87" i="78"/>
  <c r="AY79" i="78"/>
  <c r="AY71" i="78"/>
  <c r="AV45" i="78"/>
  <c r="AV68" i="78"/>
  <c r="AY64" i="78"/>
  <c r="AV49" i="78"/>
  <c r="AV35" i="78"/>
  <c r="AV48" i="78"/>
  <c r="AY33" i="78"/>
  <c r="AY37" i="78"/>
  <c r="AY57" i="78"/>
  <c r="AY25" i="78"/>
  <c r="AY41" i="78"/>
  <c r="AY38" i="78"/>
  <c r="J18" i="76"/>
  <c r="AV18" i="76" s="1"/>
  <c r="J97" i="76"/>
  <c r="AV97" i="76" s="1"/>
  <c r="J65" i="76"/>
  <c r="AV65" i="76" s="1"/>
  <c r="J50" i="76"/>
  <c r="AV50" i="76" s="1"/>
  <c r="J20" i="76"/>
  <c r="AV20" i="76" s="1"/>
  <c r="J101" i="76"/>
  <c r="AV101" i="76" s="1"/>
  <c r="J69" i="76"/>
  <c r="AV69" i="76" s="1"/>
  <c r="AT16" i="76"/>
  <c r="J21" i="76"/>
  <c r="AV21" i="76" s="1"/>
  <c r="J32" i="76"/>
  <c r="AV32" i="76" s="1"/>
  <c r="J23" i="76"/>
  <c r="AV23" i="76" s="1"/>
  <c r="J43" i="76"/>
  <c r="AV43" i="76" s="1"/>
  <c r="J93" i="76"/>
  <c r="AV93" i="76" s="1"/>
  <c r="J16" i="76"/>
  <c r="J61" i="76"/>
  <c r="AV61" i="76" s="1"/>
  <c r="J54" i="76"/>
  <c r="AV54" i="76" s="1"/>
  <c r="J103" i="76"/>
  <c r="AV103" i="76" s="1"/>
  <c r="J99" i="76"/>
  <c r="AV99" i="76" s="1"/>
  <c r="J91" i="76"/>
  <c r="AV91" i="76" s="1"/>
  <c r="J87" i="76"/>
  <c r="AV87" i="76" s="1"/>
  <c r="J83" i="76"/>
  <c r="AV83" i="76" s="1"/>
  <c r="J75" i="76"/>
  <c r="AV75" i="76" s="1"/>
  <c r="J67" i="76"/>
  <c r="AV67" i="76" s="1"/>
  <c r="J106" i="76"/>
  <c r="AV106" i="76" s="1"/>
  <c r="J102" i="76"/>
  <c r="AV102" i="76" s="1"/>
  <c r="J98" i="76"/>
  <c r="AV98" i="76" s="1"/>
  <c r="J94" i="76"/>
  <c r="AV94" i="76" s="1"/>
  <c r="J90" i="76"/>
  <c r="AV90" i="76" s="1"/>
  <c r="J86" i="76"/>
  <c r="AV86" i="76" s="1"/>
  <c r="J82" i="76"/>
  <c r="AV82" i="76" s="1"/>
  <c r="J78" i="76"/>
  <c r="AV78" i="76" s="1"/>
  <c r="J74" i="76"/>
  <c r="AV74" i="76" s="1"/>
  <c r="J70" i="76"/>
  <c r="AV70" i="76" s="1"/>
  <c r="J66" i="76"/>
  <c r="AV66" i="76" s="1"/>
  <c r="J62" i="76"/>
  <c r="AV62" i="76" s="1"/>
  <c r="J59" i="76"/>
  <c r="AV59" i="76" s="1"/>
  <c r="J57" i="76"/>
  <c r="AV57" i="76" s="1"/>
  <c r="J55" i="76"/>
  <c r="AV55" i="76" s="1"/>
  <c r="J52" i="76"/>
  <c r="AV52" i="76" s="1"/>
  <c r="J107" i="76"/>
  <c r="AV107" i="76" s="1"/>
  <c r="J95" i="76"/>
  <c r="AV95" i="76" s="1"/>
  <c r="J79" i="76"/>
  <c r="AV79" i="76" s="1"/>
  <c r="J71" i="76"/>
  <c r="AV71" i="76" s="1"/>
  <c r="J100" i="76"/>
  <c r="AV100" i="76" s="1"/>
  <c r="J84" i="76"/>
  <c r="AV84" i="76" s="1"/>
  <c r="J68" i="76"/>
  <c r="AV68" i="76" s="1"/>
  <c r="J51" i="76"/>
  <c r="AV51" i="76" s="1"/>
  <c r="J28" i="76"/>
  <c r="AV28" i="76" s="1"/>
  <c r="J27" i="76"/>
  <c r="AV27" i="76" s="1"/>
  <c r="J96" i="76"/>
  <c r="AV96" i="76" s="1"/>
  <c r="J80" i="76"/>
  <c r="AV80" i="76" s="1"/>
  <c r="J64" i="76"/>
  <c r="AV64" i="76" s="1"/>
  <c r="J53" i="76"/>
  <c r="AV53" i="76" s="1"/>
  <c r="J49" i="76"/>
  <c r="AV49" i="76" s="1"/>
  <c r="J104" i="76"/>
  <c r="AV104" i="76" s="1"/>
  <c r="J88" i="76"/>
  <c r="AV88" i="76" s="1"/>
  <c r="J72" i="76"/>
  <c r="AV72" i="76" s="1"/>
  <c r="J63" i="76"/>
  <c r="AV63" i="76" s="1"/>
  <c r="J60" i="76"/>
  <c r="AV60" i="76" s="1"/>
  <c r="J58" i="76"/>
  <c r="AV58" i="76" s="1"/>
  <c r="J56" i="76"/>
  <c r="AV56" i="76" s="1"/>
  <c r="J108" i="76"/>
  <c r="AV108" i="76" s="1"/>
  <c r="J92" i="76"/>
  <c r="AV92" i="76" s="1"/>
  <c r="J76" i="76"/>
  <c r="AV76" i="76" s="1"/>
  <c r="J81" i="76"/>
  <c r="AV81" i="76" s="1"/>
  <c r="J85" i="76"/>
  <c r="AV85" i="76" s="1"/>
  <c r="B18" i="74"/>
  <c r="AA18" i="74" s="1"/>
  <c r="AO14" i="74"/>
  <c r="J18" i="74"/>
  <c r="U120" i="75"/>
  <c r="B18" i="76"/>
  <c r="B19" i="76" s="1"/>
  <c r="AA18" i="76"/>
  <c r="AY21" i="76"/>
  <c r="AY22" i="76" s="1"/>
  <c r="AY23" i="76" s="1"/>
  <c r="AY24" i="76" s="1"/>
  <c r="AY25" i="76" s="1"/>
  <c r="AY26" i="76" s="1"/>
  <c r="AY27" i="76" s="1"/>
  <c r="J27" i="75"/>
  <c r="AV27" i="75" s="1"/>
  <c r="J28" i="75"/>
  <c r="AV28" i="75" s="1"/>
  <c r="B137" i="75"/>
  <c r="J26" i="75"/>
  <c r="AV26" i="75" s="1"/>
  <c r="J24" i="75"/>
  <c r="AV24" i="75" s="1"/>
  <c r="J20" i="75"/>
  <c r="AV20" i="75" s="1"/>
  <c r="AV120" i="75"/>
  <c r="J23" i="75"/>
  <c r="AV23" i="75" s="1"/>
  <c r="J19" i="75"/>
  <c r="AV19" i="75" s="1"/>
  <c r="C118" i="75"/>
  <c r="D118" i="75" s="1"/>
  <c r="AV118" i="75" s="1"/>
  <c r="J16" i="75"/>
  <c r="J22" i="75"/>
  <c r="AV22" i="75" s="1"/>
  <c r="J18" i="75"/>
  <c r="AV18" i="75" s="1"/>
  <c r="G120" i="75"/>
  <c r="B138" i="75" s="1"/>
  <c r="B18" i="75"/>
  <c r="AT16" i="75"/>
  <c r="J25" i="75"/>
  <c r="AV25" i="75" s="1"/>
  <c r="J21" i="75"/>
  <c r="AV21" i="75" s="1"/>
  <c r="J17" i="75"/>
  <c r="AV17" i="75" s="1"/>
  <c r="Y91" i="5"/>
  <c r="Z91" i="5"/>
  <c r="S82" i="5"/>
  <c r="Z78" i="5" s="1"/>
  <c r="Y81" i="5" s="1"/>
  <c r="Z82" i="5" s="1"/>
  <c r="Z77" i="5"/>
  <c r="S99" i="5"/>
  <c r="Y90" i="5" s="1"/>
  <c r="V90" i="5" s="1"/>
  <c r="L40" i="45"/>
  <c r="J40" i="45"/>
  <c r="H40" i="45"/>
  <c r="O40" i="45"/>
  <c r="I40" i="45"/>
  <c r="B19" i="74"/>
  <c r="AA19" i="74" s="1"/>
  <c r="J19" i="74"/>
  <c r="AV19" i="74" s="1"/>
  <c r="AT19" i="74"/>
  <c r="AV18" i="74"/>
  <c r="J17" i="74"/>
  <c r="AV17" i="74" s="1"/>
  <c r="AT17" i="74"/>
  <c r="J16" i="74"/>
  <c r="AY16" i="74" s="1"/>
  <c r="AV24" i="74"/>
  <c r="AV28" i="74"/>
  <c r="AV36" i="74"/>
  <c r="AV54" i="74"/>
  <c r="AV78" i="74"/>
  <c r="U120" i="74"/>
  <c r="G120" i="74"/>
  <c r="B138" i="74" s="1"/>
  <c r="C118" i="74"/>
  <c r="D118" i="74" s="1"/>
  <c r="AV118" i="74" s="1"/>
  <c r="AV120" i="74"/>
  <c r="AA17" i="74"/>
  <c r="B147" i="74"/>
  <c r="B129" i="74"/>
  <c r="AV34" i="74"/>
  <c r="AV48" i="74"/>
  <c r="AV50" i="74"/>
  <c r="AV80" i="74"/>
  <c r="AV82" i="74"/>
  <c r="AV84" i="74"/>
  <c r="AV86" i="74"/>
  <c r="AV88" i="74"/>
  <c r="AV90" i="74"/>
  <c r="AV92" i="74"/>
  <c r="AV94" i="74"/>
  <c r="AV96" i="74"/>
  <c r="AV98" i="74"/>
  <c r="AV100" i="74"/>
  <c r="AV102" i="74"/>
  <c r="AV104" i="74"/>
  <c r="AV106" i="74"/>
  <c r="AV108" i="74"/>
  <c r="AV110" i="74"/>
  <c r="AV112" i="74"/>
  <c r="AV114" i="74"/>
  <c r="L39" i="45"/>
  <c r="H39" i="45"/>
  <c r="J39" i="45"/>
  <c r="O39" i="45"/>
  <c r="I39" i="45"/>
  <c r="B148" i="73"/>
  <c r="B146" i="73"/>
  <c r="B145" i="73"/>
  <c r="B144" i="73"/>
  <c r="B143" i="73"/>
  <c r="B142" i="73"/>
  <c r="B140" i="73"/>
  <c r="B139" i="73"/>
  <c r="B135" i="73"/>
  <c r="B134" i="73"/>
  <c r="B133" i="73"/>
  <c r="B132" i="73"/>
  <c r="D127" i="73"/>
  <c r="AV127" i="73" s="1"/>
  <c r="B127" i="73"/>
  <c r="D126" i="73"/>
  <c r="AV126" i="73" s="1"/>
  <c r="B126" i="73"/>
  <c r="D125" i="73"/>
  <c r="AV125" i="73" s="1"/>
  <c r="B125" i="73"/>
  <c r="U124" i="73"/>
  <c r="D124" i="73"/>
  <c r="AV124" i="73" s="1"/>
  <c r="B124" i="73"/>
  <c r="D123" i="73"/>
  <c r="AV123" i="73" s="1"/>
  <c r="B123" i="73"/>
  <c r="D122" i="73"/>
  <c r="AV122" i="73" s="1"/>
  <c r="B122" i="73"/>
  <c r="D121" i="73"/>
  <c r="AV121" i="73" s="1"/>
  <c r="B121" i="73"/>
  <c r="V120" i="73"/>
  <c r="T120" i="73"/>
  <c r="AT116" i="73"/>
  <c r="AT115" i="73"/>
  <c r="AS115" i="73"/>
  <c r="AR115" i="73"/>
  <c r="Z115" i="73"/>
  <c r="S115" i="73"/>
  <c r="Q115" i="73"/>
  <c r="J115" i="73"/>
  <c r="I115" i="73"/>
  <c r="H115" i="73"/>
  <c r="G115" i="73"/>
  <c r="AV115" i="73" s="1"/>
  <c r="B115" i="73"/>
  <c r="AA115" i="73" s="1"/>
  <c r="AT114" i="73"/>
  <c r="AS114" i="73"/>
  <c r="AR114" i="73"/>
  <c r="Z114" i="73"/>
  <c r="S114" i="73"/>
  <c r="Q114" i="73"/>
  <c r="J114" i="73"/>
  <c r="I114" i="73"/>
  <c r="H114" i="73"/>
  <c r="G114" i="73"/>
  <c r="B114" i="73"/>
  <c r="AA114" i="73" s="1"/>
  <c r="AT113" i="73"/>
  <c r="AS113" i="73"/>
  <c r="AR113" i="73"/>
  <c r="Z113" i="73"/>
  <c r="S113" i="73"/>
  <c r="Q113" i="73"/>
  <c r="J113" i="73"/>
  <c r="I113" i="73"/>
  <c r="H113" i="73"/>
  <c r="G113" i="73"/>
  <c r="AV113" i="73" s="1"/>
  <c r="B113" i="73"/>
  <c r="AA113" i="73" s="1"/>
  <c r="AT112" i="73"/>
  <c r="AS112" i="73"/>
  <c r="AR112" i="73"/>
  <c r="Z112" i="73"/>
  <c r="S112" i="73"/>
  <c r="Q112" i="73"/>
  <c r="J112" i="73"/>
  <c r="I112" i="73"/>
  <c r="H112" i="73"/>
  <c r="G112" i="73"/>
  <c r="B112" i="73"/>
  <c r="AA112" i="73" s="1"/>
  <c r="AT111" i="73"/>
  <c r="AS111" i="73"/>
  <c r="AR111" i="73"/>
  <c r="Z111" i="73"/>
  <c r="S111" i="73"/>
  <c r="Q111" i="73"/>
  <c r="J111" i="73"/>
  <c r="I111" i="73"/>
  <c r="H111" i="73"/>
  <c r="G111" i="73"/>
  <c r="AV111" i="73" s="1"/>
  <c r="B111" i="73"/>
  <c r="AA111" i="73" s="1"/>
  <c r="AT110" i="73"/>
  <c r="AS110" i="73"/>
  <c r="AR110" i="73"/>
  <c r="Z110" i="73"/>
  <c r="S110" i="73"/>
  <c r="Q110" i="73"/>
  <c r="J110" i="73"/>
  <c r="I110" i="73"/>
  <c r="H110" i="73"/>
  <c r="G110" i="73"/>
  <c r="B110" i="73"/>
  <c r="AA110" i="73" s="1"/>
  <c r="AT109" i="73"/>
  <c r="AS109" i="73"/>
  <c r="AR109" i="73"/>
  <c r="Z109" i="73"/>
  <c r="S109" i="73"/>
  <c r="Q109" i="73"/>
  <c r="J109" i="73"/>
  <c r="I109" i="73"/>
  <c r="H109" i="73"/>
  <c r="G109" i="73"/>
  <c r="AV109" i="73" s="1"/>
  <c r="B109" i="73"/>
  <c r="AA109" i="73" s="1"/>
  <c r="AT108" i="73"/>
  <c r="AS108" i="73"/>
  <c r="AR108" i="73"/>
  <c r="Z108" i="73"/>
  <c r="S108" i="73"/>
  <c r="Q108" i="73"/>
  <c r="J108" i="73"/>
  <c r="I108" i="73"/>
  <c r="H108" i="73"/>
  <c r="G108" i="73"/>
  <c r="B108" i="73"/>
  <c r="AA108" i="73" s="1"/>
  <c r="AT107" i="73"/>
  <c r="AS107" i="73"/>
  <c r="AR107" i="73"/>
  <c r="Z107" i="73"/>
  <c r="S107" i="73"/>
  <c r="Q107" i="73"/>
  <c r="J107" i="73"/>
  <c r="I107" i="73"/>
  <c r="H107" i="73"/>
  <c r="G107" i="73"/>
  <c r="AV107" i="73" s="1"/>
  <c r="B107" i="73"/>
  <c r="AA107" i="73" s="1"/>
  <c r="AT106" i="73"/>
  <c r="AS106" i="73"/>
  <c r="AR106" i="73"/>
  <c r="Z106" i="73"/>
  <c r="S106" i="73"/>
  <c r="Q106" i="73"/>
  <c r="J106" i="73"/>
  <c r="I106" i="73"/>
  <c r="H106" i="73"/>
  <c r="G106" i="73"/>
  <c r="B106" i="73"/>
  <c r="AA106" i="73" s="1"/>
  <c r="AT105" i="73"/>
  <c r="AS105" i="73"/>
  <c r="AR105" i="73"/>
  <c r="Z105" i="73"/>
  <c r="S105" i="73"/>
  <c r="Q105" i="73"/>
  <c r="J105" i="73"/>
  <c r="I105" i="73"/>
  <c r="H105" i="73"/>
  <c r="G105" i="73"/>
  <c r="AV105" i="73" s="1"/>
  <c r="B105" i="73"/>
  <c r="AA105" i="73" s="1"/>
  <c r="AT104" i="73"/>
  <c r="AS104" i="73"/>
  <c r="AR104" i="73"/>
  <c r="Z104" i="73"/>
  <c r="S104" i="73"/>
  <c r="Q104" i="73"/>
  <c r="J104" i="73"/>
  <c r="I104" i="73"/>
  <c r="H104" i="73"/>
  <c r="G104" i="73"/>
  <c r="B104" i="73"/>
  <c r="AA104" i="73" s="1"/>
  <c r="AT103" i="73"/>
  <c r="AS103" i="73"/>
  <c r="AR103" i="73"/>
  <c r="Z103" i="73"/>
  <c r="S103" i="73"/>
  <c r="Q103" i="73"/>
  <c r="J103" i="73"/>
  <c r="I103" i="73"/>
  <c r="H103" i="73"/>
  <c r="G103" i="73"/>
  <c r="AV103" i="73" s="1"/>
  <c r="B103" i="73"/>
  <c r="AA103" i="73" s="1"/>
  <c r="AT102" i="73"/>
  <c r="AS102" i="73"/>
  <c r="AR102" i="73"/>
  <c r="Z102" i="73"/>
  <c r="S102" i="73"/>
  <c r="Q102" i="73"/>
  <c r="J102" i="73"/>
  <c r="I102" i="73"/>
  <c r="H102" i="73"/>
  <c r="G102" i="73"/>
  <c r="B102" i="73"/>
  <c r="AA102" i="73" s="1"/>
  <c r="AT101" i="73"/>
  <c r="AS101" i="73"/>
  <c r="AR101" i="73"/>
  <c r="Z101" i="73"/>
  <c r="S101" i="73"/>
  <c r="Q101" i="73"/>
  <c r="J101" i="73"/>
  <c r="I101" i="73"/>
  <c r="H101" i="73"/>
  <c r="G101" i="73"/>
  <c r="AV101" i="73" s="1"/>
  <c r="B101" i="73"/>
  <c r="AA101" i="73" s="1"/>
  <c r="AT100" i="73"/>
  <c r="AS100" i="73"/>
  <c r="AR100" i="73"/>
  <c r="Z100" i="73"/>
  <c r="S100" i="73"/>
  <c r="Q100" i="73"/>
  <c r="J100" i="73"/>
  <c r="I100" i="73"/>
  <c r="H100" i="73"/>
  <c r="G100" i="73"/>
  <c r="B100" i="73"/>
  <c r="AA100" i="73" s="1"/>
  <c r="AT99" i="73"/>
  <c r="AS99" i="73"/>
  <c r="AR99" i="73"/>
  <c r="Z99" i="73"/>
  <c r="S99" i="73"/>
  <c r="Q99" i="73"/>
  <c r="J99" i="73"/>
  <c r="I99" i="73"/>
  <c r="H99" i="73"/>
  <c r="G99" i="73"/>
  <c r="AV99" i="73" s="1"/>
  <c r="B99" i="73"/>
  <c r="AA99" i="73" s="1"/>
  <c r="AT98" i="73"/>
  <c r="AS98" i="73"/>
  <c r="AR98" i="73"/>
  <c r="Z98" i="73"/>
  <c r="S98" i="73"/>
  <c r="Q98" i="73"/>
  <c r="J98" i="73"/>
  <c r="I98" i="73"/>
  <c r="H98" i="73"/>
  <c r="G98" i="73"/>
  <c r="B98" i="73"/>
  <c r="AA98" i="73" s="1"/>
  <c r="AT97" i="73"/>
  <c r="AS97" i="73"/>
  <c r="AR97" i="73"/>
  <c r="Z97" i="73"/>
  <c r="S97" i="73"/>
  <c r="Q97" i="73"/>
  <c r="J97" i="73"/>
  <c r="I97" i="73"/>
  <c r="H97" i="73"/>
  <c r="G97" i="73"/>
  <c r="AV97" i="73" s="1"/>
  <c r="B97" i="73"/>
  <c r="AA97" i="73" s="1"/>
  <c r="AT96" i="73"/>
  <c r="AS96" i="73"/>
  <c r="AR96" i="73"/>
  <c r="Z96" i="73"/>
  <c r="S96" i="73"/>
  <c r="Q96" i="73"/>
  <c r="J96" i="73"/>
  <c r="I96" i="73"/>
  <c r="H96" i="73"/>
  <c r="G96" i="73"/>
  <c r="B96" i="73"/>
  <c r="AA96" i="73" s="1"/>
  <c r="AT95" i="73"/>
  <c r="AS95" i="73"/>
  <c r="AR95" i="73"/>
  <c r="Z95" i="73"/>
  <c r="S95" i="73"/>
  <c r="Q95" i="73"/>
  <c r="J95" i="73"/>
  <c r="I95" i="73"/>
  <c r="H95" i="73"/>
  <c r="G95" i="73"/>
  <c r="AV95" i="73" s="1"/>
  <c r="B95" i="73"/>
  <c r="AA95" i="73" s="1"/>
  <c r="AT94" i="73"/>
  <c r="AS94" i="73"/>
  <c r="AR94" i="73"/>
  <c r="Z94" i="73"/>
  <c r="S94" i="73"/>
  <c r="Q94" i="73"/>
  <c r="J94" i="73"/>
  <c r="I94" i="73"/>
  <c r="H94" i="73"/>
  <c r="G94" i="73"/>
  <c r="B94" i="73"/>
  <c r="AA94" i="73" s="1"/>
  <c r="AT93" i="73"/>
  <c r="AS93" i="73"/>
  <c r="AR93" i="73"/>
  <c r="Z93" i="73"/>
  <c r="S93" i="73"/>
  <c r="Q93" i="73"/>
  <c r="J93" i="73"/>
  <c r="I93" i="73"/>
  <c r="H93" i="73"/>
  <c r="G93" i="73"/>
  <c r="AV93" i="73" s="1"/>
  <c r="B93" i="73"/>
  <c r="AA93" i="73" s="1"/>
  <c r="AT92" i="73"/>
  <c r="AS92" i="73"/>
  <c r="AR92" i="73"/>
  <c r="Z92" i="73"/>
  <c r="S92" i="73"/>
  <c r="Q92" i="73"/>
  <c r="J92" i="73"/>
  <c r="I92" i="73"/>
  <c r="H92" i="73"/>
  <c r="G92" i="73"/>
  <c r="B92" i="73"/>
  <c r="AA92" i="73" s="1"/>
  <c r="AT91" i="73"/>
  <c r="AS91" i="73"/>
  <c r="AR91" i="73"/>
  <c r="Z91" i="73"/>
  <c r="S91" i="73"/>
  <c r="Q91" i="73"/>
  <c r="J91" i="73"/>
  <c r="I91" i="73"/>
  <c r="H91" i="73"/>
  <c r="G91" i="73"/>
  <c r="AV91" i="73" s="1"/>
  <c r="B91" i="73"/>
  <c r="AA91" i="73" s="1"/>
  <c r="AT90" i="73"/>
  <c r="AS90" i="73"/>
  <c r="AR90" i="73"/>
  <c r="Z90" i="73"/>
  <c r="S90" i="73"/>
  <c r="Q90" i="73"/>
  <c r="J90" i="73"/>
  <c r="I90" i="73"/>
  <c r="H90" i="73"/>
  <c r="G90" i="73"/>
  <c r="B90" i="73"/>
  <c r="AA90" i="73" s="1"/>
  <c r="AT89" i="73"/>
  <c r="AS89" i="73"/>
  <c r="AR89" i="73"/>
  <c r="Z89" i="73"/>
  <c r="S89" i="73"/>
  <c r="Q89" i="73"/>
  <c r="J89" i="73"/>
  <c r="I89" i="73"/>
  <c r="H89" i="73"/>
  <c r="G89" i="73"/>
  <c r="AV89" i="73" s="1"/>
  <c r="B89" i="73"/>
  <c r="AA89" i="73" s="1"/>
  <c r="AT88" i="73"/>
  <c r="AS88" i="73"/>
  <c r="AR88" i="73"/>
  <c r="Z88" i="73"/>
  <c r="S88" i="73"/>
  <c r="Q88" i="73"/>
  <c r="J88" i="73"/>
  <c r="I88" i="73"/>
  <c r="H88" i="73"/>
  <c r="G88" i="73"/>
  <c r="B88" i="73"/>
  <c r="AA88" i="73" s="1"/>
  <c r="AT87" i="73"/>
  <c r="AS87" i="73"/>
  <c r="AR87" i="73"/>
  <c r="Z87" i="73"/>
  <c r="S87" i="73"/>
  <c r="Q87" i="73"/>
  <c r="J87" i="73"/>
  <c r="I87" i="73"/>
  <c r="H87" i="73"/>
  <c r="G87" i="73"/>
  <c r="AV87" i="73" s="1"/>
  <c r="B87" i="73"/>
  <c r="AA87" i="73" s="1"/>
  <c r="AT86" i="73"/>
  <c r="AS86" i="73"/>
  <c r="AR86" i="73"/>
  <c r="Z86" i="73"/>
  <c r="S86" i="73"/>
  <c r="Q86" i="73"/>
  <c r="J86" i="73"/>
  <c r="I86" i="73"/>
  <c r="H86" i="73"/>
  <c r="G86" i="73"/>
  <c r="B86" i="73"/>
  <c r="AA86" i="73" s="1"/>
  <c r="AT85" i="73"/>
  <c r="AS85" i="73"/>
  <c r="AR85" i="73"/>
  <c r="Z85" i="73"/>
  <c r="S85" i="73"/>
  <c r="Q85" i="73"/>
  <c r="J85" i="73"/>
  <c r="I85" i="73"/>
  <c r="H85" i="73"/>
  <c r="G85" i="73"/>
  <c r="AV85" i="73" s="1"/>
  <c r="B85" i="73"/>
  <c r="AA85" i="73" s="1"/>
  <c r="AT84" i="73"/>
  <c r="AS84" i="73"/>
  <c r="AR84" i="73"/>
  <c r="Z84" i="73"/>
  <c r="S84" i="73"/>
  <c r="Q84" i="73"/>
  <c r="J84" i="73"/>
  <c r="I84" i="73"/>
  <c r="H84" i="73"/>
  <c r="G84" i="73"/>
  <c r="B84" i="73"/>
  <c r="AA84" i="73" s="1"/>
  <c r="AT83" i="73"/>
  <c r="AS83" i="73"/>
  <c r="AR83" i="73"/>
  <c r="Z83" i="73"/>
  <c r="S83" i="73"/>
  <c r="Q83" i="73"/>
  <c r="J83" i="73"/>
  <c r="I83" i="73"/>
  <c r="H83" i="73"/>
  <c r="G83" i="73"/>
  <c r="AV83" i="73" s="1"/>
  <c r="B83" i="73"/>
  <c r="AA83" i="73" s="1"/>
  <c r="AT82" i="73"/>
  <c r="AS82" i="73"/>
  <c r="AR82" i="73"/>
  <c r="Z82" i="73"/>
  <c r="S82" i="73"/>
  <c r="Q82" i="73"/>
  <c r="J82" i="73"/>
  <c r="I82" i="73"/>
  <c r="H82" i="73"/>
  <c r="G82" i="73"/>
  <c r="B82" i="73"/>
  <c r="AA82" i="73" s="1"/>
  <c r="AT81" i="73"/>
  <c r="AS81" i="73"/>
  <c r="AR81" i="73"/>
  <c r="Z81" i="73"/>
  <c r="S81" i="73"/>
  <c r="Q81" i="73"/>
  <c r="J81" i="73"/>
  <c r="I81" i="73"/>
  <c r="H81" i="73"/>
  <c r="G81" i="73"/>
  <c r="AV81" i="73" s="1"/>
  <c r="B81" i="73"/>
  <c r="AA81" i="73" s="1"/>
  <c r="AT80" i="73"/>
  <c r="AS80" i="73"/>
  <c r="AR80" i="73"/>
  <c r="Z80" i="73"/>
  <c r="S80" i="73"/>
  <c r="Q80" i="73"/>
  <c r="J80" i="73"/>
  <c r="I80" i="73"/>
  <c r="H80" i="73"/>
  <c r="G80" i="73"/>
  <c r="B80" i="73"/>
  <c r="AA80" i="73" s="1"/>
  <c r="AT79" i="73"/>
  <c r="AS79" i="73"/>
  <c r="AR79" i="73"/>
  <c r="Z79" i="73"/>
  <c r="S79" i="73"/>
  <c r="Q79" i="73"/>
  <c r="J79" i="73"/>
  <c r="I79" i="73"/>
  <c r="H79" i="73"/>
  <c r="G79" i="73"/>
  <c r="AV79" i="73" s="1"/>
  <c r="B79" i="73"/>
  <c r="AA79" i="73" s="1"/>
  <c r="AT78" i="73"/>
  <c r="AS78" i="73"/>
  <c r="AR78" i="73"/>
  <c r="Z78" i="73"/>
  <c r="S78" i="73"/>
  <c r="Q78" i="73"/>
  <c r="J78" i="73"/>
  <c r="I78" i="73"/>
  <c r="H78" i="73"/>
  <c r="G78" i="73"/>
  <c r="B78" i="73"/>
  <c r="AA78" i="73" s="1"/>
  <c r="AT77" i="73"/>
  <c r="AS77" i="73"/>
  <c r="AR77" i="73"/>
  <c r="Z77" i="73"/>
  <c r="S77" i="73"/>
  <c r="Q77" i="73"/>
  <c r="J77" i="73"/>
  <c r="I77" i="73"/>
  <c r="H77" i="73"/>
  <c r="G77" i="73"/>
  <c r="AV77" i="73" s="1"/>
  <c r="B77" i="73"/>
  <c r="AA77" i="73" s="1"/>
  <c r="AT76" i="73"/>
  <c r="AS76" i="73"/>
  <c r="AR76" i="73"/>
  <c r="Z76" i="73"/>
  <c r="S76" i="73"/>
  <c r="Q76" i="73"/>
  <c r="J76" i="73"/>
  <c r="I76" i="73"/>
  <c r="H76" i="73"/>
  <c r="G76" i="73"/>
  <c r="B76" i="73"/>
  <c r="AA76" i="73" s="1"/>
  <c r="AT75" i="73"/>
  <c r="AS75" i="73"/>
  <c r="AR75" i="73"/>
  <c r="Z75" i="73"/>
  <c r="S75" i="73"/>
  <c r="Q75" i="73"/>
  <c r="J75" i="73"/>
  <c r="I75" i="73"/>
  <c r="H75" i="73"/>
  <c r="G75" i="73"/>
  <c r="AV75" i="73" s="1"/>
  <c r="B75" i="73"/>
  <c r="AA75" i="73" s="1"/>
  <c r="AT74" i="73"/>
  <c r="AS74" i="73"/>
  <c r="AR74" i="73"/>
  <c r="Z74" i="73"/>
  <c r="S74" i="73"/>
  <c r="Q74" i="73"/>
  <c r="J74" i="73"/>
  <c r="I74" i="73"/>
  <c r="H74" i="73"/>
  <c r="G74" i="73"/>
  <c r="B74" i="73"/>
  <c r="AA74" i="73" s="1"/>
  <c r="AT73" i="73"/>
  <c r="AS73" i="73"/>
  <c r="AR73" i="73"/>
  <c r="Z73" i="73"/>
  <c r="S73" i="73"/>
  <c r="Q73" i="73"/>
  <c r="J73" i="73"/>
  <c r="I73" i="73"/>
  <c r="H73" i="73"/>
  <c r="G73" i="73"/>
  <c r="AV73" i="73" s="1"/>
  <c r="B73" i="73"/>
  <c r="AA73" i="73" s="1"/>
  <c r="AT72" i="73"/>
  <c r="AS72" i="73"/>
  <c r="AR72" i="73"/>
  <c r="Z72" i="73"/>
  <c r="S72" i="73"/>
  <c r="Q72" i="73"/>
  <c r="J72" i="73"/>
  <c r="I72" i="73"/>
  <c r="H72" i="73"/>
  <c r="G72" i="73"/>
  <c r="AV72" i="73" s="1"/>
  <c r="B72" i="73"/>
  <c r="AA72" i="73" s="1"/>
  <c r="AT71" i="73"/>
  <c r="AS71" i="73"/>
  <c r="AR71" i="73"/>
  <c r="Z71" i="73"/>
  <c r="S71" i="73"/>
  <c r="Q71" i="73"/>
  <c r="J71" i="73"/>
  <c r="I71" i="73"/>
  <c r="H71" i="73"/>
  <c r="G71" i="73"/>
  <c r="AV71" i="73" s="1"/>
  <c r="B71" i="73"/>
  <c r="AA71" i="73" s="1"/>
  <c r="AT70" i="73"/>
  <c r="AS70" i="73"/>
  <c r="AR70" i="73"/>
  <c r="Z70" i="73"/>
  <c r="S70" i="73"/>
  <c r="Q70" i="73"/>
  <c r="J70" i="73"/>
  <c r="I70" i="73"/>
  <c r="H70" i="73"/>
  <c r="G70" i="73"/>
  <c r="AV70" i="73" s="1"/>
  <c r="B70" i="73"/>
  <c r="AA70" i="73" s="1"/>
  <c r="AT69" i="73"/>
  <c r="AS69" i="73"/>
  <c r="AR69" i="73"/>
  <c r="Z69" i="73"/>
  <c r="S69" i="73"/>
  <c r="Q69" i="73"/>
  <c r="J69" i="73"/>
  <c r="I69" i="73"/>
  <c r="H69" i="73"/>
  <c r="G69" i="73"/>
  <c r="AV69" i="73" s="1"/>
  <c r="B69" i="73"/>
  <c r="AA69" i="73" s="1"/>
  <c r="AT68" i="73"/>
  <c r="AS68" i="73"/>
  <c r="AR68" i="73"/>
  <c r="Z68" i="73"/>
  <c r="S68" i="73"/>
  <c r="Q68" i="73"/>
  <c r="J68" i="73"/>
  <c r="I68" i="73"/>
  <c r="H68" i="73"/>
  <c r="G68" i="73"/>
  <c r="AV68" i="73" s="1"/>
  <c r="B68" i="73"/>
  <c r="AA68" i="73" s="1"/>
  <c r="AT67" i="73"/>
  <c r="AS67" i="73"/>
  <c r="AR67" i="73"/>
  <c r="Z67" i="73"/>
  <c r="S67" i="73"/>
  <c r="Q67" i="73"/>
  <c r="J67" i="73"/>
  <c r="I67" i="73"/>
  <c r="H67" i="73"/>
  <c r="G67" i="73"/>
  <c r="AV67" i="73" s="1"/>
  <c r="B67" i="73"/>
  <c r="AA67" i="73" s="1"/>
  <c r="AT66" i="73"/>
  <c r="AS66" i="73"/>
  <c r="AR66" i="73"/>
  <c r="Z66" i="73"/>
  <c r="S66" i="73"/>
  <c r="Q66" i="73"/>
  <c r="J66" i="73"/>
  <c r="I66" i="73"/>
  <c r="H66" i="73"/>
  <c r="G66" i="73"/>
  <c r="AV66" i="73" s="1"/>
  <c r="B66" i="73"/>
  <c r="AA66" i="73" s="1"/>
  <c r="AT65" i="73"/>
  <c r="AS65" i="73"/>
  <c r="AR65" i="73"/>
  <c r="Z65" i="73"/>
  <c r="S65" i="73"/>
  <c r="Q65" i="73"/>
  <c r="J65" i="73"/>
  <c r="I65" i="73"/>
  <c r="H65" i="73"/>
  <c r="G65" i="73"/>
  <c r="AV65" i="73" s="1"/>
  <c r="B65" i="73"/>
  <c r="AA65" i="73" s="1"/>
  <c r="AT64" i="73"/>
  <c r="AS64" i="73"/>
  <c r="AR64" i="73"/>
  <c r="Z64" i="73"/>
  <c r="S64" i="73"/>
  <c r="Q64" i="73"/>
  <c r="J64" i="73"/>
  <c r="I64" i="73"/>
  <c r="H64" i="73"/>
  <c r="G64" i="73"/>
  <c r="AV64" i="73" s="1"/>
  <c r="B64" i="73"/>
  <c r="AA64" i="73" s="1"/>
  <c r="AT63" i="73"/>
  <c r="AS63" i="73"/>
  <c r="AR63" i="73"/>
  <c r="Z63" i="73"/>
  <c r="S63" i="73"/>
  <c r="Q63" i="73"/>
  <c r="J63" i="73"/>
  <c r="I63" i="73"/>
  <c r="H63" i="73"/>
  <c r="G63" i="73"/>
  <c r="AV63" i="73" s="1"/>
  <c r="B63" i="73"/>
  <c r="AA63" i="73" s="1"/>
  <c r="AT62" i="73"/>
  <c r="AS62" i="73"/>
  <c r="AR62" i="73"/>
  <c r="Z62" i="73"/>
  <c r="S62" i="73"/>
  <c r="Q62" i="73"/>
  <c r="J62" i="73"/>
  <c r="I62" i="73"/>
  <c r="H62" i="73"/>
  <c r="G62" i="73"/>
  <c r="AV62" i="73" s="1"/>
  <c r="B62" i="73"/>
  <c r="AA62" i="73" s="1"/>
  <c r="AT61" i="73"/>
  <c r="AS61" i="73"/>
  <c r="AR61" i="73"/>
  <c r="Z61" i="73"/>
  <c r="S61" i="73"/>
  <c r="Q61" i="73"/>
  <c r="J61" i="73"/>
  <c r="I61" i="73"/>
  <c r="H61" i="73"/>
  <c r="G61" i="73"/>
  <c r="AV61" i="73" s="1"/>
  <c r="B61" i="73"/>
  <c r="AA61" i="73" s="1"/>
  <c r="AT60" i="73"/>
  <c r="AS60" i="73"/>
  <c r="AR60" i="73"/>
  <c r="Z60" i="73"/>
  <c r="S60" i="73"/>
  <c r="Q60" i="73"/>
  <c r="J60" i="73"/>
  <c r="I60" i="73"/>
  <c r="H60" i="73"/>
  <c r="G60" i="73"/>
  <c r="AV60" i="73" s="1"/>
  <c r="B60" i="73"/>
  <c r="AA60" i="73" s="1"/>
  <c r="AT59" i="73"/>
  <c r="AS59" i="73"/>
  <c r="AR59" i="73"/>
  <c r="S59" i="73"/>
  <c r="Q59" i="73"/>
  <c r="J59" i="73"/>
  <c r="I59" i="73"/>
  <c r="H59" i="73"/>
  <c r="G59" i="73"/>
  <c r="AV59" i="73" s="1"/>
  <c r="B59" i="73"/>
  <c r="AA59" i="73" s="1"/>
  <c r="AT58" i="73"/>
  <c r="AS58" i="73"/>
  <c r="AR58" i="73"/>
  <c r="S58" i="73"/>
  <c r="Q58" i="73"/>
  <c r="J58" i="73"/>
  <c r="I58" i="73"/>
  <c r="H58" i="73"/>
  <c r="G58" i="73"/>
  <c r="AV58" i="73" s="1"/>
  <c r="B58" i="73"/>
  <c r="AA58" i="73" s="1"/>
  <c r="AV57" i="73"/>
  <c r="AT57" i="73"/>
  <c r="AS57" i="73"/>
  <c r="AR57" i="73"/>
  <c r="S57" i="73"/>
  <c r="Q57" i="73"/>
  <c r="J57" i="73"/>
  <c r="I57" i="73"/>
  <c r="H57" i="73"/>
  <c r="G57" i="73"/>
  <c r="B57" i="73"/>
  <c r="AA57" i="73" s="1"/>
  <c r="AT56" i="73"/>
  <c r="AS56" i="73"/>
  <c r="AR56" i="73"/>
  <c r="S56" i="73"/>
  <c r="Q56" i="73"/>
  <c r="J56" i="73"/>
  <c r="I56" i="73"/>
  <c r="H56" i="73"/>
  <c r="G56" i="73"/>
  <c r="AV56" i="73" s="1"/>
  <c r="B56" i="73"/>
  <c r="AA56" i="73" s="1"/>
  <c r="AT55" i="73"/>
  <c r="AS55" i="73"/>
  <c r="AR55" i="73"/>
  <c r="S55" i="73"/>
  <c r="Q55" i="73"/>
  <c r="J55" i="73"/>
  <c r="I55" i="73"/>
  <c r="H55" i="73"/>
  <c r="G55" i="73"/>
  <c r="AV55" i="73" s="1"/>
  <c r="B55" i="73"/>
  <c r="AA55" i="73" s="1"/>
  <c r="AV54" i="73"/>
  <c r="AT54" i="73"/>
  <c r="AS54" i="73"/>
  <c r="AR54" i="73"/>
  <c r="S54" i="73"/>
  <c r="Q54" i="73"/>
  <c r="J54" i="73"/>
  <c r="I54" i="73"/>
  <c r="H54" i="73"/>
  <c r="G54" i="73"/>
  <c r="B54" i="73"/>
  <c r="AA54" i="73" s="1"/>
  <c r="AT53" i="73"/>
  <c r="AS53" i="73"/>
  <c r="AR53" i="73"/>
  <c r="S53" i="73"/>
  <c r="Q53" i="73"/>
  <c r="J53" i="73"/>
  <c r="I53" i="73"/>
  <c r="H53" i="73"/>
  <c r="G53" i="73"/>
  <c r="AV53" i="73" s="1"/>
  <c r="B53" i="73"/>
  <c r="AA53" i="73" s="1"/>
  <c r="AV52" i="73"/>
  <c r="AT52" i="73"/>
  <c r="AS52" i="73"/>
  <c r="AR52" i="73"/>
  <c r="S52" i="73"/>
  <c r="Q52" i="73"/>
  <c r="J52" i="73"/>
  <c r="I52" i="73"/>
  <c r="H52" i="73"/>
  <c r="G52" i="73"/>
  <c r="B52" i="73"/>
  <c r="AA52" i="73" s="1"/>
  <c r="AT51" i="73"/>
  <c r="AS51" i="73"/>
  <c r="AR51" i="73"/>
  <c r="S51" i="73"/>
  <c r="Q51" i="73"/>
  <c r="J51" i="73"/>
  <c r="I51" i="73"/>
  <c r="H51" i="73"/>
  <c r="G51" i="73"/>
  <c r="AV51" i="73" s="1"/>
  <c r="B51" i="73"/>
  <c r="AA51" i="73" s="1"/>
  <c r="AT50" i="73"/>
  <c r="AS50" i="73"/>
  <c r="AR50" i="73"/>
  <c r="S50" i="73"/>
  <c r="Q50" i="73"/>
  <c r="J50" i="73"/>
  <c r="I50" i="73"/>
  <c r="H50" i="73"/>
  <c r="G50" i="73"/>
  <c r="B50" i="73"/>
  <c r="AA50" i="73" s="1"/>
  <c r="AT49" i="73"/>
  <c r="AS49" i="73"/>
  <c r="AR49" i="73"/>
  <c r="S49" i="73"/>
  <c r="Q49" i="73"/>
  <c r="J49" i="73"/>
  <c r="I49" i="73"/>
  <c r="H49" i="73"/>
  <c r="G49" i="73"/>
  <c r="AV49" i="73" s="1"/>
  <c r="B49" i="73"/>
  <c r="AA49" i="73" s="1"/>
  <c r="AT48" i="73"/>
  <c r="AS48" i="73"/>
  <c r="AR48" i="73"/>
  <c r="S48" i="73"/>
  <c r="Q48" i="73"/>
  <c r="J48" i="73"/>
  <c r="I48" i="73"/>
  <c r="H48" i="73"/>
  <c r="G48" i="73"/>
  <c r="B48" i="73"/>
  <c r="AA48" i="73" s="1"/>
  <c r="AT47" i="73"/>
  <c r="AS47" i="73"/>
  <c r="AR47" i="73"/>
  <c r="S47" i="73"/>
  <c r="Q47" i="73"/>
  <c r="J47" i="73"/>
  <c r="I47" i="73"/>
  <c r="H47" i="73"/>
  <c r="G47" i="73"/>
  <c r="AV47" i="73" s="1"/>
  <c r="B47" i="73"/>
  <c r="AA47" i="73" s="1"/>
  <c r="AT46" i="73"/>
  <c r="AS46" i="73"/>
  <c r="AR46" i="73"/>
  <c r="S46" i="73"/>
  <c r="Q46" i="73"/>
  <c r="J46" i="73"/>
  <c r="I46" i="73"/>
  <c r="H46" i="73"/>
  <c r="G46" i="73"/>
  <c r="B46" i="73"/>
  <c r="AA46" i="73" s="1"/>
  <c r="AV45" i="73"/>
  <c r="AT45" i="73"/>
  <c r="AS45" i="73"/>
  <c r="AR45" i="73"/>
  <c r="S45" i="73"/>
  <c r="Q45" i="73"/>
  <c r="J45" i="73"/>
  <c r="I45" i="73"/>
  <c r="H45" i="73"/>
  <c r="G45" i="73"/>
  <c r="B45" i="73"/>
  <c r="AA45" i="73" s="1"/>
  <c r="AT44" i="73"/>
  <c r="AS44" i="73"/>
  <c r="AR44" i="73"/>
  <c r="S44" i="73"/>
  <c r="Q44" i="73"/>
  <c r="J44" i="73"/>
  <c r="I44" i="73"/>
  <c r="H44" i="73"/>
  <c r="G44" i="73"/>
  <c r="B44" i="73"/>
  <c r="AA44" i="73" s="1"/>
  <c r="AT43" i="73"/>
  <c r="AS43" i="73"/>
  <c r="AR43" i="73"/>
  <c r="S43" i="73"/>
  <c r="Q43" i="73"/>
  <c r="J43" i="73"/>
  <c r="I43" i="73"/>
  <c r="H43" i="73"/>
  <c r="G43" i="73"/>
  <c r="AV43" i="73" s="1"/>
  <c r="B43" i="73"/>
  <c r="AA43" i="73" s="1"/>
  <c r="AT42" i="73"/>
  <c r="AS42" i="73"/>
  <c r="AR42" i="73"/>
  <c r="S42" i="73"/>
  <c r="Q42" i="73"/>
  <c r="J42" i="73"/>
  <c r="I42" i="73"/>
  <c r="H42" i="73"/>
  <c r="G42" i="73"/>
  <c r="AV42" i="73" s="1"/>
  <c r="B42" i="73"/>
  <c r="AA42" i="73" s="1"/>
  <c r="AV41" i="73"/>
  <c r="AT41" i="73"/>
  <c r="AS41" i="73"/>
  <c r="AR41" i="73"/>
  <c r="S41" i="73"/>
  <c r="Q41" i="73"/>
  <c r="J41" i="73"/>
  <c r="I41" i="73"/>
  <c r="H41" i="73"/>
  <c r="G41" i="73"/>
  <c r="B41" i="73"/>
  <c r="AA41" i="73" s="1"/>
  <c r="AT40" i="73"/>
  <c r="AS40" i="73"/>
  <c r="AR40" i="73"/>
  <c r="S40" i="73"/>
  <c r="Q40" i="73"/>
  <c r="J40" i="73"/>
  <c r="I40" i="73"/>
  <c r="H40" i="73"/>
  <c r="G40" i="73"/>
  <c r="AV40" i="73" s="1"/>
  <c r="B40" i="73"/>
  <c r="AA40" i="73" s="1"/>
  <c r="AT39" i="73"/>
  <c r="AS39" i="73"/>
  <c r="AR39" i="73"/>
  <c r="S39" i="73"/>
  <c r="Q39" i="73"/>
  <c r="J39" i="73"/>
  <c r="I39" i="73"/>
  <c r="H39" i="73"/>
  <c r="G39" i="73"/>
  <c r="AV39" i="73" s="1"/>
  <c r="B39" i="73"/>
  <c r="AA39" i="73" s="1"/>
  <c r="AV38" i="73"/>
  <c r="AT38" i="73"/>
  <c r="AS38" i="73"/>
  <c r="AR38" i="73"/>
  <c r="S38" i="73"/>
  <c r="Q38" i="73"/>
  <c r="J38" i="73"/>
  <c r="I38" i="73"/>
  <c r="H38" i="73"/>
  <c r="G38" i="73"/>
  <c r="B38" i="73"/>
  <c r="AA38" i="73" s="1"/>
  <c r="AT37" i="73"/>
  <c r="AS37" i="73"/>
  <c r="AR37" i="73"/>
  <c r="S37" i="73"/>
  <c r="Q37" i="73"/>
  <c r="J37" i="73"/>
  <c r="I37" i="73"/>
  <c r="H37" i="73"/>
  <c r="G37" i="73"/>
  <c r="AV37" i="73" s="1"/>
  <c r="B37" i="73"/>
  <c r="AA37" i="73" s="1"/>
  <c r="AV36" i="73"/>
  <c r="AT36" i="73"/>
  <c r="AS36" i="73"/>
  <c r="AR36" i="73"/>
  <c r="S36" i="73"/>
  <c r="Q36" i="73"/>
  <c r="J36" i="73"/>
  <c r="I36" i="73"/>
  <c r="H36" i="73"/>
  <c r="G36" i="73"/>
  <c r="B36" i="73"/>
  <c r="AA36" i="73" s="1"/>
  <c r="AT35" i="73"/>
  <c r="AS35" i="73"/>
  <c r="AR35" i="73"/>
  <c r="S35" i="73"/>
  <c r="Q35" i="73"/>
  <c r="J35" i="73"/>
  <c r="I35" i="73"/>
  <c r="H35" i="73"/>
  <c r="G35" i="73"/>
  <c r="AV35" i="73" s="1"/>
  <c r="B35" i="73"/>
  <c r="AA35" i="73" s="1"/>
  <c r="AS34" i="73"/>
  <c r="AR34" i="73"/>
  <c r="S34" i="73"/>
  <c r="Q34" i="73"/>
  <c r="J34" i="73"/>
  <c r="I34" i="73"/>
  <c r="H34" i="73"/>
  <c r="G34" i="73"/>
  <c r="AS33" i="73"/>
  <c r="AR33" i="73"/>
  <c r="S33" i="73"/>
  <c r="Q33" i="73"/>
  <c r="I33" i="73"/>
  <c r="H33" i="73"/>
  <c r="G33" i="73"/>
  <c r="J33" i="73" s="1"/>
  <c r="AS32" i="73"/>
  <c r="AR32" i="73"/>
  <c r="S32" i="73"/>
  <c r="Q32" i="73"/>
  <c r="I32" i="73"/>
  <c r="H32" i="73"/>
  <c r="G32" i="73"/>
  <c r="J32" i="73" s="1"/>
  <c r="AS31" i="73"/>
  <c r="AR31" i="73"/>
  <c r="S31" i="73"/>
  <c r="Q31" i="73"/>
  <c r="J31" i="73"/>
  <c r="I31" i="73"/>
  <c r="H31" i="73"/>
  <c r="G31" i="73"/>
  <c r="AS30" i="73"/>
  <c r="AR30" i="73"/>
  <c r="S30" i="73"/>
  <c r="Q30" i="73"/>
  <c r="I30" i="73"/>
  <c r="H30" i="73"/>
  <c r="G30" i="73"/>
  <c r="J30" i="73" s="1"/>
  <c r="AS29" i="73"/>
  <c r="AR29" i="73"/>
  <c r="S29" i="73"/>
  <c r="Q29" i="73"/>
  <c r="I29" i="73"/>
  <c r="H29" i="73"/>
  <c r="G29" i="73"/>
  <c r="AS28" i="73"/>
  <c r="AR28" i="73"/>
  <c r="S28" i="73"/>
  <c r="Q28" i="73"/>
  <c r="I28" i="73"/>
  <c r="H28" i="73"/>
  <c r="G28" i="73"/>
  <c r="AS27" i="73"/>
  <c r="AR27" i="73"/>
  <c r="S27" i="73"/>
  <c r="Q27" i="73"/>
  <c r="I27" i="73"/>
  <c r="H27" i="73"/>
  <c r="G27" i="73"/>
  <c r="AS26" i="73"/>
  <c r="AR26" i="73"/>
  <c r="S26" i="73"/>
  <c r="Q26" i="73"/>
  <c r="I26" i="73"/>
  <c r="H26" i="73"/>
  <c r="G26" i="73"/>
  <c r="AS25" i="73"/>
  <c r="AR25" i="73"/>
  <c r="S25" i="73"/>
  <c r="Q25" i="73"/>
  <c r="I25" i="73"/>
  <c r="H25" i="73"/>
  <c r="G25" i="73"/>
  <c r="AS24" i="73"/>
  <c r="AR24" i="73"/>
  <c r="S24" i="73"/>
  <c r="Q24" i="73"/>
  <c r="I24" i="73"/>
  <c r="H24" i="73"/>
  <c r="G24" i="73"/>
  <c r="AS23" i="73"/>
  <c r="AR23" i="73"/>
  <c r="Z23" i="73"/>
  <c r="S23" i="73"/>
  <c r="Q23" i="73"/>
  <c r="I23" i="73"/>
  <c r="H23" i="73"/>
  <c r="G23" i="73"/>
  <c r="AS22" i="73"/>
  <c r="AR22" i="73"/>
  <c r="Z22" i="73"/>
  <c r="S22" i="73"/>
  <c r="Q22" i="73"/>
  <c r="I22" i="73"/>
  <c r="H22" i="73"/>
  <c r="G22" i="73"/>
  <c r="AS21" i="73"/>
  <c r="AR21" i="73"/>
  <c r="Z21" i="73"/>
  <c r="S21" i="73"/>
  <c r="Q21" i="73"/>
  <c r="I21" i="73"/>
  <c r="H21" i="73"/>
  <c r="G21" i="73"/>
  <c r="AS20" i="73"/>
  <c r="AR20" i="73"/>
  <c r="Z20" i="73"/>
  <c r="S20" i="73"/>
  <c r="Q20" i="73"/>
  <c r="I20" i="73"/>
  <c r="H20" i="73"/>
  <c r="G20" i="73"/>
  <c r="AS19" i="73"/>
  <c r="AR19" i="73"/>
  <c r="Z19" i="73"/>
  <c r="S19" i="73"/>
  <c r="Q19" i="73"/>
  <c r="I19" i="73"/>
  <c r="H19" i="73"/>
  <c r="G19" i="73"/>
  <c r="AS18" i="73"/>
  <c r="AR18" i="73"/>
  <c r="Z18" i="73"/>
  <c r="S18" i="73"/>
  <c r="Q18" i="73"/>
  <c r="I18" i="73"/>
  <c r="H18" i="73"/>
  <c r="G18" i="73"/>
  <c r="AS17" i="73"/>
  <c r="AR17" i="73"/>
  <c r="Z17" i="73"/>
  <c r="S17" i="73"/>
  <c r="Q17" i="73"/>
  <c r="I17" i="73"/>
  <c r="H17" i="73"/>
  <c r="G17" i="73"/>
  <c r="B17" i="73"/>
  <c r="AT16" i="73" s="1"/>
  <c r="AS16" i="73"/>
  <c r="AR16" i="73"/>
  <c r="Z16" i="73"/>
  <c r="S16" i="73"/>
  <c r="Q16" i="73"/>
  <c r="I16" i="73"/>
  <c r="H120" i="73" s="1"/>
  <c r="H16" i="73"/>
  <c r="G16" i="73"/>
  <c r="D120" i="73" s="1"/>
  <c r="B16" i="73"/>
  <c r="AA16" i="73" s="1"/>
  <c r="AY15" i="73"/>
  <c r="AV15" i="73"/>
  <c r="AM14" i="73"/>
  <c r="AJ14" i="73"/>
  <c r="H14" i="73"/>
  <c r="B10" i="73"/>
  <c r="C9" i="73"/>
  <c r="B141" i="73" s="1"/>
  <c r="D7" i="73"/>
  <c r="V5" i="73"/>
  <c r="E5" i="73"/>
  <c r="E3" i="73"/>
  <c r="C3" i="73"/>
  <c r="AV2" i="73"/>
  <c r="T2" i="73" a="1"/>
  <c r="T2" i="73" s="1"/>
  <c r="B148" i="72"/>
  <c r="B146" i="72"/>
  <c r="B145" i="72"/>
  <c r="B144" i="72"/>
  <c r="B143" i="72"/>
  <c r="B142" i="72"/>
  <c r="B140" i="72"/>
  <c r="B139" i="72"/>
  <c r="B135" i="72"/>
  <c r="B134" i="72"/>
  <c r="B133" i="72"/>
  <c r="B132" i="72"/>
  <c r="D127" i="72"/>
  <c r="AV127" i="72" s="1"/>
  <c r="B127" i="72"/>
  <c r="D126" i="72"/>
  <c r="AV126" i="72" s="1"/>
  <c r="B126" i="72"/>
  <c r="D125" i="72"/>
  <c r="AV125" i="72" s="1"/>
  <c r="B125" i="72"/>
  <c r="U124" i="72"/>
  <c r="D124" i="72"/>
  <c r="AV124" i="72" s="1"/>
  <c r="B124" i="72"/>
  <c r="D123" i="72"/>
  <c r="AV123" i="72" s="1"/>
  <c r="B123" i="72"/>
  <c r="D122" i="72"/>
  <c r="AV122" i="72" s="1"/>
  <c r="B122" i="72"/>
  <c r="D121" i="72"/>
  <c r="AV121" i="72" s="1"/>
  <c r="B121" i="72"/>
  <c r="V120" i="72"/>
  <c r="T120" i="72"/>
  <c r="AT116" i="72"/>
  <c r="AT115" i="72"/>
  <c r="AS115" i="72"/>
  <c r="AR115" i="72"/>
  <c r="Z115" i="72"/>
  <c r="S115" i="72"/>
  <c r="Q115" i="72"/>
  <c r="J115" i="72"/>
  <c r="I115" i="72"/>
  <c r="H115" i="72"/>
  <c r="G115" i="72"/>
  <c r="AV115" i="72" s="1"/>
  <c r="B115" i="72"/>
  <c r="AA115" i="72" s="1"/>
  <c r="AV114" i="72"/>
  <c r="AT114" i="72"/>
  <c r="AS114" i="72"/>
  <c r="AR114" i="72"/>
  <c r="Z114" i="72"/>
  <c r="S114" i="72"/>
  <c r="Q114" i="72"/>
  <c r="J114" i="72"/>
  <c r="I114" i="72"/>
  <c r="H114" i="72"/>
  <c r="G114" i="72"/>
  <c r="B114" i="72"/>
  <c r="AA114" i="72" s="1"/>
  <c r="AT113" i="72"/>
  <c r="AS113" i="72"/>
  <c r="AR113" i="72"/>
  <c r="Z113" i="72"/>
  <c r="S113" i="72"/>
  <c r="Q113" i="72"/>
  <c r="J113" i="72"/>
  <c r="I113" i="72"/>
  <c r="H113" i="72"/>
  <c r="G113" i="72"/>
  <c r="AV113" i="72" s="1"/>
  <c r="B113" i="72"/>
  <c r="AA113" i="72" s="1"/>
  <c r="AT112" i="72"/>
  <c r="AS112" i="72"/>
  <c r="AR112" i="72"/>
  <c r="Z112" i="72"/>
  <c r="S112" i="72"/>
  <c r="Q112" i="72"/>
  <c r="J112" i="72"/>
  <c r="I112" i="72"/>
  <c r="H112" i="72"/>
  <c r="G112" i="72"/>
  <c r="AV112" i="72" s="1"/>
  <c r="B112" i="72"/>
  <c r="AA112" i="72" s="1"/>
  <c r="AT111" i="72"/>
  <c r="AS111" i="72"/>
  <c r="AR111" i="72"/>
  <c r="Z111" i="72"/>
  <c r="S111" i="72"/>
  <c r="Q111" i="72"/>
  <c r="J111" i="72"/>
  <c r="I111" i="72"/>
  <c r="H111" i="72"/>
  <c r="G111" i="72"/>
  <c r="AV111" i="72" s="1"/>
  <c r="B111" i="72"/>
  <c r="AA111" i="72" s="1"/>
  <c r="AT110" i="72"/>
  <c r="AS110" i="72"/>
  <c r="AR110" i="72"/>
  <c r="Z110" i="72"/>
  <c r="S110" i="72"/>
  <c r="Q110" i="72"/>
  <c r="J110" i="72"/>
  <c r="I110" i="72"/>
  <c r="H110" i="72"/>
  <c r="G110" i="72"/>
  <c r="AV110" i="72" s="1"/>
  <c r="B110" i="72"/>
  <c r="AA110" i="72" s="1"/>
  <c r="AT109" i="72"/>
  <c r="AS109" i="72"/>
  <c r="AR109" i="72"/>
  <c r="Z109" i="72"/>
  <c r="S109" i="72"/>
  <c r="Q109" i="72"/>
  <c r="J109" i="72"/>
  <c r="I109" i="72"/>
  <c r="H109" i="72"/>
  <c r="G109" i="72"/>
  <c r="AV109" i="72" s="1"/>
  <c r="B109" i="72"/>
  <c r="AA109" i="72" s="1"/>
  <c r="AV108" i="72"/>
  <c r="AT108" i="72"/>
  <c r="AS108" i="72"/>
  <c r="AR108" i="72"/>
  <c r="Z108" i="72"/>
  <c r="S108" i="72"/>
  <c r="Q108" i="72"/>
  <c r="J108" i="72"/>
  <c r="I108" i="72"/>
  <c r="H108" i="72"/>
  <c r="G108" i="72"/>
  <c r="B108" i="72"/>
  <c r="AA108" i="72" s="1"/>
  <c r="AT107" i="72"/>
  <c r="AS107" i="72"/>
  <c r="AR107" i="72"/>
  <c r="Z107" i="72"/>
  <c r="S107" i="72"/>
  <c r="Q107" i="72"/>
  <c r="J107" i="72"/>
  <c r="I107" i="72"/>
  <c r="H107" i="72"/>
  <c r="G107" i="72"/>
  <c r="AV107" i="72" s="1"/>
  <c r="B107" i="72"/>
  <c r="AA107" i="72" s="1"/>
  <c r="AV106" i="72"/>
  <c r="AT106" i="72"/>
  <c r="AS106" i="72"/>
  <c r="AR106" i="72"/>
  <c r="Z106" i="72"/>
  <c r="S106" i="72"/>
  <c r="Q106" i="72"/>
  <c r="J106" i="72"/>
  <c r="I106" i="72"/>
  <c r="H106" i="72"/>
  <c r="G106" i="72"/>
  <c r="B106" i="72"/>
  <c r="AA106" i="72" s="1"/>
  <c r="AT105" i="72"/>
  <c r="AS105" i="72"/>
  <c r="AR105" i="72"/>
  <c r="Z105" i="72"/>
  <c r="S105" i="72"/>
  <c r="Q105" i="72"/>
  <c r="J105" i="72"/>
  <c r="I105" i="72"/>
  <c r="H105" i="72"/>
  <c r="G105" i="72"/>
  <c r="AV105" i="72" s="1"/>
  <c r="B105" i="72"/>
  <c r="AA105" i="72" s="1"/>
  <c r="AT104" i="72"/>
  <c r="AS104" i="72"/>
  <c r="AR104" i="72"/>
  <c r="Z104" i="72"/>
  <c r="S104" i="72"/>
  <c r="Q104" i="72"/>
  <c r="J104" i="72"/>
  <c r="I104" i="72"/>
  <c r="H104" i="72"/>
  <c r="G104" i="72"/>
  <c r="AV104" i="72" s="1"/>
  <c r="B104" i="72"/>
  <c r="AA104" i="72" s="1"/>
  <c r="AT103" i="72"/>
  <c r="AS103" i="72"/>
  <c r="AR103" i="72"/>
  <c r="Z103" i="72"/>
  <c r="S103" i="72"/>
  <c r="Q103" i="72"/>
  <c r="J103" i="72"/>
  <c r="I103" i="72"/>
  <c r="H103" i="72"/>
  <c r="G103" i="72"/>
  <c r="AV103" i="72" s="1"/>
  <c r="B103" i="72"/>
  <c r="AA103" i="72" s="1"/>
  <c r="AT102" i="72"/>
  <c r="AS102" i="72"/>
  <c r="AR102" i="72"/>
  <c r="Z102" i="72"/>
  <c r="S102" i="72"/>
  <c r="Q102" i="72"/>
  <c r="J102" i="72"/>
  <c r="I102" i="72"/>
  <c r="H102" i="72"/>
  <c r="G102" i="72"/>
  <c r="AV102" i="72" s="1"/>
  <c r="B102" i="72"/>
  <c r="AA102" i="72" s="1"/>
  <c r="AT101" i="72"/>
  <c r="AS101" i="72"/>
  <c r="AR101" i="72"/>
  <c r="Z101" i="72"/>
  <c r="S101" i="72"/>
  <c r="Q101" i="72"/>
  <c r="J101" i="72"/>
  <c r="I101" i="72"/>
  <c r="H101" i="72"/>
  <c r="G101" i="72"/>
  <c r="AV101" i="72" s="1"/>
  <c r="B101" i="72"/>
  <c r="AA101" i="72" s="1"/>
  <c r="AV100" i="72"/>
  <c r="AT100" i="72"/>
  <c r="AS100" i="72"/>
  <c r="AR100" i="72"/>
  <c r="Z100" i="72"/>
  <c r="S100" i="72"/>
  <c r="Q100" i="72"/>
  <c r="J100" i="72"/>
  <c r="I100" i="72"/>
  <c r="H100" i="72"/>
  <c r="G100" i="72"/>
  <c r="B100" i="72"/>
  <c r="AA100" i="72" s="1"/>
  <c r="AT99" i="72"/>
  <c r="AS99" i="72"/>
  <c r="AR99" i="72"/>
  <c r="Z99" i="72"/>
  <c r="S99" i="72"/>
  <c r="Q99" i="72"/>
  <c r="J99" i="72"/>
  <c r="I99" i="72"/>
  <c r="H99" i="72"/>
  <c r="G99" i="72"/>
  <c r="AV99" i="72" s="1"/>
  <c r="B99" i="72"/>
  <c r="AA99" i="72" s="1"/>
  <c r="AV98" i="72"/>
  <c r="AT98" i="72"/>
  <c r="AS98" i="72"/>
  <c r="AR98" i="72"/>
  <c r="Z98" i="72"/>
  <c r="S98" i="72"/>
  <c r="Q98" i="72"/>
  <c r="J98" i="72"/>
  <c r="I98" i="72"/>
  <c r="H98" i="72"/>
  <c r="G98" i="72"/>
  <c r="B98" i="72"/>
  <c r="AA98" i="72" s="1"/>
  <c r="AT97" i="72"/>
  <c r="AS97" i="72"/>
  <c r="AR97" i="72"/>
  <c r="Z97" i="72"/>
  <c r="S97" i="72"/>
  <c r="Q97" i="72"/>
  <c r="J97" i="72"/>
  <c r="I97" i="72"/>
  <c r="H97" i="72"/>
  <c r="G97" i="72"/>
  <c r="AV97" i="72" s="1"/>
  <c r="B97" i="72"/>
  <c r="AA97" i="72" s="1"/>
  <c r="AT96" i="72"/>
  <c r="AS96" i="72"/>
  <c r="AR96" i="72"/>
  <c r="Z96" i="72"/>
  <c r="S96" i="72"/>
  <c r="Q96" i="72"/>
  <c r="J96" i="72"/>
  <c r="I96" i="72"/>
  <c r="H96" i="72"/>
  <c r="G96" i="72"/>
  <c r="AV96" i="72" s="1"/>
  <c r="B96" i="72"/>
  <c r="AA96" i="72" s="1"/>
  <c r="AT95" i="72"/>
  <c r="AS95" i="72"/>
  <c r="AR95" i="72"/>
  <c r="Z95" i="72"/>
  <c r="S95" i="72"/>
  <c r="Q95" i="72"/>
  <c r="J95" i="72"/>
  <c r="I95" i="72"/>
  <c r="H95" i="72"/>
  <c r="G95" i="72"/>
  <c r="AV95" i="72" s="1"/>
  <c r="B95" i="72"/>
  <c r="AA95" i="72" s="1"/>
  <c r="AT94" i="72"/>
  <c r="AS94" i="72"/>
  <c r="AR94" i="72"/>
  <c r="Z94" i="72"/>
  <c r="S94" i="72"/>
  <c r="Q94" i="72"/>
  <c r="J94" i="72"/>
  <c r="I94" i="72"/>
  <c r="H94" i="72"/>
  <c r="G94" i="72"/>
  <c r="AV94" i="72" s="1"/>
  <c r="B94" i="72"/>
  <c r="AA94" i="72" s="1"/>
  <c r="AT93" i="72"/>
  <c r="AS93" i="72"/>
  <c r="AR93" i="72"/>
  <c r="Z93" i="72"/>
  <c r="S93" i="72"/>
  <c r="Q93" i="72"/>
  <c r="J93" i="72"/>
  <c r="I93" i="72"/>
  <c r="H93" i="72"/>
  <c r="G93" i="72"/>
  <c r="AV93" i="72" s="1"/>
  <c r="B93" i="72"/>
  <c r="AA93" i="72" s="1"/>
  <c r="AV92" i="72"/>
  <c r="AT92" i="72"/>
  <c r="AS92" i="72"/>
  <c r="AR92" i="72"/>
  <c r="Z92" i="72"/>
  <c r="S92" i="72"/>
  <c r="Q92" i="72"/>
  <c r="J92" i="72"/>
  <c r="I92" i="72"/>
  <c r="H92" i="72"/>
  <c r="G92" i="72"/>
  <c r="B92" i="72"/>
  <c r="AA92" i="72" s="1"/>
  <c r="AT91" i="72"/>
  <c r="AS91" i="72"/>
  <c r="AR91" i="72"/>
  <c r="Z91" i="72"/>
  <c r="S91" i="72"/>
  <c r="Q91" i="72"/>
  <c r="J91" i="72"/>
  <c r="I91" i="72"/>
  <c r="H91" i="72"/>
  <c r="G91" i="72"/>
  <c r="AV91" i="72" s="1"/>
  <c r="B91" i="72"/>
  <c r="AA91" i="72" s="1"/>
  <c r="AV90" i="72"/>
  <c r="AT90" i="72"/>
  <c r="AS90" i="72"/>
  <c r="AR90" i="72"/>
  <c r="Z90" i="72"/>
  <c r="S90" i="72"/>
  <c r="Q90" i="72"/>
  <c r="J90" i="72"/>
  <c r="I90" i="72"/>
  <c r="H90" i="72"/>
  <c r="G90" i="72"/>
  <c r="B90" i="72"/>
  <c r="AA90" i="72" s="1"/>
  <c r="AT89" i="72"/>
  <c r="AS89" i="72"/>
  <c r="AR89" i="72"/>
  <c r="Z89" i="72"/>
  <c r="S89" i="72"/>
  <c r="Q89" i="72"/>
  <c r="J89" i="72"/>
  <c r="I89" i="72"/>
  <c r="H89" i="72"/>
  <c r="G89" i="72"/>
  <c r="AV89" i="72" s="1"/>
  <c r="B89" i="72"/>
  <c r="AA89" i="72" s="1"/>
  <c r="AT88" i="72"/>
  <c r="AS88" i="72"/>
  <c r="AR88" i="72"/>
  <c r="Z88" i="72"/>
  <c r="S88" i="72"/>
  <c r="Q88" i="72"/>
  <c r="J88" i="72"/>
  <c r="I88" i="72"/>
  <c r="H88" i="72"/>
  <c r="G88" i="72"/>
  <c r="AV88" i="72" s="1"/>
  <c r="B88" i="72"/>
  <c r="AA88" i="72" s="1"/>
  <c r="AT87" i="72"/>
  <c r="AS87" i="72"/>
  <c r="AR87" i="72"/>
  <c r="Z87" i="72"/>
  <c r="S87" i="72"/>
  <c r="Q87" i="72"/>
  <c r="J87" i="72"/>
  <c r="I87" i="72"/>
  <c r="H87" i="72"/>
  <c r="G87" i="72"/>
  <c r="AV87" i="72" s="1"/>
  <c r="B87" i="72"/>
  <c r="AA87" i="72" s="1"/>
  <c r="AT86" i="72"/>
  <c r="AS86" i="72"/>
  <c r="AR86" i="72"/>
  <c r="Z86" i="72"/>
  <c r="S86" i="72"/>
  <c r="Q86" i="72"/>
  <c r="J86" i="72"/>
  <c r="I86" i="72"/>
  <c r="H86" i="72"/>
  <c r="G86" i="72"/>
  <c r="AV86" i="72" s="1"/>
  <c r="B86" i="72"/>
  <c r="AA86" i="72" s="1"/>
  <c r="AT85" i="72"/>
  <c r="AS85" i="72"/>
  <c r="AR85" i="72"/>
  <c r="Z85" i="72"/>
  <c r="S85" i="72"/>
  <c r="Q85" i="72"/>
  <c r="J85" i="72"/>
  <c r="I85" i="72"/>
  <c r="H85" i="72"/>
  <c r="G85" i="72"/>
  <c r="AV85" i="72" s="1"/>
  <c r="B85" i="72"/>
  <c r="AA85" i="72" s="1"/>
  <c r="AV84" i="72"/>
  <c r="AT84" i="72"/>
  <c r="AS84" i="72"/>
  <c r="AR84" i="72"/>
  <c r="Z84" i="72"/>
  <c r="S84" i="72"/>
  <c r="Q84" i="72"/>
  <c r="J84" i="72"/>
  <c r="I84" i="72"/>
  <c r="H84" i="72"/>
  <c r="G84" i="72"/>
  <c r="B84" i="72"/>
  <c r="AA84" i="72" s="1"/>
  <c r="AT83" i="72"/>
  <c r="AS83" i="72"/>
  <c r="AR83" i="72"/>
  <c r="Z83" i="72"/>
  <c r="S83" i="72"/>
  <c r="Q83" i="72"/>
  <c r="J83" i="72"/>
  <c r="I83" i="72"/>
  <c r="H83" i="72"/>
  <c r="G83" i="72"/>
  <c r="AV83" i="72" s="1"/>
  <c r="B83" i="72"/>
  <c r="AA83" i="72" s="1"/>
  <c r="AV82" i="72"/>
  <c r="AT82" i="72"/>
  <c r="AS82" i="72"/>
  <c r="AR82" i="72"/>
  <c r="Z82" i="72"/>
  <c r="S82" i="72"/>
  <c r="Q82" i="72"/>
  <c r="J82" i="72"/>
  <c r="I82" i="72"/>
  <c r="H82" i="72"/>
  <c r="G82" i="72"/>
  <c r="B82" i="72"/>
  <c r="AA82" i="72" s="1"/>
  <c r="AT81" i="72"/>
  <c r="AS81" i="72"/>
  <c r="AR81" i="72"/>
  <c r="Z81" i="72"/>
  <c r="S81" i="72"/>
  <c r="Q81" i="72"/>
  <c r="J81" i="72"/>
  <c r="I81" i="72"/>
  <c r="H81" i="72"/>
  <c r="G81" i="72"/>
  <c r="AV81" i="72" s="1"/>
  <c r="B81" i="72"/>
  <c r="AA81" i="72" s="1"/>
  <c r="AT80" i="72"/>
  <c r="AS80" i="72"/>
  <c r="AR80" i="72"/>
  <c r="Z80" i="72"/>
  <c r="S80" i="72"/>
  <c r="Q80" i="72"/>
  <c r="J80" i="72"/>
  <c r="I80" i="72"/>
  <c r="H80" i="72"/>
  <c r="G80" i="72"/>
  <c r="AV80" i="72" s="1"/>
  <c r="B80" i="72"/>
  <c r="AA80" i="72" s="1"/>
  <c r="AT79" i="72"/>
  <c r="AS79" i="72"/>
  <c r="AR79" i="72"/>
  <c r="Z79" i="72"/>
  <c r="S79" i="72"/>
  <c r="Q79" i="72"/>
  <c r="J79" i="72"/>
  <c r="I79" i="72"/>
  <c r="H79" i="72"/>
  <c r="G79" i="72"/>
  <c r="AV79" i="72" s="1"/>
  <c r="B79" i="72"/>
  <c r="AA79" i="72" s="1"/>
  <c r="AT78" i="72"/>
  <c r="AS78" i="72"/>
  <c r="AR78" i="72"/>
  <c r="Z78" i="72"/>
  <c r="S78" i="72"/>
  <c r="Q78" i="72"/>
  <c r="J78" i="72"/>
  <c r="I78" i="72"/>
  <c r="H78" i="72"/>
  <c r="G78" i="72"/>
  <c r="AV78" i="72" s="1"/>
  <c r="B78" i="72"/>
  <c r="AA78" i="72" s="1"/>
  <c r="AT77" i="72"/>
  <c r="AS77" i="72"/>
  <c r="AR77" i="72"/>
  <c r="Z77" i="72"/>
  <c r="S77" i="72"/>
  <c r="Q77" i="72"/>
  <c r="J77" i="72"/>
  <c r="I77" i="72"/>
  <c r="H77" i="72"/>
  <c r="G77" i="72"/>
  <c r="AV77" i="72" s="1"/>
  <c r="B77" i="72"/>
  <c r="AA77" i="72" s="1"/>
  <c r="AV76" i="72"/>
  <c r="AT76" i="72"/>
  <c r="AS76" i="72"/>
  <c r="AR76" i="72"/>
  <c r="Z76" i="72"/>
  <c r="S76" i="72"/>
  <c r="Q76" i="72"/>
  <c r="J76" i="72"/>
  <c r="I76" i="72"/>
  <c r="H76" i="72"/>
  <c r="G76" i="72"/>
  <c r="B76" i="72"/>
  <c r="AA76" i="72" s="1"/>
  <c r="AT75" i="72"/>
  <c r="AS75" i="72"/>
  <c r="AR75" i="72"/>
  <c r="Z75" i="72"/>
  <c r="S75" i="72"/>
  <c r="Q75" i="72"/>
  <c r="J75" i="72"/>
  <c r="I75" i="72"/>
  <c r="H75" i="72"/>
  <c r="G75" i="72"/>
  <c r="AV75" i="72" s="1"/>
  <c r="B75" i="72"/>
  <c r="AA75" i="72" s="1"/>
  <c r="AV74" i="72"/>
  <c r="AT74" i="72"/>
  <c r="AS74" i="72"/>
  <c r="AR74" i="72"/>
  <c r="Z74" i="72"/>
  <c r="S74" i="72"/>
  <c r="Q74" i="72"/>
  <c r="J74" i="72"/>
  <c r="I74" i="72"/>
  <c r="H74" i="72"/>
  <c r="G74" i="72"/>
  <c r="B74" i="72"/>
  <c r="AA74" i="72" s="1"/>
  <c r="AT73" i="72"/>
  <c r="AS73" i="72"/>
  <c r="AR73" i="72"/>
  <c r="Z73" i="72"/>
  <c r="S73" i="72"/>
  <c r="Q73" i="72"/>
  <c r="J73" i="72"/>
  <c r="I73" i="72"/>
  <c r="H73" i="72"/>
  <c r="G73" i="72"/>
  <c r="AV73" i="72" s="1"/>
  <c r="B73" i="72"/>
  <c r="AA73" i="72" s="1"/>
  <c r="AT72" i="72"/>
  <c r="AS72" i="72"/>
  <c r="AR72" i="72"/>
  <c r="Z72" i="72"/>
  <c r="S72" i="72"/>
  <c r="Q72" i="72"/>
  <c r="J72" i="72"/>
  <c r="I72" i="72"/>
  <c r="H72" i="72"/>
  <c r="G72" i="72"/>
  <c r="AV72" i="72" s="1"/>
  <c r="B72" i="72"/>
  <c r="AA72" i="72" s="1"/>
  <c r="AT71" i="72"/>
  <c r="AS71" i="72"/>
  <c r="AR71" i="72"/>
  <c r="Z71" i="72"/>
  <c r="S71" i="72"/>
  <c r="Q71" i="72"/>
  <c r="J71" i="72"/>
  <c r="I71" i="72"/>
  <c r="H71" i="72"/>
  <c r="G71" i="72"/>
  <c r="AV71" i="72" s="1"/>
  <c r="B71" i="72"/>
  <c r="AA71" i="72" s="1"/>
  <c r="AT70" i="72"/>
  <c r="AS70" i="72"/>
  <c r="AR70" i="72"/>
  <c r="Z70" i="72"/>
  <c r="S70" i="72"/>
  <c r="Q70" i="72"/>
  <c r="J70" i="72"/>
  <c r="I70" i="72"/>
  <c r="H70" i="72"/>
  <c r="G70" i="72"/>
  <c r="AV70" i="72" s="1"/>
  <c r="B70" i="72"/>
  <c r="AA70" i="72" s="1"/>
  <c r="AT69" i="72"/>
  <c r="AS69" i="72"/>
  <c r="AR69" i="72"/>
  <c r="Z69" i="72"/>
  <c r="S69" i="72"/>
  <c r="Q69" i="72"/>
  <c r="J69" i="72"/>
  <c r="I69" i="72"/>
  <c r="H69" i="72"/>
  <c r="G69" i="72"/>
  <c r="AV69" i="72" s="1"/>
  <c r="B69" i="72"/>
  <c r="AA69" i="72" s="1"/>
  <c r="AT68" i="72"/>
  <c r="AS68" i="72"/>
  <c r="AR68" i="72"/>
  <c r="Z68" i="72"/>
  <c r="S68" i="72"/>
  <c r="Q68" i="72"/>
  <c r="J68" i="72"/>
  <c r="I68" i="72"/>
  <c r="H68" i="72"/>
  <c r="G68" i="72"/>
  <c r="AV68" i="72" s="1"/>
  <c r="B68" i="72"/>
  <c r="AA68" i="72" s="1"/>
  <c r="AT67" i="72"/>
  <c r="AS67" i="72"/>
  <c r="AR67" i="72"/>
  <c r="Z67" i="72"/>
  <c r="S67" i="72"/>
  <c r="Q67" i="72"/>
  <c r="J67" i="72"/>
  <c r="I67" i="72"/>
  <c r="H67" i="72"/>
  <c r="G67" i="72"/>
  <c r="AV67" i="72" s="1"/>
  <c r="B67" i="72"/>
  <c r="AA67" i="72" s="1"/>
  <c r="AT66" i="72"/>
  <c r="AS66" i="72"/>
  <c r="AR66" i="72"/>
  <c r="Z66" i="72"/>
  <c r="S66" i="72"/>
  <c r="Q66" i="72"/>
  <c r="J66" i="72"/>
  <c r="I66" i="72"/>
  <c r="H66" i="72"/>
  <c r="G66" i="72"/>
  <c r="AV66" i="72" s="1"/>
  <c r="B66" i="72"/>
  <c r="AA66" i="72" s="1"/>
  <c r="AT65" i="72"/>
  <c r="AS65" i="72"/>
  <c r="AR65" i="72"/>
  <c r="Z65" i="72"/>
  <c r="S65" i="72"/>
  <c r="Q65" i="72"/>
  <c r="J65" i="72"/>
  <c r="I65" i="72"/>
  <c r="H65" i="72"/>
  <c r="G65" i="72"/>
  <c r="AV65" i="72" s="1"/>
  <c r="B65" i="72"/>
  <c r="AA65" i="72" s="1"/>
  <c r="AT64" i="72"/>
  <c r="AS64" i="72"/>
  <c r="AR64" i="72"/>
  <c r="Z64" i="72"/>
  <c r="S64" i="72"/>
  <c r="Q64" i="72"/>
  <c r="J64" i="72"/>
  <c r="I64" i="72"/>
  <c r="H64" i="72"/>
  <c r="G64" i="72"/>
  <c r="AV64" i="72" s="1"/>
  <c r="B64" i="72"/>
  <c r="AA64" i="72" s="1"/>
  <c r="AT63" i="72"/>
  <c r="AS63" i="72"/>
  <c r="AR63" i="72"/>
  <c r="Z63" i="72"/>
  <c r="S63" i="72"/>
  <c r="Q63" i="72"/>
  <c r="J63" i="72"/>
  <c r="I63" i="72"/>
  <c r="H63" i="72"/>
  <c r="G63" i="72"/>
  <c r="AV63" i="72" s="1"/>
  <c r="B63" i="72"/>
  <c r="AA63" i="72" s="1"/>
  <c r="AV62" i="72"/>
  <c r="AT62" i="72"/>
  <c r="AS62" i="72"/>
  <c r="AR62" i="72"/>
  <c r="Z62" i="72"/>
  <c r="S62" i="72"/>
  <c r="Q62" i="72"/>
  <c r="J62" i="72"/>
  <c r="I62" i="72"/>
  <c r="H62" i="72"/>
  <c r="G62" i="72"/>
  <c r="B62" i="72"/>
  <c r="AA62" i="72" s="1"/>
  <c r="AT61" i="72"/>
  <c r="AS61" i="72"/>
  <c r="AR61" i="72"/>
  <c r="Z61" i="72"/>
  <c r="S61" i="72"/>
  <c r="Q61" i="72"/>
  <c r="J61" i="72"/>
  <c r="I61" i="72"/>
  <c r="H61" i="72"/>
  <c r="G61" i="72"/>
  <c r="AV61" i="72" s="1"/>
  <c r="B61" i="72"/>
  <c r="AA61" i="72" s="1"/>
  <c r="AT60" i="72"/>
  <c r="AS60" i="72"/>
  <c r="AR60" i="72"/>
  <c r="Z60" i="72"/>
  <c r="S60" i="72"/>
  <c r="Q60" i="72"/>
  <c r="J60" i="72"/>
  <c r="I60" i="72"/>
  <c r="H60" i="72"/>
  <c r="G60" i="72"/>
  <c r="AV60" i="72" s="1"/>
  <c r="B60" i="72"/>
  <c r="AA60" i="72" s="1"/>
  <c r="AT59" i="72"/>
  <c r="AS59" i="72"/>
  <c r="AR59" i="72"/>
  <c r="S59" i="72"/>
  <c r="Q59" i="72"/>
  <c r="J59" i="72"/>
  <c r="I59" i="72"/>
  <c r="H59" i="72"/>
  <c r="G59" i="72"/>
  <c r="AV59" i="72" s="1"/>
  <c r="B59" i="72"/>
  <c r="AA59" i="72" s="1"/>
  <c r="AT58" i="72"/>
  <c r="AS58" i="72"/>
  <c r="AR58" i="72"/>
  <c r="S58" i="72"/>
  <c r="Q58" i="72"/>
  <c r="J58" i="72"/>
  <c r="I58" i="72"/>
  <c r="H58" i="72"/>
  <c r="G58" i="72"/>
  <c r="B58" i="72"/>
  <c r="AA58" i="72" s="1"/>
  <c r="AV57" i="72"/>
  <c r="AT57" i="72"/>
  <c r="AS57" i="72"/>
  <c r="AR57" i="72"/>
  <c r="S57" i="72"/>
  <c r="Q57" i="72"/>
  <c r="J57" i="72"/>
  <c r="I57" i="72"/>
  <c r="H57" i="72"/>
  <c r="G57" i="72"/>
  <c r="B57" i="72"/>
  <c r="AA57" i="72" s="1"/>
  <c r="AT56" i="72"/>
  <c r="AS56" i="72"/>
  <c r="AR56" i="72"/>
  <c r="S56" i="72"/>
  <c r="Q56" i="72"/>
  <c r="J56" i="72"/>
  <c r="I56" i="72"/>
  <c r="H56" i="72"/>
  <c r="G56" i="72"/>
  <c r="AV56" i="72" s="1"/>
  <c r="B56" i="72"/>
  <c r="AA56" i="72" s="1"/>
  <c r="AT55" i="72"/>
  <c r="AS55" i="72"/>
  <c r="AR55" i="72"/>
  <c r="S55" i="72"/>
  <c r="Q55" i="72"/>
  <c r="J55" i="72"/>
  <c r="I55" i="72"/>
  <c r="H55" i="72"/>
  <c r="G55" i="72"/>
  <c r="AV55" i="72" s="1"/>
  <c r="B55" i="72"/>
  <c r="AA55" i="72" s="1"/>
  <c r="AT54" i="72"/>
  <c r="AS54" i="72"/>
  <c r="AR54" i="72"/>
  <c r="S54" i="72"/>
  <c r="Q54" i="72"/>
  <c r="J54" i="72"/>
  <c r="I54" i="72"/>
  <c r="H54" i="72"/>
  <c r="G54" i="72"/>
  <c r="AV54" i="72" s="1"/>
  <c r="B54" i="72"/>
  <c r="AA54" i="72" s="1"/>
  <c r="AV53" i="72"/>
  <c r="AT53" i="72"/>
  <c r="AS53" i="72"/>
  <c r="AR53" i="72"/>
  <c r="S53" i="72"/>
  <c r="Q53" i="72"/>
  <c r="J53" i="72"/>
  <c r="I53" i="72"/>
  <c r="H53" i="72"/>
  <c r="G53" i="72"/>
  <c r="B53" i="72"/>
  <c r="AA53" i="72" s="1"/>
  <c r="AT52" i="72"/>
  <c r="AS52" i="72"/>
  <c r="AR52" i="72"/>
  <c r="S52" i="72"/>
  <c r="Q52" i="72"/>
  <c r="J52" i="72"/>
  <c r="I52" i="72"/>
  <c r="H52" i="72"/>
  <c r="G52" i="72"/>
  <c r="AV52" i="72" s="1"/>
  <c r="B52" i="72"/>
  <c r="AA52" i="72" s="1"/>
  <c r="AT51" i="72"/>
  <c r="AS51" i="72"/>
  <c r="AR51" i="72"/>
  <c r="S51" i="72"/>
  <c r="Q51" i="72"/>
  <c r="J51" i="72"/>
  <c r="I51" i="72"/>
  <c r="H51" i="72"/>
  <c r="G51" i="72"/>
  <c r="AV51" i="72" s="1"/>
  <c r="B51" i="72"/>
  <c r="AA51" i="72" s="1"/>
  <c r="AV50" i="72"/>
  <c r="AT50" i="72"/>
  <c r="AS50" i="72"/>
  <c r="AR50" i="72"/>
  <c r="S50" i="72"/>
  <c r="Q50" i="72"/>
  <c r="J50" i="72"/>
  <c r="I50" i="72"/>
  <c r="H50" i="72"/>
  <c r="G50" i="72"/>
  <c r="B50" i="72"/>
  <c r="AA50" i="72" s="1"/>
  <c r="AT49" i="72"/>
  <c r="AS49" i="72"/>
  <c r="AR49" i="72"/>
  <c r="S49" i="72"/>
  <c r="Q49" i="72"/>
  <c r="J49" i="72"/>
  <c r="I49" i="72"/>
  <c r="H49" i="72"/>
  <c r="G49" i="72"/>
  <c r="AV49" i="72" s="1"/>
  <c r="B49" i="72"/>
  <c r="AA49" i="72" s="1"/>
  <c r="AT48" i="72"/>
  <c r="AS48" i="72"/>
  <c r="AR48" i="72"/>
  <c r="S48" i="72"/>
  <c r="Q48" i="72"/>
  <c r="J48" i="72"/>
  <c r="I48" i="72"/>
  <c r="H48" i="72"/>
  <c r="G48" i="72"/>
  <c r="AV48" i="72" s="1"/>
  <c r="B48" i="72"/>
  <c r="AA48" i="72" s="1"/>
  <c r="AT47" i="72"/>
  <c r="AS47" i="72"/>
  <c r="AR47" i="72"/>
  <c r="S47" i="72"/>
  <c r="Q47" i="72"/>
  <c r="J47" i="72"/>
  <c r="I47" i="72"/>
  <c r="H47" i="72"/>
  <c r="G47" i="72"/>
  <c r="AV47" i="72" s="1"/>
  <c r="B47" i="72"/>
  <c r="AA47" i="72" s="1"/>
  <c r="AV46" i="72"/>
  <c r="AT46" i="72"/>
  <c r="AS46" i="72"/>
  <c r="AR46" i="72"/>
  <c r="S46" i="72"/>
  <c r="Q46" i="72"/>
  <c r="J46" i="72"/>
  <c r="I46" i="72"/>
  <c r="H46" i="72"/>
  <c r="G46" i="72"/>
  <c r="B46" i="72"/>
  <c r="AA46" i="72" s="1"/>
  <c r="AT45" i="72"/>
  <c r="AS45" i="72"/>
  <c r="AR45" i="72"/>
  <c r="S45" i="72"/>
  <c r="Q45" i="72"/>
  <c r="J45" i="72"/>
  <c r="I45" i="72"/>
  <c r="H45" i="72"/>
  <c r="G45" i="72"/>
  <c r="AV45" i="72" s="1"/>
  <c r="B45" i="72"/>
  <c r="AA45" i="72" s="1"/>
  <c r="AT44" i="72"/>
  <c r="AS44" i="72"/>
  <c r="AR44" i="72"/>
  <c r="S44" i="72"/>
  <c r="Q44" i="72"/>
  <c r="J44" i="72"/>
  <c r="I44" i="72"/>
  <c r="H44" i="72"/>
  <c r="G44" i="72"/>
  <c r="B44" i="72"/>
  <c r="AA44" i="72" s="1"/>
  <c r="AT43" i="72"/>
  <c r="AS43" i="72"/>
  <c r="AR43" i="72"/>
  <c r="S43" i="72"/>
  <c r="Q43" i="72"/>
  <c r="J43" i="72"/>
  <c r="I43" i="72"/>
  <c r="H43" i="72"/>
  <c r="G43" i="72"/>
  <c r="AV43" i="72" s="1"/>
  <c r="B43" i="72"/>
  <c r="AA43" i="72" s="1"/>
  <c r="AT42" i="72"/>
  <c r="AS42" i="72"/>
  <c r="AR42" i="72"/>
  <c r="S42" i="72"/>
  <c r="Q42" i="72"/>
  <c r="J42" i="72"/>
  <c r="I42" i="72"/>
  <c r="H42" i="72"/>
  <c r="G42" i="72"/>
  <c r="B42" i="72"/>
  <c r="AA42" i="72" s="1"/>
  <c r="AV41" i="72"/>
  <c r="AT41" i="72"/>
  <c r="AS41" i="72"/>
  <c r="AR41" i="72"/>
  <c r="S41" i="72"/>
  <c r="Q41" i="72"/>
  <c r="J41" i="72"/>
  <c r="I41" i="72"/>
  <c r="H41" i="72"/>
  <c r="G41" i="72"/>
  <c r="B41" i="72"/>
  <c r="AA41" i="72" s="1"/>
  <c r="AT40" i="72"/>
  <c r="AS40" i="72"/>
  <c r="AR40" i="72"/>
  <c r="S40" i="72"/>
  <c r="Q40" i="72"/>
  <c r="J40" i="72"/>
  <c r="I40" i="72"/>
  <c r="H40" i="72"/>
  <c r="G40" i="72"/>
  <c r="AV40" i="72" s="1"/>
  <c r="B40" i="72"/>
  <c r="AA40" i="72" s="1"/>
  <c r="AT39" i="72"/>
  <c r="AS39" i="72"/>
  <c r="AR39" i="72"/>
  <c r="S39" i="72"/>
  <c r="Q39" i="72"/>
  <c r="J39" i="72"/>
  <c r="I39" i="72"/>
  <c r="H39" i="72"/>
  <c r="G39" i="72"/>
  <c r="AV39" i="72" s="1"/>
  <c r="B39" i="72"/>
  <c r="AA39" i="72" s="1"/>
  <c r="AT38" i="72"/>
  <c r="AS38" i="72"/>
  <c r="AR38" i="72"/>
  <c r="S38" i="72"/>
  <c r="Q38" i="72"/>
  <c r="J38" i="72"/>
  <c r="I38" i="72"/>
  <c r="H38" i="72"/>
  <c r="G38" i="72"/>
  <c r="B38" i="72"/>
  <c r="AA38" i="72" s="1"/>
  <c r="AV37" i="72"/>
  <c r="AT37" i="72"/>
  <c r="AS37" i="72"/>
  <c r="AR37" i="72"/>
  <c r="S37" i="72"/>
  <c r="Q37" i="72"/>
  <c r="J37" i="72"/>
  <c r="I37" i="72"/>
  <c r="H37" i="72"/>
  <c r="G37" i="72"/>
  <c r="B37" i="72"/>
  <c r="AA37" i="72" s="1"/>
  <c r="AT36" i="72"/>
  <c r="AS36" i="72"/>
  <c r="AR36" i="72"/>
  <c r="S36" i="72"/>
  <c r="Q36" i="72"/>
  <c r="J36" i="72"/>
  <c r="I36" i="72"/>
  <c r="H36" i="72"/>
  <c r="G36" i="72"/>
  <c r="AV36" i="72" s="1"/>
  <c r="B36" i="72"/>
  <c r="AA36" i="72" s="1"/>
  <c r="AT35" i="72"/>
  <c r="AS35" i="72"/>
  <c r="AR35" i="72"/>
  <c r="S35" i="72"/>
  <c r="Q35" i="72"/>
  <c r="J35" i="72"/>
  <c r="I35" i="72"/>
  <c r="H35" i="72"/>
  <c r="G35" i="72"/>
  <c r="AV35" i="72" s="1"/>
  <c r="B35" i="72"/>
  <c r="AA35" i="72" s="1"/>
  <c r="AV34" i="72"/>
  <c r="AT34" i="72"/>
  <c r="AS34" i="72"/>
  <c r="AR34" i="72"/>
  <c r="S34" i="72"/>
  <c r="Q34" i="72"/>
  <c r="J34" i="72"/>
  <c r="I34" i="72"/>
  <c r="H34" i="72"/>
  <c r="G34" i="72"/>
  <c r="B34" i="72"/>
  <c r="AA34" i="72" s="1"/>
  <c r="AT33" i="72"/>
  <c r="AS33" i="72"/>
  <c r="AR33" i="72"/>
  <c r="S33" i="72"/>
  <c r="Q33" i="72"/>
  <c r="J33" i="72"/>
  <c r="I33" i="72"/>
  <c r="H33" i="72"/>
  <c r="G33" i="72"/>
  <c r="AV33" i="72" s="1"/>
  <c r="B33" i="72"/>
  <c r="AA33" i="72" s="1"/>
  <c r="AT32" i="72"/>
  <c r="AS32" i="72"/>
  <c r="AR32" i="72"/>
  <c r="S32" i="72"/>
  <c r="Q32" i="72"/>
  <c r="J32" i="72"/>
  <c r="I32" i="72"/>
  <c r="H32" i="72"/>
  <c r="G32" i="72"/>
  <c r="AV32" i="72" s="1"/>
  <c r="B32" i="72"/>
  <c r="AA32" i="72" s="1"/>
  <c r="AT31" i="72"/>
  <c r="AS31" i="72"/>
  <c r="AR31" i="72"/>
  <c r="S31" i="72"/>
  <c r="Q31" i="72"/>
  <c r="J31" i="72"/>
  <c r="I31" i="72"/>
  <c r="H31" i="72"/>
  <c r="G31" i="72"/>
  <c r="AV31" i="72" s="1"/>
  <c r="B31" i="72"/>
  <c r="AA31" i="72" s="1"/>
  <c r="AT30" i="72"/>
  <c r="AS30" i="72"/>
  <c r="AR30" i="72"/>
  <c r="S30" i="72"/>
  <c r="Q30" i="72"/>
  <c r="J30" i="72"/>
  <c r="I30" i="72"/>
  <c r="H30" i="72"/>
  <c r="G30" i="72"/>
  <c r="B30" i="72"/>
  <c r="AA30" i="72" s="1"/>
  <c r="AV29" i="72"/>
  <c r="AT29" i="72"/>
  <c r="AS29" i="72"/>
  <c r="AR29" i="72"/>
  <c r="S29" i="72"/>
  <c r="Q29" i="72"/>
  <c r="J29" i="72"/>
  <c r="I29" i="72"/>
  <c r="H29" i="72"/>
  <c r="G29" i="72"/>
  <c r="B29" i="72"/>
  <c r="AA29" i="72" s="1"/>
  <c r="AT28" i="72"/>
  <c r="AS28" i="72"/>
  <c r="AR28" i="72"/>
  <c r="S28" i="72"/>
  <c r="Q28" i="72"/>
  <c r="J28" i="72"/>
  <c r="I28" i="72"/>
  <c r="H28" i="72"/>
  <c r="G28" i="72"/>
  <c r="AV28" i="72" s="1"/>
  <c r="B28" i="72"/>
  <c r="AA28" i="72" s="1"/>
  <c r="AT27" i="72"/>
  <c r="AS27" i="72"/>
  <c r="AR27" i="72"/>
  <c r="S27" i="72"/>
  <c r="Q27" i="72"/>
  <c r="J27" i="72"/>
  <c r="I27" i="72"/>
  <c r="H27" i="72"/>
  <c r="G27" i="72"/>
  <c r="AV27" i="72" s="1"/>
  <c r="B27" i="72"/>
  <c r="AA27" i="72" s="1"/>
  <c r="AT26" i="72"/>
  <c r="AS26" i="72"/>
  <c r="AR26" i="72"/>
  <c r="S26" i="72"/>
  <c r="Q26" i="72"/>
  <c r="J26" i="72"/>
  <c r="I26" i="72"/>
  <c r="H26" i="72"/>
  <c r="G26" i="72"/>
  <c r="B26" i="72"/>
  <c r="AA26" i="72" s="1"/>
  <c r="AV25" i="72"/>
  <c r="AT25" i="72"/>
  <c r="AS25" i="72"/>
  <c r="AR25" i="72"/>
  <c r="S25" i="72"/>
  <c r="Q25" i="72"/>
  <c r="J25" i="72"/>
  <c r="I25" i="72"/>
  <c r="H25" i="72"/>
  <c r="G25" i="72"/>
  <c r="B25" i="72"/>
  <c r="AA25" i="72" s="1"/>
  <c r="AT24" i="72"/>
  <c r="AS24" i="72"/>
  <c r="AR24" i="72"/>
  <c r="S24" i="72"/>
  <c r="Q24" i="72"/>
  <c r="J24" i="72"/>
  <c r="I24" i="72"/>
  <c r="H24" i="72"/>
  <c r="G24" i="72"/>
  <c r="AV24" i="72" s="1"/>
  <c r="B24" i="72"/>
  <c r="AA24" i="72" s="1"/>
  <c r="AT23" i="72"/>
  <c r="AS23" i="72"/>
  <c r="AR23" i="72"/>
  <c r="Z23" i="72"/>
  <c r="S23" i="72"/>
  <c r="Q23" i="72"/>
  <c r="J23" i="72"/>
  <c r="I23" i="72"/>
  <c r="H23" i="72"/>
  <c r="G23" i="72"/>
  <c r="AV23" i="72" s="1"/>
  <c r="B23" i="72"/>
  <c r="AA23" i="72" s="1"/>
  <c r="AT22" i="72"/>
  <c r="AS22" i="72"/>
  <c r="AR22" i="72"/>
  <c r="Z22" i="72"/>
  <c r="S22" i="72"/>
  <c r="Q22" i="72"/>
  <c r="J22" i="72"/>
  <c r="I22" i="72"/>
  <c r="H22" i="72"/>
  <c r="G22" i="72"/>
  <c r="AV22" i="72" s="1"/>
  <c r="B22" i="72"/>
  <c r="AA22" i="72" s="1"/>
  <c r="AT21" i="72"/>
  <c r="AS21" i="72"/>
  <c r="AR21" i="72"/>
  <c r="Z21" i="72"/>
  <c r="S21" i="72"/>
  <c r="Q21" i="72"/>
  <c r="J21" i="72"/>
  <c r="I21" i="72"/>
  <c r="H21" i="72"/>
  <c r="G21" i="72"/>
  <c r="AV21" i="72" s="1"/>
  <c r="B21" i="72"/>
  <c r="AA21" i="72" s="1"/>
  <c r="AT20" i="72"/>
  <c r="AS20" i="72"/>
  <c r="AR20" i="72"/>
  <c r="Z20" i="72"/>
  <c r="S20" i="72"/>
  <c r="Q20" i="72"/>
  <c r="J20" i="72"/>
  <c r="I20" i="72"/>
  <c r="H20" i="72"/>
  <c r="G20" i="72"/>
  <c r="AV20" i="72" s="1"/>
  <c r="B20" i="72"/>
  <c r="AA20" i="72" s="1"/>
  <c r="AT19" i="72"/>
  <c r="AS19" i="72"/>
  <c r="AR19" i="72"/>
  <c r="Z19" i="72"/>
  <c r="S19" i="72"/>
  <c r="Q19" i="72"/>
  <c r="I19" i="72"/>
  <c r="H19" i="72"/>
  <c r="G19" i="72"/>
  <c r="AS18" i="72"/>
  <c r="AR18" i="72"/>
  <c r="Z18" i="72"/>
  <c r="S18" i="72"/>
  <c r="Q18" i="72"/>
  <c r="I18" i="72"/>
  <c r="H18" i="72"/>
  <c r="G18" i="72"/>
  <c r="AS17" i="72"/>
  <c r="AR17" i="72"/>
  <c r="Z17" i="72"/>
  <c r="S17" i="72"/>
  <c r="Q17" i="72"/>
  <c r="J17" i="72"/>
  <c r="I17" i="72"/>
  <c r="H17" i="72"/>
  <c r="G17" i="72"/>
  <c r="B17" i="72"/>
  <c r="AA17" i="72" s="1"/>
  <c r="AS16" i="72"/>
  <c r="AR16" i="72"/>
  <c r="Z16" i="72"/>
  <c r="S16" i="72"/>
  <c r="Q16" i="72"/>
  <c r="J16" i="72"/>
  <c r="I16" i="72"/>
  <c r="H120" i="72" s="1"/>
  <c r="H16" i="72"/>
  <c r="G16" i="72"/>
  <c r="D120" i="72" s="1"/>
  <c r="B16" i="72"/>
  <c r="AA16" i="72" s="1"/>
  <c r="AY15" i="72"/>
  <c r="AV15" i="72"/>
  <c r="AM14" i="72"/>
  <c r="AJ14" i="72"/>
  <c r="H14" i="72"/>
  <c r="B10" i="72"/>
  <c r="C9" i="72"/>
  <c r="B141" i="72" s="1"/>
  <c r="D7" i="72"/>
  <c r="V5" i="72"/>
  <c r="E5" i="72"/>
  <c r="E3" i="72"/>
  <c r="C3" i="72"/>
  <c r="AV2" i="72"/>
  <c r="T2" i="72" a="1"/>
  <c r="T2" i="72" s="1"/>
  <c r="G16" i="71"/>
  <c r="D120" i="71" s="1"/>
  <c r="H16" i="71"/>
  <c r="B148" i="71"/>
  <c r="B146" i="71"/>
  <c r="B145" i="71"/>
  <c r="B144" i="71"/>
  <c r="B143" i="71"/>
  <c r="B142" i="71"/>
  <c r="B140" i="71"/>
  <c r="B139" i="71"/>
  <c r="B135" i="71"/>
  <c r="B134" i="71"/>
  <c r="B133" i="71"/>
  <c r="B132" i="71"/>
  <c r="D127" i="71"/>
  <c r="AV127" i="71" s="1"/>
  <c r="B127" i="71"/>
  <c r="D126" i="71"/>
  <c r="AV126" i="71" s="1"/>
  <c r="B126" i="71"/>
  <c r="D125" i="71"/>
  <c r="AV125" i="71" s="1"/>
  <c r="B125" i="71"/>
  <c r="U124" i="71"/>
  <c r="D124" i="71"/>
  <c r="AV124" i="71" s="1"/>
  <c r="B124" i="71"/>
  <c r="D123" i="71"/>
  <c r="AV123" i="71" s="1"/>
  <c r="B123" i="71"/>
  <c r="D122" i="71"/>
  <c r="AV122" i="71" s="1"/>
  <c r="B122" i="71"/>
  <c r="D121" i="71"/>
  <c r="AV121" i="71" s="1"/>
  <c r="B121" i="71"/>
  <c r="V120" i="71"/>
  <c r="T120" i="71"/>
  <c r="AT116" i="71"/>
  <c r="AT115" i="71"/>
  <c r="AS115" i="71"/>
  <c r="AR115" i="71"/>
  <c r="Z115" i="71"/>
  <c r="S115" i="71"/>
  <c r="Q115" i="71"/>
  <c r="J115" i="71"/>
  <c r="I115" i="71"/>
  <c r="H115" i="71"/>
  <c r="G115" i="71"/>
  <c r="AV115" i="71" s="1"/>
  <c r="B115" i="71"/>
  <c r="AA115" i="71" s="1"/>
  <c r="AT114" i="71"/>
  <c r="AS114" i="71"/>
  <c r="AR114" i="71"/>
  <c r="Z114" i="71"/>
  <c r="S114" i="71"/>
  <c r="Q114" i="71"/>
  <c r="J114" i="71"/>
  <c r="I114" i="71"/>
  <c r="H114" i="71"/>
  <c r="G114" i="71"/>
  <c r="B114" i="71"/>
  <c r="AA114" i="71" s="1"/>
  <c r="AT113" i="71"/>
  <c r="AS113" i="71"/>
  <c r="AR113" i="71"/>
  <c r="Z113" i="71"/>
  <c r="S113" i="71"/>
  <c r="Q113" i="71"/>
  <c r="J113" i="71"/>
  <c r="I113" i="71"/>
  <c r="H113" i="71"/>
  <c r="G113" i="71"/>
  <c r="AV113" i="71" s="1"/>
  <c r="B113" i="71"/>
  <c r="AA113" i="71" s="1"/>
  <c r="AT112" i="71"/>
  <c r="AS112" i="71"/>
  <c r="AR112" i="71"/>
  <c r="Z112" i="71"/>
  <c r="S112" i="71"/>
  <c r="Q112" i="71"/>
  <c r="J112" i="71"/>
  <c r="I112" i="71"/>
  <c r="H112" i="71"/>
  <c r="G112" i="71"/>
  <c r="B112" i="71"/>
  <c r="AA112" i="71" s="1"/>
  <c r="AT111" i="71"/>
  <c r="AS111" i="71"/>
  <c r="AR111" i="71"/>
  <c r="Z111" i="71"/>
  <c r="S111" i="71"/>
  <c r="Q111" i="71"/>
  <c r="J111" i="71"/>
  <c r="I111" i="71"/>
  <c r="H111" i="71"/>
  <c r="G111" i="71"/>
  <c r="AV111" i="71" s="1"/>
  <c r="B111" i="71"/>
  <c r="AA111" i="71" s="1"/>
  <c r="AT110" i="71"/>
  <c r="AS110" i="71"/>
  <c r="AR110" i="71"/>
  <c r="Z110" i="71"/>
  <c r="S110" i="71"/>
  <c r="Q110" i="71"/>
  <c r="J110" i="71"/>
  <c r="I110" i="71"/>
  <c r="H110" i="71"/>
  <c r="G110" i="71"/>
  <c r="B110" i="71"/>
  <c r="AA110" i="71" s="1"/>
  <c r="AT109" i="71"/>
  <c r="AS109" i="71"/>
  <c r="AR109" i="71"/>
  <c r="Z109" i="71"/>
  <c r="S109" i="71"/>
  <c r="Q109" i="71"/>
  <c r="J109" i="71"/>
  <c r="I109" i="71"/>
  <c r="H109" i="71"/>
  <c r="G109" i="71"/>
  <c r="AV109" i="71" s="1"/>
  <c r="B109" i="71"/>
  <c r="AA109" i="71" s="1"/>
  <c r="AT108" i="71"/>
  <c r="AS108" i="71"/>
  <c r="AR108" i="71"/>
  <c r="Z108" i="71"/>
  <c r="S108" i="71"/>
  <c r="Q108" i="71"/>
  <c r="J108" i="71"/>
  <c r="I108" i="71"/>
  <c r="H108" i="71"/>
  <c r="G108" i="71"/>
  <c r="B108" i="71"/>
  <c r="AA108" i="71" s="1"/>
  <c r="AT107" i="71"/>
  <c r="AS107" i="71"/>
  <c r="AR107" i="71"/>
  <c r="Z107" i="71"/>
  <c r="S107" i="71"/>
  <c r="Q107" i="71"/>
  <c r="J107" i="71"/>
  <c r="I107" i="71"/>
  <c r="H107" i="71"/>
  <c r="G107" i="71"/>
  <c r="AV107" i="71" s="1"/>
  <c r="B107" i="71"/>
  <c r="AA107" i="71" s="1"/>
  <c r="AT106" i="71"/>
  <c r="AS106" i="71"/>
  <c r="AR106" i="71"/>
  <c r="Z106" i="71"/>
  <c r="S106" i="71"/>
  <c r="Q106" i="71"/>
  <c r="J106" i="71"/>
  <c r="I106" i="71"/>
  <c r="H106" i="71"/>
  <c r="G106" i="71"/>
  <c r="B106" i="71"/>
  <c r="AA106" i="71" s="1"/>
  <c r="AT105" i="71"/>
  <c r="AS105" i="71"/>
  <c r="AR105" i="71"/>
  <c r="Z105" i="71"/>
  <c r="S105" i="71"/>
  <c r="Q105" i="71"/>
  <c r="J105" i="71"/>
  <c r="I105" i="71"/>
  <c r="H105" i="71"/>
  <c r="G105" i="71"/>
  <c r="AV105" i="71" s="1"/>
  <c r="B105" i="71"/>
  <c r="AA105" i="71" s="1"/>
  <c r="AT104" i="71"/>
  <c r="AS104" i="71"/>
  <c r="AR104" i="71"/>
  <c r="Z104" i="71"/>
  <c r="S104" i="71"/>
  <c r="Q104" i="71"/>
  <c r="J104" i="71"/>
  <c r="I104" i="71"/>
  <c r="H104" i="71"/>
  <c r="G104" i="71"/>
  <c r="B104" i="71"/>
  <c r="AA104" i="71" s="1"/>
  <c r="AT103" i="71"/>
  <c r="AS103" i="71"/>
  <c r="AR103" i="71"/>
  <c r="Z103" i="71"/>
  <c r="S103" i="71"/>
  <c r="Q103" i="71"/>
  <c r="J103" i="71"/>
  <c r="I103" i="71"/>
  <c r="H103" i="71"/>
  <c r="G103" i="71"/>
  <c r="AV103" i="71" s="1"/>
  <c r="B103" i="71"/>
  <c r="AA103" i="71" s="1"/>
  <c r="AT102" i="71"/>
  <c r="AS102" i="71"/>
  <c r="AR102" i="71"/>
  <c r="Z102" i="71"/>
  <c r="S102" i="71"/>
  <c r="Q102" i="71"/>
  <c r="J102" i="71"/>
  <c r="I102" i="71"/>
  <c r="H102" i="71"/>
  <c r="G102" i="71"/>
  <c r="B102" i="71"/>
  <c r="AA102" i="71" s="1"/>
  <c r="AT101" i="71"/>
  <c r="AS101" i="71"/>
  <c r="AR101" i="71"/>
  <c r="Z101" i="71"/>
  <c r="S101" i="71"/>
  <c r="Q101" i="71"/>
  <c r="J101" i="71"/>
  <c r="I101" i="71"/>
  <c r="H101" i="71"/>
  <c r="G101" i="71"/>
  <c r="AV101" i="71" s="1"/>
  <c r="B101" i="71"/>
  <c r="AA101" i="71" s="1"/>
  <c r="AT100" i="71"/>
  <c r="AS100" i="71"/>
  <c r="AR100" i="71"/>
  <c r="Z100" i="71"/>
  <c r="S100" i="71"/>
  <c r="Q100" i="71"/>
  <c r="J100" i="71"/>
  <c r="I100" i="71"/>
  <c r="H100" i="71"/>
  <c r="G100" i="71"/>
  <c r="B100" i="71"/>
  <c r="AA100" i="71" s="1"/>
  <c r="AT99" i="71"/>
  <c r="AS99" i="71"/>
  <c r="AR99" i="71"/>
  <c r="Z99" i="71"/>
  <c r="S99" i="71"/>
  <c r="Q99" i="71"/>
  <c r="J99" i="71"/>
  <c r="I99" i="71"/>
  <c r="H99" i="71"/>
  <c r="G99" i="71"/>
  <c r="AV99" i="71" s="1"/>
  <c r="B99" i="71"/>
  <c r="AA99" i="71" s="1"/>
  <c r="AT98" i="71"/>
  <c r="AS98" i="71"/>
  <c r="AR98" i="71"/>
  <c r="Z98" i="71"/>
  <c r="S98" i="71"/>
  <c r="Q98" i="71"/>
  <c r="J98" i="71"/>
  <c r="I98" i="71"/>
  <c r="H98" i="71"/>
  <c r="G98" i="71"/>
  <c r="B98" i="71"/>
  <c r="AA98" i="71" s="1"/>
  <c r="AT97" i="71"/>
  <c r="AS97" i="71"/>
  <c r="AR97" i="71"/>
  <c r="Z97" i="71"/>
  <c r="S97" i="71"/>
  <c r="Q97" i="71"/>
  <c r="J97" i="71"/>
  <c r="I97" i="71"/>
  <c r="H97" i="71"/>
  <c r="G97" i="71"/>
  <c r="AV97" i="71" s="1"/>
  <c r="B97" i="71"/>
  <c r="AA97" i="71" s="1"/>
  <c r="AT96" i="71"/>
  <c r="AS96" i="71"/>
  <c r="AR96" i="71"/>
  <c r="Z96" i="71"/>
  <c r="S96" i="71"/>
  <c r="Q96" i="71"/>
  <c r="J96" i="71"/>
  <c r="I96" i="71"/>
  <c r="H96" i="71"/>
  <c r="G96" i="71"/>
  <c r="B96" i="71"/>
  <c r="AA96" i="71" s="1"/>
  <c r="AT95" i="71"/>
  <c r="AS95" i="71"/>
  <c r="AR95" i="71"/>
  <c r="Z95" i="71"/>
  <c r="S95" i="71"/>
  <c r="Q95" i="71"/>
  <c r="J95" i="71"/>
  <c r="I95" i="71"/>
  <c r="H95" i="71"/>
  <c r="G95" i="71"/>
  <c r="AV95" i="71" s="1"/>
  <c r="B95" i="71"/>
  <c r="AA95" i="71" s="1"/>
  <c r="AT94" i="71"/>
  <c r="AS94" i="71"/>
  <c r="AR94" i="71"/>
  <c r="Z94" i="71"/>
  <c r="S94" i="71"/>
  <c r="Q94" i="71"/>
  <c r="J94" i="71"/>
  <c r="I94" i="71"/>
  <c r="H94" i="71"/>
  <c r="G94" i="71"/>
  <c r="B94" i="71"/>
  <c r="AA94" i="71" s="1"/>
  <c r="AT93" i="71"/>
  <c r="AS93" i="71"/>
  <c r="AR93" i="71"/>
  <c r="Z93" i="71"/>
  <c r="S93" i="71"/>
  <c r="Q93" i="71"/>
  <c r="J93" i="71"/>
  <c r="I93" i="71"/>
  <c r="H93" i="71"/>
  <c r="G93" i="71"/>
  <c r="AV93" i="71" s="1"/>
  <c r="B93" i="71"/>
  <c r="AA93" i="71" s="1"/>
  <c r="AT92" i="71"/>
  <c r="AS92" i="71"/>
  <c r="AR92" i="71"/>
  <c r="Z92" i="71"/>
  <c r="S92" i="71"/>
  <c r="Q92" i="71"/>
  <c r="J92" i="71"/>
  <c r="I92" i="71"/>
  <c r="H92" i="71"/>
  <c r="G92" i="71"/>
  <c r="B92" i="71"/>
  <c r="AA92" i="71" s="1"/>
  <c r="AT91" i="71"/>
  <c r="AS91" i="71"/>
  <c r="AR91" i="71"/>
  <c r="Z91" i="71"/>
  <c r="S91" i="71"/>
  <c r="Q91" i="71"/>
  <c r="J91" i="71"/>
  <c r="I91" i="71"/>
  <c r="H91" i="71"/>
  <c r="G91" i="71"/>
  <c r="AV91" i="71" s="1"/>
  <c r="B91" i="71"/>
  <c r="AA91" i="71" s="1"/>
  <c r="AT90" i="71"/>
  <c r="AS90" i="71"/>
  <c r="AR90" i="71"/>
  <c r="Z90" i="71"/>
  <c r="S90" i="71"/>
  <c r="Q90" i="71"/>
  <c r="J90" i="71"/>
  <c r="I90" i="71"/>
  <c r="H90" i="71"/>
  <c r="G90" i="71"/>
  <c r="B90" i="71"/>
  <c r="AA90" i="71" s="1"/>
  <c r="AT89" i="71"/>
  <c r="AS89" i="71"/>
  <c r="AR89" i="71"/>
  <c r="Z89" i="71"/>
  <c r="S89" i="71"/>
  <c r="Q89" i="71"/>
  <c r="J89" i="71"/>
  <c r="I89" i="71"/>
  <c r="H89" i="71"/>
  <c r="G89" i="71"/>
  <c r="AV89" i="71" s="1"/>
  <c r="B89" i="71"/>
  <c r="AA89" i="71" s="1"/>
  <c r="AT88" i="71"/>
  <c r="AS88" i="71"/>
  <c r="AR88" i="71"/>
  <c r="Z88" i="71"/>
  <c r="S88" i="71"/>
  <c r="Q88" i="71"/>
  <c r="J88" i="71"/>
  <c r="I88" i="71"/>
  <c r="H88" i="71"/>
  <c r="G88" i="71"/>
  <c r="B88" i="71"/>
  <c r="AA88" i="71" s="1"/>
  <c r="AT87" i="71"/>
  <c r="AS87" i="71"/>
  <c r="AR87" i="71"/>
  <c r="Z87" i="71"/>
  <c r="S87" i="71"/>
  <c r="Q87" i="71"/>
  <c r="J87" i="71"/>
  <c r="I87" i="71"/>
  <c r="H87" i="71"/>
  <c r="G87" i="71"/>
  <c r="AV87" i="71" s="1"/>
  <c r="B87" i="71"/>
  <c r="AA87" i="71" s="1"/>
  <c r="AT86" i="71"/>
  <c r="AS86" i="71"/>
  <c r="AR86" i="71"/>
  <c r="Z86" i="71"/>
  <c r="S86" i="71"/>
  <c r="Q86" i="71"/>
  <c r="J86" i="71"/>
  <c r="I86" i="71"/>
  <c r="H86" i="71"/>
  <c r="G86" i="71"/>
  <c r="B86" i="71"/>
  <c r="AA86" i="71" s="1"/>
  <c r="AT85" i="71"/>
  <c r="AS85" i="71"/>
  <c r="AR85" i="71"/>
  <c r="Z85" i="71"/>
  <c r="S85" i="71"/>
  <c r="Q85" i="71"/>
  <c r="J85" i="71"/>
  <c r="I85" i="71"/>
  <c r="H85" i="71"/>
  <c r="G85" i="71"/>
  <c r="AV85" i="71" s="1"/>
  <c r="B85" i="71"/>
  <c r="AA85" i="71" s="1"/>
  <c r="AT84" i="71"/>
  <c r="AS84" i="71"/>
  <c r="AR84" i="71"/>
  <c r="Z84" i="71"/>
  <c r="S84" i="71"/>
  <c r="Q84" i="71"/>
  <c r="J84" i="71"/>
  <c r="I84" i="71"/>
  <c r="H84" i="71"/>
  <c r="G84" i="71"/>
  <c r="B84" i="71"/>
  <c r="AA84" i="71" s="1"/>
  <c r="AT83" i="71"/>
  <c r="AS83" i="71"/>
  <c r="AR83" i="71"/>
  <c r="Z83" i="71"/>
  <c r="S83" i="71"/>
  <c r="Q83" i="71"/>
  <c r="J83" i="71"/>
  <c r="I83" i="71"/>
  <c r="H83" i="71"/>
  <c r="G83" i="71"/>
  <c r="AV83" i="71" s="1"/>
  <c r="B83" i="71"/>
  <c r="AA83" i="71" s="1"/>
  <c r="AT82" i="71"/>
  <c r="AS82" i="71"/>
  <c r="AR82" i="71"/>
  <c r="Z82" i="71"/>
  <c r="S82" i="71"/>
  <c r="Q82" i="71"/>
  <c r="J82" i="71"/>
  <c r="I82" i="71"/>
  <c r="H82" i="71"/>
  <c r="G82" i="71"/>
  <c r="B82" i="71"/>
  <c r="AA82" i="71" s="1"/>
  <c r="AT81" i="71"/>
  <c r="AS81" i="71"/>
  <c r="AR81" i="71"/>
  <c r="Z81" i="71"/>
  <c r="S81" i="71"/>
  <c r="Q81" i="71"/>
  <c r="J81" i="71"/>
  <c r="I81" i="71"/>
  <c r="H81" i="71"/>
  <c r="G81" i="71"/>
  <c r="AV81" i="71" s="1"/>
  <c r="B81" i="71"/>
  <c r="AA81" i="71" s="1"/>
  <c r="AT80" i="71"/>
  <c r="AS80" i="71"/>
  <c r="AR80" i="71"/>
  <c r="Z80" i="71"/>
  <c r="S80" i="71"/>
  <c r="Q80" i="71"/>
  <c r="J80" i="71"/>
  <c r="I80" i="71"/>
  <c r="H80" i="71"/>
  <c r="G80" i="71"/>
  <c r="B80" i="71"/>
  <c r="AA80" i="71" s="1"/>
  <c r="AT79" i="71"/>
  <c r="AS79" i="71"/>
  <c r="AR79" i="71"/>
  <c r="Z79" i="71"/>
  <c r="S79" i="71"/>
  <c r="Q79" i="71"/>
  <c r="J79" i="71"/>
  <c r="I79" i="71"/>
  <c r="H79" i="71"/>
  <c r="G79" i="71"/>
  <c r="AV79" i="71" s="1"/>
  <c r="B79" i="71"/>
  <c r="AA79" i="71" s="1"/>
  <c r="AT78" i="71"/>
  <c r="AS78" i="71"/>
  <c r="AR78" i="71"/>
  <c r="Z78" i="71"/>
  <c r="S78" i="71"/>
  <c r="Q78" i="71"/>
  <c r="J78" i="71"/>
  <c r="I78" i="71"/>
  <c r="H78" i="71"/>
  <c r="G78" i="71"/>
  <c r="B78" i="71"/>
  <c r="AA78" i="71" s="1"/>
  <c r="AT77" i="71"/>
  <c r="AS77" i="71"/>
  <c r="AR77" i="71"/>
  <c r="Z77" i="71"/>
  <c r="S77" i="71"/>
  <c r="Q77" i="71"/>
  <c r="J77" i="71"/>
  <c r="I77" i="71"/>
  <c r="H77" i="71"/>
  <c r="G77" i="71"/>
  <c r="AV77" i="71" s="1"/>
  <c r="B77" i="71"/>
  <c r="AA77" i="71" s="1"/>
  <c r="AT76" i="71"/>
  <c r="AS76" i="71"/>
  <c r="AR76" i="71"/>
  <c r="Z76" i="71"/>
  <c r="S76" i="71"/>
  <c r="Q76" i="71"/>
  <c r="J76" i="71"/>
  <c r="I76" i="71"/>
  <c r="H76" i="71"/>
  <c r="G76" i="71"/>
  <c r="B76" i="71"/>
  <c r="AA76" i="71" s="1"/>
  <c r="AT75" i="71"/>
  <c r="AS75" i="71"/>
  <c r="AR75" i="71"/>
  <c r="Z75" i="71"/>
  <c r="S75" i="71"/>
  <c r="Q75" i="71"/>
  <c r="J75" i="71"/>
  <c r="I75" i="71"/>
  <c r="H75" i="71"/>
  <c r="G75" i="71"/>
  <c r="AV75" i="71" s="1"/>
  <c r="B75" i="71"/>
  <c r="AA75" i="71" s="1"/>
  <c r="AT74" i="71"/>
  <c r="AS74" i="71"/>
  <c r="AR74" i="71"/>
  <c r="Z74" i="71"/>
  <c r="S74" i="71"/>
  <c r="Q74" i="71"/>
  <c r="J74" i="71"/>
  <c r="I74" i="71"/>
  <c r="H74" i="71"/>
  <c r="G74" i="71"/>
  <c r="B74" i="71"/>
  <c r="AA74" i="71" s="1"/>
  <c r="AT73" i="71"/>
  <c r="AS73" i="71"/>
  <c r="AR73" i="71"/>
  <c r="Z73" i="71"/>
  <c r="S73" i="71"/>
  <c r="Q73" i="71"/>
  <c r="J73" i="71"/>
  <c r="I73" i="71"/>
  <c r="H73" i="71"/>
  <c r="G73" i="71"/>
  <c r="AV73" i="71" s="1"/>
  <c r="B73" i="71"/>
  <c r="AA73" i="71" s="1"/>
  <c r="AT72" i="71"/>
  <c r="AS72" i="71"/>
  <c r="AR72" i="71"/>
  <c r="Z72" i="71"/>
  <c r="S72" i="71"/>
  <c r="Q72" i="71"/>
  <c r="J72" i="71"/>
  <c r="I72" i="71"/>
  <c r="H72" i="71"/>
  <c r="G72" i="71"/>
  <c r="B72" i="71"/>
  <c r="AA72" i="71" s="1"/>
  <c r="AT71" i="71"/>
  <c r="AS71" i="71"/>
  <c r="AR71" i="71"/>
  <c r="Z71" i="71"/>
  <c r="S71" i="71"/>
  <c r="Q71" i="71"/>
  <c r="J71" i="71"/>
  <c r="I71" i="71"/>
  <c r="H71" i="71"/>
  <c r="G71" i="71"/>
  <c r="AV71" i="71" s="1"/>
  <c r="B71" i="71"/>
  <c r="AA71" i="71" s="1"/>
  <c r="AT70" i="71"/>
  <c r="AS70" i="71"/>
  <c r="AR70" i="71"/>
  <c r="Z70" i="71"/>
  <c r="S70" i="71"/>
  <c r="Q70" i="71"/>
  <c r="J70" i="71"/>
  <c r="I70" i="71"/>
  <c r="H70" i="71"/>
  <c r="G70" i="71"/>
  <c r="B70" i="71"/>
  <c r="AA70" i="71" s="1"/>
  <c r="AT69" i="71"/>
  <c r="AS69" i="71"/>
  <c r="AR69" i="71"/>
  <c r="Z69" i="71"/>
  <c r="S69" i="71"/>
  <c r="Q69" i="71"/>
  <c r="J69" i="71"/>
  <c r="I69" i="71"/>
  <c r="H69" i="71"/>
  <c r="G69" i="71"/>
  <c r="AV69" i="71" s="1"/>
  <c r="B69" i="71"/>
  <c r="AA69" i="71" s="1"/>
  <c r="AT68" i="71"/>
  <c r="AS68" i="71"/>
  <c r="AR68" i="71"/>
  <c r="Z68" i="71"/>
  <c r="S68" i="71"/>
  <c r="Q68" i="71"/>
  <c r="J68" i="71"/>
  <c r="I68" i="71"/>
  <c r="H68" i="71"/>
  <c r="G68" i="71"/>
  <c r="B68" i="71"/>
  <c r="AA68" i="71" s="1"/>
  <c r="AT67" i="71"/>
  <c r="AS67" i="71"/>
  <c r="AR67" i="71"/>
  <c r="Z67" i="71"/>
  <c r="S67" i="71"/>
  <c r="Q67" i="71"/>
  <c r="J67" i="71"/>
  <c r="I67" i="71"/>
  <c r="H67" i="71"/>
  <c r="G67" i="71"/>
  <c r="AV67" i="71" s="1"/>
  <c r="B67" i="71"/>
  <c r="AA67" i="71" s="1"/>
  <c r="AT66" i="71"/>
  <c r="AS66" i="71"/>
  <c r="AR66" i="71"/>
  <c r="Z66" i="71"/>
  <c r="S66" i="71"/>
  <c r="Q66" i="71"/>
  <c r="J66" i="71"/>
  <c r="I66" i="71"/>
  <c r="H66" i="71"/>
  <c r="G66" i="71"/>
  <c r="B66" i="71"/>
  <c r="AA66" i="71" s="1"/>
  <c r="AT65" i="71"/>
  <c r="AS65" i="71"/>
  <c r="AR65" i="71"/>
  <c r="Z65" i="71"/>
  <c r="S65" i="71"/>
  <c r="Q65" i="71"/>
  <c r="J65" i="71"/>
  <c r="I65" i="71"/>
  <c r="H65" i="71"/>
  <c r="G65" i="71"/>
  <c r="AV65" i="71" s="1"/>
  <c r="B65" i="71"/>
  <c r="AA65" i="71" s="1"/>
  <c r="AT64" i="71"/>
  <c r="AS64" i="71"/>
  <c r="AR64" i="71"/>
  <c r="Z64" i="71"/>
  <c r="S64" i="71"/>
  <c r="Q64" i="71"/>
  <c r="J64" i="71"/>
  <c r="I64" i="71"/>
  <c r="H64" i="71"/>
  <c r="G64" i="71"/>
  <c r="AV64" i="71" s="1"/>
  <c r="B64" i="71"/>
  <c r="AA64" i="71" s="1"/>
  <c r="AT63" i="71"/>
  <c r="AS63" i="71"/>
  <c r="AR63" i="71"/>
  <c r="Z63" i="71"/>
  <c r="S63" i="71"/>
  <c r="Q63" i="71"/>
  <c r="J63" i="71"/>
  <c r="I63" i="71"/>
  <c r="H63" i="71"/>
  <c r="G63" i="71"/>
  <c r="AV63" i="71" s="1"/>
  <c r="B63" i="71"/>
  <c r="AA63" i="71" s="1"/>
  <c r="AT62" i="71"/>
  <c r="AS62" i="71"/>
  <c r="AR62" i="71"/>
  <c r="Z62" i="71"/>
  <c r="S62" i="71"/>
  <c r="Q62" i="71"/>
  <c r="J62" i="71"/>
  <c r="I62" i="71"/>
  <c r="H62" i="71"/>
  <c r="G62" i="71"/>
  <c r="AV62" i="71" s="1"/>
  <c r="B62" i="71"/>
  <c r="AA62" i="71" s="1"/>
  <c r="AT61" i="71"/>
  <c r="AS61" i="71"/>
  <c r="AR61" i="71"/>
  <c r="Z61" i="71"/>
  <c r="S61" i="71"/>
  <c r="Q61" i="71"/>
  <c r="J61" i="71"/>
  <c r="I61" i="71"/>
  <c r="H61" i="71"/>
  <c r="G61" i="71"/>
  <c r="AV61" i="71" s="1"/>
  <c r="B61" i="71"/>
  <c r="AA61" i="71" s="1"/>
  <c r="AT60" i="71"/>
  <c r="AS60" i="71"/>
  <c r="AR60" i="71"/>
  <c r="Z60" i="71"/>
  <c r="S60" i="71"/>
  <c r="Q60" i="71"/>
  <c r="J60" i="71"/>
  <c r="I60" i="71"/>
  <c r="H60" i="71"/>
  <c r="G60" i="71"/>
  <c r="AV60" i="71" s="1"/>
  <c r="B60" i="71"/>
  <c r="AA60" i="71" s="1"/>
  <c r="AT59" i="71"/>
  <c r="AS59" i="71"/>
  <c r="AR59" i="71"/>
  <c r="S59" i="71"/>
  <c r="Q59" i="71"/>
  <c r="J59" i="71"/>
  <c r="I59" i="71"/>
  <c r="H59" i="71"/>
  <c r="G59" i="71"/>
  <c r="AV59" i="71" s="1"/>
  <c r="B59" i="71"/>
  <c r="AA59" i="71" s="1"/>
  <c r="AT58" i="71"/>
  <c r="AS58" i="71"/>
  <c r="AR58" i="71"/>
  <c r="S58" i="71"/>
  <c r="Q58" i="71"/>
  <c r="J58" i="71"/>
  <c r="I58" i="71"/>
  <c r="H58" i="71"/>
  <c r="G58" i="71"/>
  <c r="B58" i="71"/>
  <c r="AA58" i="71" s="1"/>
  <c r="AV57" i="71"/>
  <c r="AT57" i="71"/>
  <c r="AS57" i="71"/>
  <c r="AR57" i="71"/>
  <c r="S57" i="71"/>
  <c r="Q57" i="71"/>
  <c r="J57" i="71"/>
  <c r="I57" i="71"/>
  <c r="H57" i="71"/>
  <c r="G57" i="71"/>
  <c r="B57" i="71"/>
  <c r="AA57" i="71" s="1"/>
  <c r="AT56" i="71"/>
  <c r="AS56" i="71"/>
  <c r="AR56" i="71"/>
  <c r="S56" i="71"/>
  <c r="Q56" i="71"/>
  <c r="J56" i="71"/>
  <c r="I56" i="71"/>
  <c r="H56" i="71"/>
  <c r="G56" i="71"/>
  <c r="AV56" i="71" s="1"/>
  <c r="B56" i="71"/>
  <c r="AA56" i="71" s="1"/>
  <c r="AT55" i="71"/>
  <c r="AS55" i="71"/>
  <c r="AR55" i="71"/>
  <c r="S55" i="71"/>
  <c r="Q55" i="71"/>
  <c r="J55" i="71"/>
  <c r="I55" i="71"/>
  <c r="H55" i="71"/>
  <c r="G55" i="71"/>
  <c r="AV55" i="71" s="1"/>
  <c r="B55" i="71"/>
  <c r="AA55" i="71" s="1"/>
  <c r="AT54" i="71"/>
  <c r="AS54" i="71"/>
  <c r="AR54" i="71"/>
  <c r="S54" i="71"/>
  <c r="Q54" i="71"/>
  <c r="J54" i="71"/>
  <c r="I54" i="71"/>
  <c r="H54" i="71"/>
  <c r="G54" i="71"/>
  <c r="B54" i="71"/>
  <c r="AA54" i="71" s="1"/>
  <c r="AV53" i="71"/>
  <c r="AT53" i="71"/>
  <c r="AS53" i="71"/>
  <c r="AR53" i="71"/>
  <c r="S53" i="71"/>
  <c r="Q53" i="71"/>
  <c r="J53" i="71"/>
  <c r="I53" i="71"/>
  <c r="H53" i="71"/>
  <c r="G53" i="71"/>
  <c r="B53" i="71"/>
  <c r="AA53" i="71" s="1"/>
  <c r="AT52" i="71"/>
  <c r="AS52" i="71"/>
  <c r="AR52" i="71"/>
  <c r="S52" i="71"/>
  <c r="Q52" i="71"/>
  <c r="J52" i="71"/>
  <c r="I52" i="71"/>
  <c r="H52" i="71"/>
  <c r="G52" i="71"/>
  <c r="AV52" i="71" s="1"/>
  <c r="B52" i="71"/>
  <c r="AA52" i="71" s="1"/>
  <c r="AT51" i="71"/>
  <c r="AS51" i="71"/>
  <c r="AR51" i="71"/>
  <c r="S51" i="71"/>
  <c r="Q51" i="71"/>
  <c r="J51" i="71"/>
  <c r="I51" i="71"/>
  <c r="H51" i="71"/>
  <c r="G51" i="71"/>
  <c r="AV51" i="71" s="1"/>
  <c r="B51" i="71"/>
  <c r="AA51" i="71" s="1"/>
  <c r="AV50" i="71"/>
  <c r="AT50" i="71"/>
  <c r="AS50" i="71"/>
  <c r="AR50" i="71"/>
  <c r="AA50" i="71"/>
  <c r="S50" i="71"/>
  <c r="Q50" i="71"/>
  <c r="J50" i="71"/>
  <c r="I50" i="71"/>
  <c r="H50" i="71"/>
  <c r="G50" i="71"/>
  <c r="B50" i="71"/>
  <c r="AV49" i="71"/>
  <c r="AT49" i="71"/>
  <c r="AS49" i="71"/>
  <c r="AR49" i="71"/>
  <c r="AA49" i="71"/>
  <c r="S49" i="71"/>
  <c r="Q49" i="71"/>
  <c r="J49" i="71"/>
  <c r="I49" i="71"/>
  <c r="H49" i="71"/>
  <c r="G49" i="71"/>
  <c r="B49" i="71"/>
  <c r="AT48" i="71"/>
  <c r="AS48" i="71"/>
  <c r="AR48" i="71"/>
  <c r="S48" i="71"/>
  <c r="Q48" i="71"/>
  <c r="J48" i="71"/>
  <c r="I48" i="71"/>
  <c r="H48" i="71"/>
  <c r="G48" i="71"/>
  <c r="AV48" i="71" s="1"/>
  <c r="B48" i="71"/>
  <c r="AA48" i="71" s="1"/>
  <c r="AT47" i="71"/>
  <c r="AS47" i="71"/>
  <c r="AR47" i="71"/>
  <c r="S47" i="71"/>
  <c r="Q47" i="71"/>
  <c r="J47" i="71"/>
  <c r="I47" i="71"/>
  <c r="H47" i="71"/>
  <c r="G47" i="71"/>
  <c r="AV47" i="71" s="1"/>
  <c r="B47" i="71"/>
  <c r="AA47" i="71" s="1"/>
  <c r="AV46" i="71"/>
  <c r="AT46" i="71"/>
  <c r="AS46" i="71"/>
  <c r="AR46" i="71"/>
  <c r="AA46" i="71"/>
  <c r="S46" i="71"/>
  <c r="Q46" i="71"/>
  <c r="J46" i="71"/>
  <c r="I46" i="71"/>
  <c r="H46" i="71"/>
  <c r="G46" i="71"/>
  <c r="B46" i="71"/>
  <c r="AV45" i="71"/>
  <c r="AT45" i="71"/>
  <c r="AS45" i="71"/>
  <c r="AR45" i="71"/>
  <c r="S45" i="71"/>
  <c r="Q45" i="71"/>
  <c r="J45" i="71"/>
  <c r="I45" i="71"/>
  <c r="H45" i="71"/>
  <c r="G45" i="71"/>
  <c r="B45" i="71"/>
  <c r="AA45" i="71" s="1"/>
  <c r="AT44" i="71"/>
  <c r="AS44" i="71"/>
  <c r="AR44" i="71"/>
  <c r="S44" i="71"/>
  <c r="Q44" i="71"/>
  <c r="J44" i="71"/>
  <c r="I44" i="71"/>
  <c r="H44" i="71"/>
  <c r="G44" i="71"/>
  <c r="B44" i="71"/>
  <c r="AA44" i="71" s="1"/>
  <c r="AT43" i="71"/>
  <c r="AS43" i="71"/>
  <c r="AR43" i="71"/>
  <c r="S43" i="71"/>
  <c r="Q43" i="71"/>
  <c r="J43" i="71"/>
  <c r="I43" i="71"/>
  <c r="H43" i="71"/>
  <c r="G43" i="71"/>
  <c r="AV43" i="71" s="1"/>
  <c r="B43" i="71"/>
  <c r="AA43" i="71" s="1"/>
  <c r="AT42" i="71"/>
  <c r="AS42" i="71"/>
  <c r="AR42" i="71"/>
  <c r="S42" i="71"/>
  <c r="Q42" i="71"/>
  <c r="J42" i="71"/>
  <c r="I42" i="71"/>
  <c r="H42" i="71"/>
  <c r="G42" i="71"/>
  <c r="B42" i="71"/>
  <c r="AA42" i="71" s="1"/>
  <c r="AT41" i="71"/>
  <c r="AS41" i="71"/>
  <c r="AR41" i="71"/>
  <c r="S41" i="71"/>
  <c r="Q41" i="71"/>
  <c r="J41" i="71"/>
  <c r="I41" i="71"/>
  <c r="H41" i="71"/>
  <c r="G41" i="71"/>
  <c r="AV41" i="71" s="1"/>
  <c r="B41" i="71"/>
  <c r="AA41" i="71" s="1"/>
  <c r="AV40" i="71"/>
  <c r="AT40" i="71"/>
  <c r="AS40" i="71"/>
  <c r="AR40" i="71"/>
  <c r="S40" i="71"/>
  <c r="Q40" i="71"/>
  <c r="J40" i="71"/>
  <c r="I40" i="71"/>
  <c r="H40" i="71"/>
  <c r="G40" i="71"/>
  <c r="B40" i="71"/>
  <c r="AA40" i="71" s="1"/>
  <c r="AT39" i="71"/>
  <c r="AS39" i="71"/>
  <c r="AR39" i="71"/>
  <c r="S39" i="71"/>
  <c r="Q39" i="71"/>
  <c r="J39" i="71"/>
  <c r="I39" i="71"/>
  <c r="H39" i="71"/>
  <c r="G39" i="71"/>
  <c r="AV39" i="71" s="1"/>
  <c r="B39" i="71"/>
  <c r="AA39" i="71" s="1"/>
  <c r="AT38" i="71"/>
  <c r="AS38" i="71"/>
  <c r="AR38" i="71"/>
  <c r="AA38" i="71"/>
  <c r="S38" i="71"/>
  <c r="Q38" i="71"/>
  <c r="J38" i="71"/>
  <c r="I38" i="71"/>
  <c r="H38" i="71"/>
  <c r="G38" i="71"/>
  <c r="B38" i="71"/>
  <c r="AV37" i="71"/>
  <c r="AT37" i="71"/>
  <c r="AS37" i="71"/>
  <c r="AR37" i="71"/>
  <c r="AA37" i="71"/>
  <c r="S37" i="71"/>
  <c r="Q37" i="71"/>
  <c r="J37" i="71"/>
  <c r="I37" i="71"/>
  <c r="H37" i="71"/>
  <c r="G37" i="71"/>
  <c r="B37" i="71"/>
  <c r="AV36" i="71"/>
  <c r="AT36" i="71"/>
  <c r="AS36" i="71"/>
  <c r="AR36" i="71"/>
  <c r="AA36" i="71"/>
  <c r="S36" i="71"/>
  <c r="Q36" i="71"/>
  <c r="J36" i="71"/>
  <c r="I36" i="71"/>
  <c r="H36" i="71"/>
  <c r="G36" i="71"/>
  <c r="B36" i="71"/>
  <c r="AT35" i="71"/>
  <c r="AS35" i="71"/>
  <c r="AR35" i="71"/>
  <c r="S35" i="71"/>
  <c r="Q35" i="71"/>
  <c r="J35" i="71"/>
  <c r="I35" i="71"/>
  <c r="H35" i="71"/>
  <c r="G35" i="71"/>
  <c r="AV35" i="71" s="1"/>
  <c r="B35" i="71"/>
  <c r="AA35" i="71" s="1"/>
  <c r="AV34" i="71"/>
  <c r="AT34" i="71"/>
  <c r="AS34" i="71"/>
  <c r="AR34" i="71"/>
  <c r="S34" i="71"/>
  <c r="Q34" i="71"/>
  <c r="J34" i="71"/>
  <c r="I34" i="71"/>
  <c r="H34" i="71"/>
  <c r="G34" i="71"/>
  <c r="B34" i="71"/>
  <c r="AA34" i="71" s="1"/>
  <c r="AT33" i="71"/>
  <c r="AS33" i="71"/>
  <c r="AR33" i="71"/>
  <c r="S33" i="71"/>
  <c r="Q33" i="71"/>
  <c r="J33" i="71"/>
  <c r="I33" i="71"/>
  <c r="H33" i="71"/>
  <c r="G33" i="71"/>
  <c r="AV33" i="71" s="1"/>
  <c r="B33" i="71"/>
  <c r="AA33" i="71" s="1"/>
  <c r="AT32" i="71"/>
  <c r="AS32" i="71"/>
  <c r="AR32" i="71"/>
  <c r="S32" i="71"/>
  <c r="Q32" i="71"/>
  <c r="J32" i="71"/>
  <c r="I32" i="71"/>
  <c r="H32" i="71"/>
  <c r="G32" i="71"/>
  <c r="AV32" i="71" s="1"/>
  <c r="B32" i="71"/>
  <c r="AA32" i="71" s="1"/>
  <c r="AT31" i="71"/>
  <c r="AS31" i="71"/>
  <c r="AR31" i="71"/>
  <c r="S31" i="71"/>
  <c r="Q31" i="71"/>
  <c r="J31" i="71"/>
  <c r="I31" i="71"/>
  <c r="H31" i="71"/>
  <c r="G31" i="71"/>
  <c r="AV31" i="71" s="1"/>
  <c r="B31" i="71"/>
  <c r="AA31" i="71" s="1"/>
  <c r="AT30" i="71"/>
  <c r="AS30" i="71"/>
  <c r="AR30" i="71"/>
  <c r="S30" i="71"/>
  <c r="Q30" i="71"/>
  <c r="J30" i="71"/>
  <c r="I30" i="71"/>
  <c r="H30" i="71"/>
  <c r="G30" i="71"/>
  <c r="B30" i="71"/>
  <c r="AA30" i="71" s="1"/>
  <c r="AV29" i="71"/>
  <c r="AT29" i="71"/>
  <c r="AS29" i="71"/>
  <c r="AR29" i="71"/>
  <c r="S29" i="71"/>
  <c r="Q29" i="71"/>
  <c r="J29" i="71"/>
  <c r="I29" i="71"/>
  <c r="H29" i="71"/>
  <c r="G29" i="71"/>
  <c r="B29" i="71"/>
  <c r="AA29" i="71" s="1"/>
  <c r="AT28" i="71"/>
  <c r="AS28" i="71"/>
  <c r="AR28" i="71"/>
  <c r="S28" i="71"/>
  <c r="Q28" i="71"/>
  <c r="J28" i="71"/>
  <c r="I28" i="71"/>
  <c r="H28" i="71"/>
  <c r="G28" i="71"/>
  <c r="AV28" i="71" s="1"/>
  <c r="B28" i="71"/>
  <c r="AA28" i="71" s="1"/>
  <c r="AT27" i="71"/>
  <c r="AS27" i="71"/>
  <c r="AR27" i="71"/>
  <c r="S27" i="71"/>
  <c r="Q27" i="71"/>
  <c r="J27" i="71"/>
  <c r="I27" i="71"/>
  <c r="H27" i="71"/>
  <c r="G27" i="71"/>
  <c r="AV27" i="71" s="1"/>
  <c r="B27" i="71"/>
  <c r="AA27" i="71" s="1"/>
  <c r="AT26" i="71"/>
  <c r="AS26" i="71"/>
  <c r="AR26" i="71"/>
  <c r="S26" i="71"/>
  <c r="Q26" i="71"/>
  <c r="J26" i="71"/>
  <c r="I26" i="71"/>
  <c r="H26" i="71"/>
  <c r="G26" i="71"/>
  <c r="B26" i="71"/>
  <c r="AA26" i="71" s="1"/>
  <c r="AV25" i="71"/>
  <c r="AT25" i="71"/>
  <c r="AS25" i="71"/>
  <c r="AR25" i="71"/>
  <c r="S25" i="71"/>
  <c r="Q25" i="71"/>
  <c r="J25" i="71"/>
  <c r="I25" i="71"/>
  <c r="H25" i="71"/>
  <c r="G25" i="71"/>
  <c r="B25" i="71"/>
  <c r="AA25" i="71" s="1"/>
  <c r="AT24" i="71"/>
  <c r="AS24" i="71"/>
  <c r="AR24" i="71"/>
  <c r="S24" i="71"/>
  <c r="Q24" i="71"/>
  <c r="J24" i="71"/>
  <c r="I24" i="71"/>
  <c r="H24" i="71"/>
  <c r="G24" i="71"/>
  <c r="AV24" i="71" s="1"/>
  <c r="B24" i="71"/>
  <c r="AA24" i="71" s="1"/>
  <c r="AT23" i="71"/>
  <c r="AS23" i="71"/>
  <c r="AR23" i="71"/>
  <c r="Z23" i="71"/>
  <c r="S23" i="71"/>
  <c r="Q23" i="71"/>
  <c r="J23" i="71"/>
  <c r="I23" i="71"/>
  <c r="H23" i="71"/>
  <c r="G23" i="71"/>
  <c r="AV23" i="71" s="1"/>
  <c r="B23" i="71"/>
  <c r="AA23" i="71" s="1"/>
  <c r="AS22" i="71"/>
  <c r="AR22" i="71"/>
  <c r="Z22" i="71"/>
  <c r="S22" i="71"/>
  <c r="Q22" i="71"/>
  <c r="I22" i="71"/>
  <c r="H22" i="71"/>
  <c r="G22" i="71"/>
  <c r="AS21" i="71"/>
  <c r="AR21" i="71"/>
  <c r="Z21" i="71"/>
  <c r="S21" i="71"/>
  <c r="Q21" i="71"/>
  <c r="I21" i="71"/>
  <c r="H21" i="71"/>
  <c r="G21" i="71"/>
  <c r="AS20" i="71"/>
  <c r="AR20" i="71"/>
  <c r="Z20" i="71"/>
  <c r="S20" i="71"/>
  <c r="Q20" i="71"/>
  <c r="I20" i="71"/>
  <c r="H20" i="71"/>
  <c r="G20" i="71"/>
  <c r="AS19" i="71"/>
  <c r="AR19" i="71"/>
  <c r="Z19" i="71"/>
  <c r="S19" i="71"/>
  <c r="Q19" i="71"/>
  <c r="I19" i="71"/>
  <c r="H19" i="71"/>
  <c r="G19" i="71"/>
  <c r="AS18" i="71"/>
  <c r="AR18" i="71"/>
  <c r="Z18" i="71"/>
  <c r="S18" i="71"/>
  <c r="Q18" i="71"/>
  <c r="I18" i="71"/>
  <c r="H18" i="71"/>
  <c r="G18" i="71"/>
  <c r="AS17" i="71"/>
  <c r="AR17" i="71"/>
  <c r="Z17" i="71"/>
  <c r="S17" i="71"/>
  <c r="Q17" i="71"/>
  <c r="I17" i="71"/>
  <c r="H17" i="71"/>
  <c r="G17" i="71"/>
  <c r="AS16" i="71"/>
  <c r="AR16" i="71"/>
  <c r="Z16" i="71"/>
  <c r="S16" i="71"/>
  <c r="Q16" i="71"/>
  <c r="I16" i="71"/>
  <c r="H120" i="71" s="1"/>
  <c r="B16" i="71"/>
  <c r="AA16" i="71" s="1"/>
  <c r="AY15" i="71"/>
  <c r="AV15" i="71"/>
  <c r="AM14" i="71"/>
  <c r="AJ14" i="71"/>
  <c r="H14" i="71"/>
  <c r="B10" i="71"/>
  <c r="C9" i="71"/>
  <c r="B141" i="71" s="1"/>
  <c r="D7" i="71"/>
  <c r="V5" i="71"/>
  <c r="E5" i="71"/>
  <c r="E3" i="71"/>
  <c r="C3" i="71"/>
  <c r="AV2" i="71"/>
  <c r="T2" i="71" a="1"/>
  <c r="T2" i="71" s="1"/>
  <c r="B148" i="70"/>
  <c r="B146" i="70"/>
  <c r="B145" i="70"/>
  <c r="B144" i="70"/>
  <c r="B143" i="70"/>
  <c r="B142" i="70"/>
  <c r="B140" i="70"/>
  <c r="B139" i="70"/>
  <c r="B135" i="70"/>
  <c r="B134" i="70"/>
  <c r="B133" i="70"/>
  <c r="B132" i="70"/>
  <c r="D127" i="70"/>
  <c r="AV127" i="70" s="1"/>
  <c r="B127" i="70"/>
  <c r="D126" i="70"/>
  <c r="AV126" i="70" s="1"/>
  <c r="B126" i="70"/>
  <c r="D125" i="70"/>
  <c r="AV125" i="70" s="1"/>
  <c r="B125" i="70"/>
  <c r="U124" i="70"/>
  <c r="D124" i="70"/>
  <c r="AV124" i="70" s="1"/>
  <c r="B124" i="70"/>
  <c r="D123" i="70"/>
  <c r="AV123" i="70" s="1"/>
  <c r="B123" i="70"/>
  <c r="D122" i="70"/>
  <c r="AV122" i="70" s="1"/>
  <c r="B122" i="70"/>
  <c r="D121" i="70"/>
  <c r="AV121" i="70" s="1"/>
  <c r="B121" i="70"/>
  <c r="V120" i="70"/>
  <c r="T120" i="70"/>
  <c r="AT116" i="70"/>
  <c r="AT115" i="70"/>
  <c r="AS115" i="70"/>
  <c r="AR115" i="70"/>
  <c r="Z115" i="70"/>
  <c r="S115" i="70"/>
  <c r="Q115" i="70"/>
  <c r="J115" i="70"/>
  <c r="I115" i="70"/>
  <c r="H115" i="70"/>
  <c r="G115" i="70"/>
  <c r="AV115" i="70" s="1"/>
  <c r="B115" i="70"/>
  <c r="AA115" i="70" s="1"/>
  <c r="AT114" i="70"/>
  <c r="AS114" i="70"/>
  <c r="AR114" i="70"/>
  <c r="Z114" i="70"/>
  <c r="S114" i="70"/>
  <c r="Q114" i="70"/>
  <c r="J114" i="70"/>
  <c r="I114" i="70"/>
  <c r="H114" i="70"/>
  <c r="G114" i="70"/>
  <c r="B114" i="70"/>
  <c r="AA114" i="70" s="1"/>
  <c r="AT113" i="70"/>
  <c r="AS113" i="70"/>
  <c r="AR113" i="70"/>
  <c r="Z113" i="70"/>
  <c r="S113" i="70"/>
  <c r="Q113" i="70"/>
  <c r="J113" i="70"/>
  <c r="I113" i="70"/>
  <c r="H113" i="70"/>
  <c r="G113" i="70"/>
  <c r="AV113" i="70" s="1"/>
  <c r="B113" i="70"/>
  <c r="AA113" i="70" s="1"/>
  <c r="AT112" i="70"/>
  <c r="AS112" i="70"/>
  <c r="AR112" i="70"/>
  <c r="Z112" i="70"/>
  <c r="S112" i="70"/>
  <c r="Q112" i="70"/>
  <c r="J112" i="70"/>
  <c r="I112" i="70"/>
  <c r="H112" i="70"/>
  <c r="G112" i="70"/>
  <c r="B112" i="70"/>
  <c r="AA112" i="70" s="1"/>
  <c r="AT111" i="70"/>
  <c r="AS111" i="70"/>
  <c r="AR111" i="70"/>
  <c r="Z111" i="70"/>
  <c r="S111" i="70"/>
  <c r="Q111" i="70"/>
  <c r="J111" i="70"/>
  <c r="I111" i="70"/>
  <c r="H111" i="70"/>
  <c r="G111" i="70"/>
  <c r="AV111" i="70" s="1"/>
  <c r="B111" i="70"/>
  <c r="AA111" i="70" s="1"/>
  <c r="AT110" i="70"/>
  <c r="AS110" i="70"/>
  <c r="AR110" i="70"/>
  <c r="Z110" i="70"/>
  <c r="S110" i="70"/>
  <c r="Q110" i="70"/>
  <c r="J110" i="70"/>
  <c r="I110" i="70"/>
  <c r="H110" i="70"/>
  <c r="G110" i="70"/>
  <c r="B110" i="70"/>
  <c r="AA110" i="70" s="1"/>
  <c r="AT109" i="70"/>
  <c r="AS109" i="70"/>
  <c r="AR109" i="70"/>
  <c r="Z109" i="70"/>
  <c r="S109" i="70"/>
  <c r="Q109" i="70"/>
  <c r="J109" i="70"/>
  <c r="I109" i="70"/>
  <c r="H109" i="70"/>
  <c r="G109" i="70"/>
  <c r="AV109" i="70" s="1"/>
  <c r="B109" i="70"/>
  <c r="AA109" i="70" s="1"/>
  <c r="AT108" i="70"/>
  <c r="AS108" i="70"/>
  <c r="AR108" i="70"/>
  <c r="Z108" i="70"/>
  <c r="S108" i="70"/>
  <c r="Q108" i="70"/>
  <c r="J108" i="70"/>
  <c r="I108" i="70"/>
  <c r="H108" i="70"/>
  <c r="G108" i="70"/>
  <c r="B108" i="70"/>
  <c r="AA108" i="70" s="1"/>
  <c r="AT107" i="70"/>
  <c r="AS107" i="70"/>
  <c r="AR107" i="70"/>
  <c r="Z107" i="70"/>
  <c r="S107" i="70"/>
  <c r="Q107" i="70"/>
  <c r="J107" i="70"/>
  <c r="I107" i="70"/>
  <c r="H107" i="70"/>
  <c r="G107" i="70"/>
  <c r="AV107" i="70" s="1"/>
  <c r="B107" i="70"/>
  <c r="AA107" i="70" s="1"/>
  <c r="AT106" i="70"/>
  <c r="AS106" i="70"/>
  <c r="AR106" i="70"/>
  <c r="Z106" i="70"/>
  <c r="S106" i="70"/>
  <c r="Q106" i="70"/>
  <c r="J106" i="70"/>
  <c r="I106" i="70"/>
  <c r="H106" i="70"/>
  <c r="G106" i="70"/>
  <c r="B106" i="70"/>
  <c r="AA106" i="70" s="1"/>
  <c r="AT105" i="70"/>
  <c r="AS105" i="70"/>
  <c r="AR105" i="70"/>
  <c r="Z105" i="70"/>
  <c r="S105" i="70"/>
  <c r="Q105" i="70"/>
  <c r="J105" i="70"/>
  <c r="I105" i="70"/>
  <c r="H105" i="70"/>
  <c r="G105" i="70"/>
  <c r="AV105" i="70" s="1"/>
  <c r="B105" i="70"/>
  <c r="AA105" i="70" s="1"/>
  <c r="AT104" i="70"/>
  <c r="AS104" i="70"/>
  <c r="AR104" i="70"/>
  <c r="Z104" i="70"/>
  <c r="S104" i="70"/>
  <c r="Q104" i="70"/>
  <c r="J104" i="70"/>
  <c r="I104" i="70"/>
  <c r="H104" i="70"/>
  <c r="G104" i="70"/>
  <c r="B104" i="70"/>
  <c r="AA104" i="70" s="1"/>
  <c r="AT103" i="70"/>
  <c r="AS103" i="70"/>
  <c r="AR103" i="70"/>
  <c r="Z103" i="70"/>
  <c r="S103" i="70"/>
  <c r="Q103" i="70"/>
  <c r="J103" i="70"/>
  <c r="I103" i="70"/>
  <c r="H103" i="70"/>
  <c r="G103" i="70"/>
  <c r="AV103" i="70" s="1"/>
  <c r="B103" i="70"/>
  <c r="AA103" i="70" s="1"/>
  <c r="AT102" i="70"/>
  <c r="AS102" i="70"/>
  <c r="AR102" i="70"/>
  <c r="Z102" i="70"/>
  <c r="S102" i="70"/>
  <c r="Q102" i="70"/>
  <c r="J102" i="70"/>
  <c r="I102" i="70"/>
  <c r="H102" i="70"/>
  <c r="G102" i="70"/>
  <c r="B102" i="70"/>
  <c r="AA102" i="70" s="1"/>
  <c r="AT101" i="70"/>
  <c r="AS101" i="70"/>
  <c r="AR101" i="70"/>
  <c r="Z101" i="70"/>
  <c r="S101" i="70"/>
  <c r="Q101" i="70"/>
  <c r="J101" i="70"/>
  <c r="I101" i="70"/>
  <c r="H101" i="70"/>
  <c r="G101" i="70"/>
  <c r="AV101" i="70" s="1"/>
  <c r="B101" i="70"/>
  <c r="AA101" i="70" s="1"/>
  <c r="AT100" i="70"/>
  <c r="AS100" i="70"/>
  <c r="AR100" i="70"/>
  <c r="Z100" i="70"/>
  <c r="S100" i="70"/>
  <c r="Q100" i="70"/>
  <c r="J100" i="70"/>
  <c r="I100" i="70"/>
  <c r="H100" i="70"/>
  <c r="G100" i="70"/>
  <c r="B100" i="70"/>
  <c r="AA100" i="70" s="1"/>
  <c r="AT99" i="70"/>
  <c r="AS99" i="70"/>
  <c r="AR99" i="70"/>
  <c r="Z99" i="70"/>
  <c r="S99" i="70"/>
  <c r="Q99" i="70"/>
  <c r="J99" i="70"/>
  <c r="I99" i="70"/>
  <c r="H99" i="70"/>
  <c r="G99" i="70"/>
  <c r="AV99" i="70" s="1"/>
  <c r="B99" i="70"/>
  <c r="AA99" i="70" s="1"/>
  <c r="AT98" i="70"/>
  <c r="AS98" i="70"/>
  <c r="AR98" i="70"/>
  <c r="Z98" i="70"/>
  <c r="S98" i="70"/>
  <c r="Q98" i="70"/>
  <c r="J98" i="70"/>
  <c r="I98" i="70"/>
  <c r="H98" i="70"/>
  <c r="G98" i="70"/>
  <c r="B98" i="70"/>
  <c r="AA98" i="70" s="1"/>
  <c r="AT97" i="70"/>
  <c r="AS97" i="70"/>
  <c r="AR97" i="70"/>
  <c r="Z97" i="70"/>
  <c r="S97" i="70"/>
  <c r="Q97" i="70"/>
  <c r="J97" i="70"/>
  <c r="I97" i="70"/>
  <c r="H97" i="70"/>
  <c r="G97" i="70"/>
  <c r="AV97" i="70" s="1"/>
  <c r="B97" i="70"/>
  <c r="AA97" i="70" s="1"/>
  <c r="AT96" i="70"/>
  <c r="AS96" i="70"/>
  <c r="AR96" i="70"/>
  <c r="Z96" i="70"/>
  <c r="S96" i="70"/>
  <c r="Q96" i="70"/>
  <c r="J96" i="70"/>
  <c r="I96" i="70"/>
  <c r="H96" i="70"/>
  <c r="G96" i="70"/>
  <c r="B96" i="70"/>
  <c r="AA96" i="70" s="1"/>
  <c r="AT95" i="70"/>
  <c r="AS95" i="70"/>
  <c r="AR95" i="70"/>
  <c r="Z95" i="70"/>
  <c r="S95" i="70"/>
  <c r="Q95" i="70"/>
  <c r="J95" i="70"/>
  <c r="I95" i="70"/>
  <c r="H95" i="70"/>
  <c r="G95" i="70"/>
  <c r="AV95" i="70" s="1"/>
  <c r="B95" i="70"/>
  <c r="AA95" i="70" s="1"/>
  <c r="AT94" i="70"/>
  <c r="AS94" i="70"/>
  <c r="AR94" i="70"/>
  <c r="Z94" i="70"/>
  <c r="S94" i="70"/>
  <c r="Q94" i="70"/>
  <c r="J94" i="70"/>
  <c r="I94" i="70"/>
  <c r="H94" i="70"/>
  <c r="G94" i="70"/>
  <c r="B94" i="70"/>
  <c r="AA94" i="70" s="1"/>
  <c r="AT93" i="70"/>
  <c r="AS93" i="70"/>
  <c r="AR93" i="70"/>
  <c r="Z93" i="70"/>
  <c r="S93" i="70"/>
  <c r="Q93" i="70"/>
  <c r="J93" i="70"/>
  <c r="I93" i="70"/>
  <c r="H93" i="70"/>
  <c r="G93" i="70"/>
  <c r="AV93" i="70" s="1"/>
  <c r="B93" i="70"/>
  <c r="AA93" i="70" s="1"/>
  <c r="AT92" i="70"/>
  <c r="AS92" i="70"/>
  <c r="AR92" i="70"/>
  <c r="Z92" i="70"/>
  <c r="S92" i="70"/>
  <c r="Q92" i="70"/>
  <c r="J92" i="70"/>
  <c r="I92" i="70"/>
  <c r="H92" i="70"/>
  <c r="G92" i="70"/>
  <c r="B92" i="70"/>
  <c r="AA92" i="70" s="1"/>
  <c r="AT91" i="70"/>
  <c r="AS91" i="70"/>
  <c r="AR91" i="70"/>
  <c r="Z91" i="70"/>
  <c r="S91" i="70"/>
  <c r="Q91" i="70"/>
  <c r="J91" i="70"/>
  <c r="I91" i="70"/>
  <c r="H91" i="70"/>
  <c r="G91" i="70"/>
  <c r="AV91" i="70" s="1"/>
  <c r="B91" i="70"/>
  <c r="AA91" i="70" s="1"/>
  <c r="AT90" i="70"/>
  <c r="AS90" i="70"/>
  <c r="AR90" i="70"/>
  <c r="Z90" i="70"/>
  <c r="S90" i="70"/>
  <c r="Q90" i="70"/>
  <c r="J90" i="70"/>
  <c r="I90" i="70"/>
  <c r="H90" i="70"/>
  <c r="G90" i="70"/>
  <c r="B90" i="70"/>
  <c r="AA90" i="70" s="1"/>
  <c r="AT89" i="70"/>
  <c r="AS89" i="70"/>
  <c r="AR89" i="70"/>
  <c r="Z89" i="70"/>
  <c r="S89" i="70"/>
  <c r="Q89" i="70"/>
  <c r="J89" i="70"/>
  <c r="I89" i="70"/>
  <c r="H89" i="70"/>
  <c r="G89" i="70"/>
  <c r="AV89" i="70" s="1"/>
  <c r="B89" i="70"/>
  <c r="AA89" i="70" s="1"/>
  <c r="AT88" i="70"/>
  <c r="AS88" i="70"/>
  <c r="AR88" i="70"/>
  <c r="Z88" i="70"/>
  <c r="S88" i="70"/>
  <c r="Q88" i="70"/>
  <c r="J88" i="70"/>
  <c r="I88" i="70"/>
  <c r="H88" i="70"/>
  <c r="G88" i="70"/>
  <c r="B88" i="70"/>
  <c r="AA88" i="70" s="1"/>
  <c r="AT87" i="70"/>
  <c r="AS87" i="70"/>
  <c r="AR87" i="70"/>
  <c r="Z87" i="70"/>
  <c r="S87" i="70"/>
  <c r="Q87" i="70"/>
  <c r="J87" i="70"/>
  <c r="I87" i="70"/>
  <c r="H87" i="70"/>
  <c r="G87" i="70"/>
  <c r="AV87" i="70" s="1"/>
  <c r="B87" i="70"/>
  <c r="AA87" i="70" s="1"/>
  <c r="AT86" i="70"/>
  <c r="AS86" i="70"/>
  <c r="AR86" i="70"/>
  <c r="Z86" i="70"/>
  <c r="S86" i="70"/>
  <c r="Q86" i="70"/>
  <c r="J86" i="70"/>
  <c r="I86" i="70"/>
  <c r="H86" i="70"/>
  <c r="G86" i="70"/>
  <c r="B86" i="70"/>
  <c r="AA86" i="70" s="1"/>
  <c r="AT85" i="70"/>
  <c r="AS85" i="70"/>
  <c r="AR85" i="70"/>
  <c r="Z85" i="70"/>
  <c r="S85" i="70"/>
  <c r="Q85" i="70"/>
  <c r="J85" i="70"/>
  <c r="I85" i="70"/>
  <c r="H85" i="70"/>
  <c r="G85" i="70"/>
  <c r="AV85" i="70" s="1"/>
  <c r="B85" i="70"/>
  <c r="AA85" i="70" s="1"/>
  <c r="AT84" i="70"/>
  <c r="AS84" i="70"/>
  <c r="AR84" i="70"/>
  <c r="Z84" i="70"/>
  <c r="S84" i="70"/>
  <c r="Q84" i="70"/>
  <c r="J84" i="70"/>
  <c r="I84" i="70"/>
  <c r="H84" i="70"/>
  <c r="G84" i="70"/>
  <c r="B84" i="70"/>
  <c r="AA84" i="70" s="1"/>
  <c r="AT83" i="70"/>
  <c r="AS83" i="70"/>
  <c r="AR83" i="70"/>
  <c r="Z83" i="70"/>
  <c r="S83" i="70"/>
  <c r="Q83" i="70"/>
  <c r="J83" i="70"/>
  <c r="I83" i="70"/>
  <c r="H83" i="70"/>
  <c r="G83" i="70"/>
  <c r="AV83" i="70" s="1"/>
  <c r="B83" i="70"/>
  <c r="AA83" i="70" s="1"/>
  <c r="AT82" i="70"/>
  <c r="AS82" i="70"/>
  <c r="AR82" i="70"/>
  <c r="Z82" i="70"/>
  <c r="S82" i="70"/>
  <c r="Q82" i="70"/>
  <c r="J82" i="70"/>
  <c r="I82" i="70"/>
  <c r="H82" i="70"/>
  <c r="G82" i="70"/>
  <c r="B82" i="70"/>
  <c r="AA82" i="70" s="1"/>
  <c r="AT81" i="70"/>
  <c r="AS81" i="70"/>
  <c r="AR81" i="70"/>
  <c r="Z81" i="70"/>
  <c r="S81" i="70"/>
  <c r="Q81" i="70"/>
  <c r="J81" i="70"/>
  <c r="I81" i="70"/>
  <c r="H81" i="70"/>
  <c r="G81" i="70"/>
  <c r="AV81" i="70" s="1"/>
  <c r="B81" i="70"/>
  <c r="AA81" i="70" s="1"/>
  <c r="AT80" i="70"/>
  <c r="AS80" i="70"/>
  <c r="AR80" i="70"/>
  <c r="Z80" i="70"/>
  <c r="S80" i="70"/>
  <c r="Q80" i="70"/>
  <c r="J80" i="70"/>
  <c r="I80" i="70"/>
  <c r="H80" i="70"/>
  <c r="G80" i="70"/>
  <c r="B80" i="70"/>
  <c r="AA80" i="70" s="1"/>
  <c r="AT79" i="70"/>
  <c r="AS79" i="70"/>
  <c r="AR79" i="70"/>
  <c r="Z79" i="70"/>
  <c r="S79" i="70"/>
  <c r="Q79" i="70"/>
  <c r="J79" i="70"/>
  <c r="I79" i="70"/>
  <c r="H79" i="70"/>
  <c r="G79" i="70"/>
  <c r="AV79" i="70" s="1"/>
  <c r="B79" i="70"/>
  <c r="AA79" i="70" s="1"/>
  <c r="AT78" i="70"/>
  <c r="AS78" i="70"/>
  <c r="AR78" i="70"/>
  <c r="Z78" i="70"/>
  <c r="S78" i="70"/>
  <c r="Q78" i="70"/>
  <c r="J78" i="70"/>
  <c r="I78" i="70"/>
  <c r="H78" i="70"/>
  <c r="G78" i="70"/>
  <c r="B78" i="70"/>
  <c r="AA78" i="70" s="1"/>
  <c r="AT77" i="70"/>
  <c r="AS77" i="70"/>
  <c r="AR77" i="70"/>
  <c r="Z77" i="70"/>
  <c r="S77" i="70"/>
  <c r="Q77" i="70"/>
  <c r="J77" i="70"/>
  <c r="I77" i="70"/>
  <c r="H77" i="70"/>
  <c r="G77" i="70"/>
  <c r="AV77" i="70" s="1"/>
  <c r="B77" i="70"/>
  <c r="AA77" i="70" s="1"/>
  <c r="AT76" i="70"/>
  <c r="AS76" i="70"/>
  <c r="AR76" i="70"/>
  <c r="Z76" i="70"/>
  <c r="S76" i="70"/>
  <c r="Q76" i="70"/>
  <c r="J76" i="70"/>
  <c r="I76" i="70"/>
  <c r="H76" i="70"/>
  <c r="G76" i="70"/>
  <c r="B76" i="70"/>
  <c r="AA76" i="70" s="1"/>
  <c r="AT75" i="70"/>
  <c r="AS75" i="70"/>
  <c r="AR75" i="70"/>
  <c r="Z75" i="70"/>
  <c r="S75" i="70"/>
  <c r="Q75" i="70"/>
  <c r="J75" i="70"/>
  <c r="I75" i="70"/>
  <c r="H75" i="70"/>
  <c r="G75" i="70"/>
  <c r="AV75" i="70" s="1"/>
  <c r="B75" i="70"/>
  <c r="AA75" i="70" s="1"/>
  <c r="AT74" i="70"/>
  <c r="AS74" i="70"/>
  <c r="AR74" i="70"/>
  <c r="Z74" i="70"/>
  <c r="S74" i="70"/>
  <c r="Q74" i="70"/>
  <c r="J74" i="70"/>
  <c r="I74" i="70"/>
  <c r="H74" i="70"/>
  <c r="G74" i="70"/>
  <c r="AV74" i="70" s="1"/>
  <c r="B74" i="70"/>
  <c r="AA74" i="70" s="1"/>
  <c r="AT73" i="70"/>
  <c r="AS73" i="70"/>
  <c r="AR73" i="70"/>
  <c r="Z73" i="70"/>
  <c r="S73" i="70"/>
  <c r="Q73" i="70"/>
  <c r="J73" i="70"/>
  <c r="I73" i="70"/>
  <c r="H73" i="70"/>
  <c r="G73" i="70"/>
  <c r="AV73" i="70" s="1"/>
  <c r="B73" i="70"/>
  <c r="AA73" i="70" s="1"/>
  <c r="AT72" i="70"/>
  <c r="AS72" i="70"/>
  <c r="AR72" i="70"/>
  <c r="Z72" i="70"/>
  <c r="S72" i="70"/>
  <c r="Q72" i="70"/>
  <c r="J72" i="70"/>
  <c r="I72" i="70"/>
  <c r="H72" i="70"/>
  <c r="G72" i="70"/>
  <c r="AV72" i="70" s="1"/>
  <c r="B72" i="70"/>
  <c r="AA72" i="70" s="1"/>
  <c r="AT71" i="70"/>
  <c r="AS71" i="70"/>
  <c r="AR71" i="70"/>
  <c r="Z71" i="70"/>
  <c r="S71" i="70"/>
  <c r="Q71" i="70"/>
  <c r="J71" i="70"/>
  <c r="I71" i="70"/>
  <c r="H71" i="70"/>
  <c r="G71" i="70"/>
  <c r="AV71" i="70" s="1"/>
  <c r="B71" i="70"/>
  <c r="AA71" i="70" s="1"/>
  <c r="AT70" i="70"/>
  <c r="AS70" i="70"/>
  <c r="AR70" i="70"/>
  <c r="Z70" i="70"/>
  <c r="S70" i="70"/>
  <c r="Q70" i="70"/>
  <c r="J70" i="70"/>
  <c r="I70" i="70"/>
  <c r="H70" i="70"/>
  <c r="G70" i="70"/>
  <c r="AV70" i="70" s="1"/>
  <c r="B70" i="70"/>
  <c r="AA70" i="70" s="1"/>
  <c r="AT69" i="70"/>
  <c r="AS69" i="70"/>
  <c r="AR69" i="70"/>
  <c r="Z69" i="70"/>
  <c r="S69" i="70"/>
  <c r="Q69" i="70"/>
  <c r="J69" i="70"/>
  <c r="I69" i="70"/>
  <c r="H69" i="70"/>
  <c r="G69" i="70"/>
  <c r="AV69" i="70" s="1"/>
  <c r="B69" i="70"/>
  <c r="AA69" i="70" s="1"/>
  <c r="AT68" i="70"/>
  <c r="AS68" i="70"/>
  <c r="AR68" i="70"/>
  <c r="Z68" i="70"/>
  <c r="S68" i="70"/>
  <c r="Q68" i="70"/>
  <c r="J68" i="70"/>
  <c r="I68" i="70"/>
  <c r="H68" i="70"/>
  <c r="G68" i="70"/>
  <c r="AV68" i="70" s="1"/>
  <c r="B68" i="70"/>
  <c r="AA68" i="70" s="1"/>
  <c r="AT67" i="70"/>
  <c r="AS67" i="70"/>
  <c r="AR67" i="70"/>
  <c r="Z67" i="70"/>
  <c r="S67" i="70"/>
  <c r="Q67" i="70"/>
  <c r="J67" i="70"/>
  <c r="I67" i="70"/>
  <c r="H67" i="70"/>
  <c r="G67" i="70"/>
  <c r="AV67" i="70" s="1"/>
  <c r="B67" i="70"/>
  <c r="AA67" i="70" s="1"/>
  <c r="AT66" i="70"/>
  <c r="AS66" i="70"/>
  <c r="AR66" i="70"/>
  <c r="Z66" i="70"/>
  <c r="S66" i="70"/>
  <c r="Q66" i="70"/>
  <c r="J66" i="70"/>
  <c r="I66" i="70"/>
  <c r="H66" i="70"/>
  <c r="G66" i="70"/>
  <c r="AV66" i="70" s="1"/>
  <c r="B66" i="70"/>
  <c r="AA66" i="70" s="1"/>
  <c r="AT65" i="70"/>
  <c r="AS65" i="70"/>
  <c r="AR65" i="70"/>
  <c r="Z65" i="70"/>
  <c r="S65" i="70"/>
  <c r="Q65" i="70"/>
  <c r="J65" i="70"/>
  <c r="I65" i="70"/>
  <c r="H65" i="70"/>
  <c r="G65" i="70"/>
  <c r="AV65" i="70" s="1"/>
  <c r="B65" i="70"/>
  <c r="AA65" i="70" s="1"/>
  <c r="AT64" i="70"/>
  <c r="AS64" i="70"/>
  <c r="AR64" i="70"/>
  <c r="Z64" i="70"/>
  <c r="S64" i="70"/>
  <c r="Q64" i="70"/>
  <c r="J64" i="70"/>
  <c r="I64" i="70"/>
  <c r="H64" i="70"/>
  <c r="G64" i="70"/>
  <c r="AV64" i="70" s="1"/>
  <c r="B64" i="70"/>
  <c r="AA64" i="70" s="1"/>
  <c r="AT63" i="70"/>
  <c r="AS63" i="70"/>
  <c r="AR63" i="70"/>
  <c r="Z63" i="70"/>
  <c r="S63" i="70"/>
  <c r="Q63" i="70"/>
  <c r="J63" i="70"/>
  <c r="I63" i="70"/>
  <c r="H63" i="70"/>
  <c r="G63" i="70"/>
  <c r="AV63" i="70" s="1"/>
  <c r="B63" i="70"/>
  <c r="AA63" i="70" s="1"/>
  <c r="AT62" i="70"/>
  <c r="AS62" i="70"/>
  <c r="AR62" i="70"/>
  <c r="Z62" i="70"/>
  <c r="S62" i="70"/>
  <c r="Q62" i="70"/>
  <c r="J62" i="70"/>
  <c r="I62" i="70"/>
  <c r="H62" i="70"/>
  <c r="G62" i="70"/>
  <c r="AV62" i="70" s="1"/>
  <c r="B62" i="70"/>
  <c r="AA62" i="70" s="1"/>
  <c r="AT61" i="70"/>
  <c r="AS61" i="70"/>
  <c r="AR61" i="70"/>
  <c r="Z61" i="70"/>
  <c r="S61" i="70"/>
  <c r="Q61" i="70"/>
  <c r="J61" i="70"/>
  <c r="I61" i="70"/>
  <c r="H61" i="70"/>
  <c r="G61" i="70"/>
  <c r="AV61" i="70" s="1"/>
  <c r="B61" i="70"/>
  <c r="AA61" i="70" s="1"/>
  <c r="AT60" i="70"/>
  <c r="AS60" i="70"/>
  <c r="AR60" i="70"/>
  <c r="Z60" i="70"/>
  <c r="S60" i="70"/>
  <c r="Q60" i="70"/>
  <c r="J60" i="70"/>
  <c r="I60" i="70"/>
  <c r="H60" i="70"/>
  <c r="G60" i="70"/>
  <c r="AV60" i="70" s="1"/>
  <c r="B60" i="70"/>
  <c r="AA60" i="70" s="1"/>
  <c r="AT59" i="70"/>
  <c r="AS59" i="70"/>
  <c r="AR59" i="70"/>
  <c r="S59" i="70"/>
  <c r="Q59" i="70"/>
  <c r="J59" i="70"/>
  <c r="I59" i="70"/>
  <c r="H59" i="70"/>
  <c r="G59" i="70"/>
  <c r="AV59" i="70" s="1"/>
  <c r="B59" i="70"/>
  <c r="AA59" i="70" s="1"/>
  <c r="AT58" i="70"/>
  <c r="AS58" i="70"/>
  <c r="AR58" i="70"/>
  <c r="AA58" i="70"/>
  <c r="S58" i="70"/>
  <c r="Q58" i="70"/>
  <c r="J58" i="70"/>
  <c r="I58" i="70"/>
  <c r="H58" i="70"/>
  <c r="G58" i="70"/>
  <c r="B58" i="70"/>
  <c r="AV57" i="70"/>
  <c r="AT57" i="70"/>
  <c r="AS57" i="70"/>
  <c r="AR57" i="70"/>
  <c r="S57" i="70"/>
  <c r="Q57" i="70"/>
  <c r="J57" i="70"/>
  <c r="I57" i="70"/>
  <c r="H57" i="70"/>
  <c r="G57" i="70"/>
  <c r="B57" i="70"/>
  <c r="AA57" i="70" s="1"/>
  <c r="AT56" i="70"/>
  <c r="AS56" i="70"/>
  <c r="AR56" i="70"/>
  <c r="S56" i="70"/>
  <c r="Q56" i="70"/>
  <c r="J56" i="70"/>
  <c r="I56" i="70"/>
  <c r="H56" i="70"/>
  <c r="G56" i="70"/>
  <c r="B56" i="70"/>
  <c r="AA56" i="70" s="1"/>
  <c r="AT55" i="70"/>
  <c r="AS55" i="70"/>
  <c r="AR55" i="70"/>
  <c r="S55" i="70"/>
  <c r="Q55" i="70"/>
  <c r="J55" i="70"/>
  <c r="I55" i="70"/>
  <c r="H55" i="70"/>
  <c r="G55" i="70"/>
  <c r="AV55" i="70" s="1"/>
  <c r="B55" i="70"/>
  <c r="AA55" i="70" s="1"/>
  <c r="AT54" i="70"/>
  <c r="AS54" i="70"/>
  <c r="AR54" i="70"/>
  <c r="S54" i="70"/>
  <c r="Q54" i="70"/>
  <c r="J54" i="70"/>
  <c r="I54" i="70"/>
  <c r="H54" i="70"/>
  <c r="G54" i="70"/>
  <c r="AV54" i="70" s="1"/>
  <c r="B54" i="70"/>
  <c r="AA54" i="70" s="1"/>
  <c r="AV53" i="70"/>
  <c r="AT53" i="70"/>
  <c r="AS53" i="70"/>
  <c r="AR53" i="70"/>
  <c r="S53" i="70"/>
  <c r="Q53" i="70"/>
  <c r="J53" i="70"/>
  <c r="I53" i="70"/>
  <c r="H53" i="70"/>
  <c r="G53" i="70"/>
  <c r="B53" i="70"/>
  <c r="AA53" i="70" s="1"/>
  <c r="AT52" i="70"/>
  <c r="AS52" i="70"/>
  <c r="AR52" i="70"/>
  <c r="S52" i="70"/>
  <c r="Q52" i="70"/>
  <c r="J52" i="70"/>
  <c r="I52" i="70"/>
  <c r="H52" i="70"/>
  <c r="G52" i="70"/>
  <c r="AV52" i="70" s="1"/>
  <c r="B52" i="70"/>
  <c r="AA52" i="70" s="1"/>
  <c r="AT51" i="70"/>
  <c r="AS51" i="70"/>
  <c r="AR51" i="70"/>
  <c r="S51" i="70"/>
  <c r="Q51" i="70"/>
  <c r="J51" i="70"/>
  <c r="I51" i="70"/>
  <c r="H51" i="70"/>
  <c r="G51" i="70"/>
  <c r="AV51" i="70" s="1"/>
  <c r="B51" i="70"/>
  <c r="AA51" i="70" s="1"/>
  <c r="AV50" i="70"/>
  <c r="AT50" i="70"/>
  <c r="AS50" i="70"/>
  <c r="AR50" i="70"/>
  <c r="S50" i="70"/>
  <c r="Q50" i="70"/>
  <c r="J50" i="70"/>
  <c r="I50" i="70"/>
  <c r="H50" i="70"/>
  <c r="G50" i="70"/>
  <c r="B50" i="70"/>
  <c r="AA50" i="70" s="1"/>
  <c r="AT49" i="70"/>
  <c r="AS49" i="70"/>
  <c r="AR49" i="70"/>
  <c r="S49" i="70"/>
  <c r="Q49" i="70"/>
  <c r="J49" i="70"/>
  <c r="I49" i="70"/>
  <c r="H49" i="70"/>
  <c r="G49" i="70"/>
  <c r="AV49" i="70" s="1"/>
  <c r="B49" i="70"/>
  <c r="AA49" i="70" s="1"/>
  <c r="AT48" i="70"/>
  <c r="AS48" i="70"/>
  <c r="AR48" i="70"/>
  <c r="S48" i="70"/>
  <c r="Q48" i="70"/>
  <c r="J48" i="70"/>
  <c r="I48" i="70"/>
  <c r="H48" i="70"/>
  <c r="G48" i="70"/>
  <c r="B48" i="70"/>
  <c r="AA48" i="70" s="1"/>
  <c r="AT47" i="70"/>
  <c r="AS47" i="70"/>
  <c r="AR47" i="70"/>
  <c r="S47" i="70"/>
  <c r="Q47" i="70"/>
  <c r="J47" i="70"/>
  <c r="I47" i="70"/>
  <c r="H47" i="70"/>
  <c r="G47" i="70"/>
  <c r="AV47" i="70" s="1"/>
  <c r="B47" i="70"/>
  <c r="AA47" i="70" s="1"/>
  <c r="AV46" i="70"/>
  <c r="AT46" i="70"/>
  <c r="AS46" i="70"/>
  <c r="AR46" i="70"/>
  <c r="S46" i="70"/>
  <c r="Q46" i="70"/>
  <c r="J46" i="70"/>
  <c r="I46" i="70"/>
  <c r="H46" i="70"/>
  <c r="G46" i="70"/>
  <c r="B46" i="70"/>
  <c r="AA46" i="70" s="1"/>
  <c r="AT45" i="70"/>
  <c r="AS45" i="70"/>
  <c r="AR45" i="70"/>
  <c r="S45" i="70"/>
  <c r="Q45" i="70"/>
  <c r="J45" i="70"/>
  <c r="I45" i="70"/>
  <c r="H45" i="70"/>
  <c r="G45" i="70"/>
  <c r="AV45" i="70" s="1"/>
  <c r="B45" i="70"/>
  <c r="AA45" i="70" s="1"/>
  <c r="AT44" i="70"/>
  <c r="AS44" i="70"/>
  <c r="AR44" i="70"/>
  <c r="S44" i="70"/>
  <c r="Q44" i="70"/>
  <c r="J44" i="70"/>
  <c r="I44" i="70"/>
  <c r="H44" i="70"/>
  <c r="G44" i="70"/>
  <c r="B44" i="70"/>
  <c r="AA44" i="70" s="1"/>
  <c r="AT43" i="70"/>
  <c r="AS43" i="70"/>
  <c r="AR43" i="70"/>
  <c r="S43" i="70"/>
  <c r="Q43" i="70"/>
  <c r="J43" i="70"/>
  <c r="I43" i="70"/>
  <c r="H43" i="70"/>
  <c r="G43" i="70"/>
  <c r="AV43" i="70" s="1"/>
  <c r="B43" i="70"/>
  <c r="AA43" i="70" s="1"/>
  <c r="AT42" i="70"/>
  <c r="AS42" i="70"/>
  <c r="AR42" i="70"/>
  <c r="S42" i="70"/>
  <c r="Q42" i="70"/>
  <c r="J42" i="70"/>
  <c r="I42" i="70"/>
  <c r="H42" i="70"/>
  <c r="G42" i="70"/>
  <c r="B42" i="70"/>
  <c r="AA42" i="70" s="1"/>
  <c r="AV41" i="70"/>
  <c r="AT41" i="70"/>
  <c r="AS41" i="70"/>
  <c r="AR41" i="70"/>
  <c r="S41" i="70"/>
  <c r="Q41" i="70"/>
  <c r="J41" i="70"/>
  <c r="I41" i="70"/>
  <c r="H41" i="70"/>
  <c r="G41" i="70"/>
  <c r="B41" i="70"/>
  <c r="AA41" i="70" s="1"/>
  <c r="AT40" i="70"/>
  <c r="AS40" i="70"/>
  <c r="AR40" i="70"/>
  <c r="S40" i="70"/>
  <c r="Q40" i="70"/>
  <c r="J40" i="70"/>
  <c r="I40" i="70"/>
  <c r="H40" i="70"/>
  <c r="G40" i="70"/>
  <c r="AV40" i="70" s="1"/>
  <c r="B40" i="70"/>
  <c r="AA40" i="70" s="1"/>
  <c r="AT39" i="70"/>
  <c r="AS39" i="70"/>
  <c r="AR39" i="70"/>
  <c r="S39" i="70"/>
  <c r="Q39" i="70"/>
  <c r="J39" i="70"/>
  <c r="I39" i="70"/>
  <c r="H39" i="70"/>
  <c r="G39" i="70"/>
  <c r="AV39" i="70" s="1"/>
  <c r="B39" i="70"/>
  <c r="AA39" i="70" s="1"/>
  <c r="AT38" i="70"/>
  <c r="AS38" i="70"/>
  <c r="AR38" i="70"/>
  <c r="S38" i="70"/>
  <c r="Q38" i="70"/>
  <c r="J38" i="70"/>
  <c r="I38" i="70"/>
  <c r="H38" i="70"/>
  <c r="G38" i="70"/>
  <c r="AV38" i="70" s="1"/>
  <c r="B38" i="70"/>
  <c r="AA38" i="70" s="1"/>
  <c r="AV37" i="70"/>
  <c r="AT37" i="70"/>
  <c r="AS37" i="70"/>
  <c r="AR37" i="70"/>
  <c r="S37" i="70"/>
  <c r="Q37" i="70"/>
  <c r="J37" i="70"/>
  <c r="I37" i="70"/>
  <c r="H37" i="70"/>
  <c r="G37" i="70"/>
  <c r="B37" i="70"/>
  <c r="AA37" i="70" s="1"/>
  <c r="AT36" i="70"/>
  <c r="AS36" i="70"/>
  <c r="AR36" i="70"/>
  <c r="S36" i="70"/>
  <c r="Q36" i="70"/>
  <c r="J36" i="70"/>
  <c r="I36" i="70"/>
  <c r="H36" i="70"/>
  <c r="G36" i="70"/>
  <c r="AV36" i="70" s="1"/>
  <c r="B36" i="70"/>
  <c r="AA36" i="70" s="1"/>
  <c r="AT35" i="70"/>
  <c r="AS35" i="70"/>
  <c r="AR35" i="70"/>
  <c r="S35" i="70"/>
  <c r="Q35" i="70"/>
  <c r="J35" i="70"/>
  <c r="I35" i="70"/>
  <c r="H35" i="70"/>
  <c r="G35" i="70"/>
  <c r="AV35" i="70" s="1"/>
  <c r="B35" i="70"/>
  <c r="AA35" i="70" s="1"/>
  <c r="AV34" i="70"/>
  <c r="AT34" i="70"/>
  <c r="AS34" i="70"/>
  <c r="AR34" i="70"/>
  <c r="S34" i="70"/>
  <c r="Q34" i="70"/>
  <c r="J34" i="70"/>
  <c r="I34" i="70"/>
  <c r="H34" i="70"/>
  <c r="G34" i="70"/>
  <c r="B34" i="70"/>
  <c r="AA34" i="70" s="1"/>
  <c r="AT33" i="70"/>
  <c r="AS33" i="70"/>
  <c r="AR33" i="70"/>
  <c r="S33" i="70"/>
  <c r="Q33" i="70"/>
  <c r="J33" i="70"/>
  <c r="I33" i="70"/>
  <c r="H33" i="70"/>
  <c r="G33" i="70"/>
  <c r="AV33" i="70" s="1"/>
  <c r="B33" i="70"/>
  <c r="AA33" i="70" s="1"/>
  <c r="AT32" i="70"/>
  <c r="AS32" i="70"/>
  <c r="AR32" i="70"/>
  <c r="S32" i="70"/>
  <c r="Q32" i="70"/>
  <c r="J32" i="70"/>
  <c r="I32" i="70"/>
  <c r="H32" i="70"/>
  <c r="G32" i="70"/>
  <c r="B32" i="70"/>
  <c r="AA32" i="70" s="1"/>
  <c r="AT31" i="70"/>
  <c r="AS31" i="70"/>
  <c r="AR31" i="70"/>
  <c r="S31" i="70"/>
  <c r="Q31" i="70"/>
  <c r="J31" i="70"/>
  <c r="I31" i="70"/>
  <c r="H31" i="70"/>
  <c r="G31" i="70"/>
  <c r="AV31" i="70" s="1"/>
  <c r="B31" i="70"/>
  <c r="AA31" i="70" s="1"/>
  <c r="AT30" i="70"/>
  <c r="AS30" i="70"/>
  <c r="AR30" i="70"/>
  <c r="S30" i="70"/>
  <c r="Q30" i="70"/>
  <c r="J30" i="70"/>
  <c r="I30" i="70"/>
  <c r="H30" i="70"/>
  <c r="G30" i="70"/>
  <c r="B30" i="70"/>
  <c r="AA30" i="70" s="1"/>
  <c r="AV29" i="70"/>
  <c r="AT29" i="70"/>
  <c r="AS29" i="70"/>
  <c r="AR29" i="70"/>
  <c r="S29" i="70"/>
  <c r="Q29" i="70"/>
  <c r="J29" i="70"/>
  <c r="I29" i="70"/>
  <c r="H29" i="70"/>
  <c r="G29" i="70"/>
  <c r="B29" i="70"/>
  <c r="AA29" i="70" s="1"/>
  <c r="AT28" i="70"/>
  <c r="AS28" i="70"/>
  <c r="AR28" i="70"/>
  <c r="S28" i="70"/>
  <c r="Q28" i="70"/>
  <c r="J28" i="70"/>
  <c r="I28" i="70"/>
  <c r="H28" i="70"/>
  <c r="G28" i="70"/>
  <c r="AV28" i="70" s="1"/>
  <c r="B28" i="70"/>
  <c r="AA28" i="70" s="1"/>
  <c r="AT27" i="70"/>
  <c r="AS27" i="70"/>
  <c r="AR27" i="70"/>
  <c r="S27" i="70"/>
  <c r="Q27" i="70"/>
  <c r="J27" i="70"/>
  <c r="I27" i="70"/>
  <c r="H27" i="70"/>
  <c r="G27" i="70"/>
  <c r="B27" i="70"/>
  <c r="AA27" i="70" s="1"/>
  <c r="AT26" i="70"/>
  <c r="AS26" i="70"/>
  <c r="AR26" i="70"/>
  <c r="S26" i="70"/>
  <c r="Q26" i="70"/>
  <c r="J26" i="70"/>
  <c r="I26" i="70"/>
  <c r="H26" i="70"/>
  <c r="G26" i="70"/>
  <c r="B26" i="70"/>
  <c r="AA26" i="70" s="1"/>
  <c r="AV25" i="70"/>
  <c r="AT25" i="70"/>
  <c r="AS25" i="70"/>
  <c r="AR25" i="70"/>
  <c r="S25" i="70"/>
  <c r="Q25" i="70"/>
  <c r="J25" i="70"/>
  <c r="I25" i="70"/>
  <c r="H25" i="70"/>
  <c r="G25" i="70"/>
  <c r="B25" i="70"/>
  <c r="AA25" i="70" s="1"/>
  <c r="AT24" i="70"/>
  <c r="AS24" i="70"/>
  <c r="AR24" i="70"/>
  <c r="S24" i="70"/>
  <c r="Q24" i="70"/>
  <c r="J24" i="70"/>
  <c r="I24" i="70"/>
  <c r="H24" i="70"/>
  <c r="G24" i="70"/>
  <c r="AV24" i="70" s="1"/>
  <c r="B24" i="70"/>
  <c r="AA24" i="70" s="1"/>
  <c r="AT23" i="70"/>
  <c r="AS23" i="70"/>
  <c r="AR23" i="70"/>
  <c r="Z23" i="70"/>
  <c r="S23" i="70"/>
  <c r="Q23" i="70"/>
  <c r="J23" i="70"/>
  <c r="I23" i="70"/>
  <c r="H23" i="70"/>
  <c r="G23" i="70"/>
  <c r="B23" i="70"/>
  <c r="AA23" i="70" s="1"/>
  <c r="AT22" i="70"/>
  <c r="AS22" i="70"/>
  <c r="AR22" i="70"/>
  <c r="Z22" i="70"/>
  <c r="S22" i="70"/>
  <c r="Q22" i="70"/>
  <c r="J22" i="70"/>
  <c r="I22" i="70"/>
  <c r="H22" i="70"/>
  <c r="G22" i="70"/>
  <c r="AV22" i="70" s="1"/>
  <c r="B22" i="70"/>
  <c r="AA22" i="70" s="1"/>
  <c r="AT21" i="70"/>
  <c r="AS21" i="70"/>
  <c r="AR21" i="70"/>
  <c r="Z21" i="70"/>
  <c r="S21" i="70"/>
  <c r="Q21" i="70"/>
  <c r="J21" i="70"/>
  <c r="I21" i="70"/>
  <c r="H21" i="70"/>
  <c r="G21" i="70"/>
  <c r="B21" i="70"/>
  <c r="AA21" i="70" s="1"/>
  <c r="AT20" i="70"/>
  <c r="AS20" i="70"/>
  <c r="AR20" i="70"/>
  <c r="Z20" i="70"/>
  <c r="S20" i="70"/>
  <c r="Q20" i="70"/>
  <c r="J20" i="70"/>
  <c r="I20" i="70"/>
  <c r="H20" i="70"/>
  <c r="G20" i="70"/>
  <c r="AV20" i="70" s="1"/>
  <c r="B20" i="70"/>
  <c r="AA20" i="70" s="1"/>
  <c r="AS19" i="70"/>
  <c r="AR19" i="70"/>
  <c r="Z19" i="70"/>
  <c r="S19" i="70"/>
  <c r="Q19" i="70"/>
  <c r="I19" i="70"/>
  <c r="H19" i="70"/>
  <c r="G19" i="70"/>
  <c r="AS18" i="70"/>
  <c r="AR18" i="70"/>
  <c r="Z18" i="70"/>
  <c r="S18" i="70"/>
  <c r="Q18" i="70"/>
  <c r="I18" i="70"/>
  <c r="H18" i="70"/>
  <c r="G18" i="70"/>
  <c r="AS17" i="70"/>
  <c r="AR17" i="70"/>
  <c r="Z17" i="70"/>
  <c r="S17" i="70"/>
  <c r="Q17" i="70"/>
  <c r="I17" i="70"/>
  <c r="H17" i="70"/>
  <c r="G17" i="70"/>
  <c r="B17" i="70"/>
  <c r="AS16" i="70"/>
  <c r="AR16" i="70"/>
  <c r="Z16" i="70"/>
  <c r="S16" i="70"/>
  <c r="Q16" i="70"/>
  <c r="I16" i="70"/>
  <c r="H120" i="70" s="1"/>
  <c r="H16" i="70"/>
  <c r="G16" i="70"/>
  <c r="D120" i="70" s="1"/>
  <c r="B16" i="70"/>
  <c r="AA16" i="70" s="1"/>
  <c r="AY15" i="70"/>
  <c r="AV15" i="70"/>
  <c r="AM14" i="70"/>
  <c r="AJ14" i="70"/>
  <c r="H14" i="70"/>
  <c r="B10" i="70"/>
  <c r="C9" i="70"/>
  <c r="B141" i="70" s="1"/>
  <c r="D7" i="70"/>
  <c r="V5" i="70"/>
  <c r="E5" i="70"/>
  <c r="E3" i="70"/>
  <c r="C3" i="70"/>
  <c r="AV2" i="70"/>
  <c r="T2" i="70" a="1"/>
  <c r="T2" i="70" s="1"/>
  <c r="BA15" i="66"/>
  <c r="F1782" i="69"/>
  <c r="E1782" i="69"/>
  <c r="D1782" i="69"/>
  <c r="F1781" i="69"/>
  <c r="E1781" i="69"/>
  <c r="D1781" i="69"/>
  <c r="F1780" i="69"/>
  <c r="E1780" i="69"/>
  <c r="D1780" i="69"/>
  <c r="F1779" i="69"/>
  <c r="E1779" i="69"/>
  <c r="D1779" i="69"/>
  <c r="F1778" i="69"/>
  <c r="E1778" i="69"/>
  <c r="D1778" i="69"/>
  <c r="F1777" i="69"/>
  <c r="E1777" i="69"/>
  <c r="D1777" i="69"/>
  <c r="F1776" i="69"/>
  <c r="E1776" i="69"/>
  <c r="D1776" i="69"/>
  <c r="F1775" i="69"/>
  <c r="E1775" i="69"/>
  <c r="D1775" i="69"/>
  <c r="F1774" i="69"/>
  <c r="E1774" i="69"/>
  <c r="D1774" i="69"/>
  <c r="F1773" i="69"/>
  <c r="E1773" i="69"/>
  <c r="D1773" i="69"/>
  <c r="F1772" i="69"/>
  <c r="E1772" i="69"/>
  <c r="D1772" i="69"/>
  <c r="F1771" i="69"/>
  <c r="E1771" i="69"/>
  <c r="D1771" i="69"/>
  <c r="F1770" i="69"/>
  <c r="E1770" i="69"/>
  <c r="D1770" i="69"/>
  <c r="F1769" i="69"/>
  <c r="E1769" i="69"/>
  <c r="D1769" i="69"/>
  <c r="F1768" i="69"/>
  <c r="E1768" i="69"/>
  <c r="D1768" i="69"/>
  <c r="F1767" i="69"/>
  <c r="E1767" i="69"/>
  <c r="D1767" i="69"/>
  <c r="F1766" i="69"/>
  <c r="E1766" i="69"/>
  <c r="D1766" i="69"/>
  <c r="F1765" i="69"/>
  <c r="E1765" i="69"/>
  <c r="D1765" i="69"/>
  <c r="F1764" i="69"/>
  <c r="E1764" i="69"/>
  <c r="D1764" i="69"/>
  <c r="F1763" i="69"/>
  <c r="E1763" i="69"/>
  <c r="D1763" i="69"/>
  <c r="F1762" i="69"/>
  <c r="E1762" i="69"/>
  <c r="D1762" i="69"/>
  <c r="F1761" i="69"/>
  <c r="E1761" i="69"/>
  <c r="D1761" i="69"/>
  <c r="F1760" i="69"/>
  <c r="E1760" i="69"/>
  <c r="D1760" i="69"/>
  <c r="F1759" i="69"/>
  <c r="E1759" i="69"/>
  <c r="D1759" i="69"/>
  <c r="F1758" i="69"/>
  <c r="E1758" i="69"/>
  <c r="D1758" i="69"/>
  <c r="F1757" i="69"/>
  <c r="E1757" i="69"/>
  <c r="D1757" i="69"/>
  <c r="F1756" i="69"/>
  <c r="E1756" i="69"/>
  <c r="D1756" i="69"/>
  <c r="F1755" i="69"/>
  <c r="E1755" i="69"/>
  <c r="D1755" i="69"/>
  <c r="F1754" i="69"/>
  <c r="E1754" i="69"/>
  <c r="D1754" i="69"/>
  <c r="F1753" i="69"/>
  <c r="E1753" i="69"/>
  <c r="D1753" i="69"/>
  <c r="F1752" i="69"/>
  <c r="E1752" i="69"/>
  <c r="D1752" i="69"/>
  <c r="F1751" i="69"/>
  <c r="E1751" i="69"/>
  <c r="D1751" i="69"/>
  <c r="F1750" i="69"/>
  <c r="E1750" i="69"/>
  <c r="D1750" i="69"/>
  <c r="F1749" i="69"/>
  <c r="E1749" i="69"/>
  <c r="D1749" i="69"/>
  <c r="F1748" i="69"/>
  <c r="E1748" i="69"/>
  <c r="D1748" i="69"/>
  <c r="F1747" i="69"/>
  <c r="E1747" i="69"/>
  <c r="D1747" i="69"/>
  <c r="F1746" i="69"/>
  <c r="E1746" i="69"/>
  <c r="D1746" i="69"/>
  <c r="F1745" i="69"/>
  <c r="E1745" i="69"/>
  <c r="D1745" i="69"/>
  <c r="F1744" i="69"/>
  <c r="E1744" i="69"/>
  <c r="D1744" i="69"/>
  <c r="F1743" i="69"/>
  <c r="E1743" i="69"/>
  <c r="D1743" i="69"/>
  <c r="F1742" i="69"/>
  <c r="E1742" i="69"/>
  <c r="D1742" i="69"/>
  <c r="F1741" i="69"/>
  <c r="E1741" i="69"/>
  <c r="D1741" i="69"/>
  <c r="F1740" i="69"/>
  <c r="E1740" i="69"/>
  <c r="D1740" i="69"/>
  <c r="F1739" i="69"/>
  <c r="E1739" i="69"/>
  <c r="D1739" i="69"/>
  <c r="F1738" i="69"/>
  <c r="E1738" i="69"/>
  <c r="D1738" i="69"/>
  <c r="F1737" i="69"/>
  <c r="E1737" i="69"/>
  <c r="D1737" i="69"/>
  <c r="F1736" i="69"/>
  <c r="E1736" i="69"/>
  <c r="D1736" i="69"/>
  <c r="F1735" i="69"/>
  <c r="E1735" i="69"/>
  <c r="D1735" i="69"/>
  <c r="F1734" i="69"/>
  <c r="E1734" i="69"/>
  <c r="D1734" i="69"/>
  <c r="F1733" i="69"/>
  <c r="E1733" i="69"/>
  <c r="D1733" i="69"/>
  <c r="F1732" i="69"/>
  <c r="E1732" i="69"/>
  <c r="D1732" i="69"/>
  <c r="F1731" i="69"/>
  <c r="E1731" i="69"/>
  <c r="D1731" i="69"/>
  <c r="F1730" i="69"/>
  <c r="E1730" i="69"/>
  <c r="D1730" i="69"/>
  <c r="F1729" i="69"/>
  <c r="E1729" i="69"/>
  <c r="D1729" i="69"/>
  <c r="F1728" i="69"/>
  <c r="E1728" i="69"/>
  <c r="D1728" i="69"/>
  <c r="F1727" i="69"/>
  <c r="E1727" i="69"/>
  <c r="D1727" i="69"/>
  <c r="F1726" i="69"/>
  <c r="E1726" i="69"/>
  <c r="D1726" i="69"/>
  <c r="F1725" i="69"/>
  <c r="E1725" i="69"/>
  <c r="D1725" i="69"/>
  <c r="F1724" i="69"/>
  <c r="E1724" i="69"/>
  <c r="D1724" i="69"/>
  <c r="F1723" i="69"/>
  <c r="E1723" i="69"/>
  <c r="D1723" i="69"/>
  <c r="F1722" i="69"/>
  <c r="E1722" i="69"/>
  <c r="D1722" i="69"/>
  <c r="F1721" i="69"/>
  <c r="E1721" i="69"/>
  <c r="D1721" i="69"/>
  <c r="F1720" i="69"/>
  <c r="E1720" i="69"/>
  <c r="D1720" i="69"/>
  <c r="F1719" i="69"/>
  <c r="E1719" i="69"/>
  <c r="D1719" i="69"/>
  <c r="F1718" i="69"/>
  <c r="E1718" i="69"/>
  <c r="D1718" i="69"/>
  <c r="F1717" i="69"/>
  <c r="E1717" i="69"/>
  <c r="D1717" i="69"/>
  <c r="F1716" i="69"/>
  <c r="E1716" i="69"/>
  <c r="D1716" i="69"/>
  <c r="F1715" i="69"/>
  <c r="E1715" i="69"/>
  <c r="D1715" i="69"/>
  <c r="F1714" i="69"/>
  <c r="E1714" i="69"/>
  <c r="D1714" i="69"/>
  <c r="F1713" i="69"/>
  <c r="E1713" i="69"/>
  <c r="D1713" i="69"/>
  <c r="F1712" i="69"/>
  <c r="E1712" i="69"/>
  <c r="D1712" i="69"/>
  <c r="F1711" i="69"/>
  <c r="E1711" i="69"/>
  <c r="D1711" i="69"/>
  <c r="F1710" i="69"/>
  <c r="E1710" i="69"/>
  <c r="D1710" i="69"/>
  <c r="F1709" i="69"/>
  <c r="E1709" i="69"/>
  <c r="D1709" i="69"/>
  <c r="F1708" i="69"/>
  <c r="E1708" i="69"/>
  <c r="D1708" i="69"/>
  <c r="F1707" i="69"/>
  <c r="E1707" i="69"/>
  <c r="D1707" i="69"/>
  <c r="F1706" i="69"/>
  <c r="E1706" i="69"/>
  <c r="D1706" i="69"/>
  <c r="F1705" i="69"/>
  <c r="E1705" i="69"/>
  <c r="D1705" i="69"/>
  <c r="F1704" i="69"/>
  <c r="E1704" i="69"/>
  <c r="D1704" i="69"/>
  <c r="F1703" i="69"/>
  <c r="E1703" i="69"/>
  <c r="D1703" i="69"/>
  <c r="F1702" i="69"/>
  <c r="E1702" i="69"/>
  <c r="D1702" i="69"/>
  <c r="F1701" i="69"/>
  <c r="E1701" i="69"/>
  <c r="D1701" i="69"/>
  <c r="F1700" i="69"/>
  <c r="E1700" i="69"/>
  <c r="D1700" i="69"/>
  <c r="F1699" i="69"/>
  <c r="E1699" i="69"/>
  <c r="D1699" i="69"/>
  <c r="F1698" i="69"/>
  <c r="E1698" i="69"/>
  <c r="D1698" i="69"/>
  <c r="F1697" i="69"/>
  <c r="E1697" i="69"/>
  <c r="D1697" i="69"/>
  <c r="F1696" i="69"/>
  <c r="E1696" i="69"/>
  <c r="D1696" i="69"/>
  <c r="F1695" i="69"/>
  <c r="E1695" i="69"/>
  <c r="D1695" i="69"/>
  <c r="F1694" i="69"/>
  <c r="E1694" i="69"/>
  <c r="D1694" i="69"/>
  <c r="F1693" i="69"/>
  <c r="E1693" i="69"/>
  <c r="D1693" i="69"/>
  <c r="F1692" i="69"/>
  <c r="E1692" i="69"/>
  <c r="D1692" i="69"/>
  <c r="F1691" i="69"/>
  <c r="E1691" i="69"/>
  <c r="D1691" i="69"/>
  <c r="F1690" i="69"/>
  <c r="E1690" i="69"/>
  <c r="D1690" i="69"/>
  <c r="F1689" i="69"/>
  <c r="E1689" i="69"/>
  <c r="D1689" i="69"/>
  <c r="F1688" i="69"/>
  <c r="E1688" i="69"/>
  <c r="D1688" i="69"/>
  <c r="F1687" i="69"/>
  <c r="E1687" i="69"/>
  <c r="D1687" i="69"/>
  <c r="F1686" i="69"/>
  <c r="E1686" i="69"/>
  <c r="D1686" i="69"/>
  <c r="F1685" i="69"/>
  <c r="E1685" i="69"/>
  <c r="D1685" i="69"/>
  <c r="F1684" i="69"/>
  <c r="E1684" i="69"/>
  <c r="D1684" i="69"/>
  <c r="F1683" i="69"/>
  <c r="E1683" i="69"/>
  <c r="D1683" i="69"/>
  <c r="F1682" i="69"/>
  <c r="E1682" i="69"/>
  <c r="D1682" i="69"/>
  <c r="F1681" i="69"/>
  <c r="E1681" i="69"/>
  <c r="D1681" i="69"/>
  <c r="F1680" i="69"/>
  <c r="E1680" i="69"/>
  <c r="D1680" i="69"/>
  <c r="F1679" i="69"/>
  <c r="E1679" i="69"/>
  <c r="D1679" i="69"/>
  <c r="F1678" i="69"/>
  <c r="E1678" i="69"/>
  <c r="D1678" i="69"/>
  <c r="F1677" i="69"/>
  <c r="E1677" i="69"/>
  <c r="D1677" i="69"/>
  <c r="F1676" i="69"/>
  <c r="E1676" i="69"/>
  <c r="D1676" i="69"/>
  <c r="F1675" i="69"/>
  <c r="E1675" i="69"/>
  <c r="D1675" i="69"/>
  <c r="F1674" i="69"/>
  <c r="E1674" i="69"/>
  <c r="D1674" i="69"/>
  <c r="F1673" i="69"/>
  <c r="E1673" i="69"/>
  <c r="D1673" i="69"/>
  <c r="F1672" i="69"/>
  <c r="E1672" i="69"/>
  <c r="D1672" i="69"/>
  <c r="F1671" i="69"/>
  <c r="E1671" i="69"/>
  <c r="D1671" i="69"/>
  <c r="F1670" i="69"/>
  <c r="E1670" i="69"/>
  <c r="D1670" i="69"/>
  <c r="F1669" i="69"/>
  <c r="E1669" i="69"/>
  <c r="D1669" i="69"/>
  <c r="F1668" i="69"/>
  <c r="E1668" i="69"/>
  <c r="D1668" i="69"/>
  <c r="F1667" i="69"/>
  <c r="E1667" i="69"/>
  <c r="D1667" i="69"/>
  <c r="F1666" i="69"/>
  <c r="E1666" i="69"/>
  <c r="D1666" i="69"/>
  <c r="F1665" i="69"/>
  <c r="E1665" i="69"/>
  <c r="D1665" i="69"/>
  <c r="F1664" i="69"/>
  <c r="E1664" i="69"/>
  <c r="D1664" i="69"/>
  <c r="F1663" i="69"/>
  <c r="E1663" i="69"/>
  <c r="D1663" i="69"/>
  <c r="F1662" i="69"/>
  <c r="E1662" i="69"/>
  <c r="D1662" i="69"/>
  <c r="F1661" i="69"/>
  <c r="E1661" i="69"/>
  <c r="D1661" i="69"/>
  <c r="F1660" i="69"/>
  <c r="E1660" i="69"/>
  <c r="D1660" i="69"/>
  <c r="F1659" i="69"/>
  <c r="E1659" i="69"/>
  <c r="D1659" i="69"/>
  <c r="F1658" i="69"/>
  <c r="E1658" i="69"/>
  <c r="D1658" i="69"/>
  <c r="F1657" i="69"/>
  <c r="E1657" i="69"/>
  <c r="D1657" i="69"/>
  <c r="F1656" i="69"/>
  <c r="E1656" i="69"/>
  <c r="D1656" i="69"/>
  <c r="F1655" i="69"/>
  <c r="E1655" i="69"/>
  <c r="D1655" i="69"/>
  <c r="F1654" i="69"/>
  <c r="E1654" i="69"/>
  <c r="D1654" i="69"/>
  <c r="F1653" i="69"/>
  <c r="E1653" i="69"/>
  <c r="D1653" i="69"/>
  <c r="F1652" i="69"/>
  <c r="E1652" i="69"/>
  <c r="D1652" i="69"/>
  <c r="F1651" i="69"/>
  <c r="E1651" i="69"/>
  <c r="D1651" i="69"/>
  <c r="F1650" i="69"/>
  <c r="E1650" i="69"/>
  <c r="D1650" i="69"/>
  <c r="F1649" i="69"/>
  <c r="E1649" i="69"/>
  <c r="D1649" i="69"/>
  <c r="F1648" i="69"/>
  <c r="E1648" i="69"/>
  <c r="D1648" i="69"/>
  <c r="F1647" i="69"/>
  <c r="E1647" i="69"/>
  <c r="D1647" i="69"/>
  <c r="F1646" i="69"/>
  <c r="E1646" i="69"/>
  <c r="D1646" i="69"/>
  <c r="F1645" i="69"/>
  <c r="E1645" i="69"/>
  <c r="D1645" i="69"/>
  <c r="F1644" i="69"/>
  <c r="E1644" i="69"/>
  <c r="D1644" i="69"/>
  <c r="F1643" i="69"/>
  <c r="E1643" i="69"/>
  <c r="D1643" i="69"/>
  <c r="F1642" i="69"/>
  <c r="E1642" i="69"/>
  <c r="D1642" i="69"/>
  <c r="F1641" i="69"/>
  <c r="E1641" i="69"/>
  <c r="D1641" i="69"/>
  <c r="F1640" i="69"/>
  <c r="E1640" i="69"/>
  <c r="D1640" i="69"/>
  <c r="F1639" i="69"/>
  <c r="E1639" i="69"/>
  <c r="D1639" i="69"/>
  <c r="F1638" i="69"/>
  <c r="E1638" i="69"/>
  <c r="D1638" i="69"/>
  <c r="F1637" i="69"/>
  <c r="E1637" i="69"/>
  <c r="D1637" i="69"/>
  <c r="F1636" i="69"/>
  <c r="E1636" i="69"/>
  <c r="D1636" i="69"/>
  <c r="F1635" i="69"/>
  <c r="E1635" i="69"/>
  <c r="D1635" i="69"/>
  <c r="F1634" i="69"/>
  <c r="E1634" i="69"/>
  <c r="D1634" i="69"/>
  <c r="F1633" i="69"/>
  <c r="E1633" i="69"/>
  <c r="D1633" i="69"/>
  <c r="F1632" i="69"/>
  <c r="E1632" i="69"/>
  <c r="D1632" i="69"/>
  <c r="F1631" i="69"/>
  <c r="E1631" i="69"/>
  <c r="D1631" i="69"/>
  <c r="F1630" i="69"/>
  <c r="E1630" i="69"/>
  <c r="D1630" i="69"/>
  <c r="F1629" i="69"/>
  <c r="E1629" i="69"/>
  <c r="D1629" i="69"/>
  <c r="F1628" i="69"/>
  <c r="E1628" i="69"/>
  <c r="D1628" i="69"/>
  <c r="F1627" i="69"/>
  <c r="E1627" i="69"/>
  <c r="D1627" i="69"/>
  <c r="F1626" i="69"/>
  <c r="E1626" i="69"/>
  <c r="D1626" i="69"/>
  <c r="F1625" i="69"/>
  <c r="E1625" i="69"/>
  <c r="D1625" i="69"/>
  <c r="F1624" i="69"/>
  <c r="E1624" i="69"/>
  <c r="D1624" i="69"/>
  <c r="F1623" i="69"/>
  <c r="E1623" i="69"/>
  <c r="D1623" i="69"/>
  <c r="F1622" i="69"/>
  <c r="E1622" i="69"/>
  <c r="D1622" i="69"/>
  <c r="F1621" i="69"/>
  <c r="E1621" i="69"/>
  <c r="D1621" i="69"/>
  <c r="F1620" i="69"/>
  <c r="E1620" i="69"/>
  <c r="D1620" i="69"/>
  <c r="F1619" i="69"/>
  <c r="E1619" i="69"/>
  <c r="D1619" i="69"/>
  <c r="F1618" i="69"/>
  <c r="E1618" i="69"/>
  <c r="D1618" i="69"/>
  <c r="F1617" i="69"/>
  <c r="E1617" i="69"/>
  <c r="D1617" i="69"/>
  <c r="F1616" i="69"/>
  <c r="E1616" i="69"/>
  <c r="D1616" i="69"/>
  <c r="F1615" i="69"/>
  <c r="E1615" i="69"/>
  <c r="D1615" i="69"/>
  <c r="F1614" i="69"/>
  <c r="E1614" i="69"/>
  <c r="D1614" i="69"/>
  <c r="F1613" i="69"/>
  <c r="E1613" i="69"/>
  <c r="D1613" i="69"/>
  <c r="F1612" i="69"/>
  <c r="E1612" i="69"/>
  <c r="D1612" i="69"/>
  <c r="F1611" i="69"/>
  <c r="E1611" i="69"/>
  <c r="D1611" i="69"/>
  <c r="F1610" i="69"/>
  <c r="E1610" i="69"/>
  <c r="D1610" i="69"/>
  <c r="F1609" i="69"/>
  <c r="D1609" i="69"/>
  <c r="E1609" i="69" s="1"/>
  <c r="D1608" i="69"/>
  <c r="E1608" i="69" s="1"/>
  <c r="F1608" i="69" s="1"/>
  <c r="D1607" i="69"/>
  <c r="E1607" i="69" s="1"/>
  <c r="F1607" i="69" s="1"/>
  <c r="D1606" i="69"/>
  <c r="E1606" i="69" s="1"/>
  <c r="F1606" i="69" s="1"/>
  <c r="E1605" i="69"/>
  <c r="F1605" i="69" s="1"/>
  <c r="D1605" i="69"/>
  <c r="E1604" i="69"/>
  <c r="F1604" i="69" s="1"/>
  <c r="D1604" i="69"/>
  <c r="D1603" i="69"/>
  <c r="E1603" i="69" s="1"/>
  <c r="F1603" i="69" s="1"/>
  <c r="D1602" i="69"/>
  <c r="E1602" i="69" s="1"/>
  <c r="F1602" i="69" s="1"/>
  <c r="D1601" i="69"/>
  <c r="E1601" i="69" s="1"/>
  <c r="F1601" i="69" s="1"/>
  <c r="D1600" i="69"/>
  <c r="E1600" i="69" s="1"/>
  <c r="F1600" i="69" s="1"/>
  <c r="D1599" i="69"/>
  <c r="E1599" i="69" s="1"/>
  <c r="F1599" i="69" s="1"/>
  <c r="D1598" i="69"/>
  <c r="E1598" i="69" s="1"/>
  <c r="F1598" i="69" s="1"/>
  <c r="E1597" i="69"/>
  <c r="F1597" i="69" s="1"/>
  <c r="D1597" i="69"/>
  <c r="E1596" i="69"/>
  <c r="F1596" i="69" s="1"/>
  <c r="D1596" i="69"/>
  <c r="D1595" i="69"/>
  <c r="E1595" i="69" s="1"/>
  <c r="F1595" i="69" s="1"/>
  <c r="D1594" i="69"/>
  <c r="E1594" i="69" s="1"/>
  <c r="F1594" i="69" s="1"/>
  <c r="F1593" i="69"/>
  <c r="D1593" i="69"/>
  <c r="E1593" i="69" s="1"/>
  <c r="D1592" i="69"/>
  <c r="E1592" i="69" s="1"/>
  <c r="F1592" i="69" s="1"/>
  <c r="D1591" i="69"/>
  <c r="E1591" i="69" s="1"/>
  <c r="F1591" i="69" s="1"/>
  <c r="D1590" i="69"/>
  <c r="E1590" i="69" s="1"/>
  <c r="F1590" i="69" s="1"/>
  <c r="E1589" i="69"/>
  <c r="F1589" i="69" s="1"/>
  <c r="D1589" i="69"/>
  <c r="E1588" i="69"/>
  <c r="F1588" i="69" s="1"/>
  <c r="D1588" i="69"/>
  <c r="D1587" i="69"/>
  <c r="E1587" i="69" s="1"/>
  <c r="F1587" i="69" s="1"/>
  <c r="D1586" i="69"/>
  <c r="E1586" i="69" s="1"/>
  <c r="F1586" i="69" s="1"/>
  <c r="D1585" i="69"/>
  <c r="E1585" i="69" s="1"/>
  <c r="F1585" i="69" s="1"/>
  <c r="D1584" i="69"/>
  <c r="E1584" i="69" s="1"/>
  <c r="F1584" i="69" s="1"/>
  <c r="D1583" i="69"/>
  <c r="E1583" i="69" s="1"/>
  <c r="F1583" i="69" s="1"/>
  <c r="D1582" i="69"/>
  <c r="E1582" i="69" s="1"/>
  <c r="F1582" i="69" s="1"/>
  <c r="E1581" i="69"/>
  <c r="F1581" i="69" s="1"/>
  <c r="D1581" i="69"/>
  <c r="E1580" i="69"/>
  <c r="F1580" i="69" s="1"/>
  <c r="D1580" i="69"/>
  <c r="D1579" i="69"/>
  <c r="E1579" i="69" s="1"/>
  <c r="F1579" i="69" s="1"/>
  <c r="D1578" i="69"/>
  <c r="E1578" i="69" s="1"/>
  <c r="F1578" i="69" s="1"/>
  <c r="F1577" i="69"/>
  <c r="D1577" i="69"/>
  <c r="E1577" i="69" s="1"/>
  <c r="D1576" i="69"/>
  <c r="E1576" i="69" s="1"/>
  <c r="F1576" i="69" s="1"/>
  <c r="D1575" i="69"/>
  <c r="E1575" i="69" s="1"/>
  <c r="F1575" i="69" s="1"/>
  <c r="D1574" i="69"/>
  <c r="E1574" i="69" s="1"/>
  <c r="F1574" i="69" s="1"/>
  <c r="E1573" i="69"/>
  <c r="F1573" i="69" s="1"/>
  <c r="D1573" i="69"/>
  <c r="E1572" i="69"/>
  <c r="F1572" i="69" s="1"/>
  <c r="D1572" i="69"/>
  <c r="D1571" i="69"/>
  <c r="E1571" i="69" s="1"/>
  <c r="F1571" i="69" s="1"/>
  <c r="D1570" i="69"/>
  <c r="E1570" i="69" s="1"/>
  <c r="F1570" i="69" s="1"/>
  <c r="D1569" i="69"/>
  <c r="E1569" i="69" s="1"/>
  <c r="F1569" i="69" s="1"/>
  <c r="D1568" i="69"/>
  <c r="E1568" i="69" s="1"/>
  <c r="F1568" i="69" s="1"/>
  <c r="D1567" i="69"/>
  <c r="E1567" i="69" s="1"/>
  <c r="F1567" i="69" s="1"/>
  <c r="D1566" i="69"/>
  <c r="E1566" i="69" s="1"/>
  <c r="F1566" i="69" s="1"/>
  <c r="E1565" i="69"/>
  <c r="F1565" i="69" s="1"/>
  <c r="D1565" i="69"/>
  <c r="E1564" i="69"/>
  <c r="F1564" i="69" s="1"/>
  <c r="D1564" i="69"/>
  <c r="D1563" i="69"/>
  <c r="E1563" i="69" s="1"/>
  <c r="F1563" i="69" s="1"/>
  <c r="D1562" i="69"/>
  <c r="E1562" i="69" s="1"/>
  <c r="F1562" i="69" s="1"/>
  <c r="F1561" i="69"/>
  <c r="D1561" i="69"/>
  <c r="E1561" i="69" s="1"/>
  <c r="D1560" i="69"/>
  <c r="E1560" i="69" s="1"/>
  <c r="F1560" i="69" s="1"/>
  <c r="D1559" i="69"/>
  <c r="E1559" i="69" s="1"/>
  <c r="F1559" i="69" s="1"/>
  <c r="D1558" i="69"/>
  <c r="E1558" i="69" s="1"/>
  <c r="F1558" i="69" s="1"/>
  <c r="E1557" i="69"/>
  <c r="F1557" i="69" s="1"/>
  <c r="D1557" i="69"/>
  <c r="E1556" i="69"/>
  <c r="F1556" i="69" s="1"/>
  <c r="D1556" i="69"/>
  <c r="D1555" i="69"/>
  <c r="E1555" i="69" s="1"/>
  <c r="F1555" i="69" s="1"/>
  <c r="D1554" i="69"/>
  <c r="E1554" i="69" s="1"/>
  <c r="F1554" i="69" s="1"/>
  <c r="D1553" i="69"/>
  <c r="E1553" i="69" s="1"/>
  <c r="F1553" i="69" s="1"/>
  <c r="D1552" i="69"/>
  <c r="E1552" i="69" s="1"/>
  <c r="F1552" i="69" s="1"/>
  <c r="D1551" i="69"/>
  <c r="E1551" i="69" s="1"/>
  <c r="F1551" i="69" s="1"/>
  <c r="D1550" i="69"/>
  <c r="E1550" i="69" s="1"/>
  <c r="F1550" i="69" s="1"/>
  <c r="E1549" i="69"/>
  <c r="F1549" i="69" s="1"/>
  <c r="D1549" i="69"/>
  <c r="E1548" i="69"/>
  <c r="F1548" i="69" s="1"/>
  <c r="D1548" i="69"/>
  <c r="D1547" i="69"/>
  <c r="E1547" i="69" s="1"/>
  <c r="F1547" i="69" s="1"/>
  <c r="D1546" i="69"/>
  <c r="E1546" i="69" s="1"/>
  <c r="F1546" i="69" s="1"/>
  <c r="F1545" i="69"/>
  <c r="D1545" i="69"/>
  <c r="E1545" i="69" s="1"/>
  <c r="D1544" i="69"/>
  <c r="E1544" i="69" s="1"/>
  <c r="F1544" i="69" s="1"/>
  <c r="D1543" i="69"/>
  <c r="E1543" i="69" s="1"/>
  <c r="F1543" i="69" s="1"/>
  <c r="D1542" i="69"/>
  <c r="E1542" i="69" s="1"/>
  <c r="F1542" i="69" s="1"/>
  <c r="E1541" i="69"/>
  <c r="F1541" i="69" s="1"/>
  <c r="D1541" i="69"/>
  <c r="E1540" i="69"/>
  <c r="F1540" i="69" s="1"/>
  <c r="D1540" i="69"/>
  <c r="D1539" i="69"/>
  <c r="E1539" i="69" s="1"/>
  <c r="F1539" i="69" s="1"/>
  <c r="D1538" i="69"/>
  <c r="E1538" i="69" s="1"/>
  <c r="F1538" i="69" s="1"/>
  <c r="D1537" i="69"/>
  <c r="E1537" i="69" s="1"/>
  <c r="F1537" i="69" s="1"/>
  <c r="D1536" i="69"/>
  <c r="E1536" i="69" s="1"/>
  <c r="F1536" i="69" s="1"/>
  <c r="D1535" i="69"/>
  <c r="E1535" i="69" s="1"/>
  <c r="F1535" i="69" s="1"/>
  <c r="D1534" i="69"/>
  <c r="E1534" i="69" s="1"/>
  <c r="F1534" i="69" s="1"/>
  <c r="E1533" i="69"/>
  <c r="F1533" i="69" s="1"/>
  <c r="D1533" i="69"/>
  <c r="E1532" i="69"/>
  <c r="F1532" i="69" s="1"/>
  <c r="D1532" i="69"/>
  <c r="D1531" i="69"/>
  <c r="E1531" i="69" s="1"/>
  <c r="F1531" i="69" s="1"/>
  <c r="D1530" i="69"/>
  <c r="E1530" i="69" s="1"/>
  <c r="F1530" i="69" s="1"/>
  <c r="F1529" i="69"/>
  <c r="D1529" i="69"/>
  <c r="E1529" i="69" s="1"/>
  <c r="D1528" i="69"/>
  <c r="E1528" i="69" s="1"/>
  <c r="F1528" i="69" s="1"/>
  <c r="D1527" i="69"/>
  <c r="E1527" i="69" s="1"/>
  <c r="F1527" i="69" s="1"/>
  <c r="D1526" i="69"/>
  <c r="E1526" i="69" s="1"/>
  <c r="F1526" i="69" s="1"/>
  <c r="E1525" i="69"/>
  <c r="F1525" i="69" s="1"/>
  <c r="D1525" i="69"/>
  <c r="E1524" i="69"/>
  <c r="F1524" i="69" s="1"/>
  <c r="D1524" i="69"/>
  <c r="D1523" i="69"/>
  <c r="E1523" i="69" s="1"/>
  <c r="F1523" i="69" s="1"/>
  <c r="D1522" i="69"/>
  <c r="E1522" i="69" s="1"/>
  <c r="F1522" i="69" s="1"/>
  <c r="D1521" i="69"/>
  <c r="E1521" i="69" s="1"/>
  <c r="F1521" i="69" s="1"/>
  <c r="D1520" i="69"/>
  <c r="E1520" i="69" s="1"/>
  <c r="F1520" i="69" s="1"/>
  <c r="D1519" i="69"/>
  <c r="E1519" i="69" s="1"/>
  <c r="F1519" i="69" s="1"/>
  <c r="D1518" i="69"/>
  <c r="E1518" i="69" s="1"/>
  <c r="F1518" i="69" s="1"/>
  <c r="E1517" i="69"/>
  <c r="F1517" i="69" s="1"/>
  <c r="D1517" i="69"/>
  <c r="E1516" i="69"/>
  <c r="F1516" i="69" s="1"/>
  <c r="D1516" i="69"/>
  <c r="D1515" i="69"/>
  <c r="E1515" i="69" s="1"/>
  <c r="F1515" i="69" s="1"/>
  <c r="D1514" i="69"/>
  <c r="E1514" i="69" s="1"/>
  <c r="F1514" i="69" s="1"/>
  <c r="E1513" i="69"/>
  <c r="F1513" i="69" s="1"/>
  <c r="D1513" i="69"/>
  <c r="E1512" i="69"/>
  <c r="F1512" i="69" s="1"/>
  <c r="D1512" i="69"/>
  <c r="D1511" i="69"/>
  <c r="E1511" i="69" s="1"/>
  <c r="F1511" i="69" s="1"/>
  <c r="D1510" i="69"/>
  <c r="E1510" i="69" s="1"/>
  <c r="F1510" i="69" s="1"/>
  <c r="E1509" i="69"/>
  <c r="F1509" i="69" s="1"/>
  <c r="D1509" i="69"/>
  <c r="E1508" i="69"/>
  <c r="F1508" i="69" s="1"/>
  <c r="D1508" i="69"/>
  <c r="D1507" i="69"/>
  <c r="E1507" i="69" s="1"/>
  <c r="F1507" i="69" s="1"/>
  <c r="D1506" i="69"/>
  <c r="E1506" i="69" s="1"/>
  <c r="F1506" i="69" s="1"/>
  <c r="E1505" i="69"/>
  <c r="F1505" i="69" s="1"/>
  <c r="D1505" i="69"/>
  <c r="E1504" i="69"/>
  <c r="F1504" i="69" s="1"/>
  <c r="D1504" i="69"/>
  <c r="D1503" i="69"/>
  <c r="E1503" i="69" s="1"/>
  <c r="F1503" i="69" s="1"/>
  <c r="D1502" i="69"/>
  <c r="E1502" i="69" s="1"/>
  <c r="F1502" i="69" s="1"/>
  <c r="E1501" i="69"/>
  <c r="F1501" i="69" s="1"/>
  <c r="D1501" i="69"/>
  <c r="E1500" i="69"/>
  <c r="F1500" i="69" s="1"/>
  <c r="D1500" i="69"/>
  <c r="D1499" i="69"/>
  <c r="E1499" i="69" s="1"/>
  <c r="F1499" i="69" s="1"/>
  <c r="D1498" i="69"/>
  <c r="E1498" i="69" s="1"/>
  <c r="F1498" i="69" s="1"/>
  <c r="E1497" i="69"/>
  <c r="F1497" i="69" s="1"/>
  <c r="D1497" i="69"/>
  <c r="E1496" i="69"/>
  <c r="F1496" i="69" s="1"/>
  <c r="D1496" i="69"/>
  <c r="D1495" i="69"/>
  <c r="E1495" i="69" s="1"/>
  <c r="F1495" i="69" s="1"/>
  <c r="D1494" i="69"/>
  <c r="E1494" i="69" s="1"/>
  <c r="F1494" i="69" s="1"/>
  <c r="E1493" i="69"/>
  <c r="F1493" i="69" s="1"/>
  <c r="D1493" i="69"/>
  <c r="E1492" i="69"/>
  <c r="F1492" i="69" s="1"/>
  <c r="D1492" i="69"/>
  <c r="D1491" i="69"/>
  <c r="E1491" i="69" s="1"/>
  <c r="F1491" i="69" s="1"/>
  <c r="D1490" i="69"/>
  <c r="E1490" i="69" s="1"/>
  <c r="F1490" i="69" s="1"/>
  <c r="E1489" i="69"/>
  <c r="F1489" i="69" s="1"/>
  <c r="D1489" i="69"/>
  <c r="E1488" i="69"/>
  <c r="F1488" i="69" s="1"/>
  <c r="D1488" i="69"/>
  <c r="D1487" i="69"/>
  <c r="E1487" i="69" s="1"/>
  <c r="F1487" i="69" s="1"/>
  <c r="D1486" i="69"/>
  <c r="E1486" i="69" s="1"/>
  <c r="F1486" i="69" s="1"/>
  <c r="E1485" i="69"/>
  <c r="F1485" i="69" s="1"/>
  <c r="D1485" i="69"/>
  <c r="E1484" i="69"/>
  <c r="F1484" i="69" s="1"/>
  <c r="D1484" i="69"/>
  <c r="D1483" i="69"/>
  <c r="E1483" i="69" s="1"/>
  <c r="F1483" i="69" s="1"/>
  <c r="D1482" i="69"/>
  <c r="E1482" i="69" s="1"/>
  <c r="F1482" i="69" s="1"/>
  <c r="E1481" i="69"/>
  <c r="F1481" i="69" s="1"/>
  <c r="D1481" i="69"/>
  <c r="E1480" i="69"/>
  <c r="F1480" i="69" s="1"/>
  <c r="D1480" i="69"/>
  <c r="D1479" i="69"/>
  <c r="E1479" i="69" s="1"/>
  <c r="F1479" i="69" s="1"/>
  <c r="D1478" i="69"/>
  <c r="E1478" i="69" s="1"/>
  <c r="F1478" i="69" s="1"/>
  <c r="E1477" i="69"/>
  <c r="F1477" i="69" s="1"/>
  <c r="D1477" i="69"/>
  <c r="E1476" i="69"/>
  <c r="F1476" i="69" s="1"/>
  <c r="D1476" i="69"/>
  <c r="D1475" i="69"/>
  <c r="E1475" i="69" s="1"/>
  <c r="F1475" i="69" s="1"/>
  <c r="D1474" i="69"/>
  <c r="E1474" i="69" s="1"/>
  <c r="F1474" i="69" s="1"/>
  <c r="E1473" i="69"/>
  <c r="F1473" i="69" s="1"/>
  <c r="D1473" i="69"/>
  <c r="E1472" i="69"/>
  <c r="F1472" i="69" s="1"/>
  <c r="D1472" i="69"/>
  <c r="D1471" i="69"/>
  <c r="E1471" i="69" s="1"/>
  <c r="F1471" i="69" s="1"/>
  <c r="D1470" i="69"/>
  <c r="E1470" i="69" s="1"/>
  <c r="F1470" i="69" s="1"/>
  <c r="E1469" i="69"/>
  <c r="F1469" i="69" s="1"/>
  <c r="D1469" i="69"/>
  <c r="E1468" i="69"/>
  <c r="F1468" i="69" s="1"/>
  <c r="D1468" i="69"/>
  <c r="D1467" i="69"/>
  <c r="E1467" i="69" s="1"/>
  <c r="F1467" i="69" s="1"/>
  <c r="D1466" i="69"/>
  <c r="E1466" i="69" s="1"/>
  <c r="F1466" i="69" s="1"/>
  <c r="E1465" i="69"/>
  <c r="F1465" i="69" s="1"/>
  <c r="D1465" i="69"/>
  <c r="E1464" i="69"/>
  <c r="F1464" i="69" s="1"/>
  <c r="D1464" i="69"/>
  <c r="D1463" i="69"/>
  <c r="E1463" i="69" s="1"/>
  <c r="F1463" i="69" s="1"/>
  <c r="D1462" i="69"/>
  <c r="E1462" i="69" s="1"/>
  <c r="F1462" i="69" s="1"/>
  <c r="E1461" i="69"/>
  <c r="F1461" i="69" s="1"/>
  <c r="D1461" i="69"/>
  <c r="E1460" i="69"/>
  <c r="F1460" i="69" s="1"/>
  <c r="D1460" i="69"/>
  <c r="D1459" i="69"/>
  <c r="E1459" i="69" s="1"/>
  <c r="F1459" i="69" s="1"/>
  <c r="D1458" i="69"/>
  <c r="E1458" i="69" s="1"/>
  <c r="F1458" i="69" s="1"/>
  <c r="E1457" i="69"/>
  <c r="F1457" i="69" s="1"/>
  <c r="D1457" i="69"/>
  <c r="E1456" i="69"/>
  <c r="F1456" i="69" s="1"/>
  <c r="D1456" i="69"/>
  <c r="D1455" i="69"/>
  <c r="E1455" i="69" s="1"/>
  <c r="F1455" i="69" s="1"/>
  <c r="D1454" i="69"/>
  <c r="E1454" i="69" s="1"/>
  <c r="F1454" i="69" s="1"/>
  <c r="E1453" i="69"/>
  <c r="F1453" i="69" s="1"/>
  <c r="D1453" i="69"/>
  <c r="E1452" i="69"/>
  <c r="F1452" i="69" s="1"/>
  <c r="D1452" i="69"/>
  <c r="D1451" i="69"/>
  <c r="E1451" i="69" s="1"/>
  <c r="F1451" i="69" s="1"/>
  <c r="D1450" i="69"/>
  <c r="E1450" i="69" s="1"/>
  <c r="F1450" i="69" s="1"/>
  <c r="E1449" i="69"/>
  <c r="F1449" i="69" s="1"/>
  <c r="D1449" i="69"/>
  <c r="F1448" i="69"/>
  <c r="D1448" i="69"/>
  <c r="E1448" i="69" s="1"/>
  <c r="D1447" i="69"/>
  <c r="E1447" i="69" s="1"/>
  <c r="F1447" i="69" s="1"/>
  <c r="D1446" i="69"/>
  <c r="E1446" i="69" s="1"/>
  <c r="F1446" i="69" s="1"/>
  <c r="E1445" i="69"/>
  <c r="F1445" i="69" s="1"/>
  <c r="D1445" i="69"/>
  <c r="F1444" i="69"/>
  <c r="D1444" i="69"/>
  <c r="E1444" i="69" s="1"/>
  <c r="D1443" i="69"/>
  <c r="E1443" i="69" s="1"/>
  <c r="F1443" i="69" s="1"/>
  <c r="D1442" i="69"/>
  <c r="E1442" i="69" s="1"/>
  <c r="F1442" i="69" s="1"/>
  <c r="E1441" i="69"/>
  <c r="F1441" i="69" s="1"/>
  <c r="D1441" i="69"/>
  <c r="F1440" i="69"/>
  <c r="D1440" i="69"/>
  <c r="E1440" i="69" s="1"/>
  <c r="D1439" i="69"/>
  <c r="E1439" i="69" s="1"/>
  <c r="F1439" i="69" s="1"/>
  <c r="D1438" i="69"/>
  <c r="E1438" i="69" s="1"/>
  <c r="F1438" i="69" s="1"/>
  <c r="D1437" i="69"/>
  <c r="E1437" i="69" s="1"/>
  <c r="F1437" i="69" s="1"/>
  <c r="E1436" i="69"/>
  <c r="F1436" i="69" s="1"/>
  <c r="D1436" i="69"/>
  <c r="D1435" i="69"/>
  <c r="E1435" i="69" s="1"/>
  <c r="F1435" i="69" s="1"/>
  <c r="D1434" i="69"/>
  <c r="E1434" i="69" s="1"/>
  <c r="F1434" i="69" s="1"/>
  <c r="D1433" i="69"/>
  <c r="E1433" i="69" s="1"/>
  <c r="F1433" i="69" s="1"/>
  <c r="E1432" i="69"/>
  <c r="F1432" i="69" s="1"/>
  <c r="D1432" i="69"/>
  <c r="D1431" i="69"/>
  <c r="E1431" i="69" s="1"/>
  <c r="F1431" i="69" s="1"/>
  <c r="D1430" i="69"/>
  <c r="E1430" i="69" s="1"/>
  <c r="F1430" i="69" s="1"/>
  <c r="D1429" i="69"/>
  <c r="E1429" i="69" s="1"/>
  <c r="F1429" i="69" s="1"/>
  <c r="E1428" i="69"/>
  <c r="F1428" i="69" s="1"/>
  <c r="D1428" i="69"/>
  <c r="D1427" i="69"/>
  <c r="E1427" i="69" s="1"/>
  <c r="F1427" i="69" s="1"/>
  <c r="D1426" i="69"/>
  <c r="E1426" i="69" s="1"/>
  <c r="F1426" i="69" s="1"/>
  <c r="D1425" i="69"/>
  <c r="E1425" i="69" s="1"/>
  <c r="F1425" i="69" s="1"/>
  <c r="E1424" i="69"/>
  <c r="F1424" i="69" s="1"/>
  <c r="D1424" i="69"/>
  <c r="D1423" i="69"/>
  <c r="E1423" i="69" s="1"/>
  <c r="F1423" i="69" s="1"/>
  <c r="D1422" i="69"/>
  <c r="E1422" i="69" s="1"/>
  <c r="F1422" i="69" s="1"/>
  <c r="D1421" i="69"/>
  <c r="E1421" i="69" s="1"/>
  <c r="F1421" i="69" s="1"/>
  <c r="E1420" i="69"/>
  <c r="F1420" i="69" s="1"/>
  <c r="D1420" i="69"/>
  <c r="D1419" i="69"/>
  <c r="E1419" i="69" s="1"/>
  <c r="F1419" i="69" s="1"/>
  <c r="D1418" i="69"/>
  <c r="E1418" i="69" s="1"/>
  <c r="F1418" i="69" s="1"/>
  <c r="D1417" i="69"/>
  <c r="E1417" i="69" s="1"/>
  <c r="F1417" i="69" s="1"/>
  <c r="E1416" i="69"/>
  <c r="F1416" i="69" s="1"/>
  <c r="D1416" i="69"/>
  <c r="D1415" i="69"/>
  <c r="E1415" i="69" s="1"/>
  <c r="F1415" i="69" s="1"/>
  <c r="D1414" i="69"/>
  <c r="E1414" i="69" s="1"/>
  <c r="F1414" i="69" s="1"/>
  <c r="D1413" i="69"/>
  <c r="E1413" i="69" s="1"/>
  <c r="F1413" i="69" s="1"/>
  <c r="E1412" i="69"/>
  <c r="F1412" i="69" s="1"/>
  <c r="D1412" i="69"/>
  <c r="D1411" i="69"/>
  <c r="E1411" i="69" s="1"/>
  <c r="F1411" i="69" s="1"/>
  <c r="D1410" i="69"/>
  <c r="E1410" i="69" s="1"/>
  <c r="F1410" i="69" s="1"/>
  <c r="D1409" i="69"/>
  <c r="E1409" i="69" s="1"/>
  <c r="F1409" i="69" s="1"/>
  <c r="E1408" i="69"/>
  <c r="F1408" i="69" s="1"/>
  <c r="D1408" i="69"/>
  <c r="D1407" i="69"/>
  <c r="E1407" i="69" s="1"/>
  <c r="F1407" i="69" s="1"/>
  <c r="D1406" i="69"/>
  <c r="E1406" i="69" s="1"/>
  <c r="F1406" i="69" s="1"/>
  <c r="D1405" i="69"/>
  <c r="E1405" i="69" s="1"/>
  <c r="F1405" i="69" s="1"/>
  <c r="E1404" i="69"/>
  <c r="F1404" i="69" s="1"/>
  <c r="D1404" i="69"/>
  <c r="D1403" i="69"/>
  <c r="E1403" i="69" s="1"/>
  <c r="F1403" i="69" s="1"/>
  <c r="D1402" i="69"/>
  <c r="E1402" i="69" s="1"/>
  <c r="F1402" i="69" s="1"/>
  <c r="D1401" i="69"/>
  <c r="E1401" i="69" s="1"/>
  <c r="F1401" i="69" s="1"/>
  <c r="E1400" i="69"/>
  <c r="F1400" i="69" s="1"/>
  <c r="D1400" i="69"/>
  <c r="D1399" i="69"/>
  <c r="E1399" i="69" s="1"/>
  <c r="F1399" i="69" s="1"/>
  <c r="D1398" i="69"/>
  <c r="E1398" i="69" s="1"/>
  <c r="F1398" i="69" s="1"/>
  <c r="D1397" i="69"/>
  <c r="E1397" i="69" s="1"/>
  <c r="F1397" i="69" s="1"/>
  <c r="E1396" i="69"/>
  <c r="F1396" i="69" s="1"/>
  <c r="D1396" i="69"/>
  <c r="D1395" i="69"/>
  <c r="E1395" i="69" s="1"/>
  <c r="F1395" i="69" s="1"/>
  <c r="D1394" i="69"/>
  <c r="E1394" i="69" s="1"/>
  <c r="F1394" i="69" s="1"/>
  <c r="D1393" i="69"/>
  <c r="E1393" i="69" s="1"/>
  <c r="F1393" i="69" s="1"/>
  <c r="E1392" i="69"/>
  <c r="F1392" i="69" s="1"/>
  <c r="D1392" i="69"/>
  <c r="D1391" i="69"/>
  <c r="E1391" i="69" s="1"/>
  <c r="F1391" i="69" s="1"/>
  <c r="D1390" i="69"/>
  <c r="E1390" i="69" s="1"/>
  <c r="F1390" i="69" s="1"/>
  <c r="D1389" i="69"/>
  <c r="E1389" i="69" s="1"/>
  <c r="F1389" i="69" s="1"/>
  <c r="E1388" i="69"/>
  <c r="F1388" i="69" s="1"/>
  <c r="D1388" i="69"/>
  <c r="D1387" i="69"/>
  <c r="E1387" i="69" s="1"/>
  <c r="F1387" i="69" s="1"/>
  <c r="D1386" i="69"/>
  <c r="E1386" i="69" s="1"/>
  <c r="F1386" i="69" s="1"/>
  <c r="D1385" i="69"/>
  <c r="E1385" i="69" s="1"/>
  <c r="F1385" i="69" s="1"/>
  <c r="E1384" i="69"/>
  <c r="F1384" i="69" s="1"/>
  <c r="D1384" i="69"/>
  <c r="D1383" i="69"/>
  <c r="E1383" i="69" s="1"/>
  <c r="F1383" i="69" s="1"/>
  <c r="D1382" i="69"/>
  <c r="E1382" i="69" s="1"/>
  <c r="F1382" i="69" s="1"/>
  <c r="D1381" i="69"/>
  <c r="E1381" i="69" s="1"/>
  <c r="F1381" i="69" s="1"/>
  <c r="E1380" i="69"/>
  <c r="F1380" i="69" s="1"/>
  <c r="D1380" i="69"/>
  <c r="D1379" i="69"/>
  <c r="E1379" i="69" s="1"/>
  <c r="F1379" i="69" s="1"/>
  <c r="D1378" i="69"/>
  <c r="E1378" i="69" s="1"/>
  <c r="F1378" i="69" s="1"/>
  <c r="D1377" i="69"/>
  <c r="E1377" i="69" s="1"/>
  <c r="F1377" i="69" s="1"/>
  <c r="E1376" i="69"/>
  <c r="F1376" i="69" s="1"/>
  <c r="D1376" i="69"/>
  <c r="D1375" i="69"/>
  <c r="E1375" i="69" s="1"/>
  <c r="F1375" i="69" s="1"/>
  <c r="D1374" i="69"/>
  <c r="E1374" i="69" s="1"/>
  <c r="F1374" i="69" s="1"/>
  <c r="D1373" i="69"/>
  <c r="E1373" i="69" s="1"/>
  <c r="F1373" i="69" s="1"/>
  <c r="E1372" i="69"/>
  <c r="F1372" i="69" s="1"/>
  <c r="D1372" i="69"/>
  <c r="D1371" i="69"/>
  <c r="E1371" i="69" s="1"/>
  <c r="F1371" i="69" s="1"/>
  <c r="D1370" i="69"/>
  <c r="E1370" i="69" s="1"/>
  <c r="F1370" i="69" s="1"/>
  <c r="D1369" i="69"/>
  <c r="E1369" i="69" s="1"/>
  <c r="F1369" i="69" s="1"/>
  <c r="E1368" i="69"/>
  <c r="F1368" i="69" s="1"/>
  <c r="D1368" i="69"/>
  <c r="D1367" i="69"/>
  <c r="E1367" i="69" s="1"/>
  <c r="F1367" i="69" s="1"/>
  <c r="D1366" i="69"/>
  <c r="E1366" i="69" s="1"/>
  <c r="F1366" i="69" s="1"/>
  <c r="D1365" i="69"/>
  <c r="E1365" i="69" s="1"/>
  <c r="F1365" i="69" s="1"/>
  <c r="E1364" i="69"/>
  <c r="F1364" i="69" s="1"/>
  <c r="D1364" i="69"/>
  <c r="D1363" i="69"/>
  <c r="E1363" i="69" s="1"/>
  <c r="F1363" i="69" s="1"/>
  <c r="D1362" i="69"/>
  <c r="E1362" i="69" s="1"/>
  <c r="F1362" i="69" s="1"/>
  <c r="D1361" i="69"/>
  <c r="E1361" i="69" s="1"/>
  <c r="F1361" i="69" s="1"/>
  <c r="E1360" i="69"/>
  <c r="F1360" i="69" s="1"/>
  <c r="D1360" i="69"/>
  <c r="D1359" i="69"/>
  <c r="E1359" i="69" s="1"/>
  <c r="F1359" i="69" s="1"/>
  <c r="D1358" i="69"/>
  <c r="E1358" i="69" s="1"/>
  <c r="F1358" i="69" s="1"/>
  <c r="D1357" i="69"/>
  <c r="E1357" i="69" s="1"/>
  <c r="F1357" i="69" s="1"/>
  <c r="E1356" i="69"/>
  <c r="F1356" i="69" s="1"/>
  <c r="D1356" i="69"/>
  <c r="D1355" i="69"/>
  <c r="E1355" i="69" s="1"/>
  <c r="F1355" i="69" s="1"/>
  <c r="D1354" i="69"/>
  <c r="E1354" i="69" s="1"/>
  <c r="F1354" i="69" s="1"/>
  <c r="D1353" i="69"/>
  <c r="E1353" i="69" s="1"/>
  <c r="F1353" i="69" s="1"/>
  <c r="E1352" i="69"/>
  <c r="F1352" i="69" s="1"/>
  <c r="D1352" i="69"/>
  <c r="D1351" i="69"/>
  <c r="E1351" i="69" s="1"/>
  <c r="F1351" i="69" s="1"/>
  <c r="D1350" i="69"/>
  <c r="E1350" i="69" s="1"/>
  <c r="F1350" i="69" s="1"/>
  <c r="D1349" i="69"/>
  <c r="E1349" i="69" s="1"/>
  <c r="F1349" i="69" s="1"/>
  <c r="E1348" i="69"/>
  <c r="F1348" i="69" s="1"/>
  <c r="D1348" i="69"/>
  <c r="D1347" i="69"/>
  <c r="E1347" i="69" s="1"/>
  <c r="F1347" i="69" s="1"/>
  <c r="D1346" i="69"/>
  <c r="E1346" i="69" s="1"/>
  <c r="F1346" i="69" s="1"/>
  <c r="D1345" i="69"/>
  <c r="E1345" i="69" s="1"/>
  <c r="F1345" i="69" s="1"/>
  <c r="E1344" i="69"/>
  <c r="F1344" i="69" s="1"/>
  <c r="D1344" i="69"/>
  <c r="D1343" i="69"/>
  <c r="E1343" i="69" s="1"/>
  <c r="F1343" i="69" s="1"/>
  <c r="D1342" i="69"/>
  <c r="E1342" i="69" s="1"/>
  <c r="F1342" i="69" s="1"/>
  <c r="D1341" i="69"/>
  <c r="E1341" i="69" s="1"/>
  <c r="F1341" i="69" s="1"/>
  <c r="E1340" i="69"/>
  <c r="F1340" i="69" s="1"/>
  <c r="D1340" i="69"/>
  <c r="D1339" i="69"/>
  <c r="E1339" i="69" s="1"/>
  <c r="F1339" i="69" s="1"/>
  <c r="D1338" i="69"/>
  <c r="E1338" i="69" s="1"/>
  <c r="F1338" i="69" s="1"/>
  <c r="D1337" i="69"/>
  <c r="E1337" i="69" s="1"/>
  <c r="F1337" i="69" s="1"/>
  <c r="E1336" i="69"/>
  <c r="F1336" i="69" s="1"/>
  <c r="D1336" i="69"/>
  <c r="D1335" i="69"/>
  <c r="E1335" i="69" s="1"/>
  <c r="F1335" i="69" s="1"/>
  <c r="D1334" i="69"/>
  <c r="E1334" i="69" s="1"/>
  <c r="F1334" i="69" s="1"/>
  <c r="D1333" i="69"/>
  <c r="E1333" i="69" s="1"/>
  <c r="F1333" i="69" s="1"/>
  <c r="E1332" i="69"/>
  <c r="F1332" i="69" s="1"/>
  <c r="D1332" i="69"/>
  <c r="E1331" i="69"/>
  <c r="F1331" i="69" s="1"/>
  <c r="D1331" i="69"/>
  <c r="E1330" i="69"/>
  <c r="F1330" i="69" s="1"/>
  <c r="D1330" i="69"/>
  <c r="F1329" i="69"/>
  <c r="D1329" i="69"/>
  <c r="E1329" i="69" s="1"/>
  <c r="D1328" i="69"/>
  <c r="E1328" i="69" s="1"/>
  <c r="F1328" i="69" s="1"/>
  <c r="E1327" i="69"/>
  <c r="F1327" i="69" s="1"/>
  <c r="D1327" i="69"/>
  <c r="E1326" i="69"/>
  <c r="F1326" i="69" s="1"/>
  <c r="D1326" i="69"/>
  <c r="F1325" i="69"/>
  <c r="D1325" i="69"/>
  <c r="E1325" i="69" s="1"/>
  <c r="D1324" i="69"/>
  <c r="E1324" i="69" s="1"/>
  <c r="F1324" i="69" s="1"/>
  <c r="D1323" i="69"/>
  <c r="E1323" i="69" s="1"/>
  <c r="F1323" i="69" s="1"/>
  <c r="D1322" i="69"/>
  <c r="E1322" i="69" s="1"/>
  <c r="F1322" i="69" s="1"/>
  <c r="D1321" i="69"/>
  <c r="E1321" i="69" s="1"/>
  <c r="F1321" i="69" s="1"/>
  <c r="E1320" i="69"/>
  <c r="F1320" i="69" s="1"/>
  <c r="D1320" i="69"/>
  <c r="F1319" i="69"/>
  <c r="D1319" i="69"/>
  <c r="E1319" i="69" s="1"/>
  <c r="D1318" i="69"/>
  <c r="E1318" i="69" s="1"/>
  <c r="F1318" i="69" s="1"/>
  <c r="D1317" i="69"/>
  <c r="E1317" i="69" s="1"/>
  <c r="F1317" i="69" s="1"/>
  <c r="E1316" i="69"/>
  <c r="F1316" i="69" s="1"/>
  <c r="D1316" i="69"/>
  <c r="E1315" i="69"/>
  <c r="F1315" i="69" s="1"/>
  <c r="D1315" i="69"/>
  <c r="E1314" i="69"/>
  <c r="F1314" i="69" s="1"/>
  <c r="D1314" i="69"/>
  <c r="F1313" i="69"/>
  <c r="D1313" i="69"/>
  <c r="E1313" i="69" s="1"/>
  <c r="D1312" i="69"/>
  <c r="E1312" i="69" s="1"/>
  <c r="F1312" i="69" s="1"/>
  <c r="D1311" i="69"/>
  <c r="E1311" i="69" s="1"/>
  <c r="F1311" i="69" s="1"/>
  <c r="F1310" i="69"/>
  <c r="D1310" i="69"/>
  <c r="E1310" i="69" s="1"/>
  <c r="E1309" i="69"/>
  <c r="F1309" i="69" s="1"/>
  <c r="D1309" i="69"/>
  <c r="E1308" i="69"/>
  <c r="F1308" i="69" s="1"/>
  <c r="D1308" i="69"/>
  <c r="D1307" i="69"/>
  <c r="E1307" i="69" s="1"/>
  <c r="F1307" i="69" s="1"/>
  <c r="E1306" i="69"/>
  <c r="F1306" i="69" s="1"/>
  <c r="D1306" i="69"/>
  <c r="D1305" i="69"/>
  <c r="E1305" i="69" s="1"/>
  <c r="F1305" i="69" s="1"/>
  <c r="D1304" i="69"/>
  <c r="E1304" i="69" s="1"/>
  <c r="F1304" i="69" s="1"/>
  <c r="D1303" i="69"/>
  <c r="E1303" i="69" s="1"/>
  <c r="F1303" i="69" s="1"/>
  <c r="E1302" i="69"/>
  <c r="F1302" i="69" s="1"/>
  <c r="D1302" i="69"/>
  <c r="E1301" i="69"/>
  <c r="F1301" i="69" s="1"/>
  <c r="D1301" i="69"/>
  <c r="D1300" i="69"/>
  <c r="E1300" i="69" s="1"/>
  <c r="F1300" i="69" s="1"/>
  <c r="D1299" i="69"/>
  <c r="E1299" i="69" s="1"/>
  <c r="F1299" i="69" s="1"/>
  <c r="D1298" i="69"/>
  <c r="E1298" i="69" s="1"/>
  <c r="F1298" i="69" s="1"/>
  <c r="E1297" i="69"/>
  <c r="F1297" i="69" s="1"/>
  <c r="D1297" i="69"/>
  <c r="D1296" i="69"/>
  <c r="E1296" i="69" s="1"/>
  <c r="F1296" i="69" s="1"/>
  <c r="D1295" i="69"/>
  <c r="E1295" i="69" s="1"/>
  <c r="F1295" i="69" s="1"/>
  <c r="D1294" i="69"/>
  <c r="E1294" i="69" s="1"/>
  <c r="F1294" i="69" s="1"/>
  <c r="E1293" i="69"/>
  <c r="F1293" i="69" s="1"/>
  <c r="D1293" i="69"/>
  <c r="E1292" i="69"/>
  <c r="F1292" i="69" s="1"/>
  <c r="D1292" i="69"/>
  <c r="D1291" i="69"/>
  <c r="E1291" i="69" s="1"/>
  <c r="F1291" i="69" s="1"/>
  <c r="E1290" i="69"/>
  <c r="F1290" i="69" s="1"/>
  <c r="D1290" i="69"/>
  <c r="E1289" i="69"/>
  <c r="F1289" i="69" s="1"/>
  <c r="D1289" i="69"/>
  <c r="D1288" i="69"/>
  <c r="E1288" i="69" s="1"/>
  <c r="F1288" i="69" s="1"/>
  <c r="D1287" i="69"/>
  <c r="E1287" i="69" s="1"/>
  <c r="F1287" i="69" s="1"/>
  <c r="F1286" i="69"/>
  <c r="D1286" i="69"/>
  <c r="E1286" i="69" s="1"/>
  <c r="D1285" i="69"/>
  <c r="E1285" i="69" s="1"/>
  <c r="F1285" i="69" s="1"/>
  <c r="D1284" i="69"/>
  <c r="E1284" i="69" s="1"/>
  <c r="F1284" i="69" s="1"/>
  <c r="D1283" i="69"/>
  <c r="E1283" i="69" s="1"/>
  <c r="F1283" i="69" s="1"/>
  <c r="E1282" i="69"/>
  <c r="F1282" i="69" s="1"/>
  <c r="D1282" i="69"/>
  <c r="D1281" i="69"/>
  <c r="E1281" i="69" s="1"/>
  <c r="F1281" i="69" s="1"/>
  <c r="D1280" i="69"/>
  <c r="E1280" i="69" s="1"/>
  <c r="F1280" i="69" s="1"/>
  <c r="D1279" i="69"/>
  <c r="E1279" i="69" s="1"/>
  <c r="F1279" i="69" s="1"/>
  <c r="E1278" i="69"/>
  <c r="F1278" i="69" s="1"/>
  <c r="D1278" i="69"/>
  <c r="D1277" i="69"/>
  <c r="E1277" i="69" s="1"/>
  <c r="F1277" i="69" s="1"/>
  <c r="D1276" i="69"/>
  <c r="E1276" i="69" s="1"/>
  <c r="F1276" i="69" s="1"/>
  <c r="D1275" i="69"/>
  <c r="E1275" i="69" s="1"/>
  <c r="F1275" i="69" s="1"/>
  <c r="D1274" i="69"/>
  <c r="E1274" i="69" s="1"/>
  <c r="F1274" i="69" s="1"/>
  <c r="D1273" i="69"/>
  <c r="E1273" i="69" s="1"/>
  <c r="F1273" i="69" s="1"/>
  <c r="D1272" i="69"/>
  <c r="E1272" i="69" s="1"/>
  <c r="F1272" i="69" s="1"/>
  <c r="D1271" i="69"/>
  <c r="E1271" i="69" s="1"/>
  <c r="F1271" i="69" s="1"/>
  <c r="E1270" i="69"/>
  <c r="F1270" i="69" s="1"/>
  <c r="D1270" i="69"/>
  <c r="E1269" i="69"/>
  <c r="F1269" i="69" s="1"/>
  <c r="D1269" i="69"/>
  <c r="D1268" i="69"/>
  <c r="E1268" i="69" s="1"/>
  <c r="F1268" i="69" s="1"/>
  <c r="D1267" i="69"/>
  <c r="E1267" i="69" s="1"/>
  <c r="F1267" i="69" s="1"/>
  <c r="D1266" i="69"/>
  <c r="E1266" i="69" s="1"/>
  <c r="F1266" i="69" s="1"/>
  <c r="D1265" i="69"/>
  <c r="E1265" i="69" s="1"/>
  <c r="F1265" i="69" s="1"/>
  <c r="E1264" i="69"/>
  <c r="F1264" i="69" s="1"/>
  <c r="D1264" i="69"/>
  <c r="D1263" i="69"/>
  <c r="E1263" i="69" s="1"/>
  <c r="F1263" i="69" s="1"/>
  <c r="E1262" i="69"/>
  <c r="F1262" i="69" s="1"/>
  <c r="D1262" i="69"/>
  <c r="E1261" i="69"/>
  <c r="F1261" i="69" s="1"/>
  <c r="D1261" i="69"/>
  <c r="D1260" i="69"/>
  <c r="E1260" i="69" s="1"/>
  <c r="F1260" i="69" s="1"/>
  <c r="D1259" i="69"/>
  <c r="E1259" i="69" s="1"/>
  <c r="F1259" i="69" s="1"/>
  <c r="D1258" i="69"/>
  <c r="E1258" i="69" s="1"/>
  <c r="F1258" i="69" s="1"/>
  <c r="D1257" i="69"/>
  <c r="E1257" i="69" s="1"/>
  <c r="F1257" i="69" s="1"/>
  <c r="E1256" i="69"/>
  <c r="F1256" i="69" s="1"/>
  <c r="D1256" i="69"/>
  <c r="D1255" i="69"/>
  <c r="E1255" i="69" s="1"/>
  <c r="F1255" i="69" s="1"/>
  <c r="D1254" i="69"/>
  <c r="E1254" i="69" s="1"/>
  <c r="F1254" i="69" s="1"/>
  <c r="D1253" i="69"/>
  <c r="E1253" i="69" s="1"/>
  <c r="F1253" i="69" s="1"/>
  <c r="D1252" i="69"/>
  <c r="E1252" i="69" s="1"/>
  <c r="F1252" i="69" s="1"/>
  <c r="D1251" i="69"/>
  <c r="E1251" i="69" s="1"/>
  <c r="F1251" i="69" s="1"/>
  <c r="D1250" i="69"/>
  <c r="E1250" i="69" s="1"/>
  <c r="F1250" i="69" s="1"/>
  <c r="E1249" i="69"/>
  <c r="F1249" i="69" s="1"/>
  <c r="D1249" i="69"/>
  <c r="E1248" i="69"/>
  <c r="F1248" i="69" s="1"/>
  <c r="D1248" i="69"/>
  <c r="D1247" i="69"/>
  <c r="E1247" i="69" s="1"/>
  <c r="F1247" i="69" s="1"/>
  <c r="D1246" i="69"/>
  <c r="E1246" i="69" s="1"/>
  <c r="F1246" i="69" s="1"/>
  <c r="D1245" i="69"/>
  <c r="E1245" i="69" s="1"/>
  <c r="F1245" i="69" s="1"/>
  <c r="D1244" i="69"/>
  <c r="E1244" i="69" s="1"/>
  <c r="F1244" i="69" s="1"/>
  <c r="D1243" i="69"/>
  <c r="E1243" i="69" s="1"/>
  <c r="F1243" i="69" s="1"/>
  <c r="D1242" i="69"/>
  <c r="E1242" i="69" s="1"/>
  <c r="F1242" i="69" s="1"/>
  <c r="E1241" i="69"/>
  <c r="F1241" i="69" s="1"/>
  <c r="D1241" i="69"/>
  <c r="E1240" i="69"/>
  <c r="F1240" i="69" s="1"/>
  <c r="D1240" i="69"/>
  <c r="D1239" i="69"/>
  <c r="E1239" i="69" s="1"/>
  <c r="F1239" i="69" s="1"/>
  <c r="D1238" i="69"/>
  <c r="E1238" i="69" s="1"/>
  <c r="F1238" i="69" s="1"/>
  <c r="D1237" i="69"/>
  <c r="E1237" i="69" s="1"/>
  <c r="F1237" i="69" s="1"/>
  <c r="D1236" i="69"/>
  <c r="E1236" i="69" s="1"/>
  <c r="F1236" i="69" s="1"/>
  <c r="D1235" i="69"/>
  <c r="E1235" i="69" s="1"/>
  <c r="F1235" i="69" s="1"/>
  <c r="D1234" i="69"/>
  <c r="E1234" i="69" s="1"/>
  <c r="F1234" i="69" s="1"/>
  <c r="E1233" i="69"/>
  <c r="F1233" i="69" s="1"/>
  <c r="D1233" i="69"/>
  <c r="E1232" i="69"/>
  <c r="F1232" i="69" s="1"/>
  <c r="D1232" i="69"/>
  <c r="D1231" i="69"/>
  <c r="E1231" i="69" s="1"/>
  <c r="F1231" i="69" s="1"/>
  <c r="D1230" i="69"/>
  <c r="E1230" i="69" s="1"/>
  <c r="F1230" i="69" s="1"/>
  <c r="D1229" i="69"/>
  <c r="E1229" i="69" s="1"/>
  <c r="F1229" i="69" s="1"/>
  <c r="D1228" i="69"/>
  <c r="E1228" i="69" s="1"/>
  <c r="F1228" i="69" s="1"/>
  <c r="D1227" i="69"/>
  <c r="E1227" i="69" s="1"/>
  <c r="F1227" i="69" s="1"/>
  <c r="D1226" i="69"/>
  <c r="E1226" i="69" s="1"/>
  <c r="F1226" i="69" s="1"/>
  <c r="E1225" i="69"/>
  <c r="F1225" i="69" s="1"/>
  <c r="D1225" i="69"/>
  <c r="E1224" i="69"/>
  <c r="F1224" i="69" s="1"/>
  <c r="D1224" i="69"/>
  <c r="D1223" i="69"/>
  <c r="E1223" i="69" s="1"/>
  <c r="F1223" i="69" s="1"/>
  <c r="D1222" i="69"/>
  <c r="E1222" i="69" s="1"/>
  <c r="F1222" i="69" s="1"/>
  <c r="D1221" i="69"/>
  <c r="E1221" i="69" s="1"/>
  <c r="F1221" i="69" s="1"/>
  <c r="D1220" i="69"/>
  <c r="E1220" i="69" s="1"/>
  <c r="F1220" i="69" s="1"/>
  <c r="D1219" i="69"/>
  <c r="E1219" i="69" s="1"/>
  <c r="F1219" i="69" s="1"/>
  <c r="D1218" i="69"/>
  <c r="E1218" i="69" s="1"/>
  <c r="F1218" i="69" s="1"/>
  <c r="E1217" i="69"/>
  <c r="F1217" i="69" s="1"/>
  <c r="D1217" i="69"/>
  <c r="E1216" i="69"/>
  <c r="F1216" i="69" s="1"/>
  <c r="D1216" i="69"/>
  <c r="D1215" i="69"/>
  <c r="E1215" i="69" s="1"/>
  <c r="F1215" i="69" s="1"/>
  <c r="D1214" i="69"/>
  <c r="E1214" i="69" s="1"/>
  <c r="F1214" i="69" s="1"/>
  <c r="D1213" i="69"/>
  <c r="E1213" i="69" s="1"/>
  <c r="F1213" i="69" s="1"/>
  <c r="D1212" i="69"/>
  <c r="E1212" i="69" s="1"/>
  <c r="F1212" i="69" s="1"/>
  <c r="D1211" i="69"/>
  <c r="E1211" i="69" s="1"/>
  <c r="F1211" i="69" s="1"/>
  <c r="D1210" i="69"/>
  <c r="E1210" i="69" s="1"/>
  <c r="F1210" i="69" s="1"/>
  <c r="E1209" i="69"/>
  <c r="F1209" i="69" s="1"/>
  <c r="D1209" i="69"/>
  <c r="E1208" i="69"/>
  <c r="F1208" i="69" s="1"/>
  <c r="D1208" i="69"/>
  <c r="D1207" i="69"/>
  <c r="E1207" i="69" s="1"/>
  <c r="F1207" i="69" s="1"/>
  <c r="D1206" i="69"/>
  <c r="E1206" i="69" s="1"/>
  <c r="F1206" i="69" s="1"/>
  <c r="D1205" i="69"/>
  <c r="E1205" i="69" s="1"/>
  <c r="F1205" i="69" s="1"/>
  <c r="D1204" i="69"/>
  <c r="E1204" i="69" s="1"/>
  <c r="F1204" i="69" s="1"/>
  <c r="D1203" i="69"/>
  <c r="E1203" i="69" s="1"/>
  <c r="F1203" i="69" s="1"/>
  <c r="D1202" i="69"/>
  <c r="E1202" i="69" s="1"/>
  <c r="F1202" i="69" s="1"/>
  <c r="E1201" i="69"/>
  <c r="F1201" i="69" s="1"/>
  <c r="D1201" i="69"/>
  <c r="E1200" i="69"/>
  <c r="F1200" i="69" s="1"/>
  <c r="D1200" i="69"/>
  <c r="D1199" i="69"/>
  <c r="E1199" i="69" s="1"/>
  <c r="F1199" i="69" s="1"/>
  <c r="D1198" i="69"/>
  <c r="E1198" i="69" s="1"/>
  <c r="F1198" i="69" s="1"/>
  <c r="F1197" i="69"/>
  <c r="D1197" i="69"/>
  <c r="E1197" i="69" s="1"/>
  <c r="D1196" i="69"/>
  <c r="E1196" i="69" s="1"/>
  <c r="F1196" i="69" s="1"/>
  <c r="D1195" i="69"/>
  <c r="E1195" i="69" s="1"/>
  <c r="F1195" i="69" s="1"/>
  <c r="D1194" i="69"/>
  <c r="E1194" i="69" s="1"/>
  <c r="F1194" i="69" s="1"/>
  <c r="E1193" i="69"/>
  <c r="F1193" i="69" s="1"/>
  <c r="D1193" i="69"/>
  <c r="E1192" i="69"/>
  <c r="F1192" i="69" s="1"/>
  <c r="D1192" i="69"/>
  <c r="D1191" i="69"/>
  <c r="E1191" i="69" s="1"/>
  <c r="F1191" i="69" s="1"/>
  <c r="D1190" i="69"/>
  <c r="E1190" i="69" s="1"/>
  <c r="F1190" i="69" s="1"/>
  <c r="D1189" i="69"/>
  <c r="E1189" i="69" s="1"/>
  <c r="F1189" i="69" s="1"/>
  <c r="D1188" i="69"/>
  <c r="E1188" i="69" s="1"/>
  <c r="F1188" i="69" s="1"/>
  <c r="D1187" i="69"/>
  <c r="E1187" i="69" s="1"/>
  <c r="F1187" i="69" s="1"/>
  <c r="D1186" i="69"/>
  <c r="E1186" i="69" s="1"/>
  <c r="F1186" i="69" s="1"/>
  <c r="E1185" i="69"/>
  <c r="F1185" i="69" s="1"/>
  <c r="D1185" i="69"/>
  <c r="E1184" i="69"/>
  <c r="F1184" i="69" s="1"/>
  <c r="D1184" i="69"/>
  <c r="D1183" i="69"/>
  <c r="E1183" i="69" s="1"/>
  <c r="F1183" i="69" s="1"/>
  <c r="D1182" i="69"/>
  <c r="E1182" i="69" s="1"/>
  <c r="F1182" i="69" s="1"/>
  <c r="F1181" i="69"/>
  <c r="D1181" i="69"/>
  <c r="E1181" i="69" s="1"/>
  <c r="D1180" i="69"/>
  <c r="E1180" i="69" s="1"/>
  <c r="F1180" i="69" s="1"/>
  <c r="D1179" i="69"/>
  <c r="E1179" i="69" s="1"/>
  <c r="F1179" i="69" s="1"/>
  <c r="D1178" i="69"/>
  <c r="E1178" i="69" s="1"/>
  <c r="F1178" i="69" s="1"/>
  <c r="E1177" i="69"/>
  <c r="F1177" i="69" s="1"/>
  <c r="D1177" i="69"/>
  <c r="E1176" i="69"/>
  <c r="F1176" i="69" s="1"/>
  <c r="D1176" i="69"/>
  <c r="D1175" i="69"/>
  <c r="E1175" i="69" s="1"/>
  <c r="F1175" i="69" s="1"/>
  <c r="D1174" i="69"/>
  <c r="E1174" i="69" s="1"/>
  <c r="F1174" i="69" s="1"/>
  <c r="D1173" i="69"/>
  <c r="E1173" i="69" s="1"/>
  <c r="F1173" i="69" s="1"/>
  <c r="D1172" i="69"/>
  <c r="E1172" i="69" s="1"/>
  <c r="F1172" i="69" s="1"/>
  <c r="D1171" i="69"/>
  <c r="E1171" i="69" s="1"/>
  <c r="F1171" i="69" s="1"/>
  <c r="D1170" i="69"/>
  <c r="E1170" i="69" s="1"/>
  <c r="F1170" i="69" s="1"/>
  <c r="E1169" i="69"/>
  <c r="F1169" i="69" s="1"/>
  <c r="D1169" i="69"/>
  <c r="E1168" i="69"/>
  <c r="F1168" i="69" s="1"/>
  <c r="D1168" i="69"/>
  <c r="D1167" i="69"/>
  <c r="E1167" i="69" s="1"/>
  <c r="F1167" i="69" s="1"/>
  <c r="D1166" i="69"/>
  <c r="E1166" i="69" s="1"/>
  <c r="F1166" i="69" s="1"/>
  <c r="D1165" i="69"/>
  <c r="E1165" i="69" s="1"/>
  <c r="F1165" i="69" s="1"/>
  <c r="D1164" i="69"/>
  <c r="E1164" i="69" s="1"/>
  <c r="F1164" i="69" s="1"/>
  <c r="D1163" i="69"/>
  <c r="E1163" i="69" s="1"/>
  <c r="F1163" i="69" s="1"/>
  <c r="D1162" i="69"/>
  <c r="E1162" i="69" s="1"/>
  <c r="F1162" i="69" s="1"/>
  <c r="E1161" i="69"/>
  <c r="F1161" i="69" s="1"/>
  <c r="D1161" i="69"/>
  <c r="E1160" i="69"/>
  <c r="F1160" i="69" s="1"/>
  <c r="D1160" i="69"/>
  <c r="D1159" i="69"/>
  <c r="E1159" i="69" s="1"/>
  <c r="F1159" i="69" s="1"/>
  <c r="D1158" i="69"/>
  <c r="E1158" i="69" s="1"/>
  <c r="F1158" i="69" s="1"/>
  <c r="D1157" i="69"/>
  <c r="E1157" i="69" s="1"/>
  <c r="F1157" i="69" s="1"/>
  <c r="D1156" i="69"/>
  <c r="E1156" i="69" s="1"/>
  <c r="F1156" i="69" s="1"/>
  <c r="D1155" i="69"/>
  <c r="E1155" i="69" s="1"/>
  <c r="F1155" i="69" s="1"/>
  <c r="D1154" i="69"/>
  <c r="E1154" i="69" s="1"/>
  <c r="F1154" i="69" s="1"/>
  <c r="E1153" i="69"/>
  <c r="F1153" i="69" s="1"/>
  <c r="D1153" i="69"/>
  <c r="E1152" i="69"/>
  <c r="F1152" i="69" s="1"/>
  <c r="D1152" i="69"/>
  <c r="D1151" i="69"/>
  <c r="E1151" i="69" s="1"/>
  <c r="F1151" i="69" s="1"/>
  <c r="D1150" i="69"/>
  <c r="E1150" i="69" s="1"/>
  <c r="F1150" i="69" s="1"/>
  <c r="D1149" i="69"/>
  <c r="E1149" i="69" s="1"/>
  <c r="F1149" i="69" s="1"/>
  <c r="D1148" i="69"/>
  <c r="E1148" i="69" s="1"/>
  <c r="F1148" i="69" s="1"/>
  <c r="D1147" i="69"/>
  <c r="E1147" i="69" s="1"/>
  <c r="F1147" i="69" s="1"/>
  <c r="D1146" i="69"/>
  <c r="E1146" i="69" s="1"/>
  <c r="F1146" i="69" s="1"/>
  <c r="E1145" i="69"/>
  <c r="F1145" i="69" s="1"/>
  <c r="D1145" i="69"/>
  <c r="E1144" i="69"/>
  <c r="F1144" i="69" s="1"/>
  <c r="D1144" i="69"/>
  <c r="D1143" i="69"/>
  <c r="E1143" i="69" s="1"/>
  <c r="F1143" i="69" s="1"/>
  <c r="D1142" i="69"/>
  <c r="E1142" i="69" s="1"/>
  <c r="F1142" i="69" s="1"/>
  <c r="D1141" i="69"/>
  <c r="E1141" i="69" s="1"/>
  <c r="F1141" i="69" s="1"/>
  <c r="E1140" i="69"/>
  <c r="F1140" i="69" s="1"/>
  <c r="D1140" i="69"/>
  <c r="D1139" i="69"/>
  <c r="E1139" i="69" s="1"/>
  <c r="F1139" i="69" s="1"/>
  <c r="D1138" i="69"/>
  <c r="E1138" i="69" s="1"/>
  <c r="F1138" i="69" s="1"/>
  <c r="F1137" i="69"/>
  <c r="E1137" i="69"/>
  <c r="D1137" i="69"/>
  <c r="D1136" i="69"/>
  <c r="E1136" i="69" s="1"/>
  <c r="F1136" i="69" s="1"/>
  <c r="D1135" i="69"/>
  <c r="E1135" i="69" s="1"/>
  <c r="F1135" i="69" s="1"/>
  <c r="D1134" i="69"/>
  <c r="E1134" i="69" s="1"/>
  <c r="F1134" i="69" s="1"/>
  <c r="E1133" i="69"/>
  <c r="F1133" i="69" s="1"/>
  <c r="D1133" i="69"/>
  <c r="D1132" i="69"/>
  <c r="E1132" i="69" s="1"/>
  <c r="F1132" i="69" s="1"/>
  <c r="D1131" i="69"/>
  <c r="E1131" i="69" s="1"/>
  <c r="F1131" i="69" s="1"/>
  <c r="D1130" i="69"/>
  <c r="E1130" i="69" s="1"/>
  <c r="F1130" i="69" s="1"/>
  <c r="E1129" i="69"/>
  <c r="F1129" i="69" s="1"/>
  <c r="D1129" i="69"/>
  <c r="E1128" i="69"/>
  <c r="F1128" i="69" s="1"/>
  <c r="D1128" i="69"/>
  <c r="D1127" i="69"/>
  <c r="E1127" i="69" s="1"/>
  <c r="F1127" i="69" s="1"/>
  <c r="D1126" i="69"/>
  <c r="E1126" i="69" s="1"/>
  <c r="F1126" i="69" s="1"/>
  <c r="D1125" i="69"/>
  <c r="E1125" i="69" s="1"/>
  <c r="F1125" i="69" s="1"/>
  <c r="E1124" i="69"/>
  <c r="F1124" i="69" s="1"/>
  <c r="D1124" i="69"/>
  <c r="D1123" i="69"/>
  <c r="E1123" i="69" s="1"/>
  <c r="F1123" i="69" s="1"/>
  <c r="D1122" i="69"/>
  <c r="E1122" i="69" s="1"/>
  <c r="F1122" i="69" s="1"/>
  <c r="F1121" i="69"/>
  <c r="E1121" i="69"/>
  <c r="D1121" i="69"/>
  <c r="E1120" i="69"/>
  <c r="F1120" i="69" s="1"/>
  <c r="D1120" i="69"/>
  <c r="D1119" i="69"/>
  <c r="E1119" i="69" s="1"/>
  <c r="F1119" i="69" s="1"/>
  <c r="D1118" i="69"/>
  <c r="E1118" i="69" s="1"/>
  <c r="F1118" i="69" s="1"/>
  <c r="F1117" i="69"/>
  <c r="E1117" i="69"/>
  <c r="D1117" i="69"/>
  <c r="D1116" i="69"/>
  <c r="E1116" i="69" s="1"/>
  <c r="F1116" i="69" s="1"/>
  <c r="D1115" i="69"/>
  <c r="E1115" i="69" s="1"/>
  <c r="F1115" i="69" s="1"/>
  <c r="D1114" i="69"/>
  <c r="E1114" i="69" s="1"/>
  <c r="F1114" i="69" s="1"/>
  <c r="D1113" i="69"/>
  <c r="E1113" i="69" s="1"/>
  <c r="F1113" i="69" s="1"/>
  <c r="E1112" i="69"/>
  <c r="F1112" i="69" s="1"/>
  <c r="D1112" i="69"/>
  <c r="D1111" i="69"/>
  <c r="E1111" i="69" s="1"/>
  <c r="F1111" i="69" s="1"/>
  <c r="D1110" i="69"/>
  <c r="E1110" i="69" s="1"/>
  <c r="F1110" i="69" s="1"/>
  <c r="F1109" i="69"/>
  <c r="D1109" i="69"/>
  <c r="E1109" i="69" s="1"/>
  <c r="D1108" i="69"/>
  <c r="E1108" i="69" s="1"/>
  <c r="F1108" i="69" s="1"/>
  <c r="D1107" i="69"/>
  <c r="E1107" i="69" s="1"/>
  <c r="F1107" i="69" s="1"/>
  <c r="D1106" i="69"/>
  <c r="E1106" i="69" s="1"/>
  <c r="F1106" i="69" s="1"/>
  <c r="E1105" i="69"/>
  <c r="F1105" i="69" s="1"/>
  <c r="D1105" i="69"/>
  <c r="E1104" i="69"/>
  <c r="F1104" i="69" s="1"/>
  <c r="D1104" i="69"/>
  <c r="D1103" i="69"/>
  <c r="E1103" i="69" s="1"/>
  <c r="F1103" i="69" s="1"/>
  <c r="D1102" i="69"/>
  <c r="E1102" i="69" s="1"/>
  <c r="F1102" i="69" s="1"/>
  <c r="D1101" i="69"/>
  <c r="E1101" i="69" s="1"/>
  <c r="F1101" i="69" s="1"/>
  <c r="D1100" i="69"/>
  <c r="E1100" i="69" s="1"/>
  <c r="F1100" i="69" s="1"/>
  <c r="D1099" i="69"/>
  <c r="E1099" i="69" s="1"/>
  <c r="F1099" i="69" s="1"/>
  <c r="D1098" i="69"/>
  <c r="E1098" i="69" s="1"/>
  <c r="F1098" i="69" s="1"/>
  <c r="D1097" i="69"/>
  <c r="E1097" i="69" s="1"/>
  <c r="F1097" i="69" s="1"/>
  <c r="E1096" i="69"/>
  <c r="F1096" i="69" s="1"/>
  <c r="D1096" i="69"/>
  <c r="D1095" i="69"/>
  <c r="E1095" i="69" s="1"/>
  <c r="F1095" i="69" s="1"/>
  <c r="D1094" i="69"/>
  <c r="E1094" i="69" s="1"/>
  <c r="F1094" i="69" s="1"/>
  <c r="F1093" i="69"/>
  <c r="D1093" i="69"/>
  <c r="E1093" i="69" s="1"/>
  <c r="D1092" i="69"/>
  <c r="E1092" i="69" s="1"/>
  <c r="F1092" i="69" s="1"/>
  <c r="D1091" i="69"/>
  <c r="E1091" i="69" s="1"/>
  <c r="F1091" i="69" s="1"/>
  <c r="D1090" i="69"/>
  <c r="E1090" i="69" s="1"/>
  <c r="F1090" i="69" s="1"/>
  <c r="E1089" i="69"/>
  <c r="F1089" i="69" s="1"/>
  <c r="D1089" i="69"/>
  <c r="D1088" i="69"/>
  <c r="E1088" i="69" s="1"/>
  <c r="F1088" i="69" s="1"/>
  <c r="D1087" i="69"/>
  <c r="E1087" i="69" s="1"/>
  <c r="F1087" i="69" s="1"/>
  <c r="D1086" i="69"/>
  <c r="E1086" i="69" s="1"/>
  <c r="F1086" i="69" s="1"/>
  <c r="D1085" i="69"/>
  <c r="E1085" i="69" s="1"/>
  <c r="F1085" i="69" s="1"/>
  <c r="D1084" i="69"/>
  <c r="E1084" i="69" s="1"/>
  <c r="F1084" i="69" s="1"/>
  <c r="D1083" i="69"/>
  <c r="E1083" i="69" s="1"/>
  <c r="F1083" i="69" s="1"/>
  <c r="D1082" i="69"/>
  <c r="E1082" i="69" s="1"/>
  <c r="F1082" i="69" s="1"/>
  <c r="E1081" i="69"/>
  <c r="F1081" i="69" s="1"/>
  <c r="D1081" i="69"/>
  <c r="E1080" i="69"/>
  <c r="F1080" i="69" s="1"/>
  <c r="D1080" i="69"/>
  <c r="D1079" i="69"/>
  <c r="E1079" i="69" s="1"/>
  <c r="F1079" i="69" s="1"/>
  <c r="D1078" i="69"/>
  <c r="E1078" i="69" s="1"/>
  <c r="F1078" i="69" s="1"/>
  <c r="D1077" i="69"/>
  <c r="E1077" i="69" s="1"/>
  <c r="F1077" i="69" s="1"/>
  <c r="E1076" i="69"/>
  <c r="F1076" i="69" s="1"/>
  <c r="D1076" i="69"/>
  <c r="D1075" i="69"/>
  <c r="E1075" i="69" s="1"/>
  <c r="F1075" i="69" s="1"/>
  <c r="D1074" i="69"/>
  <c r="E1074" i="69" s="1"/>
  <c r="F1074" i="69" s="1"/>
  <c r="F1073" i="69"/>
  <c r="E1073" i="69"/>
  <c r="D1073" i="69"/>
  <c r="E1072" i="69"/>
  <c r="F1072" i="69" s="1"/>
  <c r="D1072" i="69"/>
  <c r="D1071" i="69"/>
  <c r="E1071" i="69" s="1"/>
  <c r="F1071" i="69" s="1"/>
  <c r="D1070" i="69"/>
  <c r="E1070" i="69" s="1"/>
  <c r="F1070" i="69" s="1"/>
  <c r="F1069" i="69"/>
  <c r="E1069" i="69"/>
  <c r="D1069" i="69"/>
  <c r="E1068" i="69"/>
  <c r="F1068" i="69" s="1"/>
  <c r="D1068" i="69"/>
  <c r="D1067" i="69"/>
  <c r="E1067" i="69" s="1"/>
  <c r="F1067" i="69" s="1"/>
  <c r="D1066" i="69"/>
  <c r="E1066" i="69" s="1"/>
  <c r="F1066" i="69" s="1"/>
  <c r="F1065" i="69"/>
  <c r="D1065" i="69"/>
  <c r="E1065" i="69" s="1"/>
  <c r="D1064" i="69"/>
  <c r="E1064" i="69" s="1"/>
  <c r="F1064" i="69" s="1"/>
  <c r="D1063" i="69"/>
  <c r="E1063" i="69" s="1"/>
  <c r="F1063" i="69" s="1"/>
  <c r="D1062" i="69"/>
  <c r="E1062" i="69" s="1"/>
  <c r="F1062" i="69" s="1"/>
  <c r="D1061" i="69"/>
  <c r="E1061" i="69" s="1"/>
  <c r="F1061" i="69" s="1"/>
  <c r="E1060" i="69"/>
  <c r="F1060" i="69" s="1"/>
  <c r="D1060" i="69"/>
  <c r="D1059" i="69"/>
  <c r="E1059" i="69" s="1"/>
  <c r="F1059" i="69" s="1"/>
  <c r="D1058" i="69"/>
  <c r="E1058" i="69" s="1"/>
  <c r="F1058" i="69" s="1"/>
  <c r="F1057" i="69"/>
  <c r="E1057" i="69"/>
  <c r="D1057" i="69"/>
  <c r="E1056" i="69"/>
  <c r="F1056" i="69" s="1"/>
  <c r="D1056" i="69"/>
  <c r="D1055" i="69"/>
  <c r="E1055" i="69" s="1"/>
  <c r="F1055" i="69" s="1"/>
  <c r="D1054" i="69"/>
  <c r="E1054" i="69" s="1"/>
  <c r="F1054" i="69" s="1"/>
  <c r="F1053" i="69"/>
  <c r="E1053" i="69"/>
  <c r="D1053" i="69"/>
  <c r="E1052" i="69"/>
  <c r="F1052" i="69" s="1"/>
  <c r="D1052" i="69"/>
  <c r="D1051" i="69"/>
  <c r="E1051" i="69" s="1"/>
  <c r="F1051" i="69" s="1"/>
  <c r="D1050" i="69"/>
  <c r="E1050" i="69" s="1"/>
  <c r="F1050" i="69" s="1"/>
  <c r="F1049" i="69"/>
  <c r="D1049" i="69"/>
  <c r="E1049" i="69" s="1"/>
  <c r="D1048" i="69"/>
  <c r="E1048" i="69" s="1"/>
  <c r="F1048" i="69" s="1"/>
  <c r="D1047" i="69"/>
  <c r="E1047" i="69" s="1"/>
  <c r="F1047" i="69" s="1"/>
  <c r="D1046" i="69"/>
  <c r="E1046" i="69" s="1"/>
  <c r="F1046" i="69" s="1"/>
  <c r="D1045" i="69"/>
  <c r="E1045" i="69" s="1"/>
  <c r="F1045" i="69" s="1"/>
  <c r="E1044" i="69"/>
  <c r="F1044" i="69" s="1"/>
  <c r="D1044" i="69"/>
  <c r="D1043" i="69"/>
  <c r="E1043" i="69" s="1"/>
  <c r="F1043" i="69" s="1"/>
  <c r="D1042" i="69"/>
  <c r="E1042" i="69" s="1"/>
  <c r="F1042" i="69" s="1"/>
  <c r="F1041" i="69"/>
  <c r="E1041" i="69"/>
  <c r="D1041" i="69"/>
  <c r="E1040" i="69"/>
  <c r="F1040" i="69" s="1"/>
  <c r="D1040" i="69"/>
  <c r="D1039" i="69"/>
  <c r="E1039" i="69" s="1"/>
  <c r="F1039" i="69" s="1"/>
  <c r="D1038" i="69"/>
  <c r="E1038" i="69" s="1"/>
  <c r="F1038" i="69" s="1"/>
  <c r="F1037" i="69"/>
  <c r="E1037" i="69"/>
  <c r="D1037" i="69"/>
  <c r="E1036" i="69"/>
  <c r="F1036" i="69" s="1"/>
  <c r="D1036" i="69"/>
  <c r="D1035" i="69"/>
  <c r="E1035" i="69" s="1"/>
  <c r="F1035" i="69" s="1"/>
  <c r="D1034" i="69"/>
  <c r="E1034" i="69" s="1"/>
  <c r="F1034" i="69" s="1"/>
  <c r="F1033" i="69"/>
  <c r="D1033" i="69"/>
  <c r="E1033" i="69" s="1"/>
  <c r="D1032" i="69"/>
  <c r="E1032" i="69" s="1"/>
  <c r="F1032" i="69" s="1"/>
  <c r="D1031" i="69"/>
  <c r="E1031" i="69" s="1"/>
  <c r="F1031" i="69" s="1"/>
  <c r="D1030" i="69"/>
  <c r="E1030" i="69" s="1"/>
  <c r="F1030" i="69" s="1"/>
  <c r="D1029" i="69"/>
  <c r="E1029" i="69" s="1"/>
  <c r="F1029" i="69" s="1"/>
  <c r="E1028" i="69"/>
  <c r="F1028" i="69" s="1"/>
  <c r="D1028" i="69"/>
  <c r="D1027" i="69"/>
  <c r="E1027" i="69" s="1"/>
  <c r="F1027" i="69" s="1"/>
  <c r="D1026" i="69"/>
  <c r="E1026" i="69" s="1"/>
  <c r="F1026" i="69" s="1"/>
  <c r="F1025" i="69"/>
  <c r="E1025" i="69"/>
  <c r="D1025" i="69"/>
  <c r="E1024" i="69"/>
  <c r="F1024" i="69" s="1"/>
  <c r="D1024" i="69"/>
  <c r="D1023" i="69"/>
  <c r="E1023" i="69" s="1"/>
  <c r="F1023" i="69" s="1"/>
  <c r="D1022" i="69"/>
  <c r="E1022" i="69" s="1"/>
  <c r="F1022" i="69" s="1"/>
  <c r="F1021" i="69"/>
  <c r="E1021" i="69"/>
  <c r="D1021" i="69"/>
  <c r="E1020" i="69"/>
  <c r="F1020" i="69" s="1"/>
  <c r="D1020" i="69"/>
  <c r="D1019" i="69"/>
  <c r="E1019" i="69" s="1"/>
  <c r="F1019" i="69" s="1"/>
  <c r="D1018" i="69"/>
  <c r="E1018" i="69" s="1"/>
  <c r="F1018" i="69" s="1"/>
  <c r="F1017" i="69"/>
  <c r="D1017" i="69"/>
  <c r="E1017" i="69" s="1"/>
  <c r="D1016" i="69"/>
  <c r="E1016" i="69" s="1"/>
  <c r="F1016" i="69" s="1"/>
  <c r="D1015" i="69"/>
  <c r="E1015" i="69" s="1"/>
  <c r="F1015" i="69" s="1"/>
  <c r="D1014" i="69"/>
  <c r="E1014" i="69" s="1"/>
  <c r="F1014" i="69" s="1"/>
  <c r="D1013" i="69"/>
  <c r="E1013" i="69" s="1"/>
  <c r="F1013" i="69" s="1"/>
  <c r="E1012" i="69"/>
  <c r="F1012" i="69" s="1"/>
  <c r="D1012" i="69"/>
  <c r="D1011" i="69"/>
  <c r="E1011" i="69" s="1"/>
  <c r="F1011" i="69" s="1"/>
  <c r="D1010" i="69"/>
  <c r="E1010" i="69" s="1"/>
  <c r="F1010" i="69" s="1"/>
  <c r="F1009" i="69"/>
  <c r="E1009" i="69"/>
  <c r="D1009" i="69"/>
  <c r="E1008" i="69"/>
  <c r="F1008" i="69" s="1"/>
  <c r="D1008" i="69"/>
  <c r="D1007" i="69"/>
  <c r="E1007" i="69" s="1"/>
  <c r="F1007" i="69" s="1"/>
  <c r="D1006" i="69"/>
  <c r="E1006" i="69" s="1"/>
  <c r="F1006" i="69" s="1"/>
  <c r="F1005" i="69"/>
  <c r="E1005" i="69"/>
  <c r="D1005" i="69"/>
  <c r="E1004" i="69"/>
  <c r="F1004" i="69" s="1"/>
  <c r="D1004" i="69"/>
  <c r="D1003" i="69"/>
  <c r="E1003" i="69" s="1"/>
  <c r="F1003" i="69" s="1"/>
  <c r="D1002" i="69"/>
  <c r="E1002" i="69" s="1"/>
  <c r="F1002" i="69" s="1"/>
  <c r="F1001" i="69"/>
  <c r="D1001" i="69"/>
  <c r="E1001" i="69" s="1"/>
  <c r="D1000" i="69"/>
  <c r="E1000" i="69" s="1"/>
  <c r="F1000" i="69" s="1"/>
  <c r="D999" i="69"/>
  <c r="E999" i="69" s="1"/>
  <c r="F999" i="69" s="1"/>
  <c r="D998" i="69"/>
  <c r="E998" i="69" s="1"/>
  <c r="F998" i="69" s="1"/>
  <c r="D997" i="69"/>
  <c r="E997" i="69" s="1"/>
  <c r="F997" i="69" s="1"/>
  <c r="E996" i="69"/>
  <c r="F996" i="69" s="1"/>
  <c r="D996" i="69"/>
  <c r="D995" i="69"/>
  <c r="E995" i="69" s="1"/>
  <c r="F995" i="69" s="1"/>
  <c r="D994" i="69"/>
  <c r="E994" i="69" s="1"/>
  <c r="F994" i="69" s="1"/>
  <c r="F993" i="69"/>
  <c r="E993" i="69"/>
  <c r="D993" i="69"/>
  <c r="E992" i="69"/>
  <c r="F992" i="69" s="1"/>
  <c r="D992" i="69"/>
  <c r="D991" i="69"/>
  <c r="E991" i="69" s="1"/>
  <c r="F991" i="69" s="1"/>
  <c r="D990" i="69"/>
  <c r="E990" i="69" s="1"/>
  <c r="F990" i="69" s="1"/>
  <c r="E989" i="69"/>
  <c r="F989" i="69" s="1"/>
  <c r="D989" i="69"/>
  <c r="D988" i="69"/>
  <c r="E988" i="69" s="1"/>
  <c r="F988" i="69" s="1"/>
  <c r="E987" i="69"/>
  <c r="F987" i="69" s="1"/>
  <c r="D987" i="69"/>
  <c r="D986" i="69"/>
  <c r="E986" i="69" s="1"/>
  <c r="F986" i="69" s="1"/>
  <c r="E985" i="69"/>
  <c r="F985" i="69" s="1"/>
  <c r="D985" i="69"/>
  <c r="D984" i="69"/>
  <c r="E984" i="69" s="1"/>
  <c r="F984" i="69" s="1"/>
  <c r="D983" i="69"/>
  <c r="E983" i="69" s="1"/>
  <c r="F983" i="69" s="1"/>
  <c r="D982" i="69"/>
  <c r="E982" i="69" s="1"/>
  <c r="F982" i="69" s="1"/>
  <c r="D981" i="69"/>
  <c r="E981" i="69" s="1"/>
  <c r="F981" i="69" s="1"/>
  <c r="D980" i="69"/>
  <c r="E980" i="69" s="1"/>
  <c r="F980" i="69" s="1"/>
  <c r="E979" i="69"/>
  <c r="F979" i="69" s="1"/>
  <c r="D979" i="69"/>
  <c r="D978" i="69"/>
  <c r="E978" i="69" s="1"/>
  <c r="F978" i="69" s="1"/>
  <c r="E977" i="69"/>
  <c r="F977" i="69" s="1"/>
  <c r="D977" i="69"/>
  <c r="D976" i="69"/>
  <c r="E976" i="69" s="1"/>
  <c r="F976" i="69" s="1"/>
  <c r="D975" i="69"/>
  <c r="E975" i="69" s="1"/>
  <c r="F975" i="69" s="1"/>
  <c r="F974" i="69"/>
  <c r="D974" i="69"/>
  <c r="E974" i="69" s="1"/>
  <c r="D973" i="69"/>
  <c r="E973" i="69" s="1"/>
  <c r="F973" i="69" s="1"/>
  <c r="D972" i="69"/>
  <c r="E972" i="69" s="1"/>
  <c r="F972" i="69" s="1"/>
  <c r="D971" i="69"/>
  <c r="E971" i="69" s="1"/>
  <c r="F971" i="69" s="1"/>
  <c r="D970" i="69"/>
  <c r="E970" i="69" s="1"/>
  <c r="F970" i="69" s="1"/>
  <c r="F969" i="69"/>
  <c r="D969" i="69"/>
  <c r="E969" i="69" s="1"/>
  <c r="E968" i="69"/>
  <c r="F968" i="69" s="1"/>
  <c r="D968" i="69"/>
  <c r="D967" i="69"/>
  <c r="E967" i="69" s="1"/>
  <c r="F967" i="69" s="1"/>
  <c r="D966" i="69"/>
  <c r="E966" i="69" s="1"/>
  <c r="F966" i="69" s="1"/>
  <c r="D965" i="69"/>
  <c r="E965" i="69" s="1"/>
  <c r="F965" i="69" s="1"/>
  <c r="D964" i="69"/>
  <c r="E964" i="69" s="1"/>
  <c r="F964" i="69" s="1"/>
  <c r="E963" i="69"/>
  <c r="F963" i="69" s="1"/>
  <c r="D963" i="69"/>
  <c r="D962" i="69"/>
  <c r="E962" i="69" s="1"/>
  <c r="F962" i="69" s="1"/>
  <c r="F961" i="69"/>
  <c r="E961" i="69"/>
  <c r="D961" i="69"/>
  <c r="F960" i="69"/>
  <c r="E960" i="69"/>
  <c r="D960" i="69"/>
  <c r="D959" i="69"/>
  <c r="E959" i="69" s="1"/>
  <c r="F959" i="69" s="1"/>
  <c r="F958" i="69"/>
  <c r="D958" i="69"/>
  <c r="E958" i="69" s="1"/>
  <c r="E957" i="69"/>
  <c r="F957" i="69" s="1"/>
  <c r="D957" i="69"/>
  <c r="D956" i="69"/>
  <c r="E956" i="69" s="1"/>
  <c r="F956" i="69" s="1"/>
  <c r="E955" i="69"/>
  <c r="F955" i="69" s="1"/>
  <c r="D955" i="69"/>
  <c r="D954" i="69"/>
  <c r="E954" i="69" s="1"/>
  <c r="F954" i="69" s="1"/>
  <c r="F953" i="69"/>
  <c r="E953" i="69"/>
  <c r="D953" i="69"/>
  <c r="D952" i="69"/>
  <c r="E952" i="69" s="1"/>
  <c r="F952" i="69" s="1"/>
  <c r="D951" i="69"/>
  <c r="E951" i="69" s="1"/>
  <c r="F951" i="69" s="1"/>
  <c r="D950" i="69"/>
  <c r="E950" i="69" s="1"/>
  <c r="F950" i="69" s="1"/>
  <c r="D949" i="69"/>
  <c r="E949" i="69" s="1"/>
  <c r="F949" i="69" s="1"/>
  <c r="D948" i="69"/>
  <c r="E948" i="69" s="1"/>
  <c r="F948" i="69" s="1"/>
  <c r="D947" i="69"/>
  <c r="E947" i="69" s="1"/>
  <c r="F947" i="69" s="1"/>
  <c r="D946" i="69"/>
  <c r="E946" i="69" s="1"/>
  <c r="F946" i="69" s="1"/>
  <c r="E945" i="69"/>
  <c r="F945" i="69" s="1"/>
  <c r="D945" i="69"/>
  <c r="D944" i="69"/>
  <c r="E944" i="69" s="1"/>
  <c r="F944" i="69" s="1"/>
  <c r="D943" i="69"/>
  <c r="E943" i="69" s="1"/>
  <c r="F943" i="69" s="1"/>
  <c r="F942" i="69"/>
  <c r="D942" i="69"/>
  <c r="E942" i="69" s="1"/>
  <c r="E941" i="69"/>
  <c r="F941" i="69" s="1"/>
  <c r="D941" i="69"/>
  <c r="D940" i="69"/>
  <c r="E940" i="69" s="1"/>
  <c r="F940" i="69" s="1"/>
  <c r="D939" i="69"/>
  <c r="E939" i="69" s="1"/>
  <c r="F939" i="69" s="1"/>
  <c r="E938" i="69"/>
  <c r="F938" i="69" s="1"/>
  <c r="D938" i="69"/>
  <c r="D937" i="69"/>
  <c r="E937" i="69" s="1"/>
  <c r="F937" i="69" s="1"/>
  <c r="D936" i="69"/>
  <c r="E936" i="69" s="1"/>
  <c r="F936" i="69" s="1"/>
  <c r="F935" i="69"/>
  <c r="E935" i="69"/>
  <c r="D935" i="69"/>
  <c r="D934" i="69"/>
  <c r="E934" i="69" s="1"/>
  <c r="F934" i="69" s="1"/>
  <c r="D933" i="69"/>
  <c r="E933" i="69" s="1"/>
  <c r="F933" i="69" s="1"/>
  <c r="D932" i="69"/>
  <c r="E932" i="69" s="1"/>
  <c r="F932" i="69" s="1"/>
  <c r="E931" i="69"/>
  <c r="F931" i="69" s="1"/>
  <c r="D931" i="69"/>
  <c r="D930" i="69"/>
  <c r="E930" i="69" s="1"/>
  <c r="F930" i="69" s="1"/>
  <c r="D929" i="69"/>
  <c r="E929" i="69" s="1"/>
  <c r="F929" i="69" s="1"/>
  <c r="D928" i="69"/>
  <c r="E928" i="69" s="1"/>
  <c r="F928" i="69" s="1"/>
  <c r="E927" i="69"/>
  <c r="F927" i="69" s="1"/>
  <c r="D927" i="69"/>
  <c r="E926" i="69"/>
  <c r="F926" i="69" s="1"/>
  <c r="D926" i="69"/>
  <c r="D925" i="69"/>
  <c r="E925" i="69" s="1"/>
  <c r="F925" i="69" s="1"/>
  <c r="D924" i="69"/>
  <c r="E924" i="69" s="1"/>
  <c r="F924" i="69" s="1"/>
  <c r="D923" i="69"/>
  <c r="E923" i="69" s="1"/>
  <c r="F923" i="69" s="1"/>
  <c r="E922" i="69"/>
  <c r="F922" i="69" s="1"/>
  <c r="D922" i="69"/>
  <c r="D921" i="69"/>
  <c r="E921" i="69" s="1"/>
  <c r="F921" i="69" s="1"/>
  <c r="D920" i="69"/>
  <c r="E920" i="69" s="1"/>
  <c r="F920" i="69" s="1"/>
  <c r="F919" i="69"/>
  <c r="E919" i="69"/>
  <c r="D919" i="69"/>
  <c r="E918" i="69"/>
  <c r="F918" i="69" s="1"/>
  <c r="D918" i="69"/>
  <c r="D917" i="69"/>
  <c r="E917" i="69" s="1"/>
  <c r="F917" i="69" s="1"/>
  <c r="D916" i="69"/>
  <c r="E916" i="69" s="1"/>
  <c r="F916" i="69" s="1"/>
  <c r="F915" i="69"/>
  <c r="E915" i="69"/>
  <c r="D915" i="69"/>
  <c r="D914" i="69"/>
  <c r="E914" i="69" s="1"/>
  <c r="F914" i="69" s="1"/>
  <c r="D913" i="69"/>
  <c r="E913" i="69" s="1"/>
  <c r="F913" i="69" s="1"/>
  <c r="D912" i="69"/>
  <c r="E912" i="69" s="1"/>
  <c r="F912" i="69" s="1"/>
  <c r="D911" i="69"/>
  <c r="E911" i="69" s="1"/>
  <c r="F911" i="69" s="1"/>
  <c r="E910" i="69"/>
  <c r="F910" i="69" s="1"/>
  <c r="D910" i="69"/>
  <c r="D909" i="69"/>
  <c r="E909" i="69" s="1"/>
  <c r="F909" i="69" s="1"/>
  <c r="D908" i="69"/>
  <c r="E908" i="69" s="1"/>
  <c r="F908" i="69" s="1"/>
  <c r="D907" i="69"/>
  <c r="E907" i="69" s="1"/>
  <c r="F907" i="69" s="1"/>
  <c r="D906" i="69"/>
  <c r="E906" i="69" s="1"/>
  <c r="F906" i="69" s="1"/>
  <c r="D905" i="69"/>
  <c r="E905" i="69" s="1"/>
  <c r="F905" i="69" s="1"/>
  <c r="D904" i="69"/>
  <c r="E904" i="69" s="1"/>
  <c r="F904" i="69" s="1"/>
  <c r="E903" i="69"/>
  <c r="F903" i="69" s="1"/>
  <c r="D903" i="69"/>
  <c r="E902" i="69"/>
  <c r="F902" i="69" s="1"/>
  <c r="D902" i="69"/>
  <c r="D901" i="69"/>
  <c r="E901" i="69" s="1"/>
  <c r="F901" i="69" s="1"/>
  <c r="D900" i="69"/>
  <c r="E900" i="69" s="1"/>
  <c r="F900" i="69" s="1"/>
  <c r="D899" i="69"/>
  <c r="E899" i="69" s="1"/>
  <c r="F899" i="69" s="1"/>
  <c r="D898" i="69"/>
  <c r="E898" i="69" s="1"/>
  <c r="F898" i="69" s="1"/>
  <c r="D897" i="69"/>
  <c r="E897" i="69" s="1"/>
  <c r="F897" i="69" s="1"/>
  <c r="D896" i="69"/>
  <c r="E896" i="69" s="1"/>
  <c r="F896" i="69" s="1"/>
  <c r="D895" i="69"/>
  <c r="E895" i="69" s="1"/>
  <c r="F895" i="69" s="1"/>
  <c r="E894" i="69"/>
  <c r="F894" i="69" s="1"/>
  <c r="D894" i="69"/>
  <c r="D893" i="69"/>
  <c r="E893" i="69" s="1"/>
  <c r="F893" i="69" s="1"/>
  <c r="D892" i="69"/>
  <c r="E892" i="69" s="1"/>
  <c r="F892" i="69" s="1"/>
  <c r="F891" i="69"/>
  <c r="D891" i="69"/>
  <c r="E891" i="69" s="1"/>
  <c r="D890" i="69"/>
  <c r="E890" i="69" s="1"/>
  <c r="F890" i="69" s="1"/>
  <c r="D889" i="69"/>
  <c r="E889" i="69" s="1"/>
  <c r="F889" i="69" s="1"/>
  <c r="D888" i="69"/>
  <c r="E888" i="69" s="1"/>
  <c r="F888" i="69" s="1"/>
  <c r="E887" i="69"/>
  <c r="F887" i="69" s="1"/>
  <c r="D887" i="69"/>
  <c r="D886" i="69"/>
  <c r="E886" i="69" s="1"/>
  <c r="F886" i="69" s="1"/>
  <c r="D885" i="69"/>
  <c r="E885" i="69" s="1"/>
  <c r="F885" i="69" s="1"/>
  <c r="D884" i="69"/>
  <c r="E884" i="69" s="1"/>
  <c r="F884" i="69" s="1"/>
  <c r="D883" i="69"/>
  <c r="E883" i="69" s="1"/>
  <c r="F883" i="69" s="1"/>
  <c r="D882" i="69"/>
  <c r="E882" i="69" s="1"/>
  <c r="F882" i="69" s="1"/>
  <c r="D881" i="69"/>
  <c r="E881" i="69" s="1"/>
  <c r="F881" i="69" s="1"/>
  <c r="D880" i="69"/>
  <c r="E880" i="69" s="1"/>
  <c r="F880" i="69" s="1"/>
  <c r="D879" i="69"/>
  <c r="E879" i="69" s="1"/>
  <c r="F879" i="69" s="1"/>
  <c r="E878" i="69"/>
  <c r="F878" i="69" s="1"/>
  <c r="D878" i="69"/>
  <c r="D877" i="69"/>
  <c r="E877" i="69" s="1"/>
  <c r="F877" i="69" s="1"/>
  <c r="D876" i="69"/>
  <c r="E876" i="69" s="1"/>
  <c r="F876" i="69" s="1"/>
  <c r="D875" i="69"/>
  <c r="E875" i="69" s="1"/>
  <c r="F875" i="69" s="1"/>
  <c r="D874" i="69"/>
  <c r="E874" i="69" s="1"/>
  <c r="F874" i="69" s="1"/>
  <c r="D873" i="69"/>
  <c r="E873" i="69" s="1"/>
  <c r="F873" i="69" s="1"/>
  <c r="D872" i="69"/>
  <c r="E872" i="69" s="1"/>
  <c r="F872" i="69" s="1"/>
  <c r="E871" i="69"/>
  <c r="F871" i="69" s="1"/>
  <c r="D871" i="69"/>
  <c r="D870" i="69"/>
  <c r="E870" i="69" s="1"/>
  <c r="F870" i="69" s="1"/>
  <c r="D869" i="69"/>
  <c r="E869" i="69" s="1"/>
  <c r="F869" i="69" s="1"/>
  <c r="D868" i="69"/>
  <c r="E868" i="69" s="1"/>
  <c r="F868" i="69" s="1"/>
  <c r="D867" i="69"/>
  <c r="E867" i="69" s="1"/>
  <c r="F867" i="69" s="1"/>
  <c r="D866" i="69"/>
  <c r="E866" i="69" s="1"/>
  <c r="F866" i="69" s="1"/>
  <c r="D865" i="69"/>
  <c r="E865" i="69" s="1"/>
  <c r="F865" i="69" s="1"/>
  <c r="D864" i="69"/>
  <c r="E864" i="69" s="1"/>
  <c r="F864" i="69" s="1"/>
  <c r="E863" i="69"/>
  <c r="F863" i="69" s="1"/>
  <c r="D863" i="69"/>
  <c r="E862" i="69"/>
  <c r="F862" i="69" s="1"/>
  <c r="D862" i="69"/>
  <c r="D861" i="69"/>
  <c r="E861" i="69" s="1"/>
  <c r="F861" i="69" s="1"/>
  <c r="D860" i="69"/>
  <c r="E860" i="69" s="1"/>
  <c r="F860" i="69" s="1"/>
  <c r="D859" i="69"/>
  <c r="E859" i="69" s="1"/>
  <c r="F859" i="69" s="1"/>
  <c r="E858" i="69"/>
  <c r="F858" i="69" s="1"/>
  <c r="D858" i="69"/>
  <c r="D857" i="69"/>
  <c r="E857" i="69" s="1"/>
  <c r="F857" i="69" s="1"/>
  <c r="D856" i="69"/>
  <c r="E856" i="69" s="1"/>
  <c r="F856" i="69" s="1"/>
  <c r="F855" i="69"/>
  <c r="E855" i="69"/>
  <c r="D855" i="69"/>
  <c r="D854" i="69"/>
  <c r="E854" i="69" s="1"/>
  <c r="F854" i="69" s="1"/>
  <c r="D853" i="69"/>
  <c r="E853" i="69" s="1"/>
  <c r="F853" i="69" s="1"/>
  <c r="D852" i="69"/>
  <c r="E852" i="69" s="1"/>
  <c r="F852" i="69" s="1"/>
  <c r="E851" i="69"/>
  <c r="F851" i="69" s="1"/>
  <c r="D851" i="69"/>
  <c r="D850" i="69"/>
  <c r="E850" i="69" s="1"/>
  <c r="F850" i="69" s="1"/>
  <c r="D849" i="69"/>
  <c r="E849" i="69" s="1"/>
  <c r="F849" i="69" s="1"/>
  <c r="D848" i="69"/>
  <c r="E848" i="69" s="1"/>
  <c r="F848" i="69" s="1"/>
  <c r="D847" i="69"/>
  <c r="E847" i="69" s="1"/>
  <c r="F847" i="69" s="1"/>
  <c r="E846" i="69"/>
  <c r="F846" i="69" s="1"/>
  <c r="D846" i="69"/>
  <c r="D845" i="69"/>
  <c r="E845" i="69" s="1"/>
  <c r="F845" i="69" s="1"/>
  <c r="D844" i="69"/>
  <c r="E844" i="69" s="1"/>
  <c r="F844" i="69" s="1"/>
  <c r="D843" i="69"/>
  <c r="E843" i="69" s="1"/>
  <c r="F843" i="69" s="1"/>
  <c r="D842" i="69"/>
  <c r="E842" i="69" s="1"/>
  <c r="F842" i="69" s="1"/>
  <c r="D841" i="69"/>
  <c r="E841" i="69" s="1"/>
  <c r="F841" i="69" s="1"/>
  <c r="D840" i="69"/>
  <c r="E840" i="69" s="1"/>
  <c r="F840" i="69" s="1"/>
  <c r="E839" i="69"/>
  <c r="F839" i="69" s="1"/>
  <c r="D839" i="69"/>
  <c r="E838" i="69"/>
  <c r="F838" i="69" s="1"/>
  <c r="D838" i="69"/>
  <c r="D837" i="69"/>
  <c r="E837" i="69" s="1"/>
  <c r="F837" i="69" s="1"/>
  <c r="D836" i="69"/>
  <c r="E836" i="69" s="1"/>
  <c r="F836" i="69" s="1"/>
  <c r="F835" i="69"/>
  <c r="D835" i="69"/>
  <c r="E835" i="69" s="1"/>
  <c r="D834" i="69"/>
  <c r="E834" i="69" s="1"/>
  <c r="F834" i="69" s="1"/>
  <c r="D833" i="69"/>
  <c r="E833" i="69" s="1"/>
  <c r="F833" i="69" s="1"/>
  <c r="D832" i="69"/>
  <c r="E832" i="69" s="1"/>
  <c r="F832" i="69" s="1"/>
  <c r="D831" i="69"/>
  <c r="E831" i="69" s="1"/>
  <c r="F831" i="69" s="1"/>
  <c r="F830" i="69"/>
  <c r="D830" i="69"/>
  <c r="E830" i="69" s="1"/>
  <c r="D829" i="69"/>
  <c r="E829" i="69" s="1"/>
  <c r="F829" i="69" s="1"/>
  <c r="D828" i="69"/>
  <c r="E828" i="69" s="1"/>
  <c r="F828" i="69" s="1"/>
  <c r="E827" i="69"/>
  <c r="F827" i="69" s="1"/>
  <c r="D827" i="69"/>
  <c r="D826" i="69"/>
  <c r="E826" i="69" s="1"/>
  <c r="F826" i="69" s="1"/>
  <c r="E825" i="69"/>
  <c r="F825" i="69" s="1"/>
  <c r="D825" i="69"/>
  <c r="D824" i="69"/>
  <c r="E824" i="69" s="1"/>
  <c r="F824" i="69" s="1"/>
  <c r="F823" i="69"/>
  <c r="E823" i="69"/>
  <c r="D823" i="69"/>
  <c r="D822" i="69"/>
  <c r="E822" i="69" s="1"/>
  <c r="F822" i="69" s="1"/>
  <c r="E821" i="69"/>
  <c r="F821" i="69" s="1"/>
  <c r="D821" i="69"/>
  <c r="D820" i="69"/>
  <c r="E820" i="69" s="1"/>
  <c r="F820" i="69" s="1"/>
  <c r="D819" i="69"/>
  <c r="E819" i="69" s="1"/>
  <c r="F819" i="69" s="1"/>
  <c r="D818" i="69"/>
  <c r="E818" i="69" s="1"/>
  <c r="F818" i="69" s="1"/>
  <c r="D817" i="69"/>
  <c r="E817" i="69" s="1"/>
  <c r="F817" i="69" s="1"/>
  <c r="D816" i="69"/>
  <c r="E816" i="69" s="1"/>
  <c r="F816" i="69" s="1"/>
  <c r="E815" i="69"/>
  <c r="F815" i="69" s="1"/>
  <c r="D815" i="69"/>
  <c r="D814" i="69"/>
  <c r="E814" i="69" s="1"/>
  <c r="F814" i="69" s="1"/>
  <c r="D813" i="69"/>
  <c r="E813" i="69" s="1"/>
  <c r="F813" i="69" s="1"/>
  <c r="D812" i="69"/>
  <c r="E812" i="69" s="1"/>
  <c r="F812" i="69" s="1"/>
  <c r="D811" i="69"/>
  <c r="E811" i="69" s="1"/>
  <c r="F811" i="69" s="1"/>
  <c r="F810" i="69"/>
  <c r="D810" i="69"/>
  <c r="E810" i="69" s="1"/>
  <c r="D809" i="69"/>
  <c r="E809" i="69" s="1"/>
  <c r="F809" i="69" s="1"/>
  <c r="D808" i="69"/>
  <c r="E808" i="69" s="1"/>
  <c r="F808" i="69" s="1"/>
  <c r="D807" i="69"/>
  <c r="E807" i="69" s="1"/>
  <c r="F807" i="69" s="1"/>
  <c r="D806" i="69"/>
  <c r="E806" i="69" s="1"/>
  <c r="F806" i="69" s="1"/>
  <c r="D805" i="69"/>
  <c r="E805" i="69" s="1"/>
  <c r="F805" i="69" s="1"/>
  <c r="D804" i="69"/>
  <c r="E804" i="69" s="1"/>
  <c r="F804" i="69" s="1"/>
  <c r="D803" i="69"/>
  <c r="E803" i="69" s="1"/>
  <c r="F803" i="69" s="1"/>
  <c r="D802" i="69"/>
  <c r="E802" i="69" s="1"/>
  <c r="F802" i="69" s="1"/>
  <c r="D801" i="69"/>
  <c r="E801" i="69" s="1"/>
  <c r="F801" i="69" s="1"/>
  <c r="D800" i="69"/>
  <c r="E800" i="69" s="1"/>
  <c r="F800" i="69" s="1"/>
  <c r="D799" i="69"/>
  <c r="E799" i="69" s="1"/>
  <c r="F799" i="69" s="1"/>
  <c r="F798" i="69"/>
  <c r="D798" i="69"/>
  <c r="E798" i="69" s="1"/>
  <c r="D797" i="69"/>
  <c r="E797" i="69" s="1"/>
  <c r="F797" i="69" s="1"/>
  <c r="D796" i="69"/>
  <c r="E796" i="69" s="1"/>
  <c r="F796" i="69" s="1"/>
  <c r="E795" i="69"/>
  <c r="F795" i="69" s="1"/>
  <c r="D795" i="69"/>
  <c r="D794" i="69"/>
  <c r="E794" i="69" s="1"/>
  <c r="F794" i="69" s="1"/>
  <c r="E793" i="69"/>
  <c r="F793" i="69" s="1"/>
  <c r="D793" i="69"/>
  <c r="D792" i="69"/>
  <c r="E792" i="69" s="1"/>
  <c r="F792" i="69" s="1"/>
  <c r="F791" i="69"/>
  <c r="E791" i="69"/>
  <c r="D791" i="69"/>
  <c r="D790" i="69"/>
  <c r="E790" i="69" s="1"/>
  <c r="F790" i="69" s="1"/>
  <c r="E789" i="69"/>
  <c r="F789" i="69" s="1"/>
  <c r="D789" i="69"/>
  <c r="D788" i="69"/>
  <c r="E788" i="69" s="1"/>
  <c r="F788" i="69" s="1"/>
  <c r="E787" i="69"/>
  <c r="F787" i="69" s="1"/>
  <c r="D787" i="69"/>
  <c r="D786" i="69"/>
  <c r="E786" i="69" s="1"/>
  <c r="F786" i="69" s="1"/>
  <c r="D785" i="69"/>
  <c r="E785" i="69" s="1"/>
  <c r="F785" i="69" s="1"/>
  <c r="D784" i="69"/>
  <c r="E784" i="69" s="1"/>
  <c r="F784" i="69" s="1"/>
  <c r="E783" i="69"/>
  <c r="F783" i="69" s="1"/>
  <c r="D783" i="69"/>
  <c r="D782" i="69"/>
  <c r="E782" i="69" s="1"/>
  <c r="F782" i="69" s="1"/>
  <c r="D781" i="69"/>
  <c r="E781" i="69" s="1"/>
  <c r="F781" i="69" s="1"/>
  <c r="D780" i="69"/>
  <c r="E780" i="69" s="1"/>
  <c r="F780" i="69" s="1"/>
  <c r="D779" i="69"/>
  <c r="E779" i="69" s="1"/>
  <c r="F779" i="69" s="1"/>
  <c r="F778" i="69"/>
  <c r="D778" i="69"/>
  <c r="E778" i="69" s="1"/>
  <c r="D777" i="69"/>
  <c r="E777" i="69" s="1"/>
  <c r="F777" i="69" s="1"/>
  <c r="D776" i="69"/>
  <c r="E776" i="69" s="1"/>
  <c r="F776" i="69" s="1"/>
  <c r="D775" i="69"/>
  <c r="E775" i="69" s="1"/>
  <c r="F775" i="69" s="1"/>
  <c r="D774" i="69"/>
  <c r="E774" i="69" s="1"/>
  <c r="F774" i="69" s="1"/>
  <c r="D773" i="69"/>
  <c r="E773" i="69" s="1"/>
  <c r="F773" i="69" s="1"/>
  <c r="D772" i="69"/>
  <c r="E772" i="69" s="1"/>
  <c r="F772" i="69" s="1"/>
  <c r="D771" i="69"/>
  <c r="E771" i="69" s="1"/>
  <c r="F771" i="69" s="1"/>
  <c r="D770" i="69"/>
  <c r="E770" i="69" s="1"/>
  <c r="F770" i="69" s="1"/>
  <c r="D769" i="69"/>
  <c r="E769" i="69" s="1"/>
  <c r="F769" i="69" s="1"/>
  <c r="D768" i="69"/>
  <c r="E768" i="69" s="1"/>
  <c r="F768" i="69" s="1"/>
  <c r="E767" i="69"/>
  <c r="F767" i="69" s="1"/>
  <c r="D767" i="69"/>
  <c r="F766" i="69"/>
  <c r="D766" i="69"/>
  <c r="E766" i="69" s="1"/>
  <c r="D765" i="69"/>
  <c r="E765" i="69" s="1"/>
  <c r="F765" i="69" s="1"/>
  <c r="D764" i="69"/>
  <c r="E764" i="69" s="1"/>
  <c r="F764" i="69" s="1"/>
  <c r="E763" i="69"/>
  <c r="F763" i="69" s="1"/>
  <c r="D763" i="69"/>
  <c r="F762" i="69"/>
  <c r="D762" i="69"/>
  <c r="E762" i="69" s="1"/>
  <c r="E761" i="69"/>
  <c r="F761" i="69" s="1"/>
  <c r="D761" i="69"/>
  <c r="D760" i="69"/>
  <c r="E760" i="69" s="1"/>
  <c r="F760" i="69" s="1"/>
  <c r="F759" i="69"/>
  <c r="E759" i="69"/>
  <c r="D759" i="69"/>
  <c r="D758" i="69"/>
  <c r="E758" i="69" s="1"/>
  <c r="F758" i="69" s="1"/>
  <c r="E757" i="69"/>
  <c r="F757" i="69" s="1"/>
  <c r="D757" i="69"/>
  <c r="D756" i="69"/>
  <c r="E756" i="69" s="1"/>
  <c r="F756" i="69" s="1"/>
  <c r="F755" i="69"/>
  <c r="E755" i="69"/>
  <c r="D755" i="69"/>
  <c r="D754" i="69"/>
  <c r="E754" i="69" s="1"/>
  <c r="F754" i="69" s="1"/>
  <c r="D753" i="69"/>
  <c r="E753" i="69" s="1"/>
  <c r="F753" i="69" s="1"/>
  <c r="D752" i="69"/>
  <c r="E752" i="69" s="1"/>
  <c r="F752" i="69" s="1"/>
  <c r="E751" i="69"/>
  <c r="F751" i="69" s="1"/>
  <c r="D751" i="69"/>
  <c r="F750" i="69"/>
  <c r="D750" i="69"/>
  <c r="E750" i="69" s="1"/>
  <c r="D749" i="69"/>
  <c r="E749" i="69" s="1"/>
  <c r="F749" i="69" s="1"/>
  <c r="D748" i="69"/>
  <c r="E748" i="69" s="1"/>
  <c r="F748" i="69" s="1"/>
  <c r="E747" i="69"/>
  <c r="F747" i="69" s="1"/>
  <c r="D747" i="69"/>
  <c r="F746" i="69"/>
  <c r="D746" i="69"/>
  <c r="E746" i="69" s="1"/>
  <c r="E745" i="69"/>
  <c r="F745" i="69" s="1"/>
  <c r="D745" i="69"/>
  <c r="D744" i="69"/>
  <c r="E744" i="69" s="1"/>
  <c r="F744" i="69" s="1"/>
  <c r="D743" i="69"/>
  <c r="E743" i="69" s="1"/>
  <c r="F743" i="69" s="1"/>
  <c r="D742" i="69"/>
  <c r="E742" i="69" s="1"/>
  <c r="F742" i="69" s="1"/>
  <c r="D741" i="69"/>
  <c r="E741" i="69" s="1"/>
  <c r="F741" i="69" s="1"/>
  <c r="D740" i="69"/>
  <c r="E740" i="69" s="1"/>
  <c r="F740" i="69" s="1"/>
  <c r="F739" i="69"/>
  <c r="D739" i="69"/>
  <c r="E739" i="69" s="1"/>
  <c r="D738" i="69"/>
  <c r="E738" i="69" s="1"/>
  <c r="F738" i="69" s="1"/>
  <c r="D737" i="69"/>
  <c r="E737" i="69" s="1"/>
  <c r="F737" i="69" s="1"/>
  <c r="D736" i="69"/>
  <c r="E736" i="69" s="1"/>
  <c r="F736" i="69" s="1"/>
  <c r="E735" i="69"/>
  <c r="F735" i="69" s="1"/>
  <c r="D735" i="69"/>
  <c r="F734" i="69"/>
  <c r="D734" i="69"/>
  <c r="E734" i="69" s="1"/>
  <c r="D733" i="69"/>
  <c r="E733" i="69" s="1"/>
  <c r="F733" i="69" s="1"/>
  <c r="D732" i="69"/>
  <c r="E732" i="69" s="1"/>
  <c r="F732" i="69" s="1"/>
  <c r="E731" i="69"/>
  <c r="F731" i="69" s="1"/>
  <c r="D731" i="69"/>
  <c r="F730" i="69"/>
  <c r="D730" i="69"/>
  <c r="E730" i="69" s="1"/>
  <c r="E729" i="69"/>
  <c r="F729" i="69" s="1"/>
  <c r="D729" i="69"/>
  <c r="D728" i="69"/>
  <c r="E728" i="69" s="1"/>
  <c r="F728" i="69" s="1"/>
  <c r="E727" i="69"/>
  <c r="F727" i="69" s="1"/>
  <c r="D727" i="69"/>
  <c r="D726" i="69"/>
  <c r="E726" i="69" s="1"/>
  <c r="F726" i="69" s="1"/>
  <c r="D725" i="69"/>
  <c r="E725" i="69" s="1"/>
  <c r="F725" i="69" s="1"/>
  <c r="D724" i="69"/>
  <c r="E724" i="69" s="1"/>
  <c r="F724" i="69" s="1"/>
  <c r="D723" i="69"/>
  <c r="E723" i="69" s="1"/>
  <c r="F723" i="69" s="1"/>
  <c r="D722" i="69"/>
  <c r="E722" i="69" s="1"/>
  <c r="F722" i="69" s="1"/>
  <c r="D721" i="69"/>
  <c r="E721" i="69" s="1"/>
  <c r="F721" i="69" s="1"/>
  <c r="D720" i="69"/>
  <c r="E720" i="69" s="1"/>
  <c r="F720" i="69" s="1"/>
  <c r="E719" i="69"/>
  <c r="F719" i="69" s="1"/>
  <c r="D719" i="69"/>
  <c r="F718" i="69"/>
  <c r="D718" i="69"/>
  <c r="E718" i="69" s="1"/>
  <c r="D717" i="69"/>
  <c r="E717" i="69" s="1"/>
  <c r="F717" i="69" s="1"/>
  <c r="D716" i="69"/>
  <c r="E716" i="69" s="1"/>
  <c r="F716" i="69" s="1"/>
  <c r="E715" i="69"/>
  <c r="F715" i="69" s="1"/>
  <c r="D715" i="69"/>
  <c r="F714" i="69"/>
  <c r="D714" i="69"/>
  <c r="E714" i="69" s="1"/>
  <c r="E713" i="69"/>
  <c r="F713" i="69" s="1"/>
  <c r="D713" i="69"/>
  <c r="D712" i="69"/>
  <c r="E712" i="69" s="1"/>
  <c r="F712" i="69" s="1"/>
  <c r="E711" i="69"/>
  <c r="F711" i="69" s="1"/>
  <c r="D711" i="69"/>
  <c r="D710" i="69"/>
  <c r="E710" i="69" s="1"/>
  <c r="F710" i="69" s="1"/>
  <c r="D709" i="69"/>
  <c r="E709" i="69" s="1"/>
  <c r="F709" i="69" s="1"/>
  <c r="D708" i="69"/>
  <c r="E708" i="69" s="1"/>
  <c r="F708" i="69" s="1"/>
  <c r="F707" i="69"/>
  <c r="D707" i="69"/>
  <c r="E707" i="69" s="1"/>
  <c r="D706" i="69"/>
  <c r="E706" i="69" s="1"/>
  <c r="F706" i="69" s="1"/>
  <c r="D705" i="69"/>
  <c r="E705" i="69" s="1"/>
  <c r="F705" i="69" s="1"/>
  <c r="D704" i="69"/>
  <c r="E704" i="69" s="1"/>
  <c r="F704" i="69" s="1"/>
  <c r="D703" i="69"/>
  <c r="E703" i="69" s="1"/>
  <c r="F703" i="69" s="1"/>
  <c r="F702" i="69"/>
  <c r="D702" i="69"/>
  <c r="E702" i="69" s="1"/>
  <c r="D701" i="69"/>
  <c r="E701" i="69" s="1"/>
  <c r="F701" i="69" s="1"/>
  <c r="D700" i="69"/>
  <c r="E700" i="69" s="1"/>
  <c r="F700" i="69" s="1"/>
  <c r="E699" i="69"/>
  <c r="F699" i="69" s="1"/>
  <c r="D699" i="69"/>
  <c r="D698" i="69"/>
  <c r="E698" i="69" s="1"/>
  <c r="F698" i="69" s="1"/>
  <c r="E697" i="69"/>
  <c r="F697" i="69" s="1"/>
  <c r="D697" i="69"/>
  <c r="D696" i="69"/>
  <c r="E696" i="69" s="1"/>
  <c r="F696" i="69" s="1"/>
  <c r="E695" i="69"/>
  <c r="F695" i="69" s="1"/>
  <c r="D695" i="69"/>
  <c r="D694" i="69"/>
  <c r="E694" i="69" s="1"/>
  <c r="F694" i="69" s="1"/>
  <c r="D693" i="69"/>
  <c r="E693" i="69" s="1"/>
  <c r="F693" i="69" s="1"/>
  <c r="D692" i="69"/>
  <c r="E692" i="69" s="1"/>
  <c r="F692" i="69" s="1"/>
  <c r="D691" i="69"/>
  <c r="E691" i="69" s="1"/>
  <c r="F691" i="69" s="1"/>
  <c r="D690" i="69"/>
  <c r="E690" i="69" s="1"/>
  <c r="F690" i="69" s="1"/>
  <c r="D689" i="69"/>
  <c r="E689" i="69" s="1"/>
  <c r="F689" i="69" s="1"/>
  <c r="D688" i="69"/>
  <c r="E688" i="69" s="1"/>
  <c r="F688" i="69" s="1"/>
  <c r="E687" i="69"/>
  <c r="F687" i="69" s="1"/>
  <c r="D687" i="69"/>
  <c r="D686" i="69"/>
  <c r="E686" i="69" s="1"/>
  <c r="F686" i="69" s="1"/>
  <c r="D685" i="69"/>
  <c r="E685" i="69" s="1"/>
  <c r="F685" i="69" s="1"/>
  <c r="D684" i="69"/>
  <c r="E684" i="69" s="1"/>
  <c r="F684" i="69" s="1"/>
  <c r="D683" i="69"/>
  <c r="E683" i="69" s="1"/>
  <c r="F683" i="69" s="1"/>
  <c r="F682" i="69"/>
  <c r="D682" i="69"/>
  <c r="E682" i="69" s="1"/>
  <c r="D681" i="69"/>
  <c r="E681" i="69" s="1"/>
  <c r="F681" i="69" s="1"/>
  <c r="D680" i="69"/>
  <c r="E680" i="69" s="1"/>
  <c r="F680" i="69" s="1"/>
  <c r="E679" i="69"/>
  <c r="F679" i="69" s="1"/>
  <c r="D679" i="69"/>
  <c r="D678" i="69"/>
  <c r="E678" i="69" s="1"/>
  <c r="F678" i="69" s="1"/>
  <c r="D677" i="69"/>
  <c r="E677" i="69" s="1"/>
  <c r="F677" i="69" s="1"/>
  <c r="D676" i="69"/>
  <c r="E676" i="69" s="1"/>
  <c r="F676" i="69" s="1"/>
  <c r="D675" i="69"/>
  <c r="E675" i="69" s="1"/>
  <c r="F675" i="69" s="1"/>
  <c r="D674" i="69"/>
  <c r="E674" i="69" s="1"/>
  <c r="F674" i="69" s="1"/>
  <c r="D673" i="69"/>
  <c r="E673" i="69" s="1"/>
  <c r="F673" i="69" s="1"/>
  <c r="D672" i="69"/>
  <c r="E672" i="69" s="1"/>
  <c r="F672" i="69" s="1"/>
  <c r="D671" i="69"/>
  <c r="E671" i="69" s="1"/>
  <c r="F671" i="69" s="1"/>
  <c r="F670" i="69"/>
  <c r="D670" i="69"/>
  <c r="E670" i="69" s="1"/>
  <c r="D669" i="69"/>
  <c r="E669" i="69" s="1"/>
  <c r="F669" i="69" s="1"/>
  <c r="D668" i="69"/>
  <c r="E668" i="69" s="1"/>
  <c r="F668" i="69" s="1"/>
  <c r="E667" i="69"/>
  <c r="F667" i="69" s="1"/>
  <c r="D667" i="69"/>
  <c r="D666" i="69"/>
  <c r="E666" i="69" s="1"/>
  <c r="F666" i="69" s="1"/>
  <c r="E665" i="69"/>
  <c r="F665" i="69" s="1"/>
  <c r="D665" i="69"/>
  <c r="D664" i="69"/>
  <c r="E664" i="69" s="1"/>
  <c r="F664" i="69" s="1"/>
  <c r="F663" i="69"/>
  <c r="E663" i="69"/>
  <c r="D663" i="69"/>
  <c r="D662" i="69"/>
  <c r="E662" i="69" s="1"/>
  <c r="F662" i="69" s="1"/>
  <c r="E661" i="69"/>
  <c r="F661" i="69" s="1"/>
  <c r="D661" i="69"/>
  <c r="D660" i="69"/>
  <c r="E660" i="69" s="1"/>
  <c r="F660" i="69" s="1"/>
  <c r="E659" i="69"/>
  <c r="F659" i="69" s="1"/>
  <c r="D659" i="69"/>
  <c r="D658" i="69"/>
  <c r="E658" i="69" s="1"/>
  <c r="F658" i="69" s="1"/>
  <c r="D657" i="69"/>
  <c r="E657" i="69" s="1"/>
  <c r="F657" i="69" s="1"/>
  <c r="D656" i="69"/>
  <c r="E656" i="69" s="1"/>
  <c r="F656" i="69" s="1"/>
  <c r="E655" i="69"/>
  <c r="F655" i="69" s="1"/>
  <c r="D655" i="69"/>
  <c r="D654" i="69"/>
  <c r="E654" i="69" s="1"/>
  <c r="F654" i="69" s="1"/>
  <c r="D653" i="69"/>
  <c r="E653" i="69" s="1"/>
  <c r="F653" i="69" s="1"/>
  <c r="D652" i="69"/>
  <c r="E652" i="69" s="1"/>
  <c r="F652" i="69" s="1"/>
  <c r="D651" i="69"/>
  <c r="E651" i="69" s="1"/>
  <c r="F651" i="69" s="1"/>
  <c r="F650" i="69"/>
  <c r="D650" i="69"/>
  <c r="E650" i="69" s="1"/>
  <c r="D649" i="69"/>
  <c r="E649" i="69" s="1"/>
  <c r="F649" i="69" s="1"/>
  <c r="D648" i="69"/>
  <c r="E648" i="69" s="1"/>
  <c r="F648" i="69" s="1"/>
  <c r="D647" i="69"/>
  <c r="E647" i="69" s="1"/>
  <c r="F647" i="69" s="1"/>
  <c r="D646" i="69"/>
  <c r="E646" i="69" s="1"/>
  <c r="F646" i="69" s="1"/>
  <c r="D645" i="69"/>
  <c r="E645" i="69" s="1"/>
  <c r="F645" i="69" s="1"/>
  <c r="D644" i="69"/>
  <c r="E644" i="69" s="1"/>
  <c r="F644" i="69" s="1"/>
  <c r="D643" i="69"/>
  <c r="E643" i="69" s="1"/>
  <c r="F643" i="69" s="1"/>
  <c r="D642" i="69"/>
  <c r="E642" i="69" s="1"/>
  <c r="F642" i="69" s="1"/>
  <c r="D641" i="69"/>
  <c r="E641" i="69" s="1"/>
  <c r="F641" i="69" s="1"/>
  <c r="D640" i="69"/>
  <c r="E640" i="69" s="1"/>
  <c r="F640" i="69" s="1"/>
  <c r="E639" i="69"/>
  <c r="F639" i="69" s="1"/>
  <c r="D639" i="69"/>
  <c r="F638" i="69"/>
  <c r="D638" i="69"/>
  <c r="E638" i="69" s="1"/>
  <c r="D637" i="69"/>
  <c r="E637" i="69" s="1"/>
  <c r="F637" i="69" s="1"/>
  <c r="D636" i="69"/>
  <c r="E636" i="69" s="1"/>
  <c r="F636" i="69" s="1"/>
  <c r="E635" i="69"/>
  <c r="F635" i="69" s="1"/>
  <c r="D635" i="69"/>
  <c r="F634" i="69"/>
  <c r="D634" i="69"/>
  <c r="E634" i="69" s="1"/>
  <c r="E633" i="69"/>
  <c r="F633" i="69" s="1"/>
  <c r="D633" i="69"/>
  <c r="D632" i="69"/>
  <c r="E632" i="69" s="1"/>
  <c r="F632" i="69" s="1"/>
  <c r="F631" i="69"/>
  <c r="E631" i="69"/>
  <c r="D631" i="69"/>
  <c r="D630" i="69"/>
  <c r="E630" i="69" s="1"/>
  <c r="F630" i="69" s="1"/>
  <c r="E629" i="69"/>
  <c r="F629" i="69" s="1"/>
  <c r="D629" i="69"/>
  <c r="D628" i="69"/>
  <c r="E628" i="69" s="1"/>
  <c r="F628" i="69" s="1"/>
  <c r="F627" i="69"/>
  <c r="E627" i="69"/>
  <c r="D627" i="69"/>
  <c r="D626" i="69"/>
  <c r="E626" i="69" s="1"/>
  <c r="F626" i="69" s="1"/>
  <c r="D625" i="69"/>
  <c r="E625" i="69" s="1"/>
  <c r="F625" i="69" s="1"/>
  <c r="D624" i="69"/>
  <c r="E624" i="69" s="1"/>
  <c r="F624" i="69" s="1"/>
  <c r="D623" i="69"/>
  <c r="E623" i="69" s="1"/>
  <c r="F623" i="69" s="1"/>
  <c r="F622" i="69"/>
  <c r="E622" i="69"/>
  <c r="D622" i="69"/>
  <c r="D621" i="69"/>
  <c r="E621" i="69" s="1"/>
  <c r="F621" i="69" s="1"/>
  <c r="D620" i="69"/>
  <c r="E620" i="69" s="1"/>
  <c r="F620" i="69" s="1"/>
  <c r="F619" i="69"/>
  <c r="D619" i="69"/>
  <c r="E619" i="69" s="1"/>
  <c r="E618" i="69"/>
  <c r="F618" i="69" s="1"/>
  <c r="D618" i="69"/>
  <c r="D617" i="69"/>
  <c r="E617" i="69" s="1"/>
  <c r="F617" i="69" s="1"/>
  <c r="D616" i="69"/>
  <c r="E616" i="69" s="1"/>
  <c r="F616" i="69" s="1"/>
  <c r="E615" i="69"/>
  <c r="F615" i="69" s="1"/>
  <c r="D615" i="69"/>
  <c r="E614" i="69"/>
  <c r="F614" i="69" s="1"/>
  <c r="D614" i="69"/>
  <c r="E613" i="69"/>
  <c r="F613" i="69" s="1"/>
  <c r="D613" i="69"/>
  <c r="D612" i="69"/>
  <c r="E612" i="69" s="1"/>
  <c r="F612" i="69" s="1"/>
  <c r="E611" i="69"/>
  <c r="F611" i="69" s="1"/>
  <c r="D611" i="69"/>
  <c r="E610" i="69"/>
  <c r="F610" i="69" s="1"/>
  <c r="D610" i="69"/>
  <c r="D609" i="69"/>
  <c r="E609" i="69" s="1"/>
  <c r="F609" i="69" s="1"/>
  <c r="D608" i="69"/>
  <c r="E608" i="69" s="1"/>
  <c r="F608" i="69" s="1"/>
  <c r="D607" i="69"/>
  <c r="E607" i="69" s="1"/>
  <c r="F607" i="69" s="1"/>
  <c r="F606" i="69"/>
  <c r="E606" i="69"/>
  <c r="D606" i="69"/>
  <c r="D605" i="69"/>
  <c r="E605" i="69" s="1"/>
  <c r="F605" i="69" s="1"/>
  <c r="D604" i="69"/>
  <c r="E604" i="69" s="1"/>
  <c r="F604" i="69" s="1"/>
  <c r="F603" i="69"/>
  <c r="D603" i="69"/>
  <c r="E603" i="69" s="1"/>
  <c r="E602" i="69"/>
  <c r="F602" i="69" s="1"/>
  <c r="D602" i="69"/>
  <c r="D601" i="69"/>
  <c r="E601" i="69" s="1"/>
  <c r="F601" i="69" s="1"/>
  <c r="D600" i="69"/>
  <c r="E600" i="69" s="1"/>
  <c r="F600" i="69" s="1"/>
  <c r="E599" i="69"/>
  <c r="F599" i="69" s="1"/>
  <c r="D599" i="69"/>
  <c r="E598" i="69"/>
  <c r="F598" i="69" s="1"/>
  <c r="D598" i="69"/>
  <c r="E597" i="69"/>
  <c r="F597" i="69" s="1"/>
  <c r="D597" i="69"/>
  <c r="D596" i="69"/>
  <c r="E596" i="69" s="1"/>
  <c r="F596" i="69" s="1"/>
  <c r="E595" i="69"/>
  <c r="F595" i="69" s="1"/>
  <c r="D595" i="69"/>
  <c r="E594" i="69"/>
  <c r="F594" i="69" s="1"/>
  <c r="D594" i="69"/>
  <c r="D593" i="69"/>
  <c r="E593" i="69" s="1"/>
  <c r="F593" i="69" s="1"/>
  <c r="D592" i="69"/>
  <c r="E592" i="69" s="1"/>
  <c r="F592" i="69" s="1"/>
  <c r="D591" i="69"/>
  <c r="E591" i="69" s="1"/>
  <c r="F591" i="69" s="1"/>
  <c r="F590" i="69"/>
  <c r="E590" i="69"/>
  <c r="D590" i="69"/>
  <c r="D589" i="69"/>
  <c r="E589" i="69" s="1"/>
  <c r="F589" i="69" s="1"/>
  <c r="D588" i="69"/>
  <c r="E588" i="69" s="1"/>
  <c r="F588" i="69" s="1"/>
  <c r="F587" i="69"/>
  <c r="D587" i="69"/>
  <c r="E587" i="69" s="1"/>
  <c r="E586" i="69"/>
  <c r="F586" i="69" s="1"/>
  <c r="D586" i="69"/>
  <c r="D585" i="69"/>
  <c r="E585" i="69" s="1"/>
  <c r="F585" i="69" s="1"/>
  <c r="D584" i="69"/>
  <c r="E584" i="69" s="1"/>
  <c r="F584" i="69" s="1"/>
  <c r="E583" i="69"/>
  <c r="F583" i="69" s="1"/>
  <c r="D583" i="69"/>
  <c r="E582" i="69"/>
  <c r="F582" i="69" s="1"/>
  <c r="D582" i="69"/>
  <c r="E581" i="69"/>
  <c r="F581" i="69" s="1"/>
  <c r="D581" i="69"/>
  <c r="D580" i="69"/>
  <c r="E580" i="69" s="1"/>
  <c r="F580" i="69" s="1"/>
  <c r="E579" i="69"/>
  <c r="F579" i="69" s="1"/>
  <c r="D579" i="69"/>
  <c r="E578" i="69"/>
  <c r="F578" i="69" s="1"/>
  <c r="D578" i="69"/>
  <c r="D577" i="69"/>
  <c r="E577" i="69" s="1"/>
  <c r="F577" i="69" s="1"/>
  <c r="D576" i="69"/>
  <c r="E576" i="69" s="1"/>
  <c r="F576" i="69" s="1"/>
  <c r="D575" i="69"/>
  <c r="E575" i="69" s="1"/>
  <c r="F575" i="69" s="1"/>
  <c r="F574" i="69"/>
  <c r="E574" i="69"/>
  <c r="D574" i="69"/>
  <c r="D573" i="69"/>
  <c r="E573" i="69" s="1"/>
  <c r="F573" i="69" s="1"/>
  <c r="D572" i="69"/>
  <c r="E572" i="69" s="1"/>
  <c r="F572" i="69" s="1"/>
  <c r="F571" i="69"/>
  <c r="D571" i="69"/>
  <c r="E571" i="69" s="1"/>
  <c r="E570" i="69"/>
  <c r="F570" i="69" s="1"/>
  <c r="D570" i="69"/>
  <c r="D569" i="69"/>
  <c r="E569" i="69" s="1"/>
  <c r="F569" i="69" s="1"/>
  <c r="D568" i="69"/>
  <c r="E568" i="69" s="1"/>
  <c r="F568" i="69" s="1"/>
  <c r="E567" i="69"/>
  <c r="F567" i="69" s="1"/>
  <c r="D567" i="69"/>
  <c r="E566" i="69"/>
  <c r="F566" i="69" s="1"/>
  <c r="D566" i="69"/>
  <c r="E565" i="69"/>
  <c r="F565" i="69" s="1"/>
  <c r="D565" i="69"/>
  <c r="D564" i="69"/>
  <c r="E564" i="69" s="1"/>
  <c r="F564" i="69" s="1"/>
  <c r="E563" i="69"/>
  <c r="F563" i="69" s="1"/>
  <c r="D563" i="69"/>
  <c r="E562" i="69"/>
  <c r="F562" i="69" s="1"/>
  <c r="D562" i="69"/>
  <c r="D561" i="69"/>
  <c r="E561" i="69" s="1"/>
  <c r="F561" i="69" s="1"/>
  <c r="D560" i="69"/>
  <c r="E560" i="69" s="1"/>
  <c r="F560" i="69" s="1"/>
  <c r="D559" i="69"/>
  <c r="E559" i="69" s="1"/>
  <c r="F559" i="69" s="1"/>
  <c r="F558" i="69"/>
  <c r="E558" i="69"/>
  <c r="D558" i="69"/>
  <c r="D557" i="69"/>
  <c r="E557" i="69" s="1"/>
  <c r="F557" i="69" s="1"/>
  <c r="D556" i="69"/>
  <c r="E556" i="69" s="1"/>
  <c r="F556" i="69" s="1"/>
  <c r="F555" i="69"/>
  <c r="D555" i="69"/>
  <c r="E555" i="69" s="1"/>
  <c r="E554" i="69"/>
  <c r="F554" i="69" s="1"/>
  <c r="D554" i="69"/>
  <c r="D553" i="69"/>
  <c r="E553" i="69" s="1"/>
  <c r="F553" i="69" s="1"/>
  <c r="D552" i="69"/>
  <c r="E552" i="69" s="1"/>
  <c r="F552" i="69" s="1"/>
  <c r="E551" i="69"/>
  <c r="F551" i="69" s="1"/>
  <c r="D551" i="69"/>
  <c r="E550" i="69"/>
  <c r="F550" i="69" s="1"/>
  <c r="D550" i="69"/>
  <c r="E549" i="69"/>
  <c r="F549" i="69" s="1"/>
  <c r="D549" i="69"/>
  <c r="D548" i="69"/>
  <c r="E548" i="69" s="1"/>
  <c r="F548" i="69" s="1"/>
  <c r="E547" i="69"/>
  <c r="F547" i="69" s="1"/>
  <c r="D547" i="69"/>
  <c r="E546" i="69"/>
  <c r="F546" i="69" s="1"/>
  <c r="D546" i="69"/>
  <c r="D545" i="69"/>
  <c r="E545" i="69" s="1"/>
  <c r="F545" i="69" s="1"/>
  <c r="D544" i="69"/>
  <c r="E544" i="69" s="1"/>
  <c r="F544" i="69" s="1"/>
  <c r="D543" i="69"/>
  <c r="E543" i="69" s="1"/>
  <c r="F543" i="69" s="1"/>
  <c r="F542" i="69"/>
  <c r="E542" i="69"/>
  <c r="D542" i="69"/>
  <c r="D541" i="69"/>
  <c r="E541" i="69" s="1"/>
  <c r="F541" i="69" s="1"/>
  <c r="D540" i="69"/>
  <c r="E540" i="69" s="1"/>
  <c r="F540" i="69" s="1"/>
  <c r="F539" i="69"/>
  <c r="D539" i="69"/>
  <c r="E539" i="69" s="1"/>
  <c r="E538" i="69"/>
  <c r="F538" i="69" s="1"/>
  <c r="D538" i="69"/>
  <c r="D537" i="69"/>
  <c r="E537" i="69" s="1"/>
  <c r="F537" i="69" s="1"/>
  <c r="D536" i="69"/>
  <c r="E536" i="69" s="1"/>
  <c r="F536" i="69" s="1"/>
  <c r="E535" i="69"/>
  <c r="F535" i="69" s="1"/>
  <c r="D535" i="69"/>
  <c r="E534" i="69"/>
  <c r="F534" i="69" s="1"/>
  <c r="D534" i="69"/>
  <c r="E533" i="69"/>
  <c r="F533" i="69" s="1"/>
  <c r="D533" i="69"/>
  <c r="D532" i="69"/>
  <c r="E532" i="69" s="1"/>
  <c r="F532" i="69" s="1"/>
  <c r="E531" i="69"/>
  <c r="F531" i="69" s="1"/>
  <c r="D531" i="69"/>
  <c r="E530" i="69"/>
  <c r="F530" i="69" s="1"/>
  <c r="D530" i="69"/>
  <c r="D529" i="69"/>
  <c r="E529" i="69" s="1"/>
  <c r="F529" i="69" s="1"/>
  <c r="D528" i="69"/>
  <c r="E528" i="69" s="1"/>
  <c r="F528" i="69" s="1"/>
  <c r="D527" i="69"/>
  <c r="E527" i="69" s="1"/>
  <c r="F527" i="69" s="1"/>
  <c r="F526" i="69"/>
  <c r="E526" i="69"/>
  <c r="D526" i="69"/>
  <c r="D525" i="69"/>
  <c r="E525" i="69" s="1"/>
  <c r="F525" i="69" s="1"/>
  <c r="D524" i="69"/>
  <c r="E524" i="69" s="1"/>
  <c r="F524" i="69" s="1"/>
  <c r="F523" i="69"/>
  <c r="D523" i="69"/>
  <c r="E523" i="69" s="1"/>
  <c r="E522" i="69"/>
  <c r="F522" i="69" s="1"/>
  <c r="D522" i="69"/>
  <c r="D521" i="69"/>
  <c r="E521" i="69" s="1"/>
  <c r="F521" i="69" s="1"/>
  <c r="D520" i="69"/>
  <c r="E520" i="69" s="1"/>
  <c r="F520" i="69" s="1"/>
  <c r="E519" i="69"/>
  <c r="F519" i="69" s="1"/>
  <c r="D519" i="69"/>
  <c r="E518" i="69"/>
  <c r="F518" i="69" s="1"/>
  <c r="D518" i="69"/>
  <c r="E517" i="69"/>
  <c r="F517" i="69" s="1"/>
  <c r="D517" i="69"/>
  <c r="D516" i="69"/>
  <c r="E516" i="69" s="1"/>
  <c r="F516" i="69" s="1"/>
  <c r="E515" i="69"/>
  <c r="F515" i="69" s="1"/>
  <c r="D515" i="69"/>
  <c r="E514" i="69"/>
  <c r="F514" i="69" s="1"/>
  <c r="D514" i="69"/>
  <c r="D513" i="69"/>
  <c r="E513" i="69" s="1"/>
  <c r="F513" i="69" s="1"/>
  <c r="D512" i="69"/>
  <c r="E512" i="69" s="1"/>
  <c r="F512" i="69" s="1"/>
  <c r="D511" i="69"/>
  <c r="E511" i="69" s="1"/>
  <c r="F511" i="69" s="1"/>
  <c r="F510" i="69"/>
  <c r="E510" i="69"/>
  <c r="D510" i="69"/>
  <c r="D509" i="69"/>
  <c r="E509" i="69" s="1"/>
  <c r="F509" i="69" s="1"/>
  <c r="D508" i="69"/>
  <c r="E508" i="69" s="1"/>
  <c r="F508" i="69" s="1"/>
  <c r="F507" i="69"/>
  <c r="D507" i="69"/>
  <c r="E507" i="69" s="1"/>
  <c r="E506" i="69"/>
  <c r="F506" i="69" s="1"/>
  <c r="D506" i="69"/>
  <c r="D505" i="69"/>
  <c r="E505" i="69" s="1"/>
  <c r="F505" i="69" s="1"/>
  <c r="D504" i="69"/>
  <c r="E504" i="69" s="1"/>
  <c r="F504" i="69" s="1"/>
  <c r="D503" i="69"/>
  <c r="E503" i="69" s="1"/>
  <c r="F503" i="69" s="1"/>
  <c r="E502" i="69"/>
  <c r="F502" i="69" s="1"/>
  <c r="D502" i="69"/>
  <c r="D501" i="69"/>
  <c r="E501" i="69" s="1"/>
  <c r="F501" i="69" s="1"/>
  <c r="D500" i="69"/>
  <c r="E500" i="69" s="1"/>
  <c r="F500" i="69" s="1"/>
  <c r="D499" i="69"/>
  <c r="E499" i="69" s="1"/>
  <c r="F499" i="69" s="1"/>
  <c r="E498" i="69"/>
  <c r="F498" i="69" s="1"/>
  <c r="D498" i="69"/>
  <c r="D497" i="69"/>
  <c r="E497" i="69" s="1"/>
  <c r="F497" i="69" s="1"/>
  <c r="D496" i="69"/>
  <c r="E496" i="69" s="1"/>
  <c r="F496" i="69" s="1"/>
  <c r="F495" i="69"/>
  <c r="E495" i="69"/>
  <c r="D495" i="69"/>
  <c r="E494" i="69"/>
  <c r="F494" i="69" s="1"/>
  <c r="D494" i="69"/>
  <c r="D493" i="69"/>
  <c r="E493" i="69" s="1"/>
  <c r="F493" i="69" s="1"/>
  <c r="D492" i="69"/>
  <c r="E492" i="69" s="1"/>
  <c r="F492" i="69" s="1"/>
  <c r="F491" i="69"/>
  <c r="E491" i="69"/>
  <c r="D491" i="69"/>
  <c r="E490" i="69"/>
  <c r="F490" i="69" s="1"/>
  <c r="D490" i="69"/>
  <c r="D489" i="69"/>
  <c r="E489" i="69" s="1"/>
  <c r="F489" i="69" s="1"/>
  <c r="D488" i="69"/>
  <c r="E488" i="69" s="1"/>
  <c r="F488" i="69" s="1"/>
  <c r="D487" i="69"/>
  <c r="E487" i="69" s="1"/>
  <c r="F487" i="69" s="1"/>
  <c r="E486" i="69"/>
  <c r="F486" i="69" s="1"/>
  <c r="D486" i="69"/>
  <c r="D485" i="69"/>
  <c r="E485" i="69" s="1"/>
  <c r="F485" i="69" s="1"/>
  <c r="D484" i="69"/>
  <c r="E484" i="69" s="1"/>
  <c r="F484" i="69" s="1"/>
  <c r="D483" i="69"/>
  <c r="E483" i="69" s="1"/>
  <c r="F483" i="69" s="1"/>
  <c r="E482" i="69"/>
  <c r="F482" i="69" s="1"/>
  <c r="D482" i="69"/>
  <c r="D481" i="69"/>
  <c r="E481" i="69" s="1"/>
  <c r="F481" i="69" s="1"/>
  <c r="D480" i="69"/>
  <c r="E480" i="69" s="1"/>
  <c r="F480" i="69" s="1"/>
  <c r="F479" i="69"/>
  <c r="E479" i="69"/>
  <c r="D479" i="69"/>
  <c r="E478" i="69"/>
  <c r="F478" i="69" s="1"/>
  <c r="D478" i="69"/>
  <c r="D477" i="69"/>
  <c r="E477" i="69" s="1"/>
  <c r="F477" i="69" s="1"/>
  <c r="D476" i="69"/>
  <c r="E476" i="69" s="1"/>
  <c r="F476" i="69" s="1"/>
  <c r="F475" i="69"/>
  <c r="E475" i="69"/>
  <c r="D475" i="69"/>
  <c r="E474" i="69"/>
  <c r="F474" i="69" s="1"/>
  <c r="D474" i="69"/>
  <c r="D473" i="69"/>
  <c r="E473" i="69" s="1"/>
  <c r="F473" i="69" s="1"/>
  <c r="D472" i="69"/>
  <c r="E472" i="69" s="1"/>
  <c r="F472" i="69" s="1"/>
  <c r="D471" i="69"/>
  <c r="E471" i="69" s="1"/>
  <c r="F471" i="69" s="1"/>
  <c r="E470" i="69"/>
  <c r="F470" i="69" s="1"/>
  <c r="D470" i="69"/>
  <c r="D469" i="69"/>
  <c r="E469" i="69" s="1"/>
  <c r="F469" i="69" s="1"/>
  <c r="D468" i="69"/>
  <c r="E468" i="69" s="1"/>
  <c r="F468" i="69" s="1"/>
  <c r="D467" i="69"/>
  <c r="E467" i="69" s="1"/>
  <c r="F467" i="69" s="1"/>
  <c r="E466" i="69"/>
  <c r="F466" i="69" s="1"/>
  <c r="D466" i="69"/>
  <c r="D465" i="69"/>
  <c r="E465" i="69" s="1"/>
  <c r="F465" i="69" s="1"/>
  <c r="D464" i="69"/>
  <c r="E464" i="69" s="1"/>
  <c r="F464" i="69" s="1"/>
  <c r="F463" i="69"/>
  <c r="E463" i="69"/>
  <c r="D463" i="69"/>
  <c r="E462" i="69"/>
  <c r="F462" i="69" s="1"/>
  <c r="D462" i="69"/>
  <c r="D461" i="69"/>
  <c r="E461" i="69" s="1"/>
  <c r="F461" i="69" s="1"/>
  <c r="D460" i="69"/>
  <c r="E460" i="69" s="1"/>
  <c r="F460" i="69" s="1"/>
  <c r="F459" i="69"/>
  <c r="E459" i="69"/>
  <c r="D459" i="69"/>
  <c r="E458" i="69"/>
  <c r="F458" i="69" s="1"/>
  <c r="D458" i="69"/>
  <c r="D457" i="69"/>
  <c r="E457" i="69" s="1"/>
  <c r="F457" i="69" s="1"/>
  <c r="D456" i="69"/>
  <c r="E456" i="69" s="1"/>
  <c r="F456" i="69" s="1"/>
  <c r="D455" i="69"/>
  <c r="E455" i="69" s="1"/>
  <c r="F455" i="69" s="1"/>
  <c r="E454" i="69"/>
  <c r="F454" i="69" s="1"/>
  <c r="D454" i="69"/>
  <c r="D453" i="69"/>
  <c r="E453" i="69" s="1"/>
  <c r="F453" i="69" s="1"/>
  <c r="D452" i="69"/>
  <c r="E452" i="69" s="1"/>
  <c r="F452" i="69" s="1"/>
  <c r="D451" i="69"/>
  <c r="E451" i="69" s="1"/>
  <c r="F451" i="69" s="1"/>
  <c r="E450" i="69"/>
  <c r="F450" i="69" s="1"/>
  <c r="D450" i="69"/>
  <c r="D449" i="69"/>
  <c r="E449" i="69" s="1"/>
  <c r="F449" i="69" s="1"/>
  <c r="D448" i="69"/>
  <c r="E448" i="69" s="1"/>
  <c r="F448" i="69" s="1"/>
  <c r="F447" i="69"/>
  <c r="E447" i="69"/>
  <c r="D447" i="69"/>
  <c r="E446" i="69"/>
  <c r="F446" i="69" s="1"/>
  <c r="D446" i="69"/>
  <c r="D445" i="69"/>
  <c r="E445" i="69" s="1"/>
  <c r="F445" i="69" s="1"/>
  <c r="D444" i="69"/>
  <c r="E444" i="69" s="1"/>
  <c r="F444" i="69" s="1"/>
  <c r="F443" i="69"/>
  <c r="E443" i="69"/>
  <c r="D443" i="69"/>
  <c r="E442" i="69"/>
  <c r="F442" i="69" s="1"/>
  <c r="D442" i="69"/>
  <c r="D441" i="69"/>
  <c r="E441" i="69" s="1"/>
  <c r="F441" i="69" s="1"/>
  <c r="D440" i="69"/>
  <c r="E440" i="69" s="1"/>
  <c r="F440" i="69" s="1"/>
  <c r="D439" i="69"/>
  <c r="E439" i="69" s="1"/>
  <c r="F439" i="69" s="1"/>
  <c r="E438" i="69"/>
  <c r="F438" i="69" s="1"/>
  <c r="D438" i="69"/>
  <c r="D437" i="69"/>
  <c r="E437" i="69" s="1"/>
  <c r="F437" i="69" s="1"/>
  <c r="D436" i="69"/>
  <c r="E436" i="69" s="1"/>
  <c r="F436" i="69" s="1"/>
  <c r="D435" i="69"/>
  <c r="E435" i="69" s="1"/>
  <c r="F435" i="69" s="1"/>
  <c r="E434" i="69"/>
  <c r="F434" i="69" s="1"/>
  <c r="D434" i="69"/>
  <c r="D433" i="69"/>
  <c r="E433" i="69" s="1"/>
  <c r="F433" i="69" s="1"/>
  <c r="D432" i="69"/>
  <c r="E432" i="69" s="1"/>
  <c r="F432" i="69" s="1"/>
  <c r="F431" i="69"/>
  <c r="E431" i="69"/>
  <c r="D431" i="69"/>
  <c r="E430" i="69"/>
  <c r="F430" i="69" s="1"/>
  <c r="D430" i="69"/>
  <c r="D429" i="69"/>
  <c r="E429" i="69" s="1"/>
  <c r="F429" i="69" s="1"/>
  <c r="D428" i="69"/>
  <c r="E428" i="69" s="1"/>
  <c r="F428" i="69" s="1"/>
  <c r="F427" i="69"/>
  <c r="E427" i="69"/>
  <c r="D427" i="69"/>
  <c r="E426" i="69"/>
  <c r="F426" i="69" s="1"/>
  <c r="D426" i="69"/>
  <c r="D425" i="69"/>
  <c r="E425" i="69" s="1"/>
  <c r="F425" i="69" s="1"/>
  <c r="D424" i="69"/>
  <c r="E424" i="69" s="1"/>
  <c r="F424" i="69" s="1"/>
  <c r="D423" i="69"/>
  <c r="E423" i="69" s="1"/>
  <c r="F423" i="69" s="1"/>
  <c r="E422" i="69"/>
  <c r="F422" i="69" s="1"/>
  <c r="D422" i="69"/>
  <c r="D421" i="69"/>
  <c r="E421" i="69" s="1"/>
  <c r="F421" i="69" s="1"/>
  <c r="D420" i="69"/>
  <c r="E420" i="69" s="1"/>
  <c r="F420" i="69" s="1"/>
  <c r="D419" i="69"/>
  <c r="E419" i="69" s="1"/>
  <c r="F419" i="69" s="1"/>
  <c r="E418" i="69"/>
  <c r="F418" i="69" s="1"/>
  <c r="D418" i="69"/>
  <c r="D417" i="69"/>
  <c r="E417" i="69" s="1"/>
  <c r="F417" i="69" s="1"/>
  <c r="D416" i="69"/>
  <c r="E416" i="69" s="1"/>
  <c r="F416" i="69" s="1"/>
  <c r="F415" i="69"/>
  <c r="E415" i="69"/>
  <c r="D415" i="69"/>
  <c r="E414" i="69"/>
  <c r="F414" i="69" s="1"/>
  <c r="D414" i="69"/>
  <c r="D413" i="69"/>
  <c r="E413" i="69" s="1"/>
  <c r="F413" i="69" s="1"/>
  <c r="D412" i="69"/>
  <c r="E412" i="69" s="1"/>
  <c r="F412" i="69" s="1"/>
  <c r="F411" i="69"/>
  <c r="E411" i="69"/>
  <c r="D411" i="69"/>
  <c r="E410" i="69"/>
  <c r="F410" i="69" s="1"/>
  <c r="D410" i="69"/>
  <c r="D409" i="69"/>
  <c r="E409" i="69" s="1"/>
  <c r="F409" i="69" s="1"/>
  <c r="D408" i="69"/>
  <c r="E408" i="69" s="1"/>
  <c r="F408" i="69" s="1"/>
  <c r="D407" i="69"/>
  <c r="E407" i="69" s="1"/>
  <c r="F407" i="69" s="1"/>
  <c r="E406" i="69"/>
  <c r="F406" i="69" s="1"/>
  <c r="D406" i="69"/>
  <c r="D405" i="69"/>
  <c r="E405" i="69" s="1"/>
  <c r="F405" i="69" s="1"/>
  <c r="D404" i="69"/>
  <c r="E404" i="69" s="1"/>
  <c r="F404" i="69" s="1"/>
  <c r="D403" i="69"/>
  <c r="E403" i="69" s="1"/>
  <c r="F403" i="69" s="1"/>
  <c r="E402" i="69"/>
  <c r="F402" i="69" s="1"/>
  <c r="D402" i="69"/>
  <c r="D401" i="69"/>
  <c r="E401" i="69" s="1"/>
  <c r="F401" i="69" s="1"/>
  <c r="D400" i="69"/>
  <c r="E400" i="69" s="1"/>
  <c r="F400" i="69" s="1"/>
  <c r="F399" i="69"/>
  <c r="E399" i="69"/>
  <c r="D399" i="69"/>
  <c r="E398" i="69"/>
  <c r="F398" i="69" s="1"/>
  <c r="D398" i="69"/>
  <c r="D397" i="69"/>
  <c r="E397" i="69" s="1"/>
  <c r="F397" i="69" s="1"/>
  <c r="D396" i="69"/>
  <c r="E396" i="69" s="1"/>
  <c r="F396" i="69" s="1"/>
  <c r="F395" i="69"/>
  <c r="E395" i="69"/>
  <c r="D395" i="69"/>
  <c r="E394" i="69"/>
  <c r="F394" i="69" s="1"/>
  <c r="D394" i="69"/>
  <c r="D393" i="69"/>
  <c r="E393" i="69" s="1"/>
  <c r="F393" i="69" s="1"/>
  <c r="D392" i="69"/>
  <c r="E392" i="69" s="1"/>
  <c r="F392" i="69" s="1"/>
  <c r="D391" i="69"/>
  <c r="E391" i="69" s="1"/>
  <c r="F391" i="69" s="1"/>
  <c r="E390" i="69"/>
  <c r="F390" i="69" s="1"/>
  <c r="D390" i="69"/>
  <c r="D389" i="69"/>
  <c r="E389" i="69" s="1"/>
  <c r="F389" i="69" s="1"/>
  <c r="D388" i="69"/>
  <c r="E388" i="69" s="1"/>
  <c r="F388" i="69" s="1"/>
  <c r="D387" i="69"/>
  <c r="E387" i="69" s="1"/>
  <c r="F387" i="69" s="1"/>
  <c r="E386" i="69"/>
  <c r="F386" i="69" s="1"/>
  <c r="D386" i="69"/>
  <c r="D385" i="69"/>
  <c r="E385" i="69" s="1"/>
  <c r="F385" i="69" s="1"/>
  <c r="D384" i="69"/>
  <c r="E384" i="69" s="1"/>
  <c r="F384" i="69" s="1"/>
  <c r="E383" i="69"/>
  <c r="F383" i="69" s="1"/>
  <c r="D383" i="69"/>
  <c r="D382" i="69"/>
  <c r="E382" i="69" s="1"/>
  <c r="F382" i="69" s="1"/>
  <c r="E381" i="69"/>
  <c r="F381" i="69" s="1"/>
  <c r="D381" i="69"/>
  <c r="D380" i="69"/>
  <c r="E380" i="69" s="1"/>
  <c r="F380" i="69" s="1"/>
  <c r="E379" i="69"/>
  <c r="F379" i="69" s="1"/>
  <c r="D379" i="69"/>
  <c r="D378" i="69"/>
  <c r="E378" i="69" s="1"/>
  <c r="F378" i="69" s="1"/>
  <c r="D377" i="69"/>
  <c r="E377" i="69" s="1"/>
  <c r="F377" i="69" s="1"/>
  <c r="F376" i="69"/>
  <c r="D376" i="69"/>
  <c r="E376" i="69" s="1"/>
  <c r="D375" i="69"/>
  <c r="E375" i="69" s="1"/>
  <c r="F375" i="69" s="1"/>
  <c r="D374" i="69"/>
  <c r="E374" i="69" s="1"/>
  <c r="F374" i="69" s="1"/>
  <c r="D373" i="69"/>
  <c r="E373" i="69" s="1"/>
  <c r="F373" i="69" s="1"/>
  <c r="D372" i="69"/>
  <c r="E372" i="69" s="1"/>
  <c r="F372" i="69" s="1"/>
  <c r="D371" i="69"/>
  <c r="E371" i="69" s="1"/>
  <c r="F371" i="69" s="1"/>
  <c r="E370" i="69"/>
  <c r="F370" i="69" s="1"/>
  <c r="D370" i="69"/>
  <c r="D369" i="69"/>
  <c r="E369" i="69" s="1"/>
  <c r="F369" i="69" s="1"/>
  <c r="D368" i="69"/>
  <c r="E368" i="69" s="1"/>
  <c r="F368" i="69" s="1"/>
  <c r="E367" i="69"/>
  <c r="F367" i="69" s="1"/>
  <c r="D367" i="69"/>
  <c r="D366" i="69"/>
  <c r="E366" i="69" s="1"/>
  <c r="F366" i="69" s="1"/>
  <c r="E365" i="69"/>
  <c r="F365" i="69" s="1"/>
  <c r="D365" i="69"/>
  <c r="D364" i="69"/>
  <c r="E364" i="69" s="1"/>
  <c r="F364" i="69" s="1"/>
  <c r="E363" i="69"/>
  <c r="F363" i="69" s="1"/>
  <c r="D363" i="69"/>
  <c r="D362" i="69"/>
  <c r="E362" i="69" s="1"/>
  <c r="F362" i="69" s="1"/>
  <c r="D361" i="69"/>
  <c r="E361" i="69" s="1"/>
  <c r="F361" i="69" s="1"/>
  <c r="F360" i="69"/>
  <c r="D360" i="69"/>
  <c r="E360" i="69" s="1"/>
  <c r="D359" i="69"/>
  <c r="E359" i="69" s="1"/>
  <c r="F359" i="69" s="1"/>
  <c r="D358" i="69"/>
  <c r="E358" i="69" s="1"/>
  <c r="F358" i="69" s="1"/>
  <c r="D357" i="69"/>
  <c r="E357" i="69" s="1"/>
  <c r="F357" i="69" s="1"/>
  <c r="D356" i="69"/>
  <c r="E356" i="69" s="1"/>
  <c r="F356" i="69" s="1"/>
  <c r="D355" i="69"/>
  <c r="E355" i="69" s="1"/>
  <c r="F355" i="69" s="1"/>
  <c r="E354" i="69"/>
  <c r="F354" i="69" s="1"/>
  <c r="D354" i="69"/>
  <c r="D353" i="69"/>
  <c r="E353" i="69" s="1"/>
  <c r="F353" i="69" s="1"/>
  <c r="D352" i="69"/>
  <c r="E352" i="69" s="1"/>
  <c r="F352" i="69" s="1"/>
  <c r="E351" i="69"/>
  <c r="F351" i="69" s="1"/>
  <c r="D351" i="69"/>
  <c r="D350" i="69"/>
  <c r="E350" i="69" s="1"/>
  <c r="F350" i="69" s="1"/>
  <c r="E349" i="69"/>
  <c r="F349" i="69" s="1"/>
  <c r="D349" i="69"/>
  <c r="D348" i="69"/>
  <c r="E348" i="69" s="1"/>
  <c r="F348" i="69" s="1"/>
  <c r="E347" i="69"/>
  <c r="F347" i="69" s="1"/>
  <c r="D347" i="69"/>
  <c r="D346" i="69"/>
  <c r="E346" i="69" s="1"/>
  <c r="F346" i="69" s="1"/>
  <c r="D345" i="69"/>
  <c r="E345" i="69" s="1"/>
  <c r="F345" i="69" s="1"/>
  <c r="F344" i="69"/>
  <c r="D344" i="69"/>
  <c r="E344" i="69" s="1"/>
  <c r="D343" i="69"/>
  <c r="E343" i="69" s="1"/>
  <c r="F343" i="69" s="1"/>
  <c r="D342" i="69"/>
  <c r="E342" i="69" s="1"/>
  <c r="F342" i="69" s="1"/>
  <c r="D341" i="69"/>
  <c r="E341" i="69" s="1"/>
  <c r="F341" i="69" s="1"/>
  <c r="D340" i="69"/>
  <c r="E340" i="69" s="1"/>
  <c r="F340" i="69" s="1"/>
  <c r="D339" i="69"/>
  <c r="E339" i="69" s="1"/>
  <c r="F339" i="69" s="1"/>
  <c r="E338" i="69"/>
  <c r="F338" i="69" s="1"/>
  <c r="D338" i="69"/>
  <c r="D337" i="69"/>
  <c r="E337" i="69" s="1"/>
  <c r="F337" i="69" s="1"/>
  <c r="D336" i="69"/>
  <c r="E336" i="69" s="1"/>
  <c r="F336" i="69" s="1"/>
  <c r="E335" i="69"/>
  <c r="F335" i="69" s="1"/>
  <c r="D335" i="69"/>
  <c r="D334" i="69"/>
  <c r="E334" i="69" s="1"/>
  <c r="F334" i="69" s="1"/>
  <c r="E333" i="69"/>
  <c r="F333" i="69" s="1"/>
  <c r="D333" i="69"/>
  <c r="D332" i="69"/>
  <c r="E332" i="69" s="1"/>
  <c r="F332" i="69" s="1"/>
  <c r="E331" i="69"/>
  <c r="F331" i="69" s="1"/>
  <c r="D331" i="69"/>
  <c r="D330" i="69"/>
  <c r="E330" i="69" s="1"/>
  <c r="F330" i="69" s="1"/>
  <c r="D329" i="69"/>
  <c r="E329" i="69" s="1"/>
  <c r="F329" i="69" s="1"/>
  <c r="F328" i="69"/>
  <c r="D328" i="69"/>
  <c r="E328" i="69" s="1"/>
  <c r="D327" i="69"/>
  <c r="E327" i="69" s="1"/>
  <c r="F327" i="69" s="1"/>
  <c r="D326" i="69"/>
  <c r="E326" i="69" s="1"/>
  <c r="F326" i="69" s="1"/>
  <c r="D325" i="69"/>
  <c r="E325" i="69" s="1"/>
  <c r="F325" i="69" s="1"/>
  <c r="D324" i="69"/>
  <c r="E324" i="69" s="1"/>
  <c r="F324" i="69" s="1"/>
  <c r="D323" i="69"/>
  <c r="E323" i="69" s="1"/>
  <c r="F323" i="69" s="1"/>
  <c r="E322" i="69"/>
  <c r="F322" i="69" s="1"/>
  <c r="D322" i="69"/>
  <c r="D321" i="69"/>
  <c r="E321" i="69" s="1"/>
  <c r="F321" i="69" s="1"/>
  <c r="D320" i="69"/>
  <c r="E320" i="69" s="1"/>
  <c r="F320" i="69" s="1"/>
  <c r="E319" i="69"/>
  <c r="F319" i="69" s="1"/>
  <c r="D319" i="69"/>
  <c r="D318" i="69"/>
  <c r="E318" i="69" s="1"/>
  <c r="F318" i="69" s="1"/>
  <c r="E317" i="69"/>
  <c r="F317" i="69" s="1"/>
  <c r="D317" i="69"/>
  <c r="D316" i="69"/>
  <c r="E316" i="69" s="1"/>
  <c r="F316" i="69" s="1"/>
  <c r="E315" i="69"/>
  <c r="F315" i="69" s="1"/>
  <c r="D315" i="69"/>
  <c r="D314" i="69"/>
  <c r="E314" i="69" s="1"/>
  <c r="F314" i="69" s="1"/>
  <c r="D313" i="69"/>
  <c r="E313" i="69" s="1"/>
  <c r="F313" i="69" s="1"/>
  <c r="F312" i="69"/>
  <c r="D312" i="69"/>
  <c r="E312" i="69" s="1"/>
  <c r="D311" i="69"/>
  <c r="E311" i="69" s="1"/>
  <c r="F311" i="69" s="1"/>
  <c r="D310" i="69"/>
  <c r="E310" i="69" s="1"/>
  <c r="F310" i="69" s="1"/>
  <c r="D309" i="69"/>
  <c r="E309" i="69" s="1"/>
  <c r="F309" i="69" s="1"/>
  <c r="D308" i="69"/>
  <c r="E308" i="69" s="1"/>
  <c r="F308" i="69" s="1"/>
  <c r="D307" i="69"/>
  <c r="E307" i="69" s="1"/>
  <c r="F307" i="69" s="1"/>
  <c r="E306" i="69"/>
  <c r="F306" i="69" s="1"/>
  <c r="D306" i="69"/>
  <c r="D305" i="69"/>
  <c r="E305" i="69" s="1"/>
  <c r="F305" i="69" s="1"/>
  <c r="D304" i="69"/>
  <c r="E304" i="69" s="1"/>
  <c r="F304" i="69" s="1"/>
  <c r="E303" i="69"/>
  <c r="F303" i="69" s="1"/>
  <c r="D303" i="69"/>
  <c r="D302" i="69"/>
  <c r="E302" i="69" s="1"/>
  <c r="F302" i="69" s="1"/>
  <c r="E301" i="69"/>
  <c r="F301" i="69" s="1"/>
  <c r="D301" i="69"/>
  <c r="D300" i="69"/>
  <c r="E300" i="69" s="1"/>
  <c r="F300" i="69" s="1"/>
  <c r="E299" i="69"/>
  <c r="F299" i="69" s="1"/>
  <c r="D299" i="69"/>
  <c r="D298" i="69"/>
  <c r="E298" i="69" s="1"/>
  <c r="F298" i="69" s="1"/>
  <c r="D297" i="69"/>
  <c r="E297" i="69" s="1"/>
  <c r="F297" i="69" s="1"/>
  <c r="F296" i="69"/>
  <c r="D296" i="69"/>
  <c r="E296" i="69" s="1"/>
  <c r="D295" i="69"/>
  <c r="E295" i="69" s="1"/>
  <c r="F295" i="69" s="1"/>
  <c r="D294" i="69"/>
  <c r="E294" i="69" s="1"/>
  <c r="F294" i="69" s="1"/>
  <c r="D293" i="69"/>
  <c r="E293" i="69" s="1"/>
  <c r="F293" i="69" s="1"/>
  <c r="D292" i="69"/>
  <c r="E292" i="69" s="1"/>
  <c r="F292" i="69" s="1"/>
  <c r="D291" i="69"/>
  <c r="E291" i="69" s="1"/>
  <c r="F291" i="69" s="1"/>
  <c r="E290" i="69"/>
  <c r="F290" i="69" s="1"/>
  <c r="D290" i="69"/>
  <c r="D289" i="69"/>
  <c r="E289" i="69" s="1"/>
  <c r="F289" i="69" s="1"/>
  <c r="D288" i="69"/>
  <c r="E288" i="69" s="1"/>
  <c r="F288" i="69" s="1"/>
  <c r="F287" i="69"/>
  <c r="E287" i="69"/>
  <c r="D287" i="69"/>
  <c r="D286" i="69"/>
  <c r="E286" i="69" s="1"/>
  <c r="F286" i="69" s="1"/>
  <c r="D285" i="69"/>
  <c r="E285" i="69" s="1"/>
  <c r="F285" i="69" s="1"/>
  <c r="D284" i="69"/>
  <c r="E284" i="69" s="1"/>
  <c r="F284" i="69" s="1"/>
  <c r="E283" i="69"/>
  <c r="F283" i="69" s="1"/>
  <c r="D283" i="69"/>
  <c r="D282" i="69"/>
  <c r="E282" i="69" s="1"/>
  <c r="F282" i="69" s="1"/>
  <c r="D281" i="69"/>
  <c r="E281" i="69" s="1"/>
  <c r="F281" i="69" s="1"/>
  <c r="D280" i="69"/>
  <c r="E280" i="69" s="1"/>
  <c r="F280" i="69" s="1"/>
  <c r="D279" i="69"/>
  <c r="E279" i="69" s="1"/>
  <c r="F279" i="69" s="1"/>
  <c r="E278" i="69"/>
  <c r="F278" i="69" s="1"/>
  <c r="D278" i="69"/>
  <c r="D277" i="69"/>
  <c r="E277" i="69" s="1"/>
  <c r="F277" i="69" s="1"/>
  <c r="D276" i="69"/>
  <c r="E276" i="69" s="1"/>
  <c r="F276" i="69" s="1"/>
  <c r="D275" i="69"/>
  <c r="E275" i="69" s="1"/>
  <c r="F275" i="69" s="1"/>
  <c r="E274" i="69"/>
  <c r="F274" i="69" s="1"/>
  <c r="D274" i="69"/>
  <c r="D273" i="69"/>
  <c r="E273" i="69" s="1"/>
  <c r="F273" i="69" s="1"/>
  <c r="D272" i="69"/>
  <c r="E272" i="69" s="1"/>
  <c r="F272" i="69" s="1"/>
  <c r="F271" i="69"/>
  <c r="E271" i="69"/>
  <c r="D271" i="69"/>
  <c r="D270" i="69"/>
  <c r="E270" i="69" s="1"/>
  <c r="F270" i="69" s="1"/>
  <c r="D269" i="69"/>
  <c r="E269" i="69" s="1"/>
  <c r="F269" i="69" s="1"/>
  <c r="D268" i="69"/>
  <c r="E268" i="69" s="1"/>
  <c r="F268" i="69" s="1"/>
  <c r="E267" i="69"/>
  <c r="F267" i="69" s="1"/>
  <c r="D267" i="69"/>
  <c r="D266" i="69"/>
  <c r="E266" i="69" s="1"/>
  <c r="F266" i="69" s="1"/>
  <c r="D265" i="69"/>
  <c r="E265" i="69" s="1"/>
  <c r="F265" i="69" s="1"/>
  <c r="D264" i="69"/>
  <c r="E264" i="69" s="1"/>
  <c r="F264" i="69" s="1"/>
  <c r="D263" i="69"/>
  <c r="E263" i="69" s="1"/>
  <c r="F263" i="69" s="1"/>
  <c r="E262" i="69"/>
  <c r="F262" i="69" s="1"/>
  <c r="D262" i="69"/>
  <c r="D261" i="69"/>
  <c r="E261" i="69" s="1"/>
  <c r="F261" i="69" s="1"/>
  <c r="D260" i="69"/>
  <c r="E260" i="69" s="1"/>
  <c r="F260" i="69" s="1"/>
  <c r="D259" i="69"/>
  <c r="E259" i="69" s="1"/>
  <c r="F259" i="69" s="1"/>
  <c r="E258" i="69"/>
  <c r="F258" i="69" s="1"/>
  <c r="D258" i="69"/>
  <c r="D257" i="69"/>
  <c r="E257" i="69" s="1"/>
  <c r="F257" i="69" s="1"/>
  <c r="D256" i="69"/>
  <c r="E256" i="69" s="1"/>
  <c r="F256" i="69" s="1"/>
  <c r="F255" i="69"/>
  <c r="E255" i="69"/>
  <c r="D255" i="69"/>
  <c r="D254" i="69"/>
  <c r="E254" i="69" s="1"/>
  <c r="F254" i="69" s="1"/>
  <c r="D253" i="69"/>
  <c r="E253" i="69" s="1"/>
  <c r="F253" i="69" s="1"/>
  <c r="D252" i="69"/>
  <c r="E252" i="69" s="1"/>
  <c r="F252" i="69" s="1"/>
  <c r="E251" i="69"/>
  <c r="F251" i="69" s="1"/>
  <c r="D251" i="69"/>
  <c r="D250" i="69"/>
  <c r="E250" i="69" s="1"/>
  <c r="F250" i="69" s="1"/>
  <c r="D249" i="69"/>
  <c r="E249" i="69" s="1"/>
  <c r="F249" i="69" s="1"/>
  <c r="D248" i="69"/>
  <c r="E248" i="69" s="1"/>
  <c r="F248" i="69" s="1"/>
  <c r="D247" i="69"/>
  <c r="E247" i="69" s="1"/>
  <c r="F247" i="69" s="1"/>
  <c r="E246" i="69"/>
  <c r="F246" i="69" s="1"/>
  <c r="D246" i="69"/>
  <c r="D245" i="69"/>
  <c r="E245" i="69" s="1"/>
  <c r="F245" i="69" s="1"/>
  <c r="D244" i="69"/>
  <c r="E244" i="69" s="1"/>
  <c r="F244" i="69" s="1"/>
  <c r="D243" i="69"/>
  <c r="E243" i="69" s="1"/>
  <c r="F243" i="69" s="1"/>
  <c r="E242" i="69"/>
  <c r="F242" i="69" s="1"/>
  <c r="D242" i="69"/>
  <c r="D241" i="69"/>
  <c r="E241" i="69" s="1"/>
  <c r="F241" i="69" s="1"/>
  <c r="D240" i="69"/>
  <c r="E240" i="69" s="1"/>
  <c r="F240" i="69" s="1"/>
  <c r="F239" i="69"/>
  <c r="E239" i="69"/>
  <c r="D239" i="69"/>
  <c r="D238" i="69"/>
  <c r="E238" i="69" s="1"/>
  <c r="F238" i="69" s="1"/>
  <c r="D237" i="69"/>
  <c r="E237" i="69" s="1"/>
  <c r="F237" i="69" s="1"/>
  <c r="D236" i="69"/>
  <c r="E236" i="69" s="1"/>
  <c r="F236" i="69" s="1"/>
  <c r="E235" i="69"/>
  <c r="F235" i="69" s="1"/>
  <c r="D235" i="69"/>
  <c r="D234" i="69"/>
  <c r="E234" i="69" s="1"/>
  <c r="F234" i="69" s="1"/>
  <c r="D233" i="69"/>
  <c r="E233" i="69" s="1"/>
  <c r="F233" i="69" s="1"/>
  <c r="D232" i="69"/>
  <c r="E232" i="69" s="1"/>
  <c r="F232" i="69" s="1"/>
  <c r="D231" i="69"/>
  <c r="E231" i="69" s="1"/>
  <c r="F231" i="69" s="1"/>
  <c r="E230" i="69"/>
  <c r="F230" i="69" s="1"/>
  <c r="D230" i="69"/>
  <c r="D229" i="69"/>
  <c r="E229" i="69" s="1"/>
  <c r="F229" i="69" s="1"/>
  <c r="D228" i="69"/>
  <c r="E228" i="69" s="1"/>
  <c r="F228" i="69" s="1"/>
  <c r="D227" i="69"/>
  <c r="E227" i="69" s="1"/>
  <c r="F227" i="69" s="1"/>
  <c r="E226" i="69"/>
  <c r="F226" i="69" s="1"/>
  <c r="D226" i="69"/>
  <c r="D225" i="69"/>
  <c r="E225" i="69" s="1"/>
  <c r="F225" i="69" s="1"/>
  <c r="D224" i="69"/>
  <c r="E224" i="69" s="1"/>
  <c r="F224" i="69" s="1"/>
  <c r="F223" i="69"/>
  <c r="E223" i="69"/>
  <c r="D223" i="69"/>
  <c r="D222" i="69"/>
  <c r="E222" i="69" s="1"/>
  <c r="F222" i="69" s="1"/>
  <c r="D221" i="69"/>
  <c r="E221" i="69" s="1"/>
  <c r="F221" i="69" s="1"/>
  <c r="D220" i="69"/>
  <c r="E220" i="69" s="1"/>
  <c r="F220" i="69" s="1"/>
  <c r="E219" i="69"/>
  <c r="F219" i="69" s="1"/>
  <c r="D219" i="69"/>
  <c r="D218" i="69"/>
  <c r="E218" i="69" s="1"/>
  <c r="F218" i="69" s="1"/>
  <c r="D217" i="69"/>
  <c r="E217" i="69" s="1"/>
  <c r="F217" i="69" s="1"/>
  <c r="D216" i="69"/>
  <c r="E216" i="69" s="1"/>
  <c r="F216" i="69" s="1"/>
  <c r="D215" i="69"/>
  <c r="E215" i="69" s="1"/>
  <c r="F215" i="69" s="1"/>
  <c r="E214" i="69"/>
  <c r="F214" i="69" s="1"/>
  <c r="D214" i="69"/>
  <c r="D213" i="69"/>
  <c r="E213" i="69" s="1"/>
  <c r="F213" i="69" s="1"/>
  <c r="D212" i="69"/>
  <c r="E212" i="69" s="1"/>
  <c r="F212" i="69" s="1"/>
  <c r="D211" i="69"/>
  <c r="E211" i="69" s="1"/>
  <c r="F211" i="69" s="1"/>
  <c r="E210" i="69"/>
  <c r="F210" i="69" s="1"/>
  <c r="D210" i="69"/>
  <c r="D209" i="69"/>
  <c r="E209" i="69" s="1"/>
  <c r="F209" i="69" s="1"/>
  <c r="D208" i="69"/>
  <c r="E208" i="69" s="1"/>
  <c r="F208" i="69" s="1"/>
  <c r="F207" i="69"/>
  <c r="E207" i="69"/>
  <c r="D207" i="69"/>
  <c r="D206" i="69"/>
  <c r="E206" i="69" s="1"/>
  <c r="F206" i="69" s="1"/>
  <c r="D205" i="69"/>
  <c r="E205" i="69" s="1"/>
  <c r="F205" i="69" s="1"/>
  <c r="D204" i="69"/>
  <c r="E204" i="69" s="1"/>
  <c r="F204" i="69" s="1"/>
  <c r="E203" i="69"/>
  <c r="F203" i="69" s="1"/>
  <c r="D203" i="69"/>
  <c r="D202" i="69"/>
  <c r="E202" i="69" s="1"/>
  <c r="F202" i="69" s="1"/>
  <c r="D201" i="69"/>
  <c r="E201" i="69" s="1"/>
  <c r="F201" i="69" s="1"/>
  <c r="D200" i="69"/>
  <c r="E200" i="69" s="1"/>
  <c r="F200" i="69" s="1"/>
  <c r="D199" i="69"/>
  <c r="E199" i="69" s="1"/>
  <c r="F199" i="69" s="1"/>
  <c r="E198" i="69"/>
  <c r="F198" i="69" s="1"/>
  <c r="D198" i="69"/>
  <c r="D197" i="69"/>
  <c r="E197" i="69" s="1"/>
  <c r="F197" i="69" s="1"/>
  <c r="D196" i="69"/>
  <c r="E196" i="69" s="1"/>
  <c r="F196" i="69" s="1"/>
  <c r="D195" i="69"/>
  <c r="E195" i="69" s="1"/>
  <c r="F195" i="69" s="1"/>
  <c r="E194" i="69"/>
  <c r="F194" i="69" s="1"/>
  <c r="D194" i="69"/>
  <c r="D193" i="69"/>
  <c r="E193" i="69" s="1"/>
  <c r="F193" i="69" s="1"/>
  <c r="D192" i="69"/>
  <c r="E192" i="69" s="1"/>
  <c r="F192" i="69" s="1"/>
  <c r="F191" i="69"/>
  <c r="E191" i="69"/>
  <c r="D191" i="69"/>
  <c r="D190" i="69"/>
  <c r="E190" i="69" s="1"/>
  <c r="F190" i="69" s="1"/>
  <c r="D189" i="69"/>
  <c r="E189" i="69" s="1"/>
  <c r="F189" i="69" s="1"/>
  <c r="D188" i="69"/>
  <c r="E188" i="69" s="1"/>
  <c r="F188" i="69" s="1"/>
  <c r="E187" i="69"/>
  <c r="F187" i="69" s="1"/>
  <c r="D187" i="69"/>
  <c r="D186" i="69"/>
  <c r="E186" i="69" s="1"/>
  <c r="F186" i="69" s="1"/>
  <c r="D185" i="69"/>
  <c r="E185" i="69" s="1"/>
  <c r="F185" i="69" s="1"/>
  <c r="D184" i="69"/>
  <c r="E184" i="69" s="1"/>
  <c r="F184" i="69" s="1"/>
  <c r="D183" i="69"/>
  <c r="E183" i="69" s="1"/>
  <c r="F183" i="69" s="1"/>
  <c r="E182" i="69"/>
  <c r="F182" i="69" s="1"/>
  <c r="D182" i="69"/>
  <c r="D181" i="69"/>
  <c r="E181" i="69" s="1"/>
  <c r="F181" i="69" s="1"/>
  <c r="D180" i="69"/>
  <c r="E180" i="69" s="1"/>
  <c r="F180" i="69" s="1"/>
  <c r="D179" i="69"/>
  <c r="E179" i="69" s="1"/>
  <c r="F179" i="69" s="1"/>
  <c r="E178" i="69"/>
  <c r="F178" i="69" s="1"/>
  <c r="D178" i="69"/>
  <c r="D177" i="69"/>
  <c r="E177" i="69" s="1"/>
  <c r="F177" i="69" s="1"/>
  <c r="D176" i="69"/>
  <c r="E176" i="69" s="1"/>
  <c r="F176" i="69" s="1"/>
  <c r="F175" i="69"/>
  <c r="E175" i="69"/>
  <c r="D175" i="69"/>
  <c r="D174" i="69"/>
  <c r="E174" i="69" s="1"/>
  <c r="F174" i="69" s="1"/>
  <c r="D173" i="69"/>
  <c r="E173" i="69" s="1"/>
  <c r="F173" i="69" s="1"/>
  <c r="D172" i="69"/>
  <c r="E172" i="69" s="1"/>
  <c r="F172" i="69" s="1"/>
  <c r="E171" i="69"/>
  <c r="F171" i="69" s="1"/>
  <c r="D171" i="69"/>
  <c r="D170" i="69"/>
  <c r="E170" i="69" s="1"/>
  <c r="F170" i="69" s="1"/>
  <c r="D169" i="69"/>
  <c r="E169" i="69" s="1"/>
  <c r="F169" i="69" s="1"/>
  <c r="D168" i="69"/>
  <c r="E168" i="69" s="1"/>
  <c r="F168" i="69" s="1"/>
  <c r="D167" i="69"/>
  <c r="E167" i="69" s="1"/>
  <c r="F167" i="69" s="1"/>
  <c r="E166" i="69"/>
  <c r="F166" i="69" s="1"/>
  <c r="D166" i="69"/>
  <c r="D165" i="69"/>
  <c r="E165" i="69" s="1"/>
  <c r="F165" i="69" s="1"/>
  <c r="D164" i="69"/>
  <c r="E164" i="69" s="1"/>
  <c r="F164" i="69" s="1"/>
  <c r="D163" i="69"/>
  <c r="E163" i="69" s="1"/>
  <c r="F163" i="69" s="1"/>
  <c r="E162" i="69"/>
  <c r="F162" i="69" s="1"/>
  <c r="D162" i="69"/>
  <c r="D161" i="69"/>
  <c r="E161" i="69" s="1"/>
  <c r="F161" i="69" s="1"/>
  <c r="D160" i="69"/>
  <c r="E160" i="69" s="1"/>
  <c r="F160" i="69" s="1"/>
  <c r="F159" i="69"/>
  <c r="E159" i="69"/>
  <c r="D159" i="69"/>
  <c r="D158" i="69"/>
  <c r="E158" i="69" s="1"/>
  <c r="F158" i="69" s="1"/>
  <c r="D157" i="69"/>
  <c r="E157" i="69" s="1"/>
  <c r="F157" i="69" s="1"/>
  <c r="D156" i="69"/>
  <c r="E156" i="69" s="1"/>
  <c r="F156" i="69" s="1"/>
  <c r="E155" i="69"/>
  <c r="F155" i="69" s="1"/>
  <c r="D155" i="69"/>
  <c r="D154" i="69"/>
  <c r="E154" i="69" s="1"/>
  <c r="F154" i="69" s="1"/>
  <c r="D153" i="69"/>
  <c r="E153" i="69" s="1"/>
  <c r="F153" i="69" s="1"/>
  <c r="D152" i="69"/>
  <c r="E152" i="69" s="1"/>
  <c r="F152" i="69" s="1"/>
  <c r="D151" i="69"/>
  <c r="E151" i="69" s="1"/>
  <c r="F151" i="69" s="1"/>
  <c r="E150" i="69"/>
  <c r="F150" i="69" s="1"/>
  <c r="D150" i="69"/>
  <c r="D149" i="69"/>
  <c r="E149" i="69" s="1"/>
  <c r="F149" i="69" s="1"/>
  <c r="D148" i="69"/>
  <c r="E148" i="69" s="1"/>
  <c r="F148" i="69" s="1"/>
  <c r="D147" i="69"/>
  <c r="E147" i="69" s="1"/>
  <c r="F147" i="69" s="1"/>
  <c r="E146" i="69"/>
  <c r="F146" i="69" s="1"/>
  <c r="D146" i="69"/>
  <c r="D145" i="69"/>
  <c r="E145" i="69" s="1"/>
  <c r="F145" i="69" s="1"/>
  <c r="D144" i="69"/>
  <c r="E144" i="69" s="1"/>
  <c r="F144" i="69" s="1"/>
  <c r="F143" i="69"/>
  <c r="E143" i="69"/>
  <c r="D143" i="69"/>
  <c r="D142" i="69"/>
  <c r="E142" i="69" s="1"/>
  <c r="F142" i="69" s="1"/>
  <c r="D141" i="69"/>
  <c r="E141" i="69" s="1"/>
  <c r="F141" i="69" s="1"/>
  <c r="D140" i="69"/>
  <c r="E140" i="69" s="1"/>
  <c r="F140" i="69" s="1"/>
  <c r="E139" i="69"/>
  <c r="F139" i="69" s="1"/>
  <c r="D139" i="69"/>
  <c r="D138" i="69"/>
  <c r="E138" i="69" s="1"/>
  <c r="F138" i="69" s="1"/>
  <c r="D137" i="69"/>
  <c r="E137" i="69" s="1"/>
  <c r="F137" i="69" s="1"/>
  <c r="D136" i="69"/>
  <c r="E136" i="69" s="1"/>
  <c r="F136" i="69" s="1"/>
  <c r="D135" i="69"/>
  <c r="E135" i="69" s="1"/>
  <c r="F135" i="69" s="1"/>
  <c r="E134" i="69"/>
  <c r="F134" i="69" s="1"/>
  <c r="D134" i="69"/>
  <c r="D133" i="69"/>
  <c r="E133" i="69" s="1"/>
  <c r="F133" i="69" s="1"/>
  <c r="D132" i="69"/>
  <c r="E132" i="69" s="1"/>
  <c r="F132" i="69" s="1"/>
  <c r="D131" i="69"/>
  <c r="E131" i="69" s="1"/>
  <c r="F131" i="69" s="1"/>
  <c r="E130" i="69"/>
  <c r="F130" i="69" s="1"/>
  <c r="D130" i="69"/>
  <c r="D129" i="69"/>
  <c r="E129" i="69" s="1"/>
  <c r="F129" i="69" s="1"/>
  <c r="D128" i="69"/>
  <c r="E128" i="69" s="1"/>
  <c r="F128" i="69" s="1"/>
  <c r="F127" i="69"/>
  <c r="E127" i="69"/>
  <c r="D127" i="69"/>
  <c r="D126" i="69"/>
  <c r="E126" i="69" s="1"/>
  <c r="F126" i="69" s="1"/>
  <c r="D125" i="69"/>
  <c r="E125" i="69" s="1"/>
  <c r="F125" i="69" s="1"/>
  <c r="D124" i="69"/>
  <c r="E124" i="69" s="1"/>
  <c r="F124" i="69" s="1"/>
  <c r="E123" i="69"/>
  <c r="F123" i="69" s="1"/>
  <c r="D123" i="69"/>
  <c r="D122" i="69"/>
  <c r="E122" i="69" s="1"/>
  <c r="F122" i="69" s="1"/>
  <c r="D121" i="69"/>
  <c r="E121" i="69" s="1"/>
  <c r="F121" i="69" s="1"/>
  <c r="D120" i="69"/>
  <c r="E120" i="69" s="1"/>
  <c r="F120" i="69" s="1"/>
  <c r="D119" i="69"/>
  <c r="E119" i="69" s="1"/>
  <c r="F119" i="69" s="1"/>
  <c r="E118" i="69"/>
  <c r="F118" i="69" s="1"/>
  <c r="D118" i="69"/>
  <c r="D117" i="69"/>
  <c r="E117" i="69" s="1"/>
  <c r="F117" i="69" s="1"/>
  <c r="D116" i="69"/>
  <c r="E116" i="69" s="1"/>
  <c r="F116" i="69" s="1"/>
  <c r="D115" i="69"/>
  <c r="E115" i="69" s="1"/>
  <c r="F115" i="69" s="1"/>
  <c r="E114" i="69"/>
  <c r="F114" i="69" s="1"/>
  <c r="D114" i="69"/>
  <c r="D113" i="69"/>
  <c r="E113" i="69" s="1"/>
  <c r="F113" i="69" s="1"/>
  <c r="D112" i="69"/>
  <c r="E112" i="69" s="1"/>
  <c r="F112" i="69" s="1"/>
  <c r="F111" i="69"/>
  <c r="E111" i="69"/>
  <c r="D111" i="69"/>
  <c r="D110" i="69"/>
  <c r="E110" i="69" s="1"/>
  <c r="F110" i="69" s="1"/>
  <c r="D109" i="69"/>
  <c r="E109" i="69" s="1"/>
  <c r="F109" i="69" s="1"/>
  <c r="D108" i="69"/>
  <c r="E108" i="69" s="1"/>
  <c r="F108" i="69" s="1"/>
  <c r="E107" i="69"/>
  <c r="F107" i="69" s="1"/>
  <c r="D107" i="69"/>
  <c r="D106" i="69"/>
  <c r="E106" i="69" s="1"/>
  <c r="F106" i="69" s="1"/>
  <c r="D105" i="69"/>
  <c r="E105" i="69" s="1"/>
  <c r="F105" i="69" s="1"/>
  <c r="D104" i="69"/>
  <c r="E104" i="69" s="1"/>
  <c r="F104" i="69" s="1"/>
  <c r="D103" i="69"/>
  <c r="E103" i="69" s="1"/>
  <c r="F103" i="69" s="1"/>
  <c r="E102" i="69"/>
  <c r="F102" i="69" s="1"/>
  <c r="D102" i="69"/>
  <c r="D101" i="69"/>
  <c r="E101" i="69" s="1"/>
  <c r="F101" i="69" s="1"/>
  <c r="D100" i="69"/>
  <c r="E100" i="69" s="1"/>
  <c r="F100" i="69" s="1"/>
  <c r="D99" i="69"/>
  <c r="E99" i="69" s="1"/>
  <c r="F99" i="69" s="1"/>
  <c r="E98" i="69"/>
  <c r="F98" i="69" s="1"/>
  <c r="D98" i="69"/>
  <c r="D97" i="69"/>
  <c r="E97" i="69" s="1"/>
  <c r="F97" i="69" s="1"/>
  <c r="D96" i="69"/>
  <c r="E96" i="69" s="1"/>
  <c r="F96" i="69" s="1"/>
  <c r="F95" i="69"/>
  <c r="E95" i="69"/>
  <c r="D95" i="69"/>
  <c r="D94" i="69"/>
  <c r="E94" i="69" s="1"/>
  <c r="F94" i="69" s="1"/>
  <c r="D93" i="69"/>
  <c r="E93" i="69" s="1"/>
  <c r="F93" i="69" s="1"/>
  <c r="D92" i="69"/>
  <c r="E92" i="69" s="1"/>
  <c r="F92" i="69" s="1"/>
  <c r="E91" i="69"/>
  <c r="F91" i="69" s="1"/>
  <c r="D91" i="69"/>
  <c r="D90" i="69"/>
  <c r="E90" i="69" s="1"/>
  <c r="F90" i="69" s="1"/>
  <c r="D89" i="69"/>
  <c r="E89" i="69" s="1"/>
  <c r="F89" i="69" s="1"/>
  <c r="D88" i="69"/>
  <c r="E88" i="69" s="1"/>
  <c r="F88" i="69" s="1"/>
  <c r="D87" i="69"/>
  <c r="E87" i="69" s="1"/>
  <c r="F87" i="69" s="1"/>
  <c r="D86" i="69"/>
  <c r="E86" i="69" s="1"/>
  <c r="F86" i="69" s="1"/>
  <c r="D85" i="69"/>
  <c r="E85" i="69" s="1"/>
  <c r="F85" i="69" s="1"/>
  <c r="D84" i="69"/>
  <c r="E84" i="69" s="1"/>
  <c r="F84" i="69" s="1"/>
  <c r="D83" i="69"/>
  <c r="E83" i="69" s="1"/>
  <c r="F83" i="69" s="1"/>
  <c r="D82" i="69"/>
  <c r="E82" i="69" s="1"/>
  <c r="F82" i="69" s="1"/>
  <c r="E81" i="69"/>
  <c r="F81" i="69" s="1"/>
  <c r="D81" i="69"/>
  <c r="D80" i="69"/>
  <c r="E80" i="69" s="1"/>
  <c r="F80" i="69" s="1"/>
  <c r="E79" i="69"/>
  <c r="F79" i="69" s="1"/>
  <c r="D79" i="69"/>
  <c r="D78" i="69"/>
  <c r="E78" i="69" s="1"/>
  <c r="F78" i="69" s="1"/>
  <c r="E77" i="69"/>
  <c r="F77" i="69" s="1"/>
  <c r="D77" i="69"/>
  <c r="D76" i="69"/>
  <c r="E76" i="69" s="1"/>
  <c r="F76" i="69" s="1"/>
  <c r="E75" i="69"/>
  <c r="F75" i="69" s="1"/>
  <c r="D75" i="69"/>
  <c r="D74" i="69"/>
  <c r="E74" i="69" s="1"/>
  <c r="F74" i="69" s="1"/>
  <c r="D73" i="69"/>
  <c r="E73" i="69" s="1"/>
  <c r="F73" i="69" s="1"/>
  <c r="D72" i="69"/>
  <c r="E72" i="69" s="1"/>
  <c r="F72" i="69" s="1"/>
  <c r="D71" i="69"/>
  <c r="E71" i="69" s="1"/>
  <c r="F71" i="69" s="1"/>
  <c r="D70" i="69"/>
  <c r="E70" i="69" s="1"/>
  <c r="F70" i="69" s="1"/>
  <c r="D69" i="69"/>
  <c r="E69" i="69" s="1"/>
  <c r="F69" i="69" s="1"/>
  <c r="D68" i="69"/>
  <c r="E68" i="69" s="1"/>
  <c r="F68" i="69" s="1"/>
  <c r="D67" i="69"/>
  <c r="E67" i="69" s="1"/>
  <c r="F67" i="69" s="1"/>
  <c r="D66" i="69"/>
  <c r="E66" i="69" s="1"/>
  <c r="F66" i="69" s="1"/>
  <c r="E65" i="69"/>
  <c r="F65" i="69" s="1"/>
  <c r="D65" i="69"/>
  <c r="D64" i="69"/>
  <c r="E64" i="69" s="1"/>
  <c r="F64" i="69" s="1"/>
  <c r="E63" i="69"/>
  <c r="F63" i="69" s="1"/>
  <c r="D63" i="69"/>
  <c r="D62" i="69"/>
  <c r="E62" i="69" s="1"/>
  <c r="F62" i="69" s="1"/>
  <c r="E61" i="69"/>
  <c r="F61" i="69" s="1"/>
  <c r="D61" i="69"/>
  <c r="D60" i="69"/>
  <c r="E60" i="69" s="1"/>
  <c r="F60" i="69" s="1"/>
  <c r="E59" i="69"/>
  <c r="F59" i="69" s="1"/>
  <c r="D59" i="69"/>
  <c r="D58" i="69"/>
  <c r="E58" i="69" s="1"/>
  <c r="F58" i="69" s="1"/>
  <c r="D57" i="69"/>
  <c r="E57" i="69" s="1"/>
  <c r="F57" i="69" s="1"/>
  <c r="D56" i="69"/>
  <c r="E56" i="69" s="1"/>
  <c r="F56" i="69" s="1"/>
  <c r="D55" i="69"/>
  <c r="E55" i="69" s="1"/>
  <c r="F55" i="69" s="1"/>
  <c r="D54" i="69"/>
  <c r="E54" i="69" s="1"/>
  <c r="F54" i="69" s="1"/>
  <c r="D53" i="69"/>
  <c r="E53" i="69" s="1"/>
  <c r="F53" i="69" s="1"/>
  <c r="D52" i="69"/>
  <c r="E52" i="69" s="1"/>
  <c r="F52" i="69" s="1"/>
  <c r="D51" i="69"/>
  <c r="E51" i="69" s="1"/>
  <c r="F51" i="69" s="1"/>
  <c r="D50" i="69"/>
  <c r="E50" i="69" s="1"/>
  <c r="F50" i="69" s="1"/>
  <c r="E49" i="69"/>
  <c r="F49" i="69" s="1"/>
  <c r="D49" i="69"/>
  <c r="D48" i="69"/>
  <c r="E48" i="69" s="1"/>
  <c r="F48" i="69" s="1"/>
  <c r="E47" i="69"/>
  <c r="F47" i="69" s="1"/>
  <c r="D47" i="69"/>
  <c r="D46" i="69"/>
  <c r="E46" i="69" s="1"/>
  <c r="F46" i="69" s="1"/>
  <c r="E45" i="69"/>
  <c r="F45" i="69" s="1"/>
  <c r="D45" i="69"/>
  <c r="D44" i="69"/>
  <c r="E44" i="69" s="1"/>
  <c r="F44" i="69" s="1"/>
  <c r="E43" i="69"/>
  <c r="F43" i="69" s="1"/>
  <c r="D43" i="69"/>
  <c r="D42" i="69"/>
  <c r="E42" i="69" s="1"/>
  <c r="F42" i="69" s="1"/>
  <c r="D41" i="69"/>
  <c r="E41" i="69" s="1"/>
  <c r="F41" i="69" s="1"/>
  <c r="D40" i="69"/>
  <c r="E40" i="69" s="1"/>
  <c r="F40" i="69" s="1"/>
  <c r="D39" i="69"/>
  <c r="E39" i="69" s="1"/>
  <c r="F39" i="69" s="1"/>
  <c r="D38" i="69"/>
  <c r="E38" i="69" s="1"/>
  <c r="F38" i="69" s="1"/>
  <c r="D37" i="69"/>
  <c r="E37" i="69" s="1"/>
  <c r="F37" i="69" s="1"/>
  <c r="D36" i="69"/>
  <c r="E36" i="69" s="1"/>
  <c r="F36" i="69" s="1"/>
  <c r="D35" i="69"/>
  <c r="E35" i="69" s="1"/>
  <c r="F35" i="69" s="1"/>
  <c r="D34" i="69"/>
  <c r="E34" i="69" s="1"/>
  <c r="F34" i="69" s="1"/>
  <c r="E33" i="69"/>
  <c r="F33" i="69" s="1"/>
  <c r="D33" i="69"/>
  <c r="D32" i="69"/>
  <c r="E32" i="69" s="1"/>
  <c r="F32" i="69" s="1"/>
  <c r="E31" i="69"/>
  <c r="F31" i="69" s="1"/>
  <c r="D31" i="69"/>
  <c r="D30" i="69"/>
  <c r="E30" i="69" s="1"/>
  <c r="F30" i="69" s="1"/>
  <c r="E29" i="69"/>
  <c r="F29" i="69" s="1"/>
  <c r="D29" i="69"/>
  <c r="D28" i="69"/>
  <c r="E28" i="69" s="1"/>
  <c r="F28" i="69" s="1"/>
  <c r="E27" i="69"/>
  <c r="F27" i="69" s="1"/>
  <c r="D27" i="69"/>
  <c r="D26" i="69"/>
  <c r="E26" i="69" s="1"/>
  <c r="F26" i="69" s="1"/>
  <c r="D25" i="69"/>
  <c r="E25" i="69" s="1"/>
  <c r="F25" i="69" s="1"/>
  <c r="D24" i="69"/>
  <c r="E24" i="69" s="1"/>
  <c r="F24" i="69" s="1"/>
  <c r="D23" i="69"/>
  <c r="E23" i="69" s="1"/>
  <c r="F23" i="69" s="1"/>
  <c r="D22" i="69"/>
  <c r="E22" i="69" s="1"/>
  <c r="F22" i="69" s="1"/>
  <c r="D21" i="69"/>
  <c r="E21" i="69" s="1"/>
  <c r="F21" i="69" s="1"/>
  <c r="D20" i="69"/>
  <c r="E20" i="69" s="1"/>
  <c r="F20" i="69" s="1"/>
  <c r="D19" i="69"/>
  <c r="E19" i="69" s="1"/>
  <c r="F19" i="69" s="1"/>
  <c r="D18" i="69"/>
  <c r="E18" i="69" s="1"/>
  <c r="F18" i="69" s="1"/>
  <c r="E17" i="69"/>
  <c r="F17" i="69" s="1"/>
  <c r="D17" i="69"/>
  <c r="D16" i="69"/>
  <c r="E16" i="69" s="1"/>
  <c r="F16" i="69" s="1"/>
  <c r="E15" i="69"/>
  <c r="F15" i="69" s="1"/>
  <c r="D15" i="69"/>
  <c r="D14" i="69"/>
  <c r="E14" i="69" s="1"/>
  <c r="F14" i="69" s="1"/>
  <c r="E13" i="69"/>
  <c r="F13" i="69" s="1"/>
  <c r="D13" i="69"/>
  <c r="D12" i="69"/>
  <c r="E12" i="69" s="1"/>
  <c r="F12" i="69" s="1"/>
  <c r="E11" i="69"/>
  <c r="F11" i="69" s="1"/>
  <c r="D11" i="69"/>
  <c r="D10" i="69"/>
  <c r="E10" i="69" s="1"/>
  <c r="F10" i="69" s="1"/>
  <c r="D9" i="69"/>
  <c r="E9" i="69" s="1"/>
  <c r="F9" i="69" s="1"/>
  <c r="D8" i="69"/>
  <c r="E8" i="69" s="1"/>
  <c r="F8" i="69" s="1"/>
  <c r="D7" i="69"/>
  <c r="E7" i="69" s="1"/>
  <c r="F7" i="69" s="1"/>
  <c r="D6" i="69"/>
  <c r="E6" i="69" s="1"/>
  <c r="F6" i="69" s="1"/>
  <c r="D5" i="69"/>
  <c r="E5" i="69" s="1"/>
  <c r="F5" i="69" s="1"/>
  <c r="D4" i="69"/>
  <c r="E4" i="69" s="1"/>
  <c r="F4" i="69" s="1"/>
  <c r="D3" i="69"/>
  <c r="E3" i="69" s="1"/>
  <c r="F3" i="69" s="1"/>
  <c r="D2" i="69"/>
  <c r="E2" i="69" s="1"/>
  <c r="F2" i="69" s="1"/>
  <c r="W1" i="69"/>
  <c r="Z36" i="68"/>
  <c r="Z35" i="68"/>
  <c r="Z34" i="68"/>
  <c r="Z33" i="68"/>
  <c r="Z32" i="68"/>
  <c r="Z31" i="68"/>
  <c r="Z30" i="68"/>
  <c r="Z29" i="68"/>
  <c r="Z28" i="68"/>
  <c r="Z27" i="68"/>
  <c r="Z26" i="68"/>
  <c r="Z25" i="68"/>
  <c r="Z24" i="68"/>
  <c r="B148" i="68"/>
  <c r="B146" i="68"/>
  <c r="B145" i="68"/>
  <c r="B144" i="68"/>
  <c r="B143" i="68"/>
  <c r="B142" i="68"/>
  <c r="B140" i="68"/>
  <c r="B139" i="68"/>
  <c r="B135" i="68"/>
  <c r="B134" i="68"/>
  <c r="B133" i="68"/>
  <c r="B132" i="68"/>
  <c r="D127" i="68"/>
  <c r="AV127" i="68" s="1"/>
  <c r="B127" i="68"/>
  <c r="D126" i="68"/>
  <c r="AV126" i="68" s="1"/>
  <c r="B126" i="68"/>
  <c r="D125" i="68"/>
  <c r="AV125" i="68" s="1"/>
  <c r="B125" i="68"/>
  <c r="D124" i="68"/>
  <c r="AV124" i="68" s="1"/>
  <c r="B124" i="68"/>
  <c r="D123" i="68"/>
  <c r="AV123" i="68" s="1"/>
  <c r="B123" i="68"/>
  <c r="D122" i="68"/>
  <c r="AV122" i="68" s="1"/>
  <c r="B122" i="68"/>
  <c r="D121" i="68"/>
  <c r="AV121" i="68" s="1"/>
  <c r="B121" i="68"/>
  <c r="V120" i="68"/>
  <c r="T120" i="68"/>
  <c r="AT116" i="68"/>
  <c r="AT115" i="68"/>
  <c r="AS115" i="68"/>
  <c r="AR115" i="68"/>
  <c r="Z115" i="68"/>
  <c r="S115" i="68"/>
  <c r="Q115" i="68"/>
  <c r="J115" i="68"/>
  <c r="I115" i="68"/>
  <c r="H115" i="68"/>
  <c r="G115" i="68"/>
  <c r="AV115" i="68" s="1"/>
  <c r="B115" i="68"/>
  <c r="AA115" i="68" s="1"/>
  <c r="AT114" i="68"/>
  <c r="AS114" i="68"/>
  <c r="AR114" i="68"/>
  <c r="Z114" i="68"/>
  <c r="S114" i="68"/>
  <c r="Q114" i="68"/>
  <c r="J114" i="68"/>
  <c r="I114" i="68"/>
  <c r="H114" i="68"/>
  <c r="G114" i="68"/>
  <c r="B114" i="68"/>
  <c r="AA114" i="68" s="1"/>
  <c r="AT113" i="68"/>
  <c r="AS113" i="68"/>
  <c r="AR113" i="68"/>
  <c r="Z113" i="68"/>
  <c r="S113" i="68"/>
  <c r="Q113" i="68"/>
  <c r="J113" i="68"/>
  <c r="I113" i="68"/>
  <c r="H113" i="68"/>
  <c r="G113" i="68"/>
  <c r="AV113" i="68" s="1"/>
  <c r="B113" i="68"/>
  <c r="AA113" i="68" s="1"/>
  <c r="AT112" i="68"/>
  <c r="AS112" i="68"/>
  <c r="AR112" i="68"/>
  <c r="Z112" i="68"/>
  <c r="S112" i="68"/>
  <c r="Q112" i="68"/>
  <c r="J112" i="68"/>
  <c r="I112" i="68"/>
  <c r="H112" i="68"/>
  <c r="G112" i="68"/>
  <c r="B112" i="68"/>
  <c r="AA112" i="68" s="1"/>
  <c r="AT111" i="68"/>
  <c r="AS111" i="68"/>
  <c r="AR111" i="68"/>
  <c r="Z111" i="68"/>
  <c r="S111" i="68"/>
  <c r="Q111" i="68"/>
  <c r="J111" i="68"/>
  <c r="I111" i="68"/>
  <c r="H111" i="68"/>
  <c r="G111" i="68"/>
  <c r="AV111" i="68" s="1"/>
  <c r="B111" i="68"/>
  <c r="AA111" i="68" s="1"/>
  <c r="AT110" i="68"/>
  <c r="AS110" i="68"/>
  <c r="AR110" i="68"/>
  <c r="Z110" i="68"/>
  <c r="S110" i="68"/>
  <c r="Q110" i="68"/>
  <c r="J110" i="68"/>
  <c r="I110" i="68"/>
  <c r="H110" i="68"/>
  <c r="G110" i="68"/>
  <c r="B110" i="68"/>
  <c r="AA110" i="68" s="1"/>
  <c r="AT109" i="68"/>
  <c r="AS109" i="68"/>
  <c r="AR109" i="68"/>
  <c r="Z109" i="68"/>
  <c r="S109" i="68"/>
  <c r="Q109" i="68"/>
  <c r="J109" i="68"/>
  <c r="I109" i="68"/>
  <c r="H109" i="68"/>
  <c r="G109" i="68"/>
  <c r="AV109" i="68" s="1"/>
  <c r="B109" i="68"/>
  <c r="AA109" i="68" s="1"/>
  <c r="AT108" i="68"/>
  <c r="AS108" i="68"/>
  <c r="AR108" i="68"/>
  <c r="Z108" i="68"/>
  <c r="S108" i="68"/>
  <c r="Q108" i="68"/>
  <c r="J108" i="68"/>
  <c r="I108" i="68"/>
  <c r="H108" i="68"/>
  <c r="G108" i="68"/>
  <c r="B108" i="68"/>
  <c r="AA108" i="68" s="1"/>
  <c r="AT107" i="68"/>
  <c r="AS107" i="68"/>
  <c r="AR107" i="68"/>
  <c r="Z107" i="68"/>
  <c r="S107" i="68"/>
  <c r="Q107" i="68"/>
  <c r="J107" i="68"/>
  <c r="I107" i="68"/>
  <c r="H107" i="68"/>
  <c r="G107" i="68"/>
  <c r="AV107" i="68" s="1"/>
  <c r="B107" i="68"/>
  <c r="AA107" i="68" s="1"/>
  <c r="AT106" i="68"/>
  <c r="AS106" i="68"/>
  <c r="AR106" i="68"/>
  <c r="Z106" i="68"/>
  <c r="S106" i="68"/>
  <c r="Q106" i="68"/>
  <c r="J106" i="68"/>
  <c r="I106" i="68"/>
  <c r="H106" i="68"/>
  <c r="G106" i="68"/>
  <c r="B106" i="68"/>
  <c r="AA106" i="68" s="1"/>
  <c r="AT105" i="68"/>
  <c r="AS105" i="68"/>
  <c r="AR105" i="68"/>
  <c r="Z105" i="68"/>
  <c r="S105" i="68"/>
  <c r="Q105" i="68"/>
  <c r="J105" i="68"/>
  <c r="I105" i="68"/>
  <c r="H105" i="68"/>
  <c r="G105" i="68"/>
  <c r="AV105" i="68" s="1"/>
  <c r="B105" i="68"/>
  <c r="AA105" i="68" s="1"/>
  <c r="AT104" i="68"/>
  <c r="AS104" i="68"/>
  <c r="AR104" i="68"/>
  <c r="Z104" i="68"/>
  <c r="S104" i="68"/>
  <c r="Q104" i="68"/>
  <c r="J104" i="68"/>
  <c r="I104" i="68"/>
  <c r="H104" i="68"/>
  <c r="G104" i="68"/>
  <c r="B104" i="68"/>
  <c r="AA104" i="68" s="1"/>
  <c r="AT103" i="68"/>
  <c r="AS103" i="68"/>
  <c r="AR103" i="68"/>
  <c r="Z103" i="68"/>
  <c r="S103" i="68"/>
  <c r="Q103" i="68"/>
  <c r="J103" i="68"/>
  <c r="I103" i="68"/>
  <c r="H103" i="68"/>
  <c r="G103" i="68"/>
  <c r="AV103" i="68" s="1"/>
  <c r="B103" i="68"/>
  <c r="AA103" i="68" s="1"/>
  <c r="AT102" i="68"/>
  <c r="AS102" i="68"/>
  <c r="AR102" i="68"/>
  <c r="Z102" i="68"/>
  <c r="S102" i="68"/>
  <c r="Q102" i="68"/>
  <c r="J102" i="68"/>
  <c r="I102" i="68"/>
  <c r="H102" i="68"/>
  <c r="G102" i="68"/>
  <c r="B102" i="68"/>
  <c r="AA102" i="68" s="1"/>
  <c r="AT101" i="68"/>
  <c r="AS101" i="68"/>
  <c r="AR101" i="68"/>
  <c r="Z101" i="68"/>
  <c r="S101" i="68"/>
  <c r="Q101" i="68"/>
  <c r="J101" i="68"/>
  <c r="I101" i="68"/>
  <c r="H101" i="68"/>
  <c r="G101" i="68"/>
  <c r="AV101" i="68" s="1"/>
  <c r="B101" i="68"/>
  <c r="AA101" i="68" s="1"/>
  <c r="AT100" i="68"/>
  <c r="AS100" i="68"/>
  <c r="AR100" i="68"/>
  <c r="Z100" i="68"/>
  <c r="S100" i="68"/>
  <c r="Q100" i="68"/>
  <c r="J100" i="68"/>
  <c r="I100" i="68"/>
  <c r="H100" i="68"/>
  <c r="G100" i="68"/>
  <c r="B100" i="68"/>
  <c r="AA100" i="68" s="1"/>
  <c r="AT99" i="68"/>
  <c r="AS99" i="68"/>
  <c r="AR99" i="68"/>
  <c r="Z99" i="68"/>
  <c r="S99" i="68"/>
  <c r="Q99" i="68"/>
  <c r="J99" i="68"/>
  <c r="I99" i="68"/>
  <c r="H99" i="68"/>
  <c r="G99" i="68"/>
  <c r="AV99" i="68" s="1"/>
  <c r="B99" i="68"/>
  <c r="AA99" i="68" s="1"/>
  <c r="AT98" i="68"/>
  <c r="AS98" i="68"/>
  <c r="AR98" i="68"/>
  <c r="Z98" i="68"/>
  <c r="S98" i="68"/>
  <c r="Q98" i="68"/>
  <c r="J98" i="68"/>
  <c r="I98" i="68"/>
  <c r="H98" i="68"/>
  <c r="G98" i="68"/>
  <c r="B98" i="68"/>
  <c r="AA98" i="68" s="1"/>
  <c r="AT97" i="68"/>
  <c r="AS97" i="68"/>
  <c r="AR97" i="68"/>
  <c r="Z97" i="68"/>
  <c r="S97" i="68"/>
  <c r="Q97" i="68"/>
  <c r="J97" i="68"/>
  <c r="I97" i="68"/>
  <c r="H97" i="68"/>
  <c r="G97" i="68"/>
  <c r="AV97" i="68" s="1"/>
  <c r="B97" i="68"/>
  <c r="AA97" i="68" s="1"/>
  <c r="AT96" i="68"/>
  <c r="AS96" i="68"/>
  <c r="AR96" i="68"/>
  <c r="Z96" i="68"/>
  <c r="S96" i="68"/>
  <c r="Q96" i="68"/>
  <c r="J96" i="68"/>
  <c r="I96" i="68"/>
  <c r="H96" i="68"/>
  <c r="G96" i="68"/>
  <c r="B96" i="68"/>
  <c r="AA96" i="68" s="1"/>
  <c r="AT95" i="68"/>
  <c r="AS95" i="68"/>
  <c r="AR95" i="68"/>
  <c r="Z95" i="68"/>
  <c r="S95" i="68"/>
  <c r="Q95" i="68"/>
  <c r="J95" i="68"/>
  <c r="I95" i="68"/>
  <c r="H95" i="68"/>
  <c r="G95" i="68"/>
  <c r="AV95" i="68" s="1"/>
  <c r="B95" i="68"/>
  <c r="AA95" i="68" s="1"/>
  <c r="AT94" i="68"/>
  <c r="AS94" i="68"/>
  <c r="AR94" i="68"/>
  <c r="Z94" i="68"/>
  <c r="S94" i="68"/>
  <c r="Q94" i="68"/>
  <c r="J94" i="68"/>
  <c r="I94" i="68"/>
  <c r="H94" i="68"/>
  <c r="G94" i="68"/>
  <c r="B94" i="68"/>
  <c r="AA94" i="68" s="1"/>
  <c r="AT93" i="68"/>
  <c r="AS93" i="68"/>
  <c r="AR93" i="68"/>
  <c r="Z93" i="68"/>
  <c r="S93" i="68"/>
  <c r="Q93" i="68"/>
  <c r="J93" i="68"/>
  <c r="I93" i="68"/>
  <c r="H93" i="68"/>
  <c r="G93" i="68"/>
  <c r="AV93" i="68" s="1"/>
  <c r="B93" i="68"/>
  <c r="AA93" i="68" s="1"/>
  <c r="AT92" i="68"/>
  <c r="AS92" i="68"/>
  <c r="AR92" i="68"/>
  <c r="Z92" i="68"/>
  <c r="S92" i="68"/>
  <c r="Q92" i="68"/>
  <c r="J92" i="68"/>
  <c r="I92" i="68"/>
  <c r="H92" i="68"/>
  <c r="G92" i="68"/>
  <c r="B92" i="68"/>
  <c r="AA92" i="68" s="1"/>
  <c r="AT91" i="68"/>
  <c r="AS91" i="68"/>
  <c r="AR91" i="68"/>
  <c r="Z91" i="68"/>
  <c r="S91" i="68"/>
  <c r="Q91" i="68"/>
  <c r="J91" i="68"/>
  <c r="I91" i="68"/>
  <c r="H91" i="68"/>
  <c r="G91" i="68"/>
  <c r="AV91" i="68" s="1"/>
  <c r="B91" i="68"/>
  <c r="AA91" i="68" s="1"/>
  <c r="AT90" i="68"/>
  <c r="AS90" i="68"/>
  <c r="AR90" i="68"/>
  <c r="Z90" i="68"/>
  <c r="S90" i="68"/>
  <c r="Q90" i="68"/>
  <c r="J90" i="68"/>
  <c r="I90" i="68"/>
  <c r="H90" i="68"/>
  <c r="G90" i="68"/>
  <c r="B90" i="68"/>
  <c r="AA90" i="68" s="1"/>
  <c r="AT89" i="68"/>
  <c r="AS89" i="68"/>
  <c r="AR89" i="68"/>
  <c r="Z89" i="68"/>
  <c r="S89" i="68"/>
  <c r="Q89" i="68"/>
  <c r="J89" i="68"/>
  <c r="I89" i="68"/>
  <c r="H89" i="68"/>
  <c r="G89" i="68"/>
  <c r="AV89" i="68" s="1"/>
  <c r="B89" i="68"/>
  <c r="AA89" i="68" s="1"/>
  <c r="AT88" i="68"/>
  <c r="AS88" i="68"/>
  <c r="AR88" i="68"/>
  <c r="Z88" i="68"/>
  <c r="S88" i="68"/>
  <c r="Q88" i="68"/>
  <c r="J88" i="68"/>
  <c r="I88" i="68"/>
  <c r="H88" i="68"/>
  <c r="G88" i="68"/>
  <c r="B88" i="68"/>
  <c r="AA88" i="68" s="1"/>
  <c r="AT87" i="68"/>
  <c r="AS87" i="68"/>
  <c r="AR87" i="68"/>
  <c r="Z87" i="68"/>
  <c r="S87" i="68"/>
  <c r="Q87" i="68"/>
  <c r="J87" i="68"/>
  <c r="I87" i="68"/>
  <c r="H87" i="68"/>
  <c r="G87" i="68"/>
  <c r="AV87" i="68" s="1"/>
  <c r="B87" i="68"/>
  <c r="AA87" i="68" s="1"/>
  <c r="AT86" i="68"/>
  <c r="AS86" i="68"/>
  <c r="AR86" i="68"/>
  <c r="Z86" i="68"/>
  <c r="S86" i="68"/>
  <c r="Q86" i="68"/>
  <c r="J86" i="68"/>
  <c r="I86" i="68"/>
  <c r="H86" i="68"/>
  <c r="G86" i="68"/>
  <c r="B86" i="68"/>
  <c r="AA86" i="68" s="1"/>
  <c r="AT85" i="68"/>
  <c r="AS85" i="68"/>
  <c r="AR85" i="68"/>
  <c r="Z85" i="68"/>
  <c r="S85" i="68"/>
  <c r="Q85" i="68"/>
  <c r="J85" i="68"/>
  <c r="I85" i="68"/>
  <c r="H85" i="68"/>
  <c r="G85" i="68"/>
  <c r="AV85" i="68" s="1"/>
  <c r="B85" i="68"/>
  <c r="AA85" i="68" s="1"/>
  <c r="AT84" i="68"/>
  <c r="AS84" i="68"/>
  <c r="AR84" i="68"/>
  <c r="Z84" i="68"/>
  <c r="S84" i="68"/>
  <c r="Q84" i="68"/>
  <c r="J84" i="68"/>
  <c r="I84" i="68"/>
  <c r="H84" i="68"/>
  <c r="G84" i="68"/>
  <c r="B84" i="68"/>
  <c r="AA84" i="68" s="1"/>
  <c r="AT83" i="68"/>
  <c r="AS83" i="68"/>
  <c r="AR83" i="68"/>
  <c r="Z83" i="68"/>
  <c r="S83" i="68"/>
  <c r="Q83" i="68"/>
  <c r="J83" i="68"/>
  <c r="I83" i="68"/>
  <c r="H83" i="68"/>
  <c r="G83" i="68"/>
  <c r="AV83" i="68" s="1"/>
  <c r="B83" i="68"/>
  <c r="AA83" i="68" s="1"/>
  <c r="AT82" i="68"/>
  <c r="AS82" i="68"/>
  <c r="AR82" i="68"/>
  <c r="Z82" i="68"/>
  <c r="S82" i="68"/>
  <c r="Q82" i="68"/>
  <c r="J82" i="68"/>
  <c r="I82" i="68"/>
  <c r="H82" i="68"/>
  <c r="G82" i="68"/>
  <c r="B82" i="68"/>
  <c r="AA82" i="68" s="1"/>
  <c r="AT81" i="68"/>
  <c r="AS81" i="68"/>
  <c r="AR81" i="68"/>
  <c r="Z81" i="68"/>
  <c r="S81" i="68"/>
  <c r="Q81" i="68"/>
  <c r="J81" i="68"/>
  <c r="I81" i="68"/>
  <c r="H81" i="68"/>
  <c r="G81" i="68"/>
  <c r="AV81" i="68" s="1"/>
  <c r="B81" i="68"/>
  <c r="AA81" i="68" s="1"/>
  <c r="AT80" i="68"/>
  <c r="AS80" i="68"/>
  <c r="AR80" i="68"/>
  <c r="Z80" i="68"/>
  <c r="S80" i="68"/>
  <c r="Q80" i="68"/>
  <c r="J80" i="68"/>
  <c r="I80" i="68"/>
  <c r="H80" i="68"/>
  <c r="G80" i="68"/>
  <c r="B80" i="68"/>
  <c r="AA80" i="68" s="1"/>
  <c r="AT79" i="68"/>
  <c r="AS79" i="68"/>
  <c r="AR79" i="68"/>
  <c r="Z79" i="68"/>
  <c r="S79" i="68"/>
  <c r="Q79" i="68"/>
  <c r="J79" i="68"/>
  <c r="I79" i="68"/>
  <c r="H79" i="68"/>
  <c r="G79" i="68"/>
  <c r="AV79" i="68" s="1"/>
  <c r="B79" i="68"/>
  <c r="AA79" i="68" s="1"/>
  <c r="AT78" i="68"/>
  <c r="AS78" i="68"/>
  <c r="AR78" i="68"/>
  <c r="Z78" i="68"/>
  <c r="S78" i="68"/>
  <c r="Q78" i="68"/>
  <c r="J78" i="68"/>
  <c r="I78" i="68"/>
  <c r="H78" i="68"/>
  <c r="G78" i="68"/>
  <c r="B78" i="68"/>
  <c r="AA78" i="68" s="1"/>
  <c r="AT77" i="68"/>
  <c r="AS77" i="68"/>
  <c r="AR77" i="68"/>
  <c r="Z77" i="68"/>
  <c r="S77" i="68"/>
  <c r="Q77" i="68"/>
  <c r="J77" i="68"/>
  <c r="I77" i="68"/>
  <c r="H77" i="68"/>
  <c r="G77" i="68"/>
  <c r="AV77" i="68" s="1"/>
  <c r="B77" i="68"/>
  <c r="AA77" i="68" s="1"/>
  <c r="AT76" i="68"/>
  <c r="AS76" i="68"/>
  <c r="AR76" i="68"/>
  <c r="Z76" i="68"/>
  <c r="S76" i="68"/>
  <c r="Q76" i="68"/>
  <c r="J76" i="68"/>
  <c r="I76" i="68"/>
  <c r="H76" i="68"/>
  <c r="G76" i="68"/>
  <c r="AV76" i="68" s="1"/>
  <c r="B76" i="68"/>
  <c r="AA76" i="68" s="1"/>
  <c r="AT75" i="68"/>
  <c r="AS75" i="68"/>
  <c r="AR75" i="68"/>
  <c r="Z75" i="68"/>
  <c r="S75" i="68"/>
  <c r="Q75" i="68"/>
  <c r="J75" i="68"/>
  <c r="I75" i="68"/>
  <c r="H75" i="68"/>
  <c r="G75" i="68"/>
  <c r="AV75" i="68" s="1"/>
  <c r="B75" i="68"/>
  <c r="AA75" i="68" s="1"/>
  <c r="AT74" i="68"/>
  <c r="AS74" i="68"/>
  <c r="AR74" i="68"/>
  <c r="Z74" i="68"/>
  <c r="S74" i="68"/>
  <c r="Q74" i="68"/>
  <c r="J74" i="68"/>
  <c r="I74" i="68"/>
  <c r="H74" i="68"/>
  <c r="G74" i="68"/>
  <c r="AV74" i="68" s="1"/>
  <c r="B74" i="68"/>
  <c r="AA74" i="68" s="1"/>
  <c r="AT73" i="68"/>
  <c r="AS73" i="68"/>
  <c r="AR73" i="68"/>
  <c r="Z73" i="68"/>
  <c r="S73" i="68"/>
  <c r="Q73" i="68"/>
  <c r="J73" i="68"/>
  <c r="I73" i="68"/>
  <c r="H73" i="68"/>
  <c r="G73" i="68"/>
  <c r="AV73" i="68" s="1"/>
  <c r="B73" i="68"/>
  <c r="AA73" i="68" s="1"/>
  <c r="AT72" i="68"/>
  <c r="AS72" i="68"/>
  <c r="AR72" i="68"/>
  <c r="Z72" i="68"/>
  <c r="S72" i="68"/>
  <c r="Q72" i="68"/>
  <c r="J72" i="68"/>
  <c r="I72" i="68"/>
  <c r="H72" i="68"/>
  <c r="G72" i="68"/>
  <c r="AV72" i="68" s="1"/>
  <c r="B72" i="68"/>
  <c r="AA72" i="68" s="1"/>
  <c r="AT71" i="68"/>
  <c r="AS71" i="68"/>
  <c r="AR71" i="68"/>
  <c r="Z71" i="68"/>
  <c r="S71" i="68"/>
  <c r="Q71" i="68"/>
  <c r="J71" i="68"/>
  <c r="I71" i="68"/>
  <c r="H71" i="68"/>
  <c r="G71" i="68"/>
  <c r="AV71" i="68" s="1"/>
  <c r="B71" i="68"/>
  <c r="AA71" i="68" s="1"/>
  <c r="AT70" i="68"/>
  <c r="AS70" i="68"/>
  <c r="AR70" i="68"/>
  <c r="Z70" i="68"/>
  <c r="S70" i="68"/>
  <c r="Q70" i="68"/>
  <c r="J70" i="68"/>
  <c r="I70" i="68"/>
  <c r="H70" i="68"/>
  <c r="G70" i="68"/>
  <c r="AV70" i="68" s="1"/>
  <c r="B70" i="68"/>
  <c r="AA70" i="68" s="1"/>
  <c r="AT69" i="68"/>
  <c r="AS69" i="68"/>
  <c r="AR69" i="68"/>
  <c r="Z69" i="68"/>
  <c r="S69" i="68"/>
  <c r="Q69" i="68"/>
  <c r="J69" i="68"/>
  <c r="I69" i="68"/>
  <c r="H69" i="68"/>
  <c r="G69" i="68"/>
  <c r="AV69" i="68" s="1"/>
  <c r="B69" i="68"/>
  <c r="AA69" i="68" s="1"/>
  <c r="AT68" i="68"/>
  <c r="AS68" i="68"/>
  <c r="AR68" i="68"/>
  <c r="Z68" i="68"/>
  <c r="S68" i="68"/>
  <c r="Q68" i="68"/>
  <c r="J68" i="68"/>
  <c r="I68" i="68"/>
  <c r="H68" i="68"/>
  <c r="G68" i="68"/>
  <c r="AV68" i="68" s="1"/>
  <c r="B68" i="68"/>
  <c r="AA68" i="68" s="1"/>
  <c r="AT67" i="68"/>
  <c r="AS67" i="68"/>
  <c r="AR67" i="68"/>
  <c r="Z67" i="68"/>
  <c r="S67" i="68"/>
  <c r="Q67" i="68"/>
  <c r="J67" i="68"/>
  <c r="I67" i="68"/>
  <c r="H67" i="68"/>
  <c r="G67" i="68"/>
  <c r="AV67" i="68" s="1"/>
  <c r="B67" i="68"/>
  <c r="AA67" i="68" s="1"/>
  <c r="AT66" i="68"/>
  <c r="AS66" i="68"/>
  <c r="AR66" i="68"/>
  <c r="Z66" i="68"/>
  <c r="S66" i="68"/>
  <c r="Q66" i="68"/>
  <c r="J66" i="68"/>
  <c r="I66" i="68"/>
  <c r="H66" i="68"/>
  <c r="G66" i="68"/>
  <c r="AV66" i="68" s="1"/>
  <c r="B66" i="68"/>
  <c r="AA66" i="68" s="1"/>
  <c r="AT65" i="68"/>
  <c r="AS65" i="68"/>
  <c r="AR65" i="68"/>
  <c r="Z65" i="68"/>
  <c r="S65" i="68"/>
  <c r="Q65" i="68"/>
  <c r="J65" i="68"/>
  <c r="I65" i="68"/>
  <c r="H65" i="68"/>
  <c r="G65" i="68"/>
  <c r="AV65" i="68" s="1"/>
  <c r="B65" i="68"/>
  <c r="AA65" i="68" s="1"/>
  <c r="AT64" i="68"/>
  <c r="AS64" i="68"/>
  <c r="AR64" i="68"/>
  <c r="Z64" i="68"/>
  <c r="S64" i="68"/>
  <c r="Q64" i="68"/>
  <c r="J64" i="68"/>
  <c r="I64" i="68"/>
  <c r="H64" i="68"/>
  <c r="G64" i="68"/>
  <c r="AV64" i="68" s="1"/>
  <c r="B64" i="68"/>
  <c r="AA64" i="68" s="1"/>
  <c r="AT63" i="68"/>
  <c r="AS63" i="68"/>
  <c r="AR63" i="68"/>
  <c r="Z63" i="68"/>
  <c r="S63" i="68"/>
  <c r="Q63" i="68"/>
  <c r="J63" i="68"/>
  <c r="I63" i="68"/>
  <c r="H63" i="68"/>
  <c r="G63" i="68"/>
  <c r="AV63" i="68" s="1"/>
  <c r="B63" i="68"/>
  <c r="AA63" i="68" s="1"/>
  <c r="AT62" i="68"/>
  <c r="AS62" i="68"/>
  <c r="AR62" i="68"/>
  <c r="Z62" i="68"/>
  <c r="S62" i="68"/>
  <c r="Q62" i="68"/>
  <c r="J62" i="68"/>
  <c r="I62" i="68"/>
  <c r="H62" i="68"/>
  <c r="G62" i="68"/>
  <c r="AV62" i="68" s="1"/>
  <c r="B62" i="68"/>
  <c r="AA62" i="68" s="1"/>
  <c r="AT61" i="68"/>
  <c r="AS61" i="68"/>
  <c r="AR61" i="68"/>
  <c r="Z61" i="68"/>
  <c r="S61" i="68"/>
  <c r="Q61" i="68"/>
  <c r="J61" i="68"/>
  <c r="I61" i="68"/>
  <c r="H61" i="68"/>
  <c r="G61" i="68"/>
  <c r="AV61" i="68" s="1"/>
  <c r="B61" i="68"/>
  <c r="AA61" i="68" s="1"/>
  <c r="AT60" i="68"/>
  <c r="AS60" i="68"/>
  <c r="AR60" i="68"/>
  <c r="Z60" i="68"/>
  <c r="S60" i="68"/>
  <c r="Q60" i="68"/>
  <c r="J60" i="68"/>
  <c r="I60" i="68"/>
  <c r="H60" i="68"/>
  <c r="G60" i="68"/>
  <c r="AV60" i="68" s="1"/>
  <c r="B60" i="68"/>
  <c r="AA60" i="68" s="1"/>
  <c r="AT59" i="68"/>
  <c r="AS59" i="68"/>
  <c r="AR59" i="68"/>
  <c r="S59" i="68"/>
  <c r="Q59" i="68"/>
  <c r="J59" i="68"/>
  <c r="I59" i="68"/>
  <c r="H59" i="68"/>
  <c r="G59" i="68"/>
  <c r="AV59" i="68" s="1"/>
  <c r="B59" i="68"/>
  <c r="AA59" i="68" s="1"/>
  <c r="AT58" i="68"/>
  <c r="AS58" i="68"/>
  <c r="AR58" i="68"/>
  <c r="S58" i="68"/>
  <c r="Q58" i="68"/>
  <c r="J58" i="68"/>
  <c r="I58" i="68"/>
  <c r="H58" i="68"/>
  <c r="G58" i="68"/>
  <c r="AV58" i="68" s="1"/>
  <c r="B58" i="68"/>
  <c r="AA58" i="68" s="1"/>
  <c r="AT57" i="68"/>
  <c r="AS57" i="68"/>
  <c r="AR57" i="68"/>
  <c r="S57" i="68"/>
  <c r="Q57" i="68"/>
  <c r="J57" i="68"/>
  <c r="I57" i="68"/>
  <c r="H57" i="68"/>
  <c r="G57" i="68"/>
  <c r="AV57" i="68" s="1"/>
  <c r="B57" i="68"/>
  <c r="AA57" i="68" s="1"/>
  <c r="AT56" i="68"/>
  <c r="AS56" i="68"/>
  <c r="AR56" i="68"/>
  <c r="S56" i="68"/>
  <c r="Q56" i="68"/>
  <c r="J56" i="68"/>
  <c r="I56" i="68"/>
  <c r="H56" i="68"/>
  <c r="G56" i="68"/>
  <c r="AV56" i="68" s="1"/>
  <c r="B56" i="68"/>
  <c r="AA56" i="68" s="1"/>
  <c r="AT55" i="68"/>
  <c r="AS55" i="68"/>
  <c r="AR55" i="68"/>
  <c r="S55" i="68"/>
  <c r="Q55" i="68"/>
  <c r="J55" i="68"/>
  <c r="I55" i="68"/>
  <c r="H55" i="68"/>
  <c r="G55" i="68"/>
  <c r="AV55" i="68" s="1"/>
  <c r="B55" i="68"/>
  <c r="AA55" i="68" s="1"/>
  <c r="AT54" i="68"/>
  <c r="AS54" i="68"/>
  <c r="AR54" i="68"/>
  <c r="S54" i="68"/>
  <c r="Q54" i="68"/>
  <c r="J54" i="68"/>
  <c r="I54" i="68"/>
  <c r="H54" i="68"/>
  <c r="G54" i="68"/>
  <c r="AV54" i="68" s="1"/>
  <c r="B54" i="68"/>
  <c r="AA54" i="68" s="1"/>
  <c r="AT53" i="68"/>
  <c r="AS53" i="68"/>
  <c r="AR53" i="68"/>
  <c r="S53" i="68"/>
  <c r="Q53" i="68"/>
  <c r="J53" i="68"/>
  <c r="I53" i="68"/>
  <c r="H53" i="68"/>
  <c r="G53" i="68"/>
  <c r="AV53" i="68" s="1"/>
  <c r="B53" i="68"/>
  <c r="AA53" i="68" s="1"/>
  <c r="AT52" i="68"/>
  <c r="AS52" i="68"/>
  <c r="AR52" i="68"/>
  <c r="S52" i="68"/>
  <c r="Q52" i="68"/>
  <c r="J52" i="68"/>
  <c r="I52" i="68"/>
  <c r="H52" i="68"/>
  <c r="G52" i="68"/>
  <c r="AV52" i="68" s="1"/>
  <c r="B52" i="68"/>
  <c r="AA52" i="68" s="1"/>
  <c r="AT51" i="68"/>
  <c r="AS51" i="68"/>
  <c r="AR51" i="68"/>
  <c r="S51" i="68"/>
  <c r="Q51" i="68"/>
  <c r="J51" i="68"/>
  <c r="I51" i="68"/>
  <c r="H51" i="68"/>
  <c r="G51" i="68"/>
  <c r="AV51" i="68" s="1"/>
  <c r="B51" i="68"/>
  <c r="AA51" i="68" s="1"/>
  <c r="AT50" i="68"/>
  <c r="AS50" i="68"/>
  <c r="AR50" i="68"/>
  <c r="S50" i="68"/>
  <c r="Q50" i="68"/>
  <c r="J50" i="68"/>
  <c r="I50" i="68"/>
  <c r="H50" i="68"/>
  <c r="G50" i="68"/>
  <c r="AV50" i="68" s="1"/>
  <c r="B50" i="68"/>
  <c r="AA50" i="68" s="1"/>
  <c r="AT49" i="68"/>
  <c r="AS49" i="68"/>
  <c r="AR49" i="68"/>
  <c r="S49" i="68"/>
  <c r="Q49" i="68"/>
  <c r="J49" i="68"/>
  <c r="I49" i="68"/>
  <c r="H49" i="68"/>
  <c r="G49" i="68"/>
  <c r="AV49" i="68" s="1"/>
  <c r="B49" i="68"/>
  <c r="AA49" i="68" s="1"/>
  <c r="AV48" i="68"/>
  <c r="AT48" i="68"/>
  <c r="AS48" i="68"/>
  <c r="AR48" i="68"/>
  <c r="S48" i="68"/>
  <c r="Q48" i="68"/>
  <c r="J48" i="68"/>
  <c r="I48" i="68"/>
  <c r="H48" i="68"/>
  <c r="G48" i="68"/>
  <c r="B48" i="68"/>
  <c r="AA48" i="68" s="1"/>
  <c r="AT47" i="68"/>
  <c r="AS47" i="68"/>
  <c r="AR47" i="68"/>
  <c r="S47" i="68"/>
  <c r="Q47" i="68"/>
  <c r="J47" i="68"/>
  <c r="I47" i="68"/>
  <c r="H47" i="68"/>
  <c r="G47" i="68"/>
  <c r="AV47" i="68" s="1"/>
  <c r="B47" i="68"/>
  <c r="AA47" i="68" s="1"/>
  <c r="AV46" i="68"/>
  <c r="AT46" i="68"/>
  <c r="AS46" i="68"/>
  <c r="AR46" i="68"/>
  <c r="S46" i="68"/>
  <c r="Q46" i="68"/>
  <c r="J46" i="68"/>
  <c r="I46" i="68"/>
  <c r="H46" i="68"/>
  <c r="G46" i="68"/>
  <c r="B46" i="68"/>
  <c r="AA46" i="68" s="1"/>
  <c r="AT45" i="68"/>
  <c r="AS45" i="68"/>
  <c r="AR45" i="68"/>
  <c r="S45" i="68"/>
  <c r="Q45" i="68"/>
  <c r="J45" i="68"/>
  <c r="I45" i="68"/>
  <c r="H45" i="68"/>
  <c r="G45" i="68"/>
  <c r="AV45" i="68" s="1"/>
  <c r="B45" i="68"/>
  <c r="AA45" i="68" s="1"/>
  <c r="AT44" i="68"/>
  <c r="AS44" i="68"/>
  <c r="AR44" i="68"/>
  <c r="S44" i="68"/>
  <c r="Q44" i="68"/>
  <c r="J44" i="68"/>
  <c r="I44" i="68"/>
  <c r="H44" i="68"/>
  <c r="G44" i="68"/>
  <c r="AV44" i="68" s="1"/>
  <c r="B44" i="68"/>
  <c r="AA44" i="68" s="1"/>
  <c r="AT43" i="68"/>
  <c r="AS43" i="68"/>
  <c r="AR43" i="68"/>
  <c r="S43" i="68"/>
  <c r="Q43" i="68"/>
  <c r="J43" i="68"/>
  <c r="I43" i="68"/>
  <c r="H43" i="68"/>
  <c r="G43" i="68"/>
  <c r="AV43" i="68" s="1"/>
  <c r="B43" i="68"/>
  <c r="AA43" i="68" s="1"/>
  <c r="AS42" i="68"/>
  <c r="AR42" i="68"/>
  <c r="S42" i="68"/>
  <c r="Q42" i="68"/>
  <c r="I42" i="68"/>
  <c r="H42" i="68"/>
  <c r="G42" i="68"/>
  <c r="AS41" i="68"/>
  <c r="AR41" i="68"/>
  <c r="S41" i="68"/>
  <c r="Q41" i="68"/>
  <c r="I41" i="68"/>
  <c r="H41" i="68"/>
  <c r="G41" i="68"/>
  <c r="AS40" i="68"/>
  <c r="AR40" i="68"/>
  <c r="S40" i="68"/>
  <c r="Q40" i="68"/>
  <c r="I40" i="68"/>
  <c r="H40" i="68"/>
  <c r="G40" i="68"/>
  <c r="AS39" i="68"/>
  <c r="AR39" i="68"/>
  <c r="S39" i="68"/>
  <c r="Q39" i="68"/>
  <c r="I39" i="68"/>
  <c r="H39" i="68"/>
  <c r="G39" i="68"/>
  <c r="AS38" i="68"/>
  <c r="AR38" i="68"/>
  <c r="S38" i="68"/>
  <c r="Q38" i="68"/>
  <c r="I38" i="68"/>
  <c r="H38" i="68"/>
  <c r="G38" i="68"/>
  <c r="AS37" i="68"/>
  <c r="AR37" i="68"/>
  <c r="S37" i="68"/>
  <c r="Q37" i="68"/>
  <c r="I37" i="68"/>
  <c r="H37" i="68"/>
  <c r="G37" i="68"/>
  <c r="AS36" i="68"/>
  <c r="AR36" i="68"/>
  <c r="S36" i="68"/>
  <c r="Q36" i="68"/>
  <c r="I36" i="68"/>
  <c r="H36" i="68"/>
  <c r="G36" i="68"/>
  <c r="AS35" i="68"/>
  <c r="AR35" i="68"/>
  <c r="S35" i="68"/>
  <c r="Q35" i="68"/>
  <c r="I35" i="68"/>
  <c r="H35" i="68"/>
  <c r="G35" i="68"/>
  <c r="AS34" i="68"/>
  <c r="AR34" i="68"/>
  <c r="S34" i="68"/>
  <c r="Q34" i="68"/>
  <c r="I34" i="68"/>
  <c r="H34" i="68"/>
  <c r="G34" i="68"/>
  <c r="AS33" i="68"/>
  <c r="AR33" i="68"/>
  <c r="S33" i="68"/>
  <c r="Q33" i="68"/>
  <c r="I33" i="68"/>
  <c r="H33" i="68"/>
  <c r="G33" i="68"/>
  <c r="AS32" i="68"/>
  <c r="AR32" i="68"/>
  <c r="S32" i="68"/>
  <c r="Q32" i="68"/>
  <c r="I32" i="68"/>
  <c r="H32" i="68"/>
  <c r="G32" i="68"/>
  <c r="AS31" i="68"/>
  <c r="AR31" i="68"/>
  <c r="S31" i="68"/>
  <c r="Q31" i="68"/>
  <c r="I31" i="68"/>
  <c r="H31" i="68"/>
  <c r="G31" i="68"/>
  <c r="AS30" i="68"/>
  <c r="AR30" i="68"/>
  <c r="S30" i="68"/>
  <c r="Q30" i="68"/>
  <c r="I30" i="68"/>
  <c r="H30" i="68"/>
  <c r="G30" i="68"/>
  <c r="AS29" i="68"/>
  <c r="AR29" i="68"/>
  <c r="S29" i="68"/>
  <c r="Q29" i="68"/>
  <c r="I29" i="68"/>
  <c r="H29" i="68"/>
  <c r="G29" i="68"/>
  <c r="AS28" i="68"/>
  <c r="AR28" i="68"/>
  <c r="S28" i="68"/>
  <c r="Q28" i="68"/>
  <c r="I28" i="68"/>
  <c r="H28" i="68"/>
  <c r="G28" i="68"/>
  <c r="AS27" i="68"/>
  <c r="AR27" i="68"/>
  <c r="S27" i="68"/>
  <c r="Q27" i="68"/>
  <c r="I27" i="68"/>
  <c r="H27" i="68"/>
  <c r="G27" i="68"/>
  <c r="AS26" i="68"/>
  <c r="AR26" i="68"/>
  <c r="S26" i="68"/>
  <c r="Q26" i="68"/>
  <c r="I26" i="68"/>
  <c r="H26" i="68"/>
  <c r="G26" i="68"/>
  <c r="AS25" i="68"/>
  <c r="AR25" i="68"/>
  <c r="S25" i="68"/>
  <c r="Q25" i="68"/>
  <c r="I25" i="68"/>
  <c r="H25" i="68"/>
  <c r="G25" i="68"/>
  <c r="AS24" i="68"/>
  <c r="AR24" i="68"/>
  <c r="S24" i="68"/>
  <c r="Q24" i="68"/>
  <c r="I24" i="68"/>
  <c r="H24" i="68"/>
  <c r="G24" i="68"/>
  <c r="AS23" i="68"/>
  <c r="AR23" i="68"/>
  <c r="Z23" i="68"/>
  <c r="S23" i="68"/>
  <c r="Q23" i="68"/>
  <c r="I23" i="68"/>
  <c r="H23" i="68"/>
  <c r="G23" i="68"/>
  <c r="AS22" i="68"/>
  <c r="AR22" i="68"/>
  <c r="Z22" i="68"/>
  <c r="S22" i="68"/>
  <c r="Q22" i="68"/>
  <c r="I22" i="68"/>
  <c r="H22" i="68"/>
  <c r="G22" i="68"/>
  <c r="AS21" i="68"/>
  <c r="AR21" i="68"/>
  <c r="Z21" i="68"/>
  <c r="S21" i="68"/>
  <c r="Q21" i="68"/>
  <c r="I21" i="68"/>
  <c r="H21" i="68"/>
  <c r="G21" i="68"/>
  <c r="AS20" i="68"/>
  <c r="AR20" i="68"/>
  <c r="Z20" i="68"/>
  <c r="S20" i="68"/>
  <c r="Q20" i="68"/>
  <c r="I20" i="68"/>
  <c r="H20" i="68"/>
  <c r="G20" i="68"/>
  <c r="AS19" i="68"/>
  <c r="AR19" i="68"/>
  <c r="Z19" i="68"/>
  <c r="S19" i="68"/>
  <c r="Q19" i="68"/>
  <c r="I19" i="68"/>
  <c r="H19" i="68"/>
  <c r="G19" i="68"/>
  <c r="AS18" i="68"/>
  <c r="AR18" i="68"/>
  <c r="Z18" i="68"/>
  <c r="S18" i="68"/>
  <c r="Q18" i="68"/>
  <c r="I18" i="68"/>
  <c r="H18" i="68"/>
  <c r="G18" i="68"/>
  <c r="AS17" i="68"/>
  <c r="AR17" i="68"/>
  <c r="Z17" i="68"/>
  <c r="S17" i="68"/>
  <c r="Q17" i="68"/>
  <c r="I17" i="68"/>
  <c r="H17" i="68"/>
  <c r="G17" i="68"/>
  <c r="AS16" i="68"/>
  <c r="AR16" i="68"/>
  <c r="Z16" i="68"/>
  <c r="S16" i="68"/>
  <c r="Q16" i="68"/>
  <c r="I16" i="68"/>
  <c r="H120" i="68" s="1"/>
  <c r="H16" i="68"/>
  <c r="G16" i="68"/>
  <c r="D120" i="68" s="1"/>
  <c r="J16" i="68" s="1"/>
  <c r="B16" i="68"/>
  <c r="AA16" i="68" s="1"/>
  <c r="AY15" i="68"/>
  <c r="AV15" i="68"/>
  <c r="AM14" i="68"/>
  <c r="AJ14" i="68"/>
  <c r="H14" i="68"/>
  <c r="B10" i="68"/>
  <c r="C9" i="68"/>
  <c r="B141" i="68" s="1"/>
  <c r="D7" i="68"/>
  <c r="V5" i="68"/>
  <c r="E5" i="68"/>
  <c r="E3" i="68"/>
  <c r="C3" i="68"/>
  <c r="AV2" i="68"/>
  <c r="T2" i="68" a="1"/>
  <c r="T2" i="68" s="1"/>
  <c r="G16" i="67"/>
  <c r="H16" i="67"/>
  <c r="I16" i="67"/>
  <c r="B148" i="67"/>
  <c r="B146" i="67"/>
  <c r="B145" i="67"/>
  <c r="B144" i="67"/>
  <c r="B143" i="67"/>
  <c r="B142" i="67"/>
  <c r="B140" i="67"/>
  <c r="B139" i="67"/>
  <c r="B135" i="67"/>
  <c r="B134" i="67"/>
  <c r="B133" i="67"/>
  <c r="B132" i="67"/>
  <c r="D127" i="67"/>
  <c r="AV127" i="67" s="1"/>
  <c r="B127" i="67"/>
  <c r="D126" i="67"/>
  <c r="AV126" i="67" s="1"/>
  <c r="B126" i="67"/>
  <c r="D125" i="67"/>
  <c r="AV125" i="67" s="1"/>
  <c r="B125" i="67"/>
  <c r="U124" i="67"/>
  <c r="D124" i="67"/>
  <c r="AV124" i="67" s="1"/>
  <c r="B124" i="67"/>
  <c r="D123" i="67"/>
  <c r="AV123" i="67" s="1"/>
  <c r="B123" i="67"/>
  <c r="D122" i="67"/>
  <c r="AV122" i="67" s="1"/>
  <c r="B122" i="67"/>
  <c r="D121" i="67"/>
  <c r="AV121" i="67" s="1"/>
  <c r="B121" i="67"/>
  <c r="V120" i="67"/>
  <c r="T120" i="67"/>
  <c r="AT116" i="67"/>
  <c r="AT115" i="67"/>
  <c r="AS115" i="67"/>
  <c r="AR115" i="67"/>
  <c r="Z115" i="67"/>
  <c r="S115" i="67"/>
  <c r="Q115" i="67"/>
  <c r="J115" i="67"/>
  <c r="I115" i="67"/>
  <c r="H115" i="67"/>
  <c r="G115" i="67"/>
  <c r="AV115" i="67" s="1"/>
  <c r="B115" i="67"/>
  <c r="AA115" i="67" s="1"/>
  <c r="AT114" i="67"/>
  <c r="AS114" i="67"/>
  <c r="AR114" i="67"/>
  <c r="Z114" i="67"/>
  <c r="S114" i="67"/>
  <c r="Q114" i="67"/>
  <c r="J114" i="67"/>
  <c r="I114" i="67"/>
  <c r="H114" i="67"/>
  <c r="G114" i="67"/>
  <c r="B114" i="67"/>
  <c r="AA114" i="67" s="1"/>
  <c r="AT113" i="67"/>
  <c r="AS113" i="67"/>
  <c r="AR113" i="67"/>
  <c r="Z113" i="67"/>
  <c r="S113" i="67"/>
  <c r="Q113" i="67"/>
  <c r="J113" i="67"/>
  <c r="I113" i="67"/>
  <c r="H113" i="67"/>
  <c r="G113" i="67"/>
  <c r="AV113" i="67" s="1"/>
  <c r="B113" i="67"/>
  <c r="AA113" i="67" s="1"/>
  <c r="AT112" i="67"/>
  <c r="AS112" i="67"/>
  <c r="AR112" i="67"/>
  <c r="Z112" i="67"/>
  <c r="S112" i="67"/>
  <c r="Q112" i="67"/>
  <c r="J112" i="67"/>
  <c r="I112" i="67"/>
  <c r="H112" i="67"/>
  <c r="G112" i="67"/>
  <c r="B112" i="67"/>
  <c r="AA112" i="67" s="1"/>
  <c r="AT111" i="67"/>
  <c r="AS111" i="67"/>
  <c r="AR111" i="67"/>
  <c r="Z111" i="67"/>
  <c r="S111" i="67"/>
  <c r="Q111" i="67"/>
  <c r="J111" i="67"/>
  <c r="I111" i="67"/>
  <c r="H111" i="67"/>
  <c r="G111" i="67"/>
  <c r="AV111" i="67" s="1"/>
  <c r="B111" i="67"/>
  <c r="AA111" i="67" s="1"/>
  <c r="AT110" i="67"/>
  <c r="AS110" i="67"/>
  <c r="AR110" i="67"/>
  <c r="Z110" i="67"/>
  <c r="S110" i="67"/>
  <c r="Q110" i="67"/>
  <c r="J110" i="67"/>
  <c r="I110" i="67"/>
  <c r="H110" i="67"/>
  <c r="G110" i="67"/>
  <c r="B110" i="67"/>
  <c r="AA110" i="67" s="1"/>
  <c r="AT109" i="67"/>
  <c r="AS109" i="67"/>
  <c r="AR109" i="67"/>
  <c r="Z109" i="67"/>
  <c r="S109" i="67"/>
  <c r="Q109" i="67"/>
  <c r="J109" i="67"/>
  <c r="I109" i="67"/>
  <c r="H109" i="67"/>
  <c r="G109" i="67"/>
  <c r="AV109" i="67" s="1"/>
  <c r="B109" i="67"/>
  <c r="AA109" i="67" s="1"/>
  <c r="AT108" i="67"/>
  <c r="AS108" i="67"/>
  <c r="AR108" i="67"/>
  <c r="Z108" i="67"/>
  <c r="S108" i="67"/>
  <c r="Q108" i="67"/>
  <c r="J108" i="67"/>
  <c r="I108" i="67"/>
  <c r="H108" i="67"/>
  <c r="G108" i="67"/>
  <c r="B108" i="67"/>
  <c r="AA108" i="67" s="1"/>
  <c r="AT107" i="67"/>
  <c r="AS107" i="67"/>
  <c r="AR107" i="67"/>
  <c r="Z107" i="67"/>
  <c r="S107" i="67"/>
  <c r="Q107" i="67"/>
  <c r="J107" i="67"/>
  <c r="I107" i="67"/>
  <c r="H107" i="67"/>
  <c r="G107" i="67"/>
  <c r="AV107" i="67" s="1"/>
  <c r="B107" i="67"/>
  <c r="AA107" i="67" s="1"/>
  <c r="AT106" i="67"/>
  <c r="AS106" i="67"/>
  <c r="AR106" i="67"/>
  <c r="Z106" i="67"/>
  <c r="S106" i="67"/>
  <c r="Q106" i="67"/>
  <c r="J106" i="67"/>
  <c r="I106" i="67"/>
  <c r="H106" i="67"/>
  <c r="G106" i="67"/>
  <c r="B106" i="67"/>
  <c r="AA106" i="67" s="1"/>
  <c r="AT105" i="67"/>
  <c r="AS105" i="67"/>
  <c r="AR105" i="67"/>
  <c r="Z105" i="67"/>
  <c r="S105" i="67"/>
  <c r="Q105" i="67"/>
  <c r="J105" i="67"/>
  <c r="I105" i="67"/>
  <c r="H105" i="67"/>
  <c r="G105" i="67"/>
  <c r="AV105" i="67" s="1"/>
  <c r="B105" i="67"/>
  <c r="AA105" i="67" s="1"/>
  <c r="AT104" i="67"/>
  <c r="AS104" i="67"/>
  <c r="AR104" i="67"/>
  <c r="Z104" i="67"/>
  <c r="S104" i="67"/>
  <c r="Q104" i="67"/>
  <c r="J104" i="67"/>
  <c r="I104" i="67"/>
  <c r="H104" i="67"/>
  <c r="G104" i="67"/>
  <c r="B104" i="67"/>
  <c r="AA104" i="67" s="1"/>
  <c r="AT103" i="67"/>
  <c r="AS103" i="67"/>
  <c r="AR103" i="67"/>
  <c r="Z103" i="67"/>
  <c r="S103" i="67"/>
  <c r="Q103" i="67"/>
  <c r="J103" i="67"/>
  <c r="I103" i="67"/>
  <c r="H103" i="67"/>
  <c r="G103" i="67"/>
  <c r="AV103" i="67" s="1"/>
  <c r="B103" i="67"/>
  <c r="AA103" i="67" s="1"/>
  <c r="AT102" i="67"/>
  <c r="AS102" i="67"/>
  <c r="AR102" i="67"/>
  <c r="Z102" i="67"/>
  <c r="S102" i="67"/>
  <c r="Q102" i="67"/>
  <c r="J102" i="67"/>
  <c r="I102" i="67"/>
  <c r="H102" i="67"/>
  <c r="G102" i="67"/>
  <c r="B102" i="67"/>
  <c r="AA102" i="67" s="1"/>
  <c r="AT101" i="67"/>
  <c r="AS101" i="67"/>
  <c r="AR101" i="67"/>
  <c r="Z101" i="67"/>
  <c r="S101" i="67"/>
  <c r="Q101" i="67"/>
  <c r="J101" i="67"/>
  <c r="I101" i="67"/>
  <c r="H101" i="67"/>
  <c r="G101" i="67"/>
  <c r="AV101" i="67" s="1"/>
  <c r="B101" i="67"/>
  <c r="AA101" i="67" s="1"/>
  <c r="AT100" i="67"/>
  <c r="AS100" i="67"/>
  <c r="AR100" i="67"/>
  <c r="Z100" i="67"/>
  <c r="S100" i="67"/>
  <c r="Q100" i="67"/>
  <c r="J100" i="67"/>
  <c r="I100" i="67"/>
  <c r="H100" i="67"/>
  <c r="G100" i="67"/>
  <c r="B100" i="67"/>
  <c r="AA100" i="67" s="1"/>
  <c r="AT99" i="67"/>
  <c r="AS99" i="67"/>
  <c r="AR99" i="67"/>
  <c r="Z99" i="67"/>
  <c r="S99" i="67"/>
  <c r="Q99" i="67"/>
  <c r="J99" i="67"/>
  <c r="I99" i="67"/>
  <c r="H99" i="67"/>
  <c r="G99" i="67"/>
  <c r="AV99" i="67" s="1"/>
  <c r="B99" i="67"/>
  <c r="AA99" i="67" s="1"/>
  <c r="AT98" i="67"/>
  <c r="AS98" i="67"/>
  <c r="AR98" i="67"/>
  <c r="Z98" i="67"/>
  <c r="S98" i="67"/>
  <c r="Q98" i="67"/>
  <c r="J98" i="67"/>
  <c r="I98" i="67"/>
  <c r="H98" i="67"/>
  <c r="G98" i="67"/>
  <c r="B98" i="67"/>
  <c r="AA98" i="67" s="1"/>
  <c r="AT97" i="67"/>
  <c r="AS97" i="67"/>
  <c r="AR97" i="67"/>
  <c r="Z97" i="67"/>
  <c r="S97" i="67"/>
  <c r="Q97" i="67"/>
  <c r="J97" i="67"/>
  <c r="I97" i="67"/>
  <c r="H97" i="67"/>
  <c r="G97" i="67"/>
  <c r="AV97" i="67" s="1"/>
  <c r="B97" i="67"/>
  <c r="AA97" i="67" s="1"/>
  <c r="AT96" i="67"/>
  <c r="AS96" i="67"/>
  <c r="AR96" i="67"/>
  <c r="Z96" i="67"/>
  <c r="S96" i="67"/>
  <c r="Q96" i="67"/>
  <c r="J96" i="67"/>
  <c r="I96" i="67"/>
  <c r="H96" i="67"/>
  <c r="G96" i="67"/>
  <c r="B96" i="67"/>
  <c r="AA96" i="67" s="1"/>
  <c r="AT95" i="67"/>
  <c r="AS95" i="67"/>
  <c r="AR95" i="67"/>
  <c r="Z95" i="67"/>
  <c r="S95" i="67"/>
  <c r="Q95" i="67"/>
  <c r="J95" i="67"/>
  <c r="I95" i="67"/>
  <c r="H95" i="67"/>
  <c r="G95" i="67"/>
  <c r="AV95" i="67" s="1"/>
  <c r="B95" i="67"/>
  <c r="AA95" i="67" s="1"/>
  <c r="AT94" i="67"/>
  <c r="AS94" i="67"/>
  <c r="AR94" i="67"/>
  <c r="Z94" i="67"/>
  <c r="S94" i="67"/>
  <c r="Q94" i="67"/>
  <c r="J94" i="67"/>
  <c r="I94" i="67"/>
  <c r="H94" i="67"/>
  <c r="G94" i="67"/>
  <c r="B94" i="67"/>
  <c r="AA94" i="67" s="1"/>
  <c r="AT93" i="67"/>
  <c r="AS93" i="67"/>
  <c r="AR93" i="67"/>
  <c r="Z93" i="67"/>
  <c r="S93" i="67"/>
  <c r="Q93" i="67"/>
  <c r="J93" i="67"/>
  <c r="I93" i="67"/>
  <c r="H93" i="67"/>
  <c r="G93" i="67"/>
  <c r="AV93" i="67" s="1"/>
  <c r="B93" i="67"/>
  <c r="AA93" i="67" s="1"/>
  <c r="AT92" i="67"/>
  <c r="AS92" i="67"/>
  <c r="AR92" i="67"/>
  <c r="Z92" i="67"/>
  <c r="S92" i="67"/>
  <c r="Q92" i="67"/>
  <c r="J92" i="67"/>
  <c r="I92" i="67"/>
  <c r="H92" i="67"/>
  <c r="G92" i="67"/>
  <c r="B92" i="67"/>
  <c r="AA92" i="67" s="1"/>
  <c r="AT91" i="67"/>
  <c r="AS91" i="67"/>
  <c r="AR91" i="67"/>
  <c r="Z91" i="67"/>
  <c r="S91" i="67"/>
  <c r="Q91" i="67"/>
  <c r="J91" i="67"/>
  <c r="I91" i="67"/>
  <c r="H91" i="67"/>
  <c r="G91" i="67"/>
  <c r="AV91" i="67" s="1"/>
  <c r="B91" i="67"/>
  <c r="AA91" i="67" s="1"/>
  <c r="AT90" i="67"/>
  <c r="AS90" i="67"/>
  <c r="AR90" i="67"/>
  <c r="Z90" i="67"/>
  <c r="S90" i="67"/>
  <c r="Q90" i="67"/>
  <c r="J90" i="67"/>
  <c r="I90" i="67"/>
  <c r="H90" i="67"/>
  <c r="G90" i="67"/>
  <c r="B90" i="67"/>
  <c r="AA90" i="67" s="1"/>
  <c r="AT89" i="67"/>
  <c r="AS89" i="67"/>
  <c r="AR89" i="67"/>
  <c r="Z89" i="67"/>
  <c r="S89" i="67"/>
  <c r="Q89" i="67"/>
  <c r="J89" i="67"/>
  <c r="I89" i="67"/>
  <c r="H89" i="67"/>
  <c r="G89" i="67"/>
  <c r="AV89" i="67" s="1"/>
  <c r="B89" i="67"/>
  <c r="AA89" i="67" s="1"/>
  <c r="AT88" i="67"/>
  <c r="AS88" i="67"/>
  <c r="AR88" i="67"/>
  <c r="Z88" i="67"/>
  <c r="S88" i="67"/>
  <c r="Q88" i="67"/>
  <c r="J88" i="67"/>
  <c r="I88" i="67"/>
  <c r="H88" i="67"/>
  <c r="G88" i="67"/>
  <c r="B88" i="67"/>
  <c r="AA88" i="67" s="1"/>
  <c r="AT87" i="67"/>
  <c r="AS87" i="67"/>
  <c r="AR87" i="67"/>
  <c r="Z87" i="67"/>
  <c r="S87" i="67"/>
  <c r="Q87" i="67"/>
  <c r="J87" i="67"/>
  <c r="I87" i="67"/>
  <c r="H87" i="67"/>
  <c r="G87" i="67"/>
  <c r="AV87" i="67" s="1"/>
  <c r="B87" i="67"/>
  <c r="AA87" i="67" s="1"/>
  <c r="AT86" i="67"/>
  <c r="AS86" i="67"/>
  <c r="AR86" i="67"/>
  <c r="Z86" i="67"/>
  <c r="S86" i="67"/>
  <c r="Q86" i="67"/>
  <c r="J86" i="67"/>
  <c r="I86" i="67"/>
  <c r="H86" i="67"/>
  <c r="G86" i="67"/>
  <c r="B86" i="67"/>
  <c r="AA86" i="67" s="1"/>
  <c r="AT85" i="67"/>
  <c r="AS85" i="67"/>
  <c r="AR85" i="67"/>
  <c r="Z85" i="67"/>
  <c r="S85" i="67"/>
  <c r="Q85" i="67"/>
  <c r="J85" i="67"/>
  <c r="I85" i="67"/>
  <c r="H85" i="67"/>
  <c r="G85" i="67"/>
  <c r="AV85" i="67" s="1"/>
  <c r="B85" i="67"/>
  <c r="AA85" i="67" s="1"/>
  <c r="AT84" i="67"/>
  <c r="AS84" i="67"/>
  <c r="AR84" i="67"/>
  <c r="Z84" i="67"/>
  <c r="S84" i="67"/>
  <c r="Q84" i="67"/>
  <c r="J84" i="67"/>
  <c r="I84" i="67"/>
  <c r="H84" i="67"/>
  <c r="G84" i="67"/>
  <c r="B84" i="67"/>
  <c r="AA84" i="67" s="1"/>
  <c r="AT83" i="67"/>
  <c r="AS83" i="67"/>
  <c r="AR83" i="67"/>
  <c r="Z83" i="67"/>
  <c r="S83" i="67"/>
  <c r="Q83" i="67"/>
  <c r="J83" i="67"/>
  <c r="I83" i="67"/>
  <c r="H83" i="67"/>
  <c r="G83" i="67"/>
  <c r="AV83" i="67" s="1"/>
  <c r="B83" i="67"/>
  <c r="AA83" i="67" s="1"/>
  <c r="AT82" i="67"/>
  <c r="AS82" i="67"/>
  <c r="AR82" i="67"/>
  <c r="Z82" i="67"/>
  <c r="S82" i="67"/>
  <c r="Q82" i="67"/>
  <c r="J82" i="67"/>
  <c r="I82" i="67"/>
  <c r="H82" i="67"/>
  <c r="G82" i="67"/>
  <c r="B82" i="67"/>
  <c r="AA82" i="67" s="1"/>
  <c r="AT81" i="67"/>
  <c r="AS81" i="67"/>
  <c r="AR81" i="67"/>
  <c r="Z81" i="67"/>
  <c r="S81" i="67"/>
  <c r="Q81" i="67"/>
  <c r="J81" i="67"/>
  <c r="I81" i="67"/>
  <c r="H81" i="67"/>
  <c r="G81" i="67"/>
  <c r="AV81" i="67" s="1"/>
  <c r="B81" i="67"/>
  <c r="AA81" i="67" s="1"/>
  <c r="AT80" i="67"/>
  <c r="AS80" i="67"/>
  <c r="AR80" i="67"/>
  <c r="Z80" i="67"/>
  <c r="S80" i="67"/>
  <c r="Q80" i="67"/>
  <c r="J80" i="67"/>
  <c r="I80" i="67"/>
  <c r="H80" i="67"/>
  <c r="G80" i="67"/>
  <c r="B80" i="67"/>
  <c r="AA80" i="67" s="1"/>
  <c r="AT79" i="67"/>
  <c r="AS79" i="67"/>
  <c r="AR79" i="67"/>
  <c r="Z79" i="67"/>
  <c r="S79" i="67"/>
  <c r="Q79" i="67"/>
  <c r="J79" i="67"/>
  <c r="I79" i="67"/>
  <c r="H79" i="67"/>
  <c r="G79" i="67"/>
  <c r="AV79" i="67" s="1"/>
  <c r="B79" i="67"/>
  <c r="AA79" i="67" s="1"/>
  <c r="AT78" i="67"/>
  <c r="AS78" i="67"/>
  <c r="AR78" i="67"/>
  <c r="Z78" i="67"/>
  <c r="S78" i="67"/>
  <c r="Q78" i="67"/>
  <c r="J78" i="67"/>
  <c r="I78" i="67"/>
  <c r="H78" i="67"/>
  <c r="G78" i="67"/>
  <c r="B78" i="67"/>
  <c r="AA78" i="67" s="1"/>
  <c r="AT77" i="67"/>
  <c r="AS77" i="67"/>
  <c r="AR77" i="67"/>
  <c r="Z77" i="67"/>
  <c r="S77" i="67"/>
  <c r="Q77" i="67"/>
  <c r="J77" i="67"/>
  <c r="I77" i="67"/>
  <c r="H77" i="67"/>
  <c r="G77" i="67"/>
  <c r="AV77" i="67" s="1"/>
  <c r="B77" i="67"/>
  <c r="AA77" i="67" s="1"/>
  <c r="AT76" i="67"/>
  <c r="AS76" i="67"/>
  <c r="AR76" i="67"/>
  <c r="Z76" i="67"/>
  <c r="S76" i="67"/>
  <c r="Q76" i="67"/>
  <c r="J76" i="67"/>
  <c r="I76" i="67"/>
  <c r="H76" i="67"/>
  <c r="G76" i="67"/>
  <c r="B76" i="67"/>
  <c r="AA76" i="67" s="1"/>
  <c r="AT75" i="67"/>
  <c r="AS75" i="67"/>
  <c r="AR75" i="67"/>
  <c r="Z75" i="67"/>
  <c r="S75" i="67"/>
  <c r="Q75" i="67"/>
  <c r="J75" i="67"/>
  <c r="I75" i="67"/>
  <c r="H75" i="67"/>
  <c r="G75" i="67"/>
  <c r="AV75" i="67" s="1"/>
  <c r="B75" i="67"/>
  <c r="AA75" i="67" s="1"/>
  <c r="AT74" i="67"/>
  <c r="AS74" i="67"/>
  <c r="AR74" i="67"/>
  <c r="Z74" i="67"/>
  <c r="S74" i="67"/>
  <c r="Q74" i="67"/>
  <c r="J74" i="67"/>
  <c r="I74" i="67"/>
  <c r="H74" i="67"/>
  <c r="G74" i="67"/>
  <c r="AV74" i="67" s="1"/>
  <c r="B74" i="67"/>
  <c r="AA74" i="67" s="1"/>
  <c r="AT73" i="67"/>
  <c r="AS73" i="67"/>
  <c r="AR73" i="67"/>
  <c r="Z73" i="67"/>
  <c r="S73" i="67"/>
  <c r="Q73" i="67"/>
  <c r="J73" i="67"/>
  <c r="I73" i="67"/>
  <c r="H73" i="67"/>
  <c r="G73" i="67"/>
  <c r="AV73" i="67" s="1"/>
  <c r="B73" i="67"/>
  <c r="AA73" i="67" s="1"/>
  <c r="AT72" i="67"/>
  <c r="AS72" i="67"/>
  <c r="AR72" i="67"/>
  <c r="Z72" i="67"/>
  <c r="S72" i="67"/>
  <c r="Q72" i="67"/>
  <c r="J72" i="67"/>
  <c r="I72" i="67"/>
  <c r="H72" i="67"/>
  <c r="G72" i="67"/>
  <c r="AV72" i="67" s="1"/>
  <c r="B72" i="67"/>
  <c r="AA72" i="67" s="1"/>
  <c r="AT71" i="67"/>
  <c r="AS71" i="67"/>
  <c r="AR71" i="67"/>
  <c r="Z71" i="67"/>
  <c r="S71" i="67"/>
  <c r="Q71" i="67"/>
  <c r="J71" i="67"/>
  <c r="I71" i="67"/>
  <c r="H71" i="67"/>
  <c r="G71" i="67"/>
  <c r="AV71" i="67" s="1"/>
  <c r="B71" i="67"/>
  <c r="AA71" i="67" s="1"/>
  <c r="AT70" i="67"/>
  <c r="AS70" i="67"/>
  <c r="AR70" i="67"/>
  <c r="Z70" i="67"/>
  <c r="S70" i="67"/>
  <c r="Q70" i="67"/>
  <c r="J70" i="67"/>
  <c r="I70" i="67"/>
  <c r="H70" i="67"/>
  <c r="G70" i="67"/>
  <c r="AV70" i="67" s="1"/>
  <c r="B70" i="67"/>
  <c r="AA70" i="67" s="1"/>
  <c r="AT69" i="67"/>
  <c r="AS69" i="67"/>
  <c r="AR69" i="67"/>
  <c r="Z69" i="67"/>
  <c r="S69" i="67"/>
  <c r="Q69" i="67"/>
  <c r="J69" i="67"/>
  <c r="I69" i="67"/>
  <c r="H69" i="67"/>
  <c r="G69" i="67"/>
  <c r="AV69" i="67" s="1"/>
  <c r="B69" i="67"/>
  <c r="AA69" i="67" s="1"/>
  <c r="AT68" i="67"/>
  <c r="AS68" i="67"/>
  <c r="AR68" i="67"/>
  <c r="Z68" i="67"/>
  <c r="S68" i="67"/>
  <c r="Q68" i="67"/>
  <c r="J68" i="67"/>
  <c r="I68" i="67"/>
  <c r="H68" i="67"/>
  <c r="G68" i="67"/>
  <c r="AV68" i="67" s="1"/>
  <c r="B68" i="67"/>
  <c r="AA68" i="67" s="1"/>
  <c r="AT67" i="67"/>
  <c r="AS67" i="67"/>
  <c r="AR67" i="67"/>
  <c r="Z67" i="67"/>
  <c r="S67" i="67"/>
  <c r="Q67" i="67"/>
  <c r="J67" i="67"/>
  <c r="I67" i="67"/>
  <c r="H67" i="67"/>
  <c r="G67" i="67"/>
  <c r="AV67" i="67" s="1"/>
  <c r="B67" i="67"/>
  <c r="AA67" i="67" s="1"/>
  <c r="AT66" i="67"/>
  <c r="AS66" i="67"/>
  <c r="AR66" i="67"/>
  <c r="Z66" i="67"/>
  <c r="S66" i="67"/>
  <c r="Q66" i="67"/>
  <c r="J66" i="67"/>
  <c r="I66" i="67"/>
  <c r="H66" i="67"/>
  <c r="G66" i="67"/>
  <c r="AV66" i="67" s="1"/>
  <c r="B66" i="67"/>
  <c r="AA66" i="67" s="1"/>
  <c r="AT65" i="67"/>
  <c r="AS65" i="67"/>
  <c r="AR65" i="67"/>
  <c r="Z65" i="67"/>
  <c r="S65" i="67"/>
  <c r="Q65" i="67"/>
  <c r="J65" i="67"/>
  <c r="I65" i="67"/>
  <c r="H65" i="67"/>
  <c r="G65" i="67"/>
  <c r="AV65" i="67" s="1"/>
  <c r="B65" i="67"/>
  <c r="AA65" i="67" s="1"/>
  <c r="AT64" i="67"/>
  <c r="AS64" i="67"/>
  <c r="AR64" i="67"/>
  <c r="Z64" i="67"/>
  <c r="S64" i="67"/>
  <c r="Q64" i="67"/>
  <c r="J64" i="67"/>
  <c r="I64" i="67"/>
  <c r="H64" i="67"/>
  <c r="G64" i="67"/>
  <c r="AV64" i="67" s="1"/>
  <c r="B64" i="67"/>
  <c r="AA64" i="67" s="1"/>
  <c r="AT63" i="67"/>
  <c r="AS63" i="67"/>
  <c r="AR63" i="67"/>
  <c r="Z63" i="67"/>
  <c r="S63" i="67"/>
  <c r="Q63" i="67"/>
  <c r="J63" i="67"/>
  <c r="I63" i="67"/>
  <c r="H63" i="67"/>
  <c r="G63" i="67"/>
  <c r="AV63" i="67" s="1"/>
  <c r="B63" i="67"/>
  <c r="AA63" i="67" s="1"/>
  <c r="AT62" i="67"/>
  <c r="AS62" i="67"/>
  <c r="AR62" i="67"/>
  <c r="Z62" i="67"/>
  <c r="S62" i="67"/>
  <c r="Q62" i="67"/>
  <c r="J62" i="67"/>
  <c r="I62" i="67"/>
  <c r="H62" i="67"/>
  <c r="G62" i="67"/>
  <c r="AV62" i="67" s="1"/>
  <c r="B62" i="67"/>
  <c r="AA62" i="67" s="1"/>
  <c r="AT61" i="67"/>
  <c r="AS61" i="67"/>
  <c r="AR61" i="67"/>
  <c r="Z61" i="67"/>
  <c r="S61" i="67"/>
  <c r="Q61" i="67"/>
  <c r="J61" i="67"/>
  <c r="I61" i="67"/>
  <c r="H61" i="67"/>
  <c r="G61" i="67"/>
  <c r="AV61" i="67" s="1"/>
  <c r="B61" i="67"/>
  <c r="AA61" i="67" s="1"/>
  <c r="AT60" i="67"/>
  <c r="AS60" i="67"/>
  <c r="AR60" i="67"/>
  <c r="Z60" i="67"/>
  <c r="S60" i="67"/>
  <c r="Q60" i="67"/>
  <c r="J60" i="67"/>
  <c r="I60" i="67"/>
  <c r="H60" i="67"/>
  <c r="G60" i="67"/>
  <c r="AV60" i="67" s="1"/>
  <c r="B60" i="67"/>
  <c r="AA60" i="67" s="1"/>
  <c r="AT59" i="67"/>
  <c r="AS59" i="67"/>
  <c r="AR59" i="67"/>
  <c r="S59" i="67"/>
  <c r="Q59" i="67"/>
  <c r="J59" i="67"/>
  <c r="I59" i="67"/>
  <c r="H59" i="67"/>
  <c r="G59" i="67"/>
  <c r="AV59" i="67" s="1"/>
  <c r="B59" i="67"/>
  <c r="AA59" i="67" s="1"/>
  <c r="AT58" i="67"/>
  <c r="AS58" i="67"/>
  <c r="AR58" i="67"/>
  <c r="S58" i="67"/>
  <c r="Q58" i="67"/>
  <c r="J58" i="67"/>
  <c r="I58" i="67"/>
  <c r="H58" i="67"/>
  <c r="G58" i="67"/>
  <c r="B58" i="67"/>
  <c r="AA58" i="67" s="1"/>
  <c r="AT57" i="67"/>
  <c r="AS57" i="67"/>
  <c r="AR57" i="67"/>
  <c r="S57" i="67"/>
  <c r="Q57" i="67"/>
  <c r="J57" i="67"/>
  <c r="I57" i="67"/>
  <c r="H57" i="67"/>
  <c r="G57" i="67"/>
  <c r="AV57" i="67" s="1"/>
  <c r="B57" i="67"/>
  <c r="AA57" i="67" s="1"/>
  <c r="AT56" i="67"/>
  <c r="AS56" i="67"/>
  <c r="AR56" i="67"/>
  <c r="S56" i="67"/>
  <c r="Q56" i="67"/>
  <c r="J56" i="67"/>
  <c r="I56" i="67"/>
  <c r="H56" i="67"/>
  <c r="G56" i="67"/>
  <c r="B56" i="67"/>
  <c r="AA56" i="67" s="1"/>
  <c r="AT55" i="67"/>
  <c r="AS55" i="67"/>
  <c r="AR55" i="67"/>
  <c r="S55" i="67"/>
  <c r="Q55" i="67"/>
  <c r="J55" i="67"/>
  <c r="I55" i="67"/>
  <c r="H55" i="67"/>
  <c r="G55" i="67"/>
  <c r="AV55" i="67" s="1"/>
  <c r="B55" i="67"/>
  <c r="AA55" i="67" s="1"/>
  <c r="AV54" i="67"/>
  <c r="AT54" i="67"/>
  <c r="AS54" i="67"/>
  <c r="AR54" i="67"/>
  <c r="S54" i="67"/>
  <c r="Q54" i="67"/>
  <c r="J54" i="67"/>
  <c r="I54" i="67"/>
  <c r="H54" i="67"/>
  <c r="G54" i="67"/>
  <c r="B54" i="67"/>
  <c r="AA54" i="67" s="1"/>
  <c r="AT53" i="67"/>
  <c r="AS53" i="67"/>
  <c r="AR53" i="67"/>
  <c r="S53" i="67"/>
  <c r="Q53" i="67"/>
  <c r="J53" i="67"/>
  <c r="I53" i="67"/>
  <c r="H53" i="67"/>
  <c r="G53" i="67"/>
  <c r="AV53" i="67" s="1"/>
  <c r="B53" i="67"/>
  <c r="AA53" i="67" s="1"/>
  <c r="AT52" i="67"/>
  <c r="AS52" i="67"/>
  <c r="AR52" i="67"/>
  <c r="S52" i="67"/>
  <c r="Q52" i="67"/>
  <c r="J52" i="67"/>
  <c r="I52" i="67"/>
  <c r="H52" i="67"/>
  <c r="G52" i="67"/>
  <c r="AV52" i="67" s="1"/>
  <c r="B52" i="67"/>
  <c r="AA52" i="67" s="1"/>
  <c r="AT51" i="67"/>
  <c r="AS51" i="67"/>
  <c r="AR51" i="67"/>
  <c r="S51" i="67"/>
  <c r="Q51" i="67"/>
  <c r="J51" i="67"/>
  <c r="I51" i="67"/>
  <c r="H51" i="67"/>
  <c r="G51" i="67"/>
  <c r="AV51" i="67" s="1"/>
  <c r="B51" i="67"/>
  <c r="AA51" i="67" s="1"/>
  <c r="AT50" i="67"/>
  <c r="AS50" i="67"/>
  <c r="AR50" i="67"/>
  <c r="S50" i="67"/>
  <c r="Q50" i="67"/>
  <c r="J50" i="67"/>
  <c r="I50" i="67"/>
  <c r="H50" i="67"/>
  <c r="G50" i="67"/>
  <c r="B50" i="67"/>
  <c r="AA50" i="67" s="1"/>
  <c r="AT49" i="67"/>
  <c r="AS49" i="67"/>
  <c r="AR49" i="67"/>
  <c r="S49" i="67"/>
  <c r="Q49" i="67"/>
  <c r="J49" i="67"/>
  <c r="I49" i="67"/>
  <c r="H49" i="67"/>
  <c r="G49" i="67"/>
  <c r="AV49" i="67" s="1"/>
  <c r="B49" i="67"/>
  <c r="AA49" i="67" s="1"/>
  <c r="AT48" i="67"/>
  <c r="AS48" i="67"/>
  <c r="AR48" i="67"/>
  <c r="S48" i="67"/>
  <c r="Q48" i="67"/>
  <c r="J48" i="67"/>
  <c r="I48" i="67"/>
  <c r="H48" i="67"/>
  <c r="G48" i="67"/>
  <c r="B48" i="67"/>
  <c r="AA48" i="67" s="1"/>
  <c r="AT47" i="67"/>
  <c r="AS47" i="67"/>
  <c r="AR47" i="67"/>
  <c r="S47" i="67"/>
  <c r="Q47" i="67"/>
  <c r="J47" i="67"/>
  <c r="I47" i="67"/>
  <c r="H47" i="67"/>
  <c r="G47" i="67"/>
  <c r="AV47" i="67" s="1"/>
  <c r="B47" i="67"/>
  <c r="AA47" i="67" s="1"/>
  <c r="AV46" i="67"/>
  <c r="AT46" i="67"/>
  <c r="AS46" i="67"/>
  <c r="AR46" i="67"/>
  <c r="AA46" i="67"/>
  <c r="S46" i="67"/>
  <c r="Q46" i="67"/>
  <c r="J46" i="67"/>
  <c r="I46" i="67"/>
  <c r="H46" i="67"/>
  <c r="G46" i="67"/>
  <c r="B46" i="67"/>
  <c r="AT45" i="67"/>
  <c r="AS45" i="67"/>
  <c r="AR45" i="67"/>
  <c r="S45" i="67"/>
  <c r="Q45" i="67"/>
  <c r="J45" i="67"/>
  <c r="I45" i="67"/>
  <c r="H45" i="67"/>
  <c r="G45" i="67"/>
  <c r="AV45" i="67" s="1"/>
  <c r="B45" i="67"/>
  <c r="AA45" i="67" s="1"/>
  <c r="AV44" i="67"/>
  <c r="AT44" i="67"/>
  <c r="AS44" i="67"/>
  <c r="AR44" i="67"/>
  <c r="S44" i="67"/>
  <c r="Q44" i="67"/>
  <c r="J44" i="67"/>
  <c r="I44" i="67"/>
  <c r="H44" i="67"/>
  <c r="G44" i="67"/>
  <c r="B44" i="67"/>
  <c r="AA44" i="67" s="1"/>
  <c r="AT43" i="67"/>
  <c r="AS43" i="67"/>
  <c r="AR43" i="67"/>
  <c r="S43" i="67"/>
  <c r="Q43" i="67"/>
  <c r="J43" i="67"/>
  <c r="I43" i="67"/>
  <c r="H43" i="67"/>
  <c r="G43" i="67"/>
  <c r="AV43" i="67" s="1"/>
  <c r="B43" i="67"/>
  <c r="AA43" i="67" s="1"/>
  <c r="AT42" i="67"/>
  <c r="AS42" i="67"/>
  <c r="AR42" i="67"/>
  <c r="S42" i="67"/>
  <c r="Q42" i="67"/>
  <c r="J42" i="67"/>
  <c r="I42" i="67"/>
  <c r="H42" i="67"/>
  <c r="G42" i="67"/>
  <c r="B42" i="67"/>
  <c r="AA42" i="67" s="1"/>
  <c r="AT41" i="67"/>
  <c r="AS41" i="67"/>
  <c r="AR41" i="67"/>
  <c r="S41" i="67"/>
  <c r="Q41" i="67"/>
  <c r="J41" i="67"/>
  <c r="I41" i="67"/>
  <c r="H41" i="67"/>
  <c r="G41" i="67"/>
  <c r="AV41" i="67" s="1"/>
  <c r="B41" i="67"/>
  <c r="AA41" i="67" s="1"/>
  <c r="AT40" i="67"/>
  <c r="AS40" i="67"/>
  <c r="AR40" i="67"/>
  <c r="S40" i="67"/>
  <c r="Q40" i="67"/>
  <c r="J40" i="67"/>
  <c r="I40" i="67"/>
  <c r="H40" i="67"/>
  <c r="G40" i="67"/>
  <c r="B40" i="67"/>
  <c r="AA40" i="67" s="1"/>
  <c r="AT39" i="67"/>
  <c r="AS39" i="67"/>
  <c r="AR39" i="67"/>
  <c r="S39" i="67"/>
  <c r="Q39" i="67"/>
  <c r="J39" i="67"/>
  <c r="I39" i="67"/>
  <c r="H39" i="67"/>
  <c r="G39" i="67"/>
  <c r="AV39" i="67" s="1"/>
  <c r="B39" i="67"/>
  <c r="AA39" i="67" s="1"/>
  <c r="AV38" i="67"/>
  <c r="AT38" i="67"/>
  <c r="AS38" i="67"/>
  <c r="AR38" i="67"/>
  <c r="S38" i="67"/>
  <c r="Q38" i="67"/>
  <c r="J38" i="67"/>
  <c r="I38" i="67"/>
  <c r="H38" i="67"/>
  <c r="G38" i="67"/>
  <c r="B38" i="67"/>
  <c r="AA38" i="67" s="1"/>
  <c r="AT37" i="67"/>
  <c r="AS37" i="67"/>
  <c r="AR37" i="67"/>
  <c r="S37" i="67"/>
  <c r="Q37" i="67"/>
  <c r="J37" i="67"/>
  <c r="I37" i="67"/>
  <c r="H37" i="67"/>
  <c r="G37" i="67"/>
  <c r="AV37" i="67" s="1"/>
  <c r="B37" i="67"/>
  <c r="AA37" i="67" s="1"/>
  <c r="AT36" i="67"/>
  <c r="AS36" i="67"/>
  <c r="AR36" i="67"/>
  <c r="S36" i="67"/>
  <c r="Q36" i="67"/>
  <c r="J36" i="67"/>
  <c r="I36" i="67"/>
  <c r="H36" i="67"/>
  <c r="G36" i="67"/>
  <c r="AV36" i="67" s="1"/>
  <c r="B36" i="67"/>
  <c r="AA36" i="67" s="1"/>
  <c r="AT35" i="67"/>
  <c r="AS35" i="67"/>
  <c r="AR35" i="67"/>
  <c r="S35" i="67"/>
  <c r="Q35" i="67"/>
  <c r="J35" i="67"/>
  <c r="I35" i="67"/>
  <c r="H35" i="67"/>
  <c r="G35" i="67"/>
  <c r="AV35" i="67" s="1"/>
  <c r="B35" i="67"/>
  <c r="AA35" i="67" s="1"/>
  <c r="AT34" i="67"/>
  <c r="AS34" i="67"/>
  <c r="AR34" i="67"/>
  <c r="S34" i="67"/>
  <c r="Q34" i="67"/>
  <c r="J34" i="67"/>
  <c r="I34" i="67"/>
  <c r="H34" i="67"/>
  <c r="G34" i="67"/>
  <c r="B34" i="67"/>
  <c r="AA34" i="67" s="1"/>
  <c r="AT33" i="67"/>
  <c r="AS33" i="67"/>
  <c r="AR33" i="67"/>
  <c r="S33" i="67"/>
  <c r="Q33" i="67"/>
  <c r="J33" i="67"/>
  <c r="I33" i="67"/>
  <c r="H33" i="67"/>
  <c r="G33" i="67"/>
  <c r="AV33" i="67" s="1"/>
  <c r="B33" i="67"/>
  <c r="AA33" i="67" s="1"/>
  <c r="AT32" i="67"/>
  <c r="AS32" i="67"/>
  <c r="AR32" i="67"/>
  <c r="S32" i="67"/>
  <c r="Q32" i="67"/>
  <c r="J32" i="67"/>
  <c r="I32" i="67"/>
  <c r="H32" i="67"/>
  <c r="G32" i="67"/>
  <c r="B32" i="67"/>
  <c r="AA32" i="67" s="1"/>
  <c r="AT31" i="67"/>
  <c r="AS31" i="67"/>
  <c r="AR31" i="67"/>
  <c r="S31" i="67"/>
  <c r="Q31" i="67"/>
  <c r="J31" i="67"/>
  <c r="I31" i="67"/>
  <c r="H31" i="67"/>
  <c r="G31" i="67"/>
  <c r="AV31" i="67" s="1"/>
  <c r="B31" i="67"/>
  <c r="AA31" i="67" s="1"/>
  <c r="AT30" i="67"/>
  <c r="AS30" i="67"/>
  <c r="AR30" i="67"/>
  <c r="S30" i="67"/>
  <c r="Q30" i="67"/>
  <c r="J30" i="67"/>
  <c r="I30" i="67"/>
  <c r="H30" i="67"/>
  <c r="G30" i="67"/>
  <c r="B30" i="67"/>
  <c r="AA30" i="67" s="1"/>
  <c r="AV29" i="67"/>
  <c r="AT29" i="67"/>
  <c r="AS29" i="67"/>
  <c r="AR29" i="67"/>
  <c r="S29" i="67"/>
  <c r="Q29" i="67"/>
  <c r="J29" i="67"/>
  <c r="I29" i="67"/>
  <c r="H29" i="67"/>
  <c r="G29" i="67"/>
  <c r="B29" i="67"/>
  <c r="AA29" i="67" s="1"/>
  <c r="AV28" i="67"/>
  <c r="AT28" i="67"/>
  <c r="AS28" i="67"/>
  <c r="AR28" i="67"/>
  <c r="S28" i="67"/>
  <c r="Q28" i="67"/>
  <c r="J28" i="67"/>
  <c r="I28" i="67"/>
  <c r="H28" i="67"/>
  <c r="G28" i="67"/>
  <c r="B28" i="67"/>
  <c r="AA28" i="67" s="1"/>
  <c r="AT27" i="67"/>
  <c r="AS27" i="67"/>
  <c r="AR27" i="67"/>
  <c r="S27" i="67"/>
  <c r="Q27" i="67"/>
  <c r="J27" i="67"/>
  <c r="I27" i="67"/>
  <c r="H27" i="67"/>
  <c r="G27" i="67"/>
  <c r="AV27" i="67" s="1"/>
  <c r="B27" i="67"/>
  <c r="AA27" i="67" s="1"/>
  <c r="AT26" i="67"/>
  <c r="AS26" i="67"/>
  <c r="AR26" i="67"/>
  <c r="S26" i="67"/>
  <c r="Q26" i="67"/>
  <c r="J26" i="67"/>
  <c r="I26" i="67"/>
  <c r="H26" i="67"/>
  <c r="G26" i="67"/>
  <c r="B26" i="67"/>
  <c r="AA26" i="67" s="1"/>
  <c r="AV25" i="67"/>
  <c r="AT25" i="67"/>
  <c r="AS25" i="67"/>
  <c r="AR25" i="67"/>
  <c r="S25" i="67"/>
  <c r="Q25" i="67"/>
  <c r="J25" i="67"/>
  <c r="I25" i="67"/>
  <c r="H25" i="67"/>
  <c r="G25" i="67"/>
  <c r="B25" i="67"/>
  <c r="AA25" i="67" s="1"/>
  <c r="AT24" i="67"/>
  <c r="AS24" i="67"/>
  <c r="AR24" i="67"/>
  <c r="S24" i="67"/>
  <c r="Q24" i="67"/>
  <c r="J24" i="67"/>
  <c r="I24" i="67"/>
  <c r="H24" i="67"/>
  <c r="G24" i="67"/>
  <c r="AV24" i="67" s="1"/>
  <c r="B24" i="67"/>
  <c r="AA24" i="67" s="1"/>
  <c r="AS23" i="67"/>
  <c r="AR23" i="67"/>
  <c r="Z23" i="67"/>
  <c r="S23" i="67"/>
  <c r="Q23" i="67"/>
  <c r="I23" i="67"/>
  <c r="H23" i="67"/>
  <c r="G23" i="67"/>
  <c r="AS22" i="67"/>
  <c r="AR22" i="67"/>
  <c r="Z22" i="67"/>
  <c r="S22" i="67"/>
  <c r="Q22" i="67"/>
  <c r="I22" i="67"/>
  <c r="H22" i="67"/>
  <c r="G22" i="67"/>
  <c r="AS21" i="67"/>
  <c r="AR21" i="67"/>
  <c r="Z21" i="67"/>
  <c r="S21" i="67"/>
  <c r="Q21" i="67"/>
  <c r="I21" i="67"/>
  <c r="H21" i="67"/>
  <c r="G21" i="67"/>
  <c r="J21" i="67" s="1"/>
  <c r="AS20" i="67"/>
  <c r="AR20" i="67"/>
  <c r="Z20" i="67"/>
  <c r="S20" i="67"/>
  <c r="Q20" i="67"/>
  <c r="I20" i="67"/>
  <c r="H20" i="67"/>
  <c r="G20" i="67"/>
  <c r="J20" i="67" s="1"/>
  <c r="AS19" i="67"/>
  <c r="AR19" i="67"/>
  <c r="Z19" i="67"/>
  <c r="S19" i="67"/>
  <c r="Q19" i="67"/>
  <c r="I19" i="67"/>
  <c r="H19" i="67"/>
  <c r="G19" i="67"/>
  <c r="AS18" i="67"/>
  <c r="AR18" i="67"/>
  <c r="Z18" i="67"/>
  <c r="S18" i="67"/>
  <c r="Q18" i="67"/>
  <c r="I18" i="67"/>
  <c r="H18" i="67"/>
  <c r="G18" i="67"/>
  <c r="J18" i="67" s="1"/>
  <c r="AS17" i="67"/>
  <c r="AR17" i="67"/>
  <c r="Z17" i="67"/>
  <c r="S17" i="67"/>
  <c r="Q17" i="67"/>
  <c r="I17" i="67"/>
  <c r="H17" i="67"/>
  <c r="G17" i="67"/>
  <c r="J17" i="67" s="1"/>
  <c r="AS16" i="67"/>
  <c r="AR16" i="67"/>
  <c r="Z16" i="67"/>
  <c r="S16" i="67"/>
  <c r="Q16" i="67"/>
  <c r="H120" i="67"/>
  <c r="D120" i="67"/>
  <c r="B16" i="67"/>
  <c r="AA16" i="67" s="1"/>
  <c r="AY15" i="67"/>
  <c r="AV15" i="67"/>
  <c r="AM14" i="67"/>
  <c r="AO14" i="67" s="1"/>
  <c r="AJ14" i="67"/>
  <c r="H14" i="67"/>
  <c r="B10" i="67"/>
  <c r="C9" i="67"/>
  <c r="B141" i="67" s="1"/>
  <c r="D7" i="67"/>
  <c r="V5" i="67"/>
  <c r="E5" i="67"/>
  <c r="E3" i="67"/>
  <c r="C3" i="67"/>
  <c r="AV2" i="67"/>
  <c r="T2" i="67" a="1"/>
  <c r="T2" i="67" s="1"/>
  <c r="B148" i="66"/>
  <c r="B146" i="66"/>
  <c r="B145" i="66"/>
  <c r="B144" i="66"/>
  <c r="B143" i="66"/>
  <c r="B142" i="66"/>
  <c r="B140" i="66"/>
  <c r="B139" i="66"/>
  <c r="B135" i="66"/>
  <c r="B134" i="66"/>
  <c r="B133" i="66"/>
  <c r="B132" i="66"/>
  <c r="D127" i="66"/>
  <c r="AV127" i="66" s="1"/>
  <c r="B127" i="66"/>
  <c r="D126" i="66"/>
  <c r="AV126" i="66" s="1"/>
  <c r="B126" i="66"/>
  <c r="D125" i="66"/>
  <c r="AV125" i="66" s="1"/>
  <c r="B125" i="66"/>
  <c r="U124" i="66"/>
  <c r="D124" i="66"/>
  <c r="AV124" i="66" s="1"/>
  <c r="B124" i="66"/>
  <c r="D123" i="66"/>
  <c r="AV123" i="66" s="1"/>
  <c r="B123" i="66"/>
  <c r="D122" i="66"/>
  <c r="AV122" i="66" s="1"/>
  <c r="B122" i="66"/>
  <c r="D121" i="66"/>
  <c r="AV121" i="66" s="1"/>
  <c r="B121" i="66"/>
  <c r="V120" i="66"/>
  <c r="T120" i="66"/>
  <c r="AT116" i="66"/>
  <c r="AT115" i="66"/>
  <c r="AS115" i="66"/>
  <c r="AR115" i="66"/>
  <c r="Z115" i="66"/>
  <c r="S115" i="66"/>
  <c r="Q115" i="66"/>
  <c r="J115" i="66"/>
  <c r="I115" i="66"/>
  <c r="H115" i="66"/>
  <c r="G115" i="66"/>
  <c r="AV115" i="66" s="1"/>
  <c r="B115" i="66"/>
  <c r="AA115" i="66" s="1"/>
  <c r="AV114" i="66"/>
  <c r="AT114" i="66"/>
  <c r="AS114" i="66"/>
  <c r="AR114" i="66"/>
  <c r="Z114" i="66"/>
  <c r="S114" i="66"/>
  <c r="Q114" i="66"/>
  <c r="J114" i="66"/>
  <c r="I114" i="66"/>
  <c r="H114" i="66"/>
  <c r="G114" i="66"/>
  <c r="B114" i="66"/>
  <c r="AA114" i="66" s="1"/>
  <c r="AT113" i="66"/>
  <c r="AS113" i="66"/>
  <c r="AR113" i="66"/>
  <c r="Z113" i="66"/>
  <c r="S113" i="66"/>
  <c r="Q113" i="66"/>
  <c r="J113" i="66"/>
  <c r="I113" i="66"/>
  <c r="H113" i="66"/>
  <c r="G113" i="66"/>
  <c r="AV113" i="66" s="1"/>
  <c r="B113" i="66"/>
  <c r="AA113" i="66" s="1"/>
  <c r="AT112" i="66"/>
  <c r="AS112" i="66"/>
  <c r="AR112" i="66"/>
  <c r="Z112" i="66"/>
  <c r="S112" i="66"/>
  <c r="Q112" i="66"/>
  <c r="J112" i="66"/>
  <c r="I112" i="66"/>
  <c r="H112" i="66"/>
  <c r="G112" i="66"/>
  <c r="AV112" i="66" s="1"/>
  <c r="B112" i="66"/>
  <c r="AA112" i="66" s="1"/>
  <c r="AT111" i="66"/>
  <c r="AS111" i="66"/>
  <c r="AR111" i="66"/>
  <c r="Z111" i="66"/>
  <c r="S111" i="66"/>
  <c r="Q111" i="66"/>
  <c r="J111" i="66"/>
  <c r="I111" i="66"/>
  <c r="H111" i="66"/>
  <c r="G111" i="66"/>
  <c r="AV111" i="66" s="1"/>
  <c r="B111" i="66"/>
  <c r="AA111" i="66" s="1"/>
  <c r="AT110" i="66"/>
  <c r="AS110" i="66"/>
  <c r="AR110" i="66"/>
  <c r="Z110" i="66"/>
  <c r="S110" i="66"/>
  <c r="Q110" i="66"/>
  <c r="J110" i="66"/>
  <c r="I110" i="66"/>
  <c r="H110" i="66"/>
  <c r="G110" i="66"/>
  <c r="AV110" i="66" s="1"/>
  <c r="B110" i="66"/>
  <c r="AA110" i="66" s="1"/>
  <c r="AT109" i="66"/>
  <c r="AS109" i="66"/>
  <c r="AR109" i="66"/>
  <c r="Z109" i="66"/>
  <c r="S109" i="66"/>
  <c r="Q109" i="66"/>
  <c r="J109" i="66"/>
  <c r="I109" i="66"/>
  <c r="H109" i="66"/>
  <c r="G109" i="66"/>
  <c r="AV109" i="66" s="1"/>
  <c r="B109" i="66"/>
  <c r="AA109" i="66" s="1"/>
  <c r="AV108" i="66"/>
  <c r="AT108" i="66"/>
  <c r="AS108" i="66"/>
  <c r="AR108" i="66"/>
  <c r="Z108" i="66"/>
  <c r="S108" i="66"/>
  <c r="Q108" i="66"/>
  <c r="J108" i="66"/>
  <c r="I108" i="66"/>
  <c r="H108" i="66"/>
  <c r="G108" i="66"/>
  <c r="B108" i="66"/>
  <c r="AA108" i="66" s="1"/>
  <c r="AT107" i="66"/>
  <c r="AS107" i="66"/>
  <c r="AR107" i="66"/>
  <c r="Z107" i="66"/>
  <c r="S107" i="66"/>
  <c r="Q107" i="66"/>
  <c r="J107" i="66"/>
  <c r="I107" i="66"/>
  <c r="H107" i="66"/>
  <c r="G107" i="66"/>
  <c r="AV107" i="66" s="1"/>
  <c r="B107" i="66"/>
  <c r="AA107" i="66" s="1"/>
  <c r="AV106" i="66"/>
  <c r="AT106" i="66"/>
  <c r="AS106" i="66"/>
  <c r="AR106" i="66"/>
  <c r="Z106" i="66"/>
  <c r="S106" i="66"/>
  <c r="Q106" i="66"/>
  <c r="J106" i="66"/>
  <c r="I106" i="66"/>
  <c r="H106" i="66"/>
  <c r="G106" i="66"/>
  <c r="B106" i="66"/>
  <c r="AA106" i="66" s="1"/>
  <c r="AT105" i="66"/>
  <c r="AS105" i="66"/>
  <c r="AR105" i="66"/>
  <c r="Z105" i="66"/>
  <c r="S105" i="66"/>
  <c r="Q105" i="66"/>
  <c r="J105" i="66"/>
  <c r="I105" i="66"/>
  <c r="H105" i="66"/>
  <c r="G105" i="66"/>
  <c r="AV105" i="66" s="1"/>
  <c r="B105" i="66"/>
  <c r="AA105" i="66" s="1"/>
  <c r="AT104" i="66"/>
  <c r="AS104" i="66"/>
  <c r="AR104" i="66"/>
  <c r="Z104" i="66"/>
  <c r="S104" i="66"/>
  <c r="Q104" i="66"/>
  <c r="J104" i="66"/>
  <c r="I104" i="66"/>
  <c r="H104" i="66"/>
  <c r="G104" i="66"/>
  <c r="AV104" i="66" s="1"/>
  <c r="B104" i="66"/>
  <c r="AA104" i="66" s="1"/>
  <c r="AT103" i="66"/>
  <c r="AS103" i="66"/>
  <c r="AR103" i="66"/>
  <c r="Z103" i="66"/>
  <c r="S103" i="66"/>
  <c r="Q103" i="66"/>
  <c r="J103" i="66"/>
  <c r="I103" i="66"/>
  <c r="H103" i="66"/>
  <c r="G103" i="66"/>
  <c r="AV103" i="66" s="1"/>
  <c r="B103" i="66"/>
  <c r="AA103" i="66" s="1"/>
  <c r="AT102" i="66"/>
  <c r="AS102" i="66"/>
  <c r="AR102" i="66"/>
  <c r="Z102" i="66"/>
  <c r="S102" i="66"/>
  <c r="Q102" i="66"/>
  <c r="J102" i="66"/>
  <c r="I102" i="66"/>
  <c r="H102" i="66"/>
  <c r="G102" i="66"/>
  <c r="AV102" i="66" s="1"/>
  <c r="B102" i="66"/>
  <c r="AA102" i="66" s="1"/>
  <c r="AT101" i="66"/>
  <c r="AS101" i="66"/>
  <c r="AR101" i="66"/>
  <c r="Z101" i="66"/>
  <c r="S101" i="66"/>
  <c r="Q101" i="66"/>
  <c r="J101" i="66"/>
  <c r="I101" i="66"/>
  <c r="H101" i="66"/>
  <c r="G101" i="66"/>
  <c r="AV101" i="66" s="1"/>
  <c r="B101" i="66"/>
  <c r="AA101" i="66" s="1"/>
  <c r="AV100" i="66"/>
  <c r="AT100" i="66"/>
  <c r="AS100" i="66"/>
  <c r="AR100" i="66"/>
  <c r="Z100" i="66"/>
  <c r="S100" i="66"/>
  <c r="Q100" i="66"/>
  <c r="J100" i="66"/>
  <c r="I100" i="66"/>
  <c r="H100" i="66"/>
  <c r="G100" i="66"/>
  <c r="B100" i="66"/>
  <c r="AA100" i="66" s="1"/>
  <c r="AT99" i="66"/>
  <c r="AS99" i="66"/>
  <c r="AR99" i="66"/>
  <c r="Z99" i="66"/>
  <c r="S99" i="66"/>
  <c r="Q99" i="66"/>
  <c r="J99" i="66"/>
  <c r="I99" i="66"/>
  <c r="H99" i="66"/>
  <c r="G99" i="66"/>
  <c r="AV99" i="66" s="1"/>
  <c r="B99" i="66"/>
  <c r="AA99" i="66" s="1"/>
  <c r="AV98" i="66"/>
  <c r="AT98" i="66"/>
  <c r="AS98" i="66"/>
  <c r="AR98" i="66"/>
  <c r="Z98" i="66"/>
  <c r="S98" i="66"/>
  <c r="Q98" i="66"/>
  <c r="J98" i="66"/>
  <c r="I98" i="66"/>
  <c r="H98" i="66"/>
  <c r="G98" i="66"/>
  <c r="B98" i="66"/>
  <c r="AA98" i="66" s="1"/>
  <c r="AT97" i="66"/>
  <c r="AS97" i="66"/>
  <c r="AR97" i="66"/>
  <c r="Z97" i="66"/>
  <c r="S97" i="66"/>
  <c r="Q97" i="66"/>
  <c r="J97" i="66"/>
  <c r="I97" i="66"/>
  <c r="H97" i="66"/>
  <c r="G97" i="66"/>
  <c r="AV97" i="66" s="1"/>
  <c r="B97" i="66"/>
  <c r="AA97" i="66" s="1"/>
  <c r="AT96" i="66"/>
  <c r="AS96" i="66"/>
  <c r="AR96" i="66"/>
  <c r="Z96" i="66"/>
  <c r="S96" i="66"/>
  <c r="Q96" i="66"/>
  <c r="J96" i="66"/>
  <c r="I96" i="66"/>
  <c r="H96" i="66"/>
  <c r="G96" i="66"/>
  <c r="AV96" i="66" s="1"/>
  <c r="B96" i="66"/>
  <c r="AA96" i="66" s="1"/>
  <c r="AT95" i="66"/>
  <c r="AS95" i="66"/>
  <c r="AR95" i="66"/>
  <c r="Z95" i="66"/>
  <c r="S95" i="66"/>
  <c r="Q95" i="66"/>
  <c r="J95" i="66"/>
  <c r="I95" i="66"/>
  <c r="H95" i="66"/>
  <c r="G95" i="66"/>
  <c r="AV95" i="66" s="1"/>
  <c r="B95" i="66"/>
  <c r="AA95" i="66" s="1"/>
  <c r="AT94" i="66"/>
  <c r="AS94" i="66"/>
  <c r="AR94" i="66"/>
  <c r="Z94" i="66"/>
  <c r="S94" i="66"/>
  <c r="Q94" i="66"/>
  <c r="J94" i="66"/>
  <c r="I94" i="66"/>
  <c r="H94" i="66"/>
  <c r="G94" i="66"/>
  <c r="AV94" i="66" s="1"/>
  <c r="B94" i="66"/>
  <c r="AA94" i="66" s="1"/>
  <c r="AT93" i="66"/>
  <c r="AS93" i="66"/>
  <c r="AR93" i="66"/>
  <c r="Z93" i="66"/>
  <c r="S93" i="66"/>
  <c r="Q93" i="66"/>
  <c r="J93" i="66"/>
  <c r="I93" i="66"/>
  <c r="H93" i="66"/>
  <c r="G93" i="66"/>
  <c r="AV93" i="66" s="1"/>
  <c r="B93" i="66"/>
  <c r="AA93" i="66" s="1"/>
  <c r="AV92" i="66"/>
  <c r="AT92" i="66"/>
  <c r="AS92" i="66"/>
  <c r="AR92" i="66"/>
  <c r="Z92" i="66"/>
  <c r="S92" i="66"/>
  <c r="Q92" i="66"/>
  <c r="J92" i="66"/>
  <c r="I92" i="66"/>
  <c r="H92" i="66"/>
  <c r="G92" i="66"/>
  <c r="B92" i="66"/>
  <c r="AA92" i="66" s="1"/>
  <c r="AT91" i="66"/>
  <c r="AS91" i="66"/>
  <c r="AR91" i="66"/>
  <c r="Z91" i="66"/>
  <c r="S91" i="66"/>
  <c r="Q91" i="66"/>
  <c r="J91" i="66"/>
  <c r="I91" i="66"/>
  <c r="H91" i="66"/>
  <c r="G91" i="66"/>
  <c r="AV91" i="66" s="1"/>
  <c r="B91" i="66"/>
  <c r="AA91" i="66" s="1"/>
  <c r="AV90" i="66"/>
  <c r="AT90" i="66"/>
  <c r="AS90" i="66"/>
  <c r="AR90" i="66"/>
  <c r="Z90" i="66"/>
  <c r="S90" i="66"/>
  <c r="Q90" i="66"/>
  <c r="J90" i="66"/>
  <c r="I90" i="66"/>
  <c r="H90" i="66"/>
  <c r="G90" i="66"/>
  <c r="B90" i="66"/>
  <c r="AA90" i="66" s="1"/>
  <c r="AT89" i="66"/>
  <c r="AS89" i="66"/>
  <c r="AR89" i="66"/>
  <c r="Z89" i="66"/>
  <c r="S89" i="66"/>
  <c r="Q89" i="66"/>
  <c r="J89" i="66"/>
  <c r="I89" i="66"/>
  <c r="H89" i="66"/>
  <c r="G89" i="66"/>
  <c r="AV89" i="66" s="1"/>
  <c r="B89" i="66"/>
  <c r="AA89" i="66" s="1"/>
  <c r="AT88" i="66"/>
  <c r="AS88" i="66"/>
  <c r="AR88" i="66"/>
  <c r="Z88" i="66"/>
  <c r="S88" i="66"/>
  <c r="Q88" i="66"/>
  <c r="J88" i="66"/>
  <c r="I88" i="66"/>
  <c r="H88" i="66"/>
  <c r="G88" i="66"/>
  <c r="AV88" i="66" s="1"/>
  <c r="B88" i="66"/>
  <c r="AA88" i="66" s="1"/>
  <c r="AT87" i="66"/>
  <c r="AS87" i="66"/>
  <c r="AR87" i="66"/>
  <c r="Z87" i="66"/>
  <c r="S87" i="66"/>
  <c r="Q87" i="66"/>
  <c r="J87" i="66"/>
  <c r="I87" i="66"/>
  <c r="H87" i="66"/>
  <c r="G87" i="66"/>
  <c r="AV87" i="66" s="1"/>
  <c r="B87" i="66"/>
  <c r="AA87" i="66" s="1"/>
  <c r="AT86" i="66"/>
  <c r="AS86" i="66"/>
  <c r="AR86" i="66"/>
  <c r="Z86" i="66"/>
  <c r="S86" i="66"/>
  <c r="Q86" i="66"/>
  <c r="J86" i="66"/>
  <c r="I86" i="66"/>
  <c r="H86" i="66"/>
  <c r="G86" i="66"/>
  <c r="AV86" i="66" s="1"/>
  <c r="B86" i="66"/>
  <c r="AA86" i="66" s="1"/>
  <c r="AT85" i="66"/>
  <c r="AS85" i="66"/>
  <c r="AR85" i="66"/>
  <c r="Z85" i="66"/>
  <c r="S85" i="66"/>
  <c r="Q85" i="66"/>
  <c r="J85" i="66"/>
  <c r="I85" i="66"/>
  <c r="H85" i="66"/>
  <c r="G85" i="66"/>
  <c r="AV85" i="66" s="1"/>
  <c r="B85" i="66"/>
  <c r="AA85" i="66" s="1"/>
  <c r="AT84" i="66"/>
  <c r="AS84" i="66"/>
  <c r="AR84" i="66"/>
  <c r="Z84" i="66"/>
  <c r="S84" i="66"/>
  <c r="Q84" i="66"/>
  <c r="J84" i="66"/>
  <c r="I84" i="66"/>
  <c r="H84" i="66"/>
  <c r="G84" i="66"/>
  <c r="B84" i="66"/>
  <c r="AA84" i="66" s="1"/>
  <c r="AT83" i="66"/>
  <c r="AS83" i="66"/>
  <c r="AR83" i="66"/>
  <c r="Z83" i="66"/>
  <c r="S83" i="66"/>
  <c r="Q83" i="66"/>
  <c r="J83" i="66"/>
  <c r="I83" i="66"/>
  <c r="H83" i="66"/>
  <c r="G83" i="66"/>
  <c r="AV83" i="66" s="1"/>
  <c r="B83" i="66"/>
  <c r="AA83" i="66" s="1"/>
  <c r="AT82" i="66"/>
  <c r="AS82" i="66"/>
  <c r="AR82" i="66"/>
  <c r="Z82" i="66"/>
  <c r="S82" i="66"/>
  <c r="Q82" i="66"/>
  <c r="J82" i="66"/>
  <c r="I82" i="66"/>
  <c r="H82" i="66"/>
  <c r="G82" i="66"/>
  <c r="AV82" i="66" s="1"/>
  <c r="B82" i="66"/>
  <c r="AA82" i="66" s="1"/>
  <c r="AT81" i="66"/>
  <c r="AS81" i="66"/>
  <c r="AR81" i="66"/>
  <c r="Z81" i="66"/>
  <c r="S81" i="66"/>
  <c r="Q81" i="66"/>
  <c r="J81" i="66"/>
  <c r="I81" i="66"/>
  <c r="H81" i="66"/>
  <c r="G81" i="66"/>
  <c r="AV81" i="66" s="1"/>
  <c r="B81" i="66"/>
  <c r="AA81" i="66" s="1"/>
  <c r="AT80" i="66"/>
  <c r="AS80" i="66"/>
  <c r="AR80" i="66"/>
  <c r="Z80" i="66"/>
  <c r="S80" i="66"/>
  <c r="Q80" i="66"/>
  <c r="J80" i="66"/>
  <c r="I80" i="66"/>
  <c r="H80" i="66"/>
  <c r="G80" i="66"/>
  <c r="B80" i="66"/>
  <c r="AA80" i="66" s="1"/>
  <c r="AT79" i="66"/>
  <c r="AS79" i="66"/>
  <c r="AR79" i="66"/>
  <c r="Z79" i="66"/>
  <c r="S79" i="66"/>
  <c r="Q79" i="66"/>
  <c r="J79" i="66"/>
  <c r="I79" i="66"/>
  <c r="H79" i="66"/>
  <c r="G79" i="66"/>
  <c r="AV79" i="66" s="1"/>
  <c r="B79" i="66"/>
  <c r="AA79" i="66" s="1"/>
  <c r="AV78" i="66"/>
  <c r="AT78" i="66"/>
  <c r="AS78" i="66"/>
  <c r="AR78" i="66"/>
  <c r="Z78" i="66"/>
  <c r="S78" i="66"/>
  <c r="Q78" i="66"/>
  <c r="J78" i="66"/>
  <c r="I78" i="66"/>
  <c r="H78" i="66"/>
  <c r="G78" i="66"/>
  <c r="B78" i="66"/>
  <c r="AA78" i="66" s="1"/>
  <c r="AT77" i="66"/>
  <c r="AS77" i="66"/>
  <c r="AR77" i="66"/>
  <c r="Z77" i="66"/>
  <c r="S77" i="66"/>
  <c r="Q77" i="66"/>
  <c r="J77" i="66"/>
  <c r="I77" i="66"/>
  <c r="H77" i="66"/>
  <c r="G77" i="66"/>
  <c r="AV77" i="66" s="1"/>
  <c r="B77" i="66"/>
  <c r="AA77" i="66" s="1"/>
  <c r="AT76" i="66"/>
  <c r="AS76" i="66"/>
  <c r="AR76" i="66"/>
  <c r="Z76" i="66"/>
  <c r="S76" i="66"/>
  <c r="Q76" i="66"/>
  <c r="J76" i="66"/>
  <c r="I76" i="66"/>
  <c r="H76" i="66"/>
  <c r="G76" i="66"/>
  <c r="B76" i="66"/>
  <c r="AA76" i="66" s="1"/>
  <c r="AT75" i="66"/>
  <c r="AS75" i="66"/>
  <c r="AR75" i="66"/>
  <c r="Z75" i="66"/>
  <c r="S75" i="66"/>
  <c r="Q75" i="66"/>
  <c r="J75" i="66"/>
  <c r="I75" i="66"/>
  <c r="H75" i="66"/>
  <c r="G75" i="66"/>
  <c r="AV75" i="66" s="1"/>
  <c r="B75" i="66"/>
  <c r="AA75" i="66" s="1"/>
  <c r="AV74" i="66"/>
  <c r="AT74" i="66"/>
  <c r="AS74" i="66"/>
  <c r="AR74" i="66"/>
  <c r="Z74" i="66"/>
  <c r="S74" i="66"/>
  <c r="Q74" i="66"/>
  <c r="J74" i="66"/>
  <c r="I74" i="66"/>
  <c r="H74" i="66"/>
  <c r="G74" i="66"/>
  <c r="B74" i="66"/>
  <c r="AA74" i="66" s="1"/>
  <c r="AT73" i="66"/>
  <c r="AS73" i="66"/>
  <c r="AR73" i="66"/>
  <c r="Z73" i="66"/>
  <c r="S73" i="66"/>
  <c r="Q73" i="66"/>
  <c r="J73" i="66"/>
  <c r="I73" i="66"/>
  <c r="H73" i="66"/>
  <c r="G73" i="66"/>
  <c r="AV73" i="66" s="1"/>
  <c r="B73" i="66"/>
  <c r="AA73" i="66" s="1"/>
  <c r="AT72" i="66"/>
  <c r="AS72" i="66"/>
  <c r="AR72" i="66"/>
  <c r="Z72" i="66"/>
  <c r="S72" i="66"/>
  <c r="Q72" i="66"/>
  <c r="J72" i="66"/>
  <c r="I72" i="66"/>
  <c r="H72" i="66"/>
  <c r="G72" i="66"/>
  <c r="B72" i="66"/>
  <c r="AA72" i="66" s="1"/>
  <c r="AT71" i="66"/>
  <c r="AS71" i="66"/>
  <c r="AR71" i="66"/>
  <c r="Z71" i="66"/>
  <c r="S71" i="66"/>
  <c r="Q71" i="66"/>
  <c r="J71" i="66"/>
  <c r="I71" i="66"/>
  <c r="H71" i="66"/>
  <c r="G71" i="66"/>
  <c r="AV71" i="66" s="1"/>
  <c r="B71" i="66"/>
  <c r="AA71" i="66" s="1"/>
  <c r="AT70" i="66"/>
  <c r="AS70" i="66"/>
  <c r="AR70" i="66"/>
  <c r="Z70" i="66"/>
  <c r="S70" i="66"/>
  <c r="Q70" i="66"/>
  <c r="J70" i="66"/>
  <c r="I70" i="66"/>
  <c r="H70" i="66"/>
  <c r="G70" i="66"/>
  <c r="AV70" i="66" s="1"/>
  <c r="B70" i="66"/>
  <c r="AA70" i="66" s="1"/>
  <c r="AT69" i="66"/>
  <c r="AS69" i="66"/>
  <c r="AR69" i="66"/>
  <c r="Z69" i="66"/>
  <c r="S69" i="66"/>
  <c r="Q69" i="66"/>
  <c r="J69" i="66"/>
  <c r="I69" i="66"/>
  <c r="H69" i="66"/>
  <c r="G69" i="66"/>
  <c r="AV69" i="66" s="1"/>
  <c r="B69" i="66"/>
  <c r="AA69" i="66" s="1"/>
  <c r="AS68" i="66"/>
  <c r="AR68" i="66"/>
  <c r="Z68" i="66"/>
  <c r="S68" i="66"/>
  <c r="Q68" i="66"/>
  <c r="I68" i="66"/>
  <c r="H68" i="66"/>
  <c r="G68" i="66"/>
  <c r="J68" i="66" s="1"/>
  <c r="AS67" i="66"/>
  <c r="AR67" i="66"/>
  <c r="Z67" i="66"/>
  <c r="S67" i="66"/>
  <c r="Q67" i="66"/>
  <c r="I67" i="66"/>
  <c r="H67" i="66"/>
  <c r="G67" i="66"/>
  <c r="AS66" i="66"/>
  <c r="AR66" i="66"/>
  <c r="Z66" i="66"/>
  <c r="S66" i="66"/>
  <c r="Q66" i="66"/>
  <c r="I66" i="66"/>
  <c r="H66" i="66"/>
  <c r="G66" i="66"/>
  <c r="AS65" i="66"/>
  <c r="AR65" i="66"/>
  <c r="Z65" i="66"/>
  <c r="S65" i="66"/>
  <c r="Q65" i="66"/>
  <c r="I65" i="66"/>
  <c r="H65" i="66"/>
  <c r="G65" i="66"/>
  <c r="AS64" i="66"/>
  <c r="AR64" i="66"/>
  <c r="Z64" i="66"/>
  <c r="S64" i="66"/>
  <c r="Q64" i="66"/>
  <c r="I64" i="66"/>
  <c r="H64" i="66"/>
  <c r="G64" i="66"/>
  <c r="AS63" i="66"/>
  <c r="AR63" i="66"/>
  <c r="Z63" i="66"/>
  <c r="S63" i="66"/>
  <c r="Q63" i="66"/>
  <c r="I63" i="66"/>
  <c r="H63" i="66"/>
  <c r="G63" i="66"/>
  <c r="AS62" i="66"/>
  <c r="AR62" i="66"/>
  <c r="Z62" i="66"/>
  <c r="S62" i="66"/>
  <c r="Q62" i="66"/>
  <c r="I62" i="66"/>
  <c r="H62" i="66"/>
  <c r="G62" i="66"/>
  <c r="AS61" i="66"/>
  <c r="AR61" i="66"/>
  <c r="Z61" i="66"/>
  <c r="S61" i="66"/>
  <c r="Q61" i="66"/>
  <c r="I61" i="66"/>
  <c r="H61" i="66"/>
  <c r="G61" i="66"/>
  <c r="AS60" i="66"/>
  <c r="AR60" i="66"/>
  <c r="Z60" i="66"/>
  <c r="S60" i="66"/>
  <c r="Q60" i="66"/>
  <c r="I60" i="66"/>
  <c r="H60" i="66"/>
  <c r="G60" i="66"/>
  <c r="AS59" i="66"/>
  <c r="AR59" i="66"/>
  <c r="S59" i="66"/>
  <c r="Q59" i="66"/>
  <c r="I59" i="66"/>
  <c r="H59" i="66"/>
  <c r="G59" i="66"/>
  <c r="AS58" i="66"/>
  <c r="AR58" i="66"/>
  <c r="S58" i="66"/>
  <c r="Q58" i="66"/>
  <c r="I58" i="66"/>
  <c r="H58" i="66"/>
  <c r="G58" i="66"/>
  <c r="AS57" i="66"/>
  <c r="AR57" i="66"/>
  <c r="S57" i="66"/>
  <c r="Q57" i="66"/>
  <c r="I57" i="66"/>
  <c r="H57" i="66"/>
  <c r="G57" i="66"/>
  <c r="AS56" i="66"/>
  <c r="AR56" i="66"/>
  <c r="S56" i="66"/>
  <c r="Q56" i="66"/>
  <c r="I56" i="66"/>
  <c r="H56" i="66"/>
  <c r="G56" i="66"/>
  <c r="AS55" i="66"/>
  <c r="AR55" i="66"/>
  <c r="S55" i="66"/>
  <c r="Q55" i="66"/>
  <c r="I55" i="66"/>
  <c r="H55" i="66"/>
  <c r="G55" i="66"/>
  <c r="AS54" i="66"/>
  <c r="AR54" i="66"/>
  <c r="S54" i="66"/>
  <c r="Q54" i="66"/>
  <c r="I54" i="66"/>
  <c r="H54" i="66"/>
  <c r="G54" i="66"/>
  <c r="AS53" i="66"/>
  <c r="AR53" i="66"/>
  <c r="S53" i="66"/>
  <c r="Q53" i="66"/>
  <c r="I53" i="66"/>
  <c r="H53" i="66"/>
  <c r="G53" i="66"/>
  <c r="AS52" i="66"/>
  <c r="AR52" i="66"/>
  <c r="S52" i="66"/>
  <c r="Q52" i="66"/>
  <c r="I52" i="66"/>
  <c r="H52" i="66"/>
  <c r="G52" i="66"/>
  <c r="AS51" i="66"/>
  <c r="AR51" i="66"/>
  <c r="S51" i="66"/>
  <c r="Q51" i="66"/>
  <c r="I51" i="66"/>
  <c r="H51" i="66"/>
  <c r="G51" i="66"/>
  <c r="AS50" i="66"/>
  <c r="AR50" i="66"/>
  <c r="S50" i="66"/>
  <c r="Q50" i="66"/>
  <c r="I50" i="66"/>
  <c r="H50" i="66"/>
  <c r="G50" i="66"/>
  <c r="AS49" i="66"/>
  <c r="AR49" i="66"/>
  <c r="S49" i="66"/>
  <c r="Q49" i="66"/>
  <c r="I49" i="66"/>
  <c r="H49" i="66"/>
  <c r="G49" i="66"/>
  <c r="AS48" i="66"/>
  <c r="AR48" i="66"/>
  <c r="S48" i="66"/>
  <c r="Q48" i="66"/>
  <c r="I48" i="66"/>
  <c r="H48" i="66"/>
  <c r="G48" i="66"/>
  <c r="AS47" i="66"/>
  <c r="AR47" i="66"/>
  <c r="S47" i="66"/>
  <c r="Q47" i="66"/>
  <c r="I47" i="66"/>
  <c r="H47" i="66"/>
  <c r="G47" i="66"/>
  <c r="AS46" i="66"/>
  <c r="AR46" i="66"/>
  <c r="S46" i="66"/>
  <c r="Q46" i="66"/>
  <c r="I46" i="66"/>
  <c r="H46" i="66"/>
  <c r="G46" i="66"/>
  <c r="AS45" i="66"/>
  <c r="AR45" i="66"/>
  <c r="S45" i="66"/>
  <c r="Q45" i="66"/>
  <c r="I45" i="66"/>
  <c r="H45" i="66"/>
  <c r="G45" i="66"/>
  <c r="AS44" i="66"/>
  <c r="AR44" i="66"/>
  <c r="S44" i="66"/>
  <c r="Q44" i="66"/>
  <c r="I44" i="66"/>
  <c r="H44" i="66"/>
  <c r="G44" i="66"/>
  <c r="AS43" i="66"/>
  <c r="AR43" i="66"/>
  <c r="S43" i="66"/>
  <c r="Q43" i="66"/>
  <c r="I43" i="66"/>
  <c r="H43" i="66"/>
  <c r="G43" i="66"/>
  <c r="AS42" i="66"/>
  <c r="AR42" i="66"/>
  <c r="S42" i="66"/>
  <c r="Q42" i="66"/>
  <c r="I42" i="66"/>
  <c r="H42" i="66"/>
  <c r="G42" i="66"/>
  <c r="AS41" i="66"/>
  <c r="AR41" i="66"/>
  <c r="S41" i="66"/>
  <c r="Q41" i="66"/>
  <c r="I41" i="66"/>
  <c r="H41" i="66"/>
  <c r="G41" i="66"/>
  <c r="AS40" i="66"/>
  <c r="AR40" i="66"/>
  <c r="S40" i="66"/>
  <c r="Q40" i="66"/>
  <c r="I40" i="66"/>
  <c r="H40" i="66"/>
  <c r="G40" i="66"/>
  <c r="AS39" i="66"/>
  <c r="AR39" i="66"/>
  <c r="S39" i="66"/>
  <c r="Q39" i="66"/>
  <c r="I39" i="66"/>
  <c r="H39" i="66"/>
  <c r="G39" i="66"/>
  <c r="AS38" i="66"/>
  <c r="AR38" i="66"/>
  <c r="S38" i="66"/>
  <c r="Q38" i="66"/>
  <c r="I38" i="66"/>
  <c r="H38" i="66"/>
  <c r="G38" i="66"/>
  <c r="AS37" i="66"/>
  <c r="AR37" i="66"/>
  <c r="S37" i="66"/>
  <c r="Q37" i="66"/>
  <c r="I37" i="66"/>
  <c r="H37" i="66"/>
  <c r="G37" i="66"/>
  <c r="AS36" i="66"/>
  <c r="AR36" i="66"/>
  <c r="S36" i="66"/>
  <c r="Q36" i="66"/>
  <c r="I36" i="66"/>
  <c r="H36" i="66"/>
  <c r="G36" i="66"/>
  <c r="AS35" i="66"/>
  <c r="AR35" i="66"/>
  <c r="S35" i="66"/>
  <c r="Q35" i="66"/>
  <c r="I35" i="66"/>
  <c r="H35" i="66"/>
  <c r="G35" i="66"/>
  <c r="AS34" i="66"/>
  <c r="AR34" i="66"/>
  <c r="S34" i="66"/>
  <c r="Q34" i="66"/>
  <c r="I34" i="66"/>
  <c r="H34" i="66"/>
  <c r="G34" i="66"/>
  <c r="AS33" i="66"/>
  <c r="AR33" i="66"/>
  <c r="S33" i="66"/>
  <c r="Q33" i="66"/>
  <c r="I33" i="66"/>
  <c r="H33" i="66"/>
  <c r="G33" i="66"/>
  <c r="AS32" i="66"/>
  <c r="AR32" i="66"/>
  <c r="S32" i="66"/>
  <c r="Q32" i="66"/>
  <c r="I32" i="66"/>
  <c r="H32" i="66"/>
  <c r="G32" i="66"/>
  <c r="AS31" i="66"/>
  <c r="AR31" i="66"/>
  <c r="S31" i="66"/>
  <c r="Q31" i="66"/>
  <c r="I31" i="66"/>
  <c r="H31" i="66"/>
  <c r="G31" i="66"/>
  <c r="AS30" i="66"/>
  <c r="AR30" i="66"/>
  <c r="S30" i="66"/>
  <c r="Q30" i="66"/>
  <c r="I30" i="66"/>
  <c r="H30" i="66"/>
  <c r="G30" i="66"/>
  <c r="AS29" i="66"/>
  <c r="AR29" i="66"/>
  <c r="S29" i="66"/>
  <c r="Q29" i="66"/>
  <c r="I29" i="66"/>
  <c r="H29" i="66"/>
  <c r="G29" i="66"/>
  <c r="AS28" i="66"/>
  <c r="AR28" i="66"/>
  <c r="S28" i="66"/>
  <c r="Q28" i="66"/>
  <c r="I28" i="66"/>
  <c r="H28" i="66"/>
  <c r="G28" i="66"/>
  <c r="AS27" i="66"/>
  <c r="AR27" i="66"/>
  <c r="S27" i="66"/>
  <c r="Q27" i="66"/>
  <c r="I27" i="66"/>
  <c r="H27" i="66"/>
  <c r="G27" i="66"/>
  <c r="AS26" i="66"/>
  <c r="AR26" i="66"/>
  <c r="S26" i="66"/>
  <c r="Q26" i="66"/>
  <c r="I26" i="66"/>
  <c r="H26" i="66"/>
  <c r="G26" i="66"/>
  <c r="AS25" i="66"/>
  <c r="AR25" i="66"/>
  <c r="S25" i="66"/>
  <c r="Q25" i="66"/>
  <c r="I25" i="66"/>
  <c r="H25" i="66"/>
  <c r="G25" i="66"/>
  <c r="AS24" i="66"/>
  <c r="AR24" i="66"/>
  <c r="S24" i="66"/>
  <c r="Q24" i="66"/>
  <c r="I24" i="66"/>
  <c r="H24" i="66"/>
  <c r="G24" i="66"/>
  <c r="AS23" i="66"/>
  <c r="AR23" i="66"/>
  <c r="Z23" i="66"/>
  <c r="S23" i="66"/>
  <c r="Q23" i="66"/>
  <c r="I23" i="66"/>
  <c r="H23" i="66"/>
  <c r="G23" i="66"/>
  <c r="AS22" i="66"/>
  <c r="AR22" i="66"/>
  <c r="Z22" i="66"/>
  <c r="S22" i="66"/>
  <c r="Q22" i="66"/>
  <c r="I22" i="66"/>
  <c r="H22" i="66"/>
  <c r="G22" i="66"/>
  <c r="AS21" i="66"/>
  <c r="AR21" i="66"/>
  <c r="Z21" i="66"/>
  <c r="S21" i="66"/>
  <c r="Q21" i="66"/>
  <c r="I21" i="66"/>
  <c r="H21" i="66"/>
  <c r="G21" i="66"/>
  <c r="AS20" i="66"/>
  <c r="AR20" i="66"/>
  <c r="Z20" i="66"/>
  <c r="S20" i="66"/>
  <c r="Q20" i="66"/>
  <c r="I20" i="66"/>
  <c r="H20" i="66"/>
  <c r="G20" i="66"/>
  <c r="AS19" i="66"/>
  <c r="AR19" i="66"/>
  <c r="Z19" i="66"/>
  <c r="S19" i="66"/>
  <c r="Q19" i="66"/>
  <c r="I19" i="66"/>
  <c r="H19" i="66"/>
  <c r="G19" i="66"/>
  <c r="AS18" i="66"/>
  <c r="AR18" i="66"/>
  <c r="Z18" i="66"/>
  <c r="S18" i="66"/>
  <c r="Q18" i="66"/>
  <c r="I18" i="66"/>
  <c r="H18" i="66"/>
  <c r="G18" i="66"/>
  <c r="AS17" i="66"/>
  <c r="AR17" i="66"/>
  <c r="Z17" i="66"/>
  <c r="S17" i="66"/>
  <c r="Q17" i="66"/>
  <c r="I17" i="66"/>
  <c r="H17" i="66"/>
  <c r="G17" i="66"/>
  <c r="AS16" i="66"/>
  <c r="AR16" i="66"/>
  <c r="Z16" i="66"/>
  <c r="S16" i="66"/>
  <c r="Q16" i="66"/>
  <c r="I16" i="66"/>
  <c r="H120" i="66" s="1"/>
  <c r="H16" i="66"/>
  <c r="G16" i="66"/>
  <c r="D120" i="66" s="1"/>
  <c r="J66" i="66" s="1"/>
  <c r="B16" i="66"/>
  <c r="AA16" i="66" s="1"/>
  <c r="AY15" i="66"/>
  <c r="AV15" i="66"/>
  <c r="AM14" i="66"/>
  <c r="AJ14" i="66"/>
  <c r="H14" i="66"/>
  <c r="B10" i="66"/>
  <c r="C9" i="66"/>
  <c r="B141" i="66" s="1"/>
  <c r="D7" i="66"/>
  <c r="V5" i="66"/>
  <c r="E5" i="66"/>
  <c r="E3" i="66"/>
  <c r="C3" i="66"/>
  <c r="AV2" i="66"/>
  <c r="T2" i="66" a="1"/>
  <c r="T2" i="66" s="1"/>
  <c r="Q95" i="62"/>
  <c r="T95" i="62"/>
  <c r="K22" i="4"/>
  <c r="J17" i="62"/>
  <c r="K17" i="62"/>
  <c r="L17" i="62"/>
  <c r="M17" i="62"/>
  <c r="I19" i="62" s="1"/>
  <c r="N17" i="62"/>
  <c r="O17" i="62"/>
  <c r="P17" i="62"/>
  <c r="Q17" i="62"/>
  <c r="R17" i="62"/>
  <c r="I17" i="62"/>
  <c r="BA15" i="58"/>
  <c r="B148" i="63"/>
  <c r="B146" i="63"/>
  <c r="B145" i="63"/>
  <c r="B144" i="63"/>
  <c r="B143" i="63"/>
  <c r="B142" i="63"/>
  <c r="B140" i="63"/>
  <c r="B139" i="63"/>
  <c r="B135" i="63"/>
  <c r="B134" i="63"/>
  <c r="B133" i="63"/>
  <c r="B132" i="63"/>
  <c r="D127" i="63"/>
  <c r="AV127" i="63" s="1"/>
  <c r="B127" i="63"/>
  <c r="D126" i="63"/>
  <c r="AV126" i="63" s="1"/>
  <c r="B126" i="63"/>
  <c r="D125" i="63"/>
  <c r="AV125" i="63" s="1"/>
  <c r="B125" i="63"/>
  <c r="U124" i="63"/>
  <c r="D124" i="63"/>
  <c r="AV124" i="63" s="1"/>
  <c r="B124" i="63"/>
  <c r="D123" i="63"/>
  <c r="AV123" i="63" s="1"/>
  <c r="B123" i="63"/>
  <c r="D122" i="63"/>
  <c r="AV122" i="63" s="1"/>
  <c r="B122" i="63"/>
  <c r="D121" i="63"/>
  <c r="AV121" i="63" s="1"/>
  <c r="B121" i="63"/>
  <c r="V120" i="63"/>
  <c r="T120" i="63"/>
  <c r="AT116" i="63"/>
  <c r="AT115" i="63"/>
  <c r="AS115" i="63"/>
  <c r="AR115" i="63"/>
  <c r="Z115" i="63"/>
  <c r="S115" i="63"/>
  <c r="Q115" i="63"/>
  <c r="J115" i="63"/>
  <c r="I115" i="63"/>
  <c r="H115" i="63"/>
  <c r="G115" i="63"/>
  <c r="AV115" i="63" s="1"/>
  <c r="B115" i="63"/>
  <c r="AA115" i="63" s="1"/>
  <c r="AT114" i="63"/>
  <c r="AS114" i="63"/>
  <c r="AR114" i="63"/>
  <c r="Z114" i="63"/>
  <c r="S114" i="63"/>
  <c r="Q114" i="63"/>
  <c r="J114" i="63"/>
  <c r="I114" i="63"/>
  <c r="H114" i="63"/>
  <c r="G114" i="63"/>
  <c r="B114" i="63"/>
  <c r="AA114" i="63" s="1"/>
  <c r="AT113" i="63"/>
  <c r="AS113" i="63"/>
  <c r="AR113" i="63"/>
  <c r="Z113" i="63"/>
  <c r="S113" i="63"/>
  <c r="Q113" i="63"/>
  <c r="J113" i="63"/>
  <c r="I113" i="63"/>
  <c r="H113" i="63"/>
  <c r="G113" i="63"/>
  <c r="AV113" i="63" s="1"/>
  <c r="B113" i="63"/>
  <c r="AA113" i="63" s="1"/>
  <c r="AT112" i="63"/>
  <c r="AS112" i="63"/>
  <c r="AR112" i="63"/>
  <c r="Z112" i="63"/>
  <c r="S112" i="63"/>
  <c r="Q112" i="63"/>
  <c r="J112" i="63"/>
  <c r="I112" i="63"/>
  <c r="H112" i="63"/>
  <c r="G112" i="63"/>
  <c r="B112" i="63"/>
  <c r="AA112" i="63" s="1"/>
  <c r="AT111" i="63"/>
  <c r="AS111" i="63"/>
  <c r="AR111" i="63"/>
  <c r="Z111" i="63"/>
  <c r="S111" i="63"/>
  <c r="Q111" i="63"/>
  <c r="J111" i="63"/>
  <c r="I111" i="63"/>
  <c r="H111" i="63"/>
  <c r="G111" i="63"/>
  <c r="AV111" i="63" s="1"/>
  <c r="B111" i="63"/>
  <c r="AA111" i="63" s="1"/>
  <c r="AT110" i="63"/>
  <c r="AS110" i="63"/>
  <c r="AR110" i="63"/>
  <c r="Z110" i="63"/>
  <c r="S110" i="63"/>
  <c r="Q110" i="63"/>
  <c r="J110" i="63"/>
  <c r="I110" i="63"/>
  <c r="H110" i="63"/>
  <c r="G110" i="63"/>
  <c r="B110" i="63"/>
  <c r="AA110" i="63" s="1"/>
  <c r="AT109" i="63"/>
  <c r="AS109" i="63"/>
  <c r="AR109" i="63"/>
  <c r="Z109" i="63"/>
  <c r="S109" i="63"/>
  <c r="Q109" i="63"/>
  <c r="J109" i="63"/>
  <c r="I109" i="63"/>
  <c r="H109" i="63"/>
  <c r="G109" i="63"/>
  <c r="AV109" i="63" s="1"/>
  <c r="B109" i="63"/>
  <c r="AA109" i="63" s="1"/>
  <c r="AT108" i="63"/>
  <c r="AS108" i="63"/>
  <c r="AR108" i="63"/>
  <c r="Z108" i="63"/>
  <c r="S108" i="63"/>
  <c r="Q108" i="63"/>
  <c r="J108" i="63"/>
  <c r="I108" i="63"/>
  <c r="H108" i="63"/>
  <c r="G108" i="63"/>
  <c r="B108" i="63"/>
  <c r="AA108" i="63" s="1"/>
  <c r="AT107" i="63"/>
  <c r="AS107" i="63"/>
  <c r="AR107" i="63"/>
  <c r="Z107" i="63"/>
  <c r="S107" i="63"/>
  <c r="Q107" i="63"/>
  <c r="J107" i="63"/>
  <c r="I107" i="63"/>
  <c r="H107" i="63"/>
  <c r="G107" i="63"/>
  <c r="AV107" i="63" s="1"/>
  <c r="B107" i="63"/>
  <c r="AA107" i="63" s="1"/>
  <c r="AT106" i="63"/>
  <c r="AS106" i="63"/>
  <c r="AR106" i="63"/>
  <c r="Z106" i="63"/>
  <c r="S106" i="63"/>
  <c r="Q106" i="63"/>
  <c r="J106" i="63"/>
  <c r="I106" i="63"/>
  <c r="H106" i="63"/>
  <c r="G106" i="63"/>
  <c r="B106" i="63"/>
  <c r="AA106" i="63" s="1"/>
  <c r="AT105" i="63"/>
  <c r="AS105" i="63"/>
  <c r="AR105" i="63"/>
  <c r="Z105" i="63"/>
  <c r="S105" i="63"/>
  <c r="Q105" i="63"/>
  <c r="J105" i="63"/>
  <c r="I105" i="63"/>
  <c r="H105" i="63"/>
  <c r="G105" i="63"/>
  <c r="AV105" i="63" s="1"/>
  <c r="B105" i="63"/>
  <c r="AA105" i="63" s="1"/>
  <c r="AT104" i="63"/>
  <c r="AS104" i="63"/>
  <c r="AR104" i="63"/>
  <c r="Z104" i="63"/>
  <c r="S104" i="63"/>
  <c r="Q104" i="63"/>
  <c r="J104" i="63"/>
  <c r="I104" i="63"/>
  <c r="H104" i="63"/>
  <c r="G104" i="63"/>
  <c r="B104" i="63"/>
  <c r="AA104" i="63" s="1"/>
  <c r="AT103" i="63"/>
  <c r="AS103" i="63"/>
  <c r="AR103" i="63"/>
  <c r="Z103" i="63"/>
  <c r="S103" i="63"/>
  <c r="Q103" i="63"/>
  <c r="J103" i="63"/>
  <c r="I103" i="63"/>
  <c r="H103" i="63"/>
  <c r="G103" i="63"/>
  <c r="AV103" i="63" s="1"/>
  <c r="B103" i="63"/>
  <c r="AA103" i="63" s="1"/>
  <c r="AT102" i="63"/>
  <c r="AS102" i="63"/>
  <c r="AR102" i="63"/>
  <c r="Z102" i="63"/>
  <c r="S102" i="63"/>
  <c r="Q102" i="63"/>
  <c r="J102" i="63"/>
  <c r="I102" i="63"/>
  <c r="H102" i="63"/>
  <c r="G102" i="63"/>
  <c r="B102" i="63"/>
  <c r="AA102" i="63" s="1"/>
  <c r="AT101" i="63"/>
  <c r="AS101" i="63"/>
  <c r="AR101" i="63"/>
  <c r="Z101" i="63"/>
  <c r="S101" i="63"/>
  <c r="Q101" i="63"/>
  <c r="J101" i="63"/>
  <c r="I101" i="63"/>
  <c r="H101" i="63"/>
  <c r="G101" i="63"/>
  <c r="AV101" i="63" s="1"/>
  <c r="B101" i="63"/>
  <c r="AA101" i="63" s="1"/>
  <c r="AT100" i="63"/>
  <c r="AS100" i="63"/>
  <c r="AR100" i="63"/>
  <c r="Z100" i="63"/>
  <c r="S100" i="63"/>
  <c r="Q100" i="63"/>
  <c r="J100" i="63"/>
  <c r="I100" i="63"/>
  <c r="H100" i="63"/>
  <c r="G100" i="63"/>
  <c r="B100" i="63"/>
  <c r="AA100" i="63" s="1"/>
  <c r="AT99" i="63"/>
  <c r="AS99" i="63"/>
  <c r="AR99" i="63"/>
  <c r="Z99" i="63"/>
  <c r="S99" i="63"/>
  <c r="Q99" i="63"/>
  <c r="J99" i="63"/>
  <c r="I99" i="63"/>
  <c r="H99" i="63"/>
  <c r="G99" i="63"/>
  <c r="AV99" i="63" s="1"/>
  <c r="B99" i="63"/>
  <c r="AA99" i="63" s="1"/>
  <c r="AT98" i="63"/>
  <c r="AS98" i="63"/>
  <c r="AR98" i="63"/>
  <c r="Z98" i="63"/>
  <c r="S98" i="63"/>
  <c r="Q98" i="63"/>
  <c r="J98" i="63"/>
  <c r="I98" i="63"/>
  <c r="H98" i="63"/>
  <c r="G98" i="63"/>
  <c r="B98" i="63"/>
  <c r="AA98" i="63" s="1"/>
  <c r="AT97" i="63"/>
  <c r="AS97" i="63"/>
  <c r="AR97" i="63"/>
  <c r="Z97" i="63"/>
  <c r="S97" i="63"/>
  <c r="Q97" i="63"/>
  <c r="J97" i="63"/>
  <c r="I97" i="63"/>
  <c r="H97" i="63"/>
  <c r="G97" i="63"/>
  <c r="AV97" i="63" s="1"/>
  <c r="B97" i="63"/>
  <c r="AA97" i="63" s="1"/>
  <c r="AT96" i="63"/>
  <c r="AS96" i="63"/>
  <c r="AR96" i="63"/>
  <c r="Z96" i="63"/>
  <c r="S96" i="63"/>
  <c r="Q96" i="63"/>
  <c r="J96" i="63"/>
  <c r="I96" i="63"/>
  <c r="H96" i="63"/>
  <c r="G96" i="63"/>
  <c r="B96" i="63"/>
  <c r="AA96" i="63" s="1"/>
  <c r="AT95" i="63"/>
  <c r="AS95" i="63"/>
  <c r="AR95" i="63"/>
  <c r="Z95" i="63"/>
  <c r="S95" i="63"/>
  <c r="Q95" i="63"/>
  <c r="J95" i="63"/>
  <c r="I95" i="63"/>
  <c r="H95" i="63"/>
  <c r="G95" i="63"/>
  <c r="AV95" i="63" s="1"/>
  <c r="B95" i="63"/>
  <c r="AA95" i="63" s="1"/>
  <c r="AT94" i="63"/>
  <c r="AS94" i="63"/>
  <c r="AR94" i="63"/>
  <c r="Z94" i="63"/>
  <c r="S94" i="63"/>
  <c r="Q94" i="63"/>
  <c r="J94" i="63"/>
  <c r="I94" i="63"/>
  <c r="H94" i="63"/>
  <c r="G94" i="63"/>
  <c r="B94" i="63"/>
  <c r="AA94" i="63" s="1"/>
  <c r="AT93" i="63"/>
  <c r="AS93" i="63"/>
  <c r="AR93" i="63"/>
  <c r="Z93" i="63"/>
  <c r="S93" i="63"/>
  <c r="Q93" i="63"/>
  <c r="J93" i="63"/>
  <c r="I93" i="63"/>
  <c r="H93" i="63"/>
  <c r="G93" i="63"/>
  <c r="AV93" i="63" s="1"/>
  <c r="B93" i="63"/>
  <c r="AA93" i="63" s="1"/>
  <c r="AT92" i="63"/>
  <c r="AS92" i="63"/>
  <c r="AR92" i="63"/>
  <c r="Z92" i="63"/>
  <c r="S92" i="63"/>
  <c r="Q92" i="63"/>
  <c r="J92" i="63"/>
  <c r="I92" i="63"/>
  <c r="H92" i="63"/>
  <c r="G92" i="63"/>
  <c r="B92" i="63"/>
  <c r="AA92" i="63" s="1"/>
  <c r="AT91" i="63"/>
  <c r="AS91" i="63"/>
  <c r="AR91" i="63"/>
  <c r="Z91" i="63"/>
  <c r="S91" i="63"/>
  <c r="Q91" i="63"/>
  <c r="J91" i="63"/>
  <c r="I91" i="63"/>
  <c r="H91" i="63"/>
  <c r="G91" i="63"/>
  <c r="AV91" i="63" s="1"/>
  <c r="B91" i="63"/>
  <c r="AA91" i="63" s="1"/>
  <c r="AT90" i="63"/>
  <c r="AS90" i="63"/>
  <c r="AR90" i="63"/>
  <c r="Z90" i="63"/>
  <c r="S90" i="63"/>
  <c r="Q90" i="63"/>
  <c r="J90" i="63"/>
  <c r="I90" i="63"/>
  <c r="H90" i="63"/>
  <c r="G90" i="63"/>
  <c r="B90" i="63"/>
  <c r="AA90" i="63" s="1"/>
  <c r="AT89" i="63"/>
  <c r="AS89" i="63"/>
  <c r="AR89" i="63"/>
  <c r="Z89" i="63"/>
  <c r="S89" i="63"/>
  <c r="Q89" i="63"/>
  <c r="J89" i="63"/>
  <c r="I89" i="63"/>
  <c r="H89" i="63"/>
  <c r="G89" i="63"/>
  <c r="AV89" i="63" s="1"/>
  <c r="B89" i="63"/>
  <c r="AA89" i="63" s="1"/>
  <c r="AT88" i="63"/>
  <c r="AS88" i="63"/>
  <c r="AR88" i="63"/>
  <c r="Z88" i="63"/>
  <c r="S88" i="63"/>
  <c r="Q88" i="63"/>
  <c r="J88" i="63"/>
  <c r="I88" i="63"/>
  <c r="H88" i="63"/>
  <c r="G88" i="63"/>
  <c r="B88" i="63"/>
  <c r="AA88" i="63" s="1"/>
  <c r="AT87" i="63"/>
  <c r="AS87" i="63"/>
  <c r="AR87" i="63"/>
  <c r="Z87" i="63"/>
  <c r="S87" i="63"/>
  <c r="Q87" i="63"/>
  <c r="J87" i="63"/>
  <c r="I87" i="63"/>
  <c r="H87" i="63"/>
  <c r="G87" i="63"/>
  <c r="AV87" i="63" s="1"/>
  <c r="B87" i="63"/>
  <c r="AA87" i="63" s="1"/>
  <c r="AT86" i="63"/>
  <c r="AS86" i="63"/>
  <c r="AR86" i="63"/>
  <c r="Z86" i="63"/>
  <c r="S86" i="63"/>
  <c r="Q86" i="63"/>
  <c r="J86" i="63"/>
  <c r="I86" i="63"/>
  <c r="H86" i="63"/>
  <c r="G86" i="63"/>
  <c r="B86" i="63"/>
  <c r="AA86" i="63" s="1"/>
  <c r="AT85" i="63"/>
  <c r="AS85" i="63"/>
  <c r="AR85" i="63"/>
  <c r="Z85" i="63"/>
  <c r="S85" i="63"/>
  <c r="Q85" i="63"/>
  <c r="J85" i="63"/>
  <c r="I85" i="63"/>
  <c r="H85" i="63"/>
  <c r="G85" i="63"/>
  <c r="AV85" i="63" s="1"/>
  <c r="B85" i="63"/>
  <c r="AA85" i="63" s="1"/>
  <c r="AT84" i="63"/>
  <c r="AS84" i="63"/>
  <c r="AR84" i="63"/>
  <c r="Z84" i="63"/>
  <c r="S84" i="63"/>
  <c r="Q84" i="63"/>
  <c r="J84" i="63"/>
  <c r="I84" i="63"/>
  <c r="H84" i="63"/>
  <c r="G84" i="63"/>
  <c r="B84" i="63"/>
  <c r="AA84" i="63" s="1"/>
  <c r="AT83" i="63"/>
  <c r="AS83" i="63"/>
  <c r="AR83" i="63"/>
  <c r="Z83" i="63"/>
  <c r="S83" i="63"/>
  <c r="Q83" i="63"/>
  <c r="J83" i="63"/>
  <c r="I83" i="63"/>
  <c r="H83" i="63"/>
  <c r="G83" i="63"/>
  <c r="AV83" i="63" s="1"/>
  <c r="B83" i="63"/>
  <c r="AA83" i="63" s="1"/>
  <c r="AT82" i="63"/>
  <c r="AS82" i="63"/>
  <c r="AR82" i="63"/>
  <c r="Z82" i="63"/>
  <c r="S82" i="63"/>
  <c r="Q82" i="63"/>
  <c r="J82" i="63"/>
  <c r="I82" i="63"/>
  <c r="H82" i="63"/>
  <c r="G82" i="63"/>
  <c r="B82" i="63"/>
  <c r="AA82" i="63" s="1"/>
  <c r="AT81" i="63"/>
  <c r="AS81" i="63"/>
  <c r="AR81" i="63"/>
  <c r="Z81" i="63"/>
  <c r="S81" i="63"/>
  <c r="Q81" i="63"/>
  <c r="J81" i="63"/>
  <c r="I81" i="63"/>
  <c r="H81" i="63"/>
  <c r="G81" i="63"/>
  <c r="AV81" i="63" s="1"/>
  <c r="B81" i="63"/>
  <c r="AA81" i="63" s="1"/>
  <c r="AT80" i="63"/>
  <c r="AS80" i="63"/>
  <c r="AR80" i="63"/>
  <c r="Z80" i="63"/>
  <c r="S80" i="63"/>
  <c r="Q80" i="63"/>
  <c r="J80" i="63"/>
  <c r="I80" i="63"/>
  <c r="H80" i="63"/>
  <c r="G80" i="63"/>
  <c r="B80" i="63"/>
  <c r="AA80" i="63" s="1"/>
  <c r="AT79" i="63"/>
  <c r="AS79" i="63"/>
  <c r="AR79" i="63"/>
  <c r="Z79" i="63"/>
  <c r="S79" i="63"/>
  <c r="Q79" i="63"/>
  <c r="J79" i="63"/>
  <c r="I79" i="63"/>
  <c r="H79" i="63"/>
  <c r="G79" i="63"/>
  <c r="AV79" i="63" s="1"/>
  <c r="B79" i="63"/>
  <c r="AA79" i="63" s="1"/>
  <c r="AT78" i="63"/>
  <c r="AS78" i="63"/>
  <c r="AR78" i="63"/>
  <c r="Z78" i="63"/>
  <c r="S78" i="63"/>
  <c r="Q78" i="63"/>
  <c r="J78" i="63"/>
  <c r="I78" i="63"/>
  <c r="H78" i="63"/>
  <c r="G78" i="63"/>
  <c r="B78" i="63"/>
  <c r="AA78" i="63" s="1"/>
  <c r="AT77" i="63"/>
  <c r="AS77" i="63"/>
  <c r="AR77" i="63"/>
  <c r="Z77" i="63"/>
  <c r="S77" i="63"/>
  <c r="Q77" i="63"/>
  <c r="J77" i="63"/>
  <c r="I77" i="63"/>
  <c r="H77" i="63"/>
  <c r="G77" i="63"/>
  <c r="AV77" i="63" s="1"/>
  <c r="B77" i="63"/>
  <c r="AA77" i="63" s="1"/>
  <c r="AT76" i="63"/>
  <c r="AS76" i="63"/>
  <c r="AR76" i="63"/>
  <c r="Z76" i="63"/>
  <c r="S76" i="63"/>
  <c r="Q76" i="63"/>
  <c r="J76" i="63"/>
  <c r="I76" i="63"/>
  <c r="H76" i="63"/>
  <c r="G76" i="63"/>
  <c r="B76" i="63"/>
  <c r="AA76" i="63" s="1"/>
  <c r="AT75" i="63"/>
  <c r="AS75" i="63"/>
  <c r="AR75" i="63"/>
  <c r="Z75" i="63"/>
  <c r="S75" i="63"/>
  <c r="Q75" i="63"/>
  <c r="J75" i="63"/>
  <c r="I75" i="63"/>
  <c r="H75" i="63"/>
  <c r="G75" i="63"/>
  <c r="AV75" i="63" s="1"/>
  <c r="B75" i="63"/>
  <c r="AA75" i="63" s="1"/>
  <c r="AT74" i="63"/>
  <c r="AS74" i="63"/>
  <c r="AR74" i="63"/>
  <c r="Z74" i="63"/>
  <c r="S74" i="63"/>
  <c r="Q74" i="63"/>
  <c r="J74" i="63"/>
  <c r="I74" i="63"/>
  <c r="H74" i="63"/>
  <c r="G74" i="63"/>
  <c r="B74" i="63"/>
  <c r="AA74" i="63" s="1"/>
  <c r="AT73" i="63"/>
  <c r="AS73" i="63"/>
  <c r="AR73" i="63"/>
  <c r="Z73" i="63"/>
  <c r="S73" i="63"/>
  <c r="Q73" i="63"/>
  <c r="J73" i="63"/>
  <c r="I73" i="63"/>
  <c r="H73" i="63"/>
  <c r="G73" i="63"/>
  <c r="AV73" i="63" s="1"/>
  <c r="B73" i="63"/>
  <c r="AA73" i="63" s="1"/>
  <c r="AT72" i="63"/>
  <c r="AS72" i="63"/>
  <c r="AR72" i="63"/>
  <c r="Z72" i="63"/>
  <c r="S72" i="63"/>
  <c r="Q72" i="63"/>
  <c r="J72" i="63"/>
  <c r="I72" i="63"/>
  <c r="H72" i="63"/>
  <c r="G72" i="63"/>
  <c r="B72" i="63"/>
  <c r="AA72" i="63" s="1"/>
  <c r="AT71" i="63"/>
  <c r="AS71" i="63"/>
  <c r="AR71" i="63"/>
  <c r="Z71" i="63"/>
  <c r="S71" i="63"/>
  <c r="Q71" i="63"/>
  <c r="J71" i="63"/>
  <c r="I71" i="63"/>
  <c r="H71" i="63"/>
  <c r="G71" i="63"/>
  <c r="AV71" i="63" s="1"/>
  <c r="B71" i="63"/>
  <c r="AA71" i="63" s="1"/>
  <c r="AT70" i="63"/>
  <c r="AS70" i="63"/>
  <c r="AR70" i="63"/>
  <c r="Z70" i="63"/>
  <c r="S70" i="63"/>
  <c r="Q70" i="63"/>
  <c r="J70" i="63"/>
  <c r="I70" i="63"/>
  <c r="H70" i="63"/>
  <c r="G70" i="63"/>
  <c r="B70" i="63"/>
  <c r="AA70" i="63" s="1"/>
  <c r="AT69" i="63"/>
  <c r="AS69" i="63"/>
  <c r="AR69" i="63"/>
  <c r="Z69" i="63"/>
  <c r="S69" i="63"/>
  <c r="Q69" i="63"/>
  <c r="J69" i="63"/>
  <c r="I69" i="63"/>
  <c r="H69" i="63"/>
  <c r="G69" i="63"/>
  <c r="AV69" i="63" s="1"/>
  <c r="B69" i="63"/>
  <c r="AA69" i="63" s="1"/>
  <c r="AT68" i="63"/>
  <c r="AS68" i="63"/>
  <c r="AR68" i="63"/>
  <c r="Z68" i="63"/>
  <c r="S68" i="63"/>
  <c r="Q68" i="63"/>
  <c r="J68" i="63"/>
  <c r="I68" i="63"/>
  <c r="H68" i="63"/>
  <c r="G68" i="63"/>
  <c r="AV68" i="63" s="1"/>
  <c r="B68" i="63"/>
  <c r="AA68" i="63" s="1"/>
  <c r="AT67" i="63"/>
  <c r="AS67" i="63"/>
  <c r="AR67" i="63"/>
  <c r="Z67" i="63"/>
  <c r="S67" i="63"/>
  <c r="Q67" i="63"/>
  <c r="J67" i="63"/>
  <c r="I67" i="63"/>
  <c r="H67" i="63"/>
  <c r="G67" i="63"/>
  <c r="AV67" i="63" s="1"/>
  <c r="B67" i="63"/>
  <c r="AA67" i="63" s="1"/>
  <c r="AT66" i="63"/>
  <c r="AS66" i="63"/>
  <c r="AR66" i="63"/>
  <c r="Z66" i="63"/>
  <c r="S66" i="63"/>
  <c r="Q66" i="63"/>
  <c r="J66" i="63"/>
  <c r="I66" i="63"/>
  <c r="H66" i="63"/>
  <c r="G66" i="63"/>
  <c r="AV66" i="63" s="1"/>
  <c r="B66" i="63"/>
  <c r="AA66" i="63" s="1"/>
  <c r="AT65" i="63"/>
  <c r="AS65" i="63"/>
  <c r="AR65" i="63"/>
  <c r="Z65" i="63"/>
  <c r="S65" i="63"/>
  <c r="Q65" i="63"/>
  <c r="J65" i="63"/>
  <c r="I65" i="63"/>
  <c r="H65" i="63"/>
  <c r="G65" i="63"/>
  <c r="AV65" i="63" s="1"/>
  <c r="B65" i="63"/>
  <c r="AA65" i="63" s="1"/>
  <c r="AT64" i="63"/>
  <c r="AS64" i="63"/>
  <c r="AR64" i="63"/>
  <c r="Z64" i="63"/>
  <c r="S64" i="63"/>
  <c r="Q64" i="63"/>
  <c r="J64" i="63"/>
  <c r="I64" i="63"/>
  <c r="H64" i="63"/>
  <c r="G64" i="63"/>
  <c r="AV64" i="63" s="1"/>
  <c r="B64" i="63"/>
  <c r="AA64" i="63" s="1"/>
  <c r="AT63" i="63"/>
  <c r="AS63" i="63"/>
  <c r="AR63" i="63"/>
  <c r="Z63" i="63"/>
  <c r="S63" i="63"/>
  <c r="Q63" i="63"/>
  <c r="J63" i="63"/>
  <c r="I63" i="63"/>
  <c r="H63" i="63"/>
  <c r="G63" i="63"/>
  <c r="AV63" i="63" s="1"/>
  <c r="B63" i="63"/>
  <c r="AA63" i="63" s="1"/>
  <c r="AT62" i="63"/>
  <c r="AS62" i="63"/>
  <c r="AR62" i="63"/>
  <c r="Z62" i="63"/>
  <c r="S62" i="63"/>
  <c r="Q62" i="63"/>
  <c r="J62" i="63"/>
  <c r="I62" i="63"/>
  <c r="H62" i="63"/>
  <c r="G62" i="63"/>
  <c r="AV62" i="63" s="1"/>
  <c r="B62" i="63"/>
  <c r="AA62" i="63" s="1"/>
  <c r="AT61" i="63"/>
  <c r="AS61" i="63"/>
  <c r="AR61" i="63"/>
  <c r="Z61" i="63"/>
  <c r="S61" i="63"/>
  <c r="Q61" i="63"/>
  <c r="J61" i="63"/>
  <c r="I61" i="63"/>
  <c r="H61" i="63"/>
  <c r="G61" i="63"/>
  <c r="AV61" i="63" s="1"/>
  <c r="B61" i="63"/>
  <c r="AA61" i="63" s="1"/>
  <c r="AT60" i="63"/>
  <c r="AS60" i="63"/>
  <c r="AR60" i="63"/>
  <c r="Z60" i="63"/>
  <c r="S60" i="63"/>
  <c r="Q60" i="63"/>
  <c r="J60" i="63"/>
  <c r="I60" i="63"/>
  <c r="H60" i="63"/>
  <c r="G60" i="63"/>
  <c r="AV60" i="63" s="1"/>
  <c r="B60" i="63"/>
  <c r="AA60" i="63" s="1"/>
  <c r="AT59" i="63"/>
  <c r="AS59" i="63"/>
  <c r="AR59" i="63"/>
  <c r="S59" i="63"/>
  <c r="Q59" i="63"/>
  <c r="J59" i="63"/>
  <c r="I59" i="63"/>
  <c r="H59" i="63"/>
  <c r="G59" i="63"/>
  <c r="AV59" i="63" s="1"/>
  <c r="B59" i="63"/>
  <c r="AA59" i="63" s="1"/>
  <c r="AT58" i="63"/>
  <c r="AS58" i="63"/>
  <c r="AR58" i="63"/>
  <c r="S58" i="63"/>
  <c r="Q58" i="63"/>
  <c r="J58" i="63"/>
  <c r="I58" i="63"/>
  <c r="H58" i="63"/>
  <c r="G58" i="63"/>
  <c r="AV58" i="63" s="1"/>
  <c r="B58" i="63"/>
  <c r="AA58" i="63" s="1"/>
  <c r="AT57" i="63"/>
  <c r="AS57" i="63"/>
  <c r="AR57" i="63"/>
  <c r="S57" i="63"/>
  <c r="Q57" i="63"/>
  <c r="J57" i="63"/>
  <c r="I57" i="63"/>
  <c r="H57" i="63"/>
  <c r="G57" i="63"/>
  <c r="AV57" i="63" s="1"/>
  <c r="B57" i="63"/>
  <c r="AA57" i="63" s="1"/>
  <c r="AT56" i="63"/>
  <c r="AS56" i="63"/>
  <c r="AR56" i="63"/>
  <c r="S56" i="63"/>
  <c r="Q56" i="63"/>
  <c r="J56" i="63"/>
  <c r="I56" i="63"/>
  <c r="H56" i="63"/>
  <c r="G56" i="63"/>
  <c r="AV56" i="63" s="1"/>
  <c r="B56" i="63"/>
  <c r="AA56" i="63" s="1"/>
  <c r="AT55" i="63"/>
  <c r="AS55" i="63"/>
  <c r="AR55" i="63"/>
  <c r="S55" i="63"/>
  <c r="Q55" i="63"/>
  <c r="J55" i="63"/>
  <c r="I55" i="63"/>
  <c r="H55" i="63"/>
  <c r="G55" i="63"/>
  <c r="AV55" i="63" s="1"/>
  <c r="B55" i="63"/>
  <c r="AA55" i="63" s="1"/>
  <c r="AV54" i="63"/>
  <c r="AT54" i="63"/>
  <c r="AS54" i="63"/>
  <c r="AR54" i="63"/>
  <c r="S54" i="63"/>
  <c r="Q54" i="63"/>
  <c r="J54" i="63"/>
  <c r="I54" i="63"/>
  <c r="H54" i="63"/>
  <c r="G54" i="63"/>
  <c r="B54" i="63"/>
  <c r="AA54" i="63" s="1"/>
  <c r="AT53" i="63"/>
  <c r="AS53" i="63"/>
  <c r="AR53" i="63"/>
  <c r="S53" i="63"/>
  <c r="Q53" i="63"/>
  <c r="J53" i="63"/>
  <c r="I53" i="63"/>
  <c r="H53" i="63"/>
  <c r="G53" i="63"/>
  <c r="AV53" i="63" s="1"/>
  <c r="B53" i="63"/>
  <c r="AA53" i="63" s="1"/>
  <c r="AT52" i="63"/>
  <c r="AS52" i="63"/>
  <c r="AR52" i="63"/>
  <c r="S52" i="63"/>
  <c r="Q52" i="63"/>
  <c r="J52" i="63"/>
  <c r="I52" i="63"/>
  <c r="H52" i="63"/>
  <c r="G52" i="63"/>
  <c r="B52" i="63"/>
  <c r="AA52" i="63" s="1"/>
  <c r="AT51" i="63"/>
  <c r="AS51" i="63"/>
  <c r="AR51" i="63"/>
  <c r="S51" i="63"/>
  <c r="Q51" i="63"/>
  <c r="J51" i="63"/>
  <c r="I51" i="63"/>
  <c r="H51" i="63"/>
  <c r="G51" i="63"/>
  <c r="AV51" i="63" s="1"/>
  <c r="B51" i="63"/>
  <c r="AA51" i="63" s="1"/>
  <c r="AT50" i="63"/>
  <c r="AS50" i="63"/>
  <c r="AR50" i="63"/>
  <c r="S50" i="63"/>
  <c r="Q50" i="63"/>
  <c r="J50" i="63"/>
  <c r="I50" i="63"/>
  <c r="H50" i="63"/>
  <c r="G50" i="63"/>
  <c r="B50" i="63"/>
  <c r="AA50" i="63" s="1"/>
  <c r="AT49" i="63"/>
  <c r="AS49" i="63"/>
  <c r="AR49" i="63"/>
  <c r="S49" i="63"/>
  <c r="Q49" i="63"/>
  <c r="J49" i="63"/>
  <c r="I49" i="63"/>
  <c r="H49" i="63"/>
  <c r="G49" i="63"/>
  <c r="AV49" i="63" s="1"/>
  <c r="B49" i="63"/>
  <c r="AA49" i="63" s="1"/>
  <c r="AT48" i="63"/>
  <c r="AS48" i="63"/>
  <c r="AR48" i="63"/>
  <c r="S48" i="63"/>
  <c r="Q48" i="63"/>
  <c r="J48" i="63"/>
  <c r="I48" i="63"/>
  <c r="H48" i="63"/>
  <c r="G48" i="63"/>
  <c r="B48" i="63"/>
  <c r="AA48" i="63" s="1"/>
  <c r="AV47" i="63"/>
  <c r="AT47" i="63"/>
  <c r="AS47" i="63"/>
  <c r="AR47" i="63"/>
  <c r="S47" i="63"/>
  <c r="Q47" i="63"/>
  <c r="J47" i="63"/>
  <c r="I47" i="63"/>
  <c r="H47" i="63"/>
  <c r="G47" i="63"/>
  <c r="B47" i="63"/>
  <c r="AA47" i="63" s="1"/>
  <c r="AT46" i="63"/>
  <c r="AS46" i="63"/>
  <c r="AR46" i="63"/>
  <c r="S46" i="63"/>
  <c r="Q46" i="63"/>
  <c r="J46" i="63"/>
  <c r="I46" i="63"/>
  <c r="H46" i="63"/>
  <c r="G46" i="63"/>
  <c r="B46" i="63"/>
  <c r="AA46" i="63" s="1"/>
  <c r="AT45" i="63"/>
  <c r="AS45" i="63"/>
  <c r="AR45" i="63"/>
  <c r="S45" i="63"/>
  <c r="Q45" i="63"/>
  <c r="J45" i="63"/>
  <c r="I45" i="63"/>
  <c r="H45" i="63"/>
  <c r="G45" i="63"/>
  <c r="AV45" i="63" s="1"/>
  <c r="B45" i="63"/>
  <c r="AA45" i="63" s="1"/>
  <c r="AT44" i="63"/>
  <c r="AS44" i="63"/>
  <c r="AR44" i="63"/>
  <c r="S44" i="63"/>
  <c r="Q44" i="63"/>
  <c r="J44" i="63"/>
  <c r="I44" i="63"/>
  <c r="H44" i="63"/>
  <c r="G44" i="63"/>
  <c r="AV44" i="63" s="1"/>
  <c r="B44" i="63"/>
  <c r="AA44" i="63" s="1"/>
  <c r="AT43" i="63"/>
  <c r="AS43" i="63"/>
  <c r="AR43" i="63"/>
  <c r="S43" i="63"/>
  <c r="Q43" i="63"/>
  <c r="J43" i="63"/>
  <c r="I43" i="63"/>
  <c r="H43" i="63"/>
  <c r="G43" i="63"/>
  <c r="AV43" i="63" s="1"/>
  <c r="B43" i="63"/>
  <c r="AA43" i="63" s="1"/>
  <c r="AT42" i="63"/>
  <c r="AS42" i="63"/>
  <c r="AR42" i="63"/>
  <c r="S42" i="63"/>
  <c r="Q42" i="63"/>
  <c r="J42" i="63"/>
  <c r="I42" i="63"/>
  <c r="H42" i="63"/>
  <c r="G42" i="63"/>
  <c r="AV42" i="63" s="1"/>
  <c r="B42" i="63"/>
  <c r="AA42" i="63" s="1"/>
  <c r="AT41" i="63"/>
  <c r="AS41" i="63"/>
  <c r="AR41" i="63"/>
  <c r="S41" i="63"/>
  <c r="Q41" i="63"/>
  <c r="J41" i="63"/>
  <c r="I41" i="63"/>
  <c r="H41" i="63"/>
  <c r="G41" i="63"/>
  <c r="AV41" i="63" s="1"/>
  <c r="B41" i="63"/>
  <c r="AA41" i="63" s="1"/>
  <c r="AT40" i="63"/>
  <c r="AS40" i="63"/>
  <c r="AR40" i="63"/>
  <c r="S40" i="63"/>
  <c r="Q40" i="63"/>
  <c r="J40" i="63"/>
  <c r="I40" i="63"/>
  <c r="H40" i="63"/>
  <c r="G40" i="63"/>
  <c r="AV40" i="63" s="1"/>
  <c r="B40" i="63"/>
  <c r="AA40" i="63" s="1"/>
  <c r="AT39" i="63"/>
  <c r="AS39" i="63"/>
  <c r="AR39" i="63"/>
  <c r="S39" i="63"/>
  <c r="Q39" i="63"/>
  <c r="J39" i="63"/>
  <c r="I39" i="63"/>
  <c r="H39" i="63"/>
  <c r="G39" i="63"/>
  <c r="AV39" i="63" s="1"/>
  <c r="B39" i="63"/>
  <c r="AA39" i="63" s="1"/>
  <c r="AV38" i="63"/>
  <c r="AT38" i="63"/>
  <c r="AS38" i="63"/>
  <c r="AR38" i="63"/>
  <c r="S38" i="63"/>
  <c r="Q38" i="63"/>
  <c r="J38" i="63"/>
  <c r="I38" i="63"/>
  <c r="H38" i="63"/>
  <c r="G38" i="63"/>
  <c r="B38" i="63"/>
  <c r="AA38" i="63" s="1"/>
  <c r="AT37" i="63"/>
  <c r="AS37" i="63"/>
  <c r="AR37" i="63"/>
  <c r="S37" i="63"/>
  <c r="Q37" i="63"/>
  <c r="J37" i="63"/>
  <c r="I37" i="63"/>
  <c r="H37" i="63"/>
  <c r="G37" i="63"/>
  <c r="AV37" i="63" s="1"/>
  <c r="B37" i="63"/>
  <c r="AA37" i="63" s="1"/>
  <c r="AT36" i="63"/>
  <c r="AS36" i="63"/>
  <c r="AR36" i="63"/>
  <c r="S36" i="63"/>
  <c r="Q36" i="63"/>
  <c r="J36" i="63"/>
  <c r="I36" i="63"/>
  <c r="H36" i="63"/>
  <c r="G36" i="63"/>
  <c r="B36" i="63"/>
  <c r="AA36" i="63" s="1"/>
  <c r="AT35" i="63"/>
  <c r="AS35" i="63"/>
  <c r="AR35" i="63"/>
  <c r="S35" i="63"/>
  <c r="Q35" i="63"/>
  <c r="J35" i="63"/>
  <c r="I35" i="63"/>
  <c r="H35" i="63"/>
  <c r="G35" i="63"/>
  <c r="AV35" i="63" s="1"/>
  <c r="B35" i="63"/>
  <c r="AA35" i="63" s="1"/>
  <c r="AT34" i="63"/>
  <c r="AS34" i="63"/>
  <c r="AR34" i="63"/>
  <c r="S34" i="63"/>
  <c r="Q34" i="63"/>
  <c r="J34" i="63"/>
  <c r="I34" i="63"/>
  <c r="H34" i="63"/>
  <c r="G34" i="63"/>
  <c r="AV34" i="63" s="1"/>
  <c r="B34" i="63"/>
  <c r="AA34" i="63" s="1"/>
  <c r="AT33" i="63"/>
  <c r="AS33" i="63"/>
  <c r="AR33" i="63"/>
  <c r="S33" i="63"/>
  <c r="Q33" i="63"/>
  <c r="J33" i="63"/>
  <c r="I33" i="63"/>
  <c r="H33" i="63"/>
  <c r="G33" i="63"/>
  <c r="AV33" i="63" s="1"/>
  <c r="B33" i="63"/>
  <c r="AA33" i="63" s="1"/>
  <c r="AT32" i="63"/>
  <c r="AS32" i="63"/>
  <c r="AR32" i="63"/>
  <c r="S32" i="63"/>
  <c r="Q32" i="63"/>
  <c r="J32" i="63"/>
  <c r="I32" i="63"/>
  <c r="H32" i="63"/>
  <c r="G32" i="63"/>
  <c r="AV32" i="63" s="1"/>
  <c r="B32" i="63"/>
  <c r="AA32" i="63" s="1"/>
  <c r="AT31" i="63"/>
  <c r="AS31" i="63"/>
  <c r="AR31" i="63"/>
  <c r="S31" i="63"/>
  <c r="Q31" i="63"/>
  <c r="J31" i="63"/>
  <c r="I31" i="63"/>
  <c r="H31" i="63"/>
  <c r="G31" i="63"/>
  <c r="AV31" i="63" s="1"/>
  <c r="B31" i="63"/>
  <c r="AA31" i="63" s="1"/>
  <c r="AT30" i="63"/>
  <c r="AS30" i="63"/>
  <c r="AR30" i="63"/>
  <c r="S30" i="63"/>
  <c r="Q30" i="63"/>
  <c r="J30" i="63"/>
  <c r="I30" i="63"/>
  <c r="H30" i="63"/>
  <c r="G30" i="63"/>
  <c r="AV30" i="63" s="1"/>
  <c r="B30" i="63"/>
  <c r="AA30" i="63" s="1"/>
  <c r="AT29" i="63"/>
  <c r="AS29" i="63"/>
  <c r="AR29" i="63"/>
  <c r="S29" i="63"/>
  <c r="Q29" i="63"/>
  <c r="J29" i="63"/>
  <c r="I29" i="63"/>
  <c r="H29" i="63"/>
  <c r="G29" i="63"/>
  <c r="AV29" i="63" s="1"/>
  <c r="B29" i="63"/>
  <c r="AA29" i="63" s="1"/>
  <c r="AV28" i="63"/>
  <c r="AT28" i="63"/>
  <c r="AS28" i="63"/>
  <c r="AR28" i="63"/>
  <c r="S28" i="63"/>
  <c r="Q28" i="63"/>
  <c r="J28" i="63"/>
  <c r="I28" i="63"/>
  <c r="H28" i="63"/>
  <c r="G28" i="63"/>
  <c r="B28" i="63"/>
  <c r="AA28" i="63" s="1"/>
  <c r="AT27" i="63"/>
  <c r="AS27" i="63"/>
  <c r="AR27" i="63"/>
  <c r="S27" i="63"/>
  <c r="Q27" i="63"/>
  <c r="J27" i="63"/>
  <c r="I27" i="63"/>
  <c r="H27" i="63"/>
  <c r="G27" i="63"/>
  <c r="AV27" i="63" s="1"/>
  <c r="B27" i="63"/>
  <c r="AA27" i="63" s="1"/>
  <c r="AT26" i="63"/>
  <c r="AS26" i="63"/>
  <c r="AR26" i="63"/>
  <c r="S26" i="63"/>
  <c r="Q26" i="63"/>
  <c r="J26" i="63"/>
  <c r="I26" i="63"/>
  <c r="H26" i="63"/>
  <c r="G26" i="63"/>
  <c r="B26" i="63"/>
  <c r="AA26" i="63" s="1"/>
  <c r="AV25" i="63"/>
  <c r="AT25" i="63"/>
  <c r="AS25" i="63"/>
  <c r="AR25" i="63"/>
  <c r="S25" i="63"/>
  <c r="Q25" i="63"/>
  <c r="J25" i="63"/>
  <c r="I25" i="63"/>
  <c r="H25" i="63"/>
  <c r="G25" i="63"/>
  <c r="B25" i="63"/>
  <c r="AA25" i="63" s="1"/>
  <c r="AT24" i="63"/>
  <c r="AS24" i="63"/>
  <c r="AR24" i="63"/>
  <c r="S24" i="63"/>
  <c r="Q24" i="63"/>
  <c r="J24" i="63"/>
  <c r="I24" i="63"/>
  <c r="H24" i="63"/>
  <c r="G24" i="63"/>
  <c r="AV24" i="63" s="1"/>
  <c r="B24" i="63"/>
  <c r="AA24" i="63" s="1"/>
  <c r="AT23" i="63"/>
  <c r="AS23" i="63"/>
  <c r="AR23" i="63"/>
  <c r="Z23" i="63"/>
  <c r="S23" i="63"/>
  <c r="Q23" i="63"/>
  <c r="J23" i="63"/>
  <c r="I23" i="63"/>
  <c r="H23" i="63"/>
  <c r="G23" i="63"/>
  <c r="AV23" i="63" s="1"/>
  <c r="B23" i="63"/>
  <c r="AA23" i="63" s="1"/>
  <c r="AT22" i="63"/>
  <c r="AS22" i="63"/>
  <c r="AR22" i="63"/>
  <c r="Z22" i="63"/>
  <c r="S22" i="63"/>
  <c r="Q22" i="63"/>
  <c r="J22" i="63"/>
  <c r="I22" i="63"/>
  <c r="H22" i="63"/>
  <c r="G22" i="63"/>
  <c r="AV22" i="63" s="1"/>
  <c r="B22" i="63"/>
  <c r="AA22" i="63" s="1"/>
  <c r="AT21" i="63"/>
  <c r="AS21" i="63"/>
  <c r="AR21" i="63"/>
  <c r="Z21" i="63"/>
  <c r="S21" i="63"/>
  <c r="Q21" i="63"/>
  <c r="J21" i="63"/>
  <c r="I21" i="63"/>
  <c r="H21" i="63"/>
  <c r="G21" i="63"/>
  <c r="AV21" i="63" s="1"/>
  <c r="B21" i="63"/>
  <c r="AA21" i="63" s="1"/>
  <c r="AT20" i="63"/>
  <c r="AS20" i="63"/>
  <c r="AR20" i="63"/>
  <c r="Z20" i="63"/>
  <c r="S20" i="63"/>
  <c r="Q20" i="63"/>
  <c r="I20" i="63"/>
  <c r="H20" i="63"/>
  <c r="G20" i="63"/>
  <c r="AS19" i="63"/>
  <c r="AR19" i="63"/>
  <c r="Z19" i="63"/>
  <c r="S19" i="63"/>
  <c r="Q19" i="63"/>
  <c r="I19" i="63"/>
  <c r="H19" i="63"/>
  <c r="G19" i="63"/>
  <c r="AS18" i="63"/>
  <c r="AR18" i="63"/>
  <c r="Z18" i="63"/>
  <c r="S18" i="63"/>
  <c r="Q18" i="63"/>
  <c r="I18" i="63"/>
  <c r="H18" i="63"/>
  <c r="G18" i="63"/>
  <c r="AS17" i="63"/>
  <c r="AR17" i="63"/>
  <c r="Z17" i="63"/>
  <c r="S17" i="63"/>
  <c r="Q17" i="63"/>
  <c r="I17" i="63"/>
  <c r="H17" i="63"/>
  <c r="G17" i="63"/>
  <c r="B17" i="63"/>
  <c r="AA17" i="63" s="1"/>
  <c r="AS16" i="63"/>
  <c r="AR16" i="63"/>
  <c r="Z16" i="63"/>
  <c r="S16" i="63"/>
  <c r="Q16" i="63"/>
  <c r="I16" i="63"/>
  <c r="H120" i="63" s="1"/>
  <c r="H16" i="63"/>
  <c r="G16" i="63"/>
  <c r="D120" i="63" s="1"/>
  <c r="J16" i="63" s="1"/>
  <c r="B16" i="63"/>
  <c r="AA16" i="63" s="1"/>
  <c r="AY15" i="63"/>
  <c r="AV15" i="63"/>
  <c r="AM14" i="63"/>
  <c r="AO14" i="63" s="1"/>
  <c r="AJ14" i="63"/>
  <c r="H14" i="63"/>
  <c r="B10" i="63"/>
  <c r="C9" i="63"/>
  <c r="B141" i="63" s="1"/>
  <c r="D7" i="63"/>
  <c r="V5" i="63"/>
  <c r="E5" i="63"/>
  <c r="E3" i="63"/>
  <c r="C3" i="63"/>
  <c r="AV2" i="63"/>
  <c r="T2" i="63" a="1"/>
  <c r="T2" i="63" s="1"/>
  <c r="G78" i="62"/>
  <c r="G77" i="62"/>
  <c r="B10" i="58"/>
  <c r="C43" i="11"/>
  <c r="F911" i="40"/>
  <c r="F912" i="40"/>
  <c r="F913" i="40"/>
  <c r="F914" i="40"/>
  <c r="F915" i="40"/>
  <c r="C40" i="11"/>
  <c r="Z40" i="61"/>
  <c r="Z39" i="61"/>
  <c r="Z38" i="61"/>
  <c r="Z37" i="61"/>
  <c r="Z36" i="61"/>
  <c r="Z35" i="61"/>
  <c r="Z34" i="61"/>
  <c r="Z33" i="61"/>
  <c r="Z32" i="61"/>
  <c r="Z31" i="61"/>
  <c r="Z30" i="61"/>
  <c r="Z29" i="61"/>
  <c r="Z28" i="61"/>
  <c r="Z27" i="61"/>
  <c r="Z26" i="61"/>
  <c r="Z25" i="61"/>
  <c r="Z24" i="61"/>
  <c r="B148" i="61"/>
  <c r="B146" i="61"/>
  <c r="B145" i="61"/>
  <c r="B144" i="61"/>
  <c r="B143" i="61"/>
  <c r="B142" i="61"/>
  <c r="B140" i="61"/>
  <c r="B139" i="61"/>
  <c r="B135" i="61"/>
  <c r="B134" i="61"/>
  <c r="B133" i="61"/>
  <c r="B132" i="61"/>
  <c r="D127" i="61"/>
  <c r="AV127" i="61" s="1"/>
  <c r="B127" i="61"/>
  <c r="D126" i="61"/>
  <c r="AV126" i="61" s="1"/>
  <c r="B126" i="61"/>
  <c r="D125" i="61"/>
  <c r="AV125" i="61" s="1"/>
  <c r="B125" i="61"/>
  <c r="D124" i="61"/>
  <c r="AV124" i="61" s="1"/>
  <c r="B124" i="61"/>
  <c r="D123" i="61"/>
  <c r="AV123" i="61" s="1"/>
  <c r="B123" i="61"/>
  <c r="D122" i="61"/>
  <c r="AV122" i="61" s="1"/>
  <c r="B122" i="61"/>
  <c r="D121" i="61"/>
  <c r="AV121" i="61" s="1"/>
  <c r="B121" i="61"/>
  <c r="V120" i="61"/>
  <c r="T120" i="61"/>
  <c r="AT116" i="61"/>
  <c r="AT115" i="61"/>
  <c r="AS115" i="61"/>
  <c r="AR115" i="61"/>
  <c r="Z115" i="61"/>
  <c r="S115" i="61"/>
  <c r="Q115" i="61"/>
  <c r="J115" i="61"/>
  <c r="I115" i="61"/>
  <c r="H115" i="61"/>
  <c r="G115" i="61"/>
  <c r="AV115" i="61" s="1"/>
  <c r="B115" i="61"/>
  <c r="AA115" i="61" s="1"/>
  <c r="AT114" i="61"/>
  <c r="AS114" i="61"/>
  <c r="AR114" i="61"/>
  <c r="Z114" i="61"/>
  <c r="S114" i="61"/>
  <c r="Q114" i="61"/>
  <c r="J114" i="61"/>
  <c r="I114" i="61"/>
  <c r="H114" i="61"/>
  <c r="G114" i="61"/>
  <c r="B114" i="61"/>
  <c r="AA114" i="61" s="1"/>
  <c r="AT113" i="61"/>
  <c r="AS113" i="61"/>
  <c r="AR113" i="61"/>
  <c r="Z113" i="61"/>
  <c r="S113" i="61"/>
  <c r="Q113" i="61"/>
  <c r="J113" i="61"/>
  <c r="I113" i="61"/>
  <c r="H113" i="61"/>
  <c r="G113" i="61"/>
  <c r="AV113" i="61" s="1"/>
  <c r="B113" i="61"/>
  <c r="AA113" i="61" s="1"/>
  <c r="AT112" i="61"/>
  <c r="AS112" i="61"/>
  <c r="AR112" i="61"/>
  <c r="Z112" i="61"/>
  <c r="S112" i="61"/>
  <c r="Q112" i="61"/>
  <c r="J112" i="61"/>
  <c r="I112" i="61"/>
  <c r="H112" i="61"/>
  <c r="G112" i="61"/>
  <c r="B112" i="61"/>
  <c r="AA112" i="61" s="1"/>
  <c r="AT111" i="61"/>
  <c r="AS111" i="61"/>
  <c r="AR111" i="61"/>
  <c r="Z111" i="61"/>
  <c r="S111" i="61"/>
  <c r="Q111" i="61"/>
  <c r="J111" i="61"/>
  <c r="I111" i="61"/>
  <c r="H111" i="61"/>
  <c r="G111" i="61"/>
  <c r="AV111" i="61" s="1"/>
  <c r="B111" i="61"/>
  <c r="AA111" i="61" s="1"/>
  <c r="AT110" i="61"/>
  <c r="AS110" i="61"/>
  <c r="AR110" i="61"/>
  <c r="Z110" i="61"/>
  <c r="S110" i="61"/>
  <c r="Q110" i="61"/>
  <c r="J110" i="61"/>
  <c r="I110" i="61"/>
  <c r="H110" i="61"/>
  <c r="G110" i="61"/>
  <c r="B110" i="61"/>
  <c r="AA110" i="61" s="1"/>
  <c r="AT109" i="61"/>
  <c r="AS109" i="61"/>
  <c r="AR109" i="61"/>
  <c r="Z109" i="61"/>
  <c r="S109" i="61"/>
  <c r="Q109" i="61"/>
  <c r="J109" i="61"/>
  <c r="I109" i="61"/>
  <c r="H109" i="61"/>
  <c r="G109" i="61"/>
  <c r="AV109" i="61" s="1"/>
  <c r="B109" i="61"/>
  <c r="AA109" i="61" s="1"/>
  <c r="AT108" i="61"/>
  <c r="AS108" i="61"/>
  <c r="AR108" i="61"/>
  <c r="Z108" i="61"/>
  <c r="S108" i="61"/>
  <c r="Q108" i="61"/>
  <c r="J108" i="61"/>
  <c r="I108" i="61"/>
  <c r="H108" i="61"/>
  <c r="G108" i="61"/>
  <c r="B108" i="61"/>
  <c r="AA108" i="61" s="1"/>
  <c r="AT107" i="61"/>
  <c r="AS107" i="61"/>
  <c r="AR107" i="61"/>
  <c r="Z107" i="61"/>
  <c r="S107" i="61"/>
  <c r="Q107" i="61"/>
  <c r="J107" i="61"/>
  <c r="I107" i="61"/>
  <c r="H107" i="61"/>
  <c r="G107" i="61"/>
  <c r="AV107" i="61" s="1"/>
  <c r="B107" i="61"/>
  <c r="AA107" i="61" s="1"/>
  <c r="AT106" i="61"/>
  <c r="AS106" i="61"/>
  <c r="AR106" i="61"/>
  <c r="Z106" i="61"/>
  <c r="S106" i="61"/>
  <c r="Q106" i="61"/>
  <c r="J106" i="61"/>
  <c r="I106" i="61"/>
  <c r="H106" i="61"/>
  <c r="G106" i="61"/>
  <c r="B106" i="61"/>
  <c r="AA106" i="61" s="1"/>
  <c r="AT105" i="61"/>
  <c r="AS105" i="61"/>
  <c r="AR105" i="61"/>
  <c r="Z105" i="61"/>
  <c r="S105" i="61"/>
  <c r="Q105" i="61"/>
  <c r="J105" i="61"/>
  <c r="I105" i="61"/>
  <c r="H105" i="61"/>
  <c r="G105" i="61"/>
  <c r="AV105" i="61" s="1"/>
  <c r="B105" i="61"/>
  <c r="AA105" i="61" s="1"/>
  <c r="AT104" i="61"/>
  <c r="AS104" i="61"/>
  <c r="AR104" i="61"/>
  <c r="Z104" i="61"/>
  <c r="S104" i="61"/>
  <c r="Q104" i="61"/>
  <c r="J104" i="61"/>
  <c r="I104" i="61"/>
  <c r="H104" i="61"/>
  <c r="G104" i="61"/>
  <c r="B104" i="61"/>
  <c r="AA104" i="61" s="1"/>
  <c r="AT103" i="61"/>
  <c r="AS103" i="61"/>
  <c r="AR103" i="61"/>
  <c r="Z103" i="61"/>
  <c r="S103" i="61"/>
  <c r="Q103" i="61"/>
  <c r="J103" i="61"/>
  <c r="I103" i="61"/>
  <c r="H103" i="61"/>
  <c r="G103" i="61"/>
  <c r="AV103" i="61" s="1"/>
  <c r="B103" i="61"/>
  <c r="AA103" i="61" s="1"/>
  <c r="AT102" i="61"/>
  <c r="AS102" i="61"/>
  <c r="AR102" i="61"/>
  <c r="Z102" i="61"/>
  <c r="S102" i="61"/>
  <c r="Q102" i="61"/>
  <c r="J102" i="61"/>
  <c r="I102" i="61"/>
  <c r="H102" i="61"/>
  <c r="G102" i="61"/>
  <c r="B102" i="61"/>
  <c r="AA102" i="61" s="1"/>
  <c r="AT101" i="61"/>
  <c r="AS101" i="61"/>
  <c r="AR101" i="61"/>
  <c r="Z101" i="61"/>
  <c r="S101" i="61"/>
  <c r="Q101" i="61"/>
  <c r="J101" i="61"/>
  <c r="I101" i="61"/>
  <c r="H101" i="61"/>
  <c r="G101" i="61"/>
  <c r="AV101" i="61" s="1"/>
  <c r="B101" i="61"/>
  <c r="AA101" i="61" s="1"/>
  <c r="AT100" i="61"/>
  <c r="AS100" i="61"/>
  <c r="AR100" i="61"/>
  <c r="Z100" i="61"/>
  <c r="S100" i="61"/>
  <c r="Q100" i="61"/>
  <c r="J100" i="61"/>
  <c r="I100" i="61"/>
  <c r="H100" i="61"/>
  <c r="G100" i="61"/>
  <c r="B100" i="61"/>
  <c r="AA100" i="61" s="1"/>
  <c r="AT99" i="61"/>
  <c r="AS99" i="61"/>
  <c r="AR99" i="61"/>
  <c r="Z99" i="61"/>
  <c r="S99" i="61"/>
  <c r="Q99" i="61"/>
  <c r="J99" i="61"/>
  <c r="I99" i="61"/>
  <c r="H99" i="61"/>
  <c r="G99" i="61"/>
  <c r="AV99" i="61" s="1"/>
  <c r="B99" i="61"/>
  <c r="AA99" i="61" s="1"/>
  <c r="AT98" i="61"/>
  <c r="AS98" i="61"/>
  <c r="AR98" i="61"/>
  <c r="Z98" i="61"/>
  <c r="S98" i="61"/>
  <c r="Q98" i="61"/>
  <c r="J98" i="61"/>
  <c r="I98" i="61"/>
  <c r="H98" i="61"/>
  <c r="G98" i="61"/>
  <c r="B98" i="61"/>
  <c r="AA98" i="61" s="1"/>
  <c r="AT97" i="61"/>
  <c r="AS97" i="61"/>
  <c r="AR97" i="61"/>
  <c r="Z97" i="61"/>
  <c r="S97" i="61"/>
  <c r="Q97" i="61"/>
  <c r="J97" i="61"/>
  <c r="I97" i="61"/>
  <c r="H97" i="61"/>
  <c r="G97" i="61"/>
  <c r="AV97" i="61" s="1"/>
  <c r="B97" i="61"/>
  <c r="AA97" i="61" s="1"/>
  <c r="AT96" i="61"/>
  <c r="AS96" i="61"/>
  <c r="AR96" i="61"/>
  <c r="Z96" i="61"/>
  <c r="S96" i="61"/>
  <c r="Q96" i="61"/>
  <c r="J96" i="61"/>
  <c r="I96" i="61"/>
  <c r="H96" i="61"/>
  <c r="G96" i="61"/>
  <c r="B96" i="61"/>
  <c r="AA96" i="61" s="1"/>
  <c r="AT95" i="61"/>
  <c r="AS95" i="61"/>
  <c r="AR95" i="61"/>
  <c r="Z95" i="61"/>
  <c r="S95" i="61"/>
  <c r="Q95" i="61"/>
  <c r="J95" i="61"/>
  <c r="I95" i="61"/>
  <c r="H95" i="61"/>
  <c r="G95" i="61"/>
  <c r="AV95" i="61" s="1"/>
  <c r="B95" i="61"/>
  <c r="AA95" i="61" s="1"/>
  <c r="AT94" i="61"/>
  <c r="AS94" i="61"/>
  <c r="AR94" i="61"/>
  <c r="Z94" i="61"/>
  <c r="S94" i="61"/>
  <c r="Q94" i="61"/>
  <c r="J94" i="61"/>
  <c r="I94" i="61"/>
  <c r="H94" i="61"/>
  <c r="G94" i="61"/>
  <c r="B94" i="61"/>
  <c r="AA94" i="61" s="1"/>
  <c r="AT93" i="61"/>
  <c r="AS93" i="61"/>
  <c r="AR93" i="61"/>
  <c r="Z93" i="61"/>
  <c r="S93" i="61"/>
  <c r="Q93" i="61"/>
  <c r="J93" i="61"/>
  <c r="I93" i="61"/>
  <c r="H93" i="61"/>
  <c r="G93" i="61"/>
  <c r="AV93" i="61" s="1"/>
  <c r="B93" i="61"/>
  <c r="AA93" i="61" s="1"/>
  <c r="AT92" i="61"/>
  <c r="AS92" i="61"/>
  <c r="AR92" i="61"/>
  <c r="Z92" i="61"/>
  <c r="S92" i="61"/>
  <c r="Q92" i="61"/>
  <c r="J92" i="61"/>
  <c r="I92" i="61"/>
  <c r="H92" i="61"/>
  <c r="G92" i="61"/>
  <c r="B92" i="61"/>
  <c r="AA92" i="61" s="1"/>
  <c r="AT91" i="61"/>
  <c r="AS91" i="61"/>
  <c r="AR91" i="61"/>
  <c r="Z91" i="61"/>
  <c r="S91" i="61"/>
  <c r="Q91" i="61"/>
  <c r="J91" i="61"/>
  <c r="I91" i="61"/>
  <c r="H91" i="61"/>
  <c r="G91" i="61"/>
  <c r="AV91" i="61" s="1"/>
  <c r="B91" i="61"/>
  <c r="AA91" i="61" s="1"/>
  <c r="AT90" i="61"/>
  <c r="AS90" i="61"/>
  <c r="AR90" i="61"/>
  <c r="Z90" i="61"/>
  <c r="S90" i="61"/>
  <c r="Q90" i="61"/>
  <c r="J90" i="61"/>
  <c r="I90" i="61"/>
  <c r="H90" i="61"/>
  <c r="G90" i="61"/>
  <c r="B90" i="61"/>
  <c r="AA90" i="61" s="1"/>
  <c r="AT89" i="61"/>
  <c r="AS89" i="61"/>
  <c r="AR89" i="61"/>
  <c r="Z89" i="61"/>
  <c r="S89" i="61"/>
  <c r="Q89" i="61"/>
  <c r="J89" i="61"/>
  <c r="I89" i="61"/>
  <c r="H89" i="61"/>
  <c r="G89" i="61"/>
  <c r="AV89" i="61" s="1"/>
  <c r="B89" i="61"/>
  <c r="AA89" i="61" s="1"/>
  <c r="AT88" i="61"/>
  <c r="AS88" i="61"/>
  <c r="AR88" i="61"/>
  <c r="Z88" i="61"/>
  <c r="S88" i="61"/>
  <c r="Q88" i="61"/>
  <c r="J88" i="61"/>
  <c r="I88" i="61"/>
  <c r="H88" i="61"/>
  <c r="G88" i="61"/>
  <c r="B88" i="61"/>
  <c r="AA88" i="61" s="1"/>
  <c r="AT87" i="61"/>
  <c r="AS87" i="61"/>
  <c r="AR87" i="61"/>
  <c r="Z87" i="61"/>
  <c r="S87" i="61"/>
  <c r="Q87" i="61"/>
  <c r="J87" i="61"/>
  <c r="I87" i="61"/>
  <c r="H87" i="61"/>
  <c r="G87" i="61"/>
  <c r="AV87" i="61" s="1"/>
  <c r="B87" i="61"/>
  <c r="AA87" i="61" s="1"/>
  <c r="AT86" i="61"/>
  <c r="AS86" i="61"/>
  <c r="AR86" i="61"/>
  <c r="Z86" i="61"/>
  <c r="S86" i="61"/>
  <c r="Q86" i="61"/>
  <c r="J86" i="61"/>
  <c r="I86" i="61"/>
  <c r="H86" i="61"/>
  <c r="G86" i="61"/>
  <c r="B86" i="61"/>
  <c r="AA86" i="61" s="1"/>
  <c r="AT85" i="61"/>
  <c r="AS85" i="61"/>
  <c r="AR85" i="61"/>
  <c r="Z85" i="61"/>
  <c r="S85" i="61"/>
  <c r="Q85" i="61"/>
  <c r="J85" i="61"/>
  <c r="I85" i="61"/>
  <c r="H85" i="61"/>
  <c r="G85" i="61"/>
  <c r="AV85" i="61" s="1"/>
  <c r="B85" i="61"/>
  <c r="AA85" i="61" s="1"/>
  <c r="AT84" i="61"/>
  <c r="AS84" i="61"/>
  <c r="AR84" i="61"/>
  <c r="Z84" i="61"/>
  <c r="S84" i="61"/>
  <c r="Q84" i="61"/>
  <c r="J84" i="61"/>
  <c r="I84" i="61"/>
  <c r="H84" i="61"/>
  <c r="G84" i="61"/>
  <c r="B84" i="61"/>
  <c r="AA84" i="61" s="1"/>
  <c r="AT83" i="61"/>
  <c r="AS83" i="61"/>
  <c r="AR83" i="61"/>
  <c r="Z83" i="61"/>
  <c r="S83" i="61"/>
  <c r="Q83" i="61"/>
  <c r="J83" i="61"/>
  <c r="I83" i="61"/>
  <c r="H83" i="61"/>
  <c r="G83" i="61"/>
  <c r="AV83" i="61" s="1"/>
  <c r="B83" i="61"/>
  <c r="AA83" i="61" s="1"/>
  <c r="AT82" i="61"/>
  <c r="AS82" i="61"/>
  <c r="AR82" i="61"/>
  <c r="Z82" i="61"/>
  <c r="S82" i="61"/>
  <c r="Q82" i="61"/>
  <c r="J82" i="61"/>
  <c r="I82" i="61"/>
  <c r="H82" i="61"/>
  <c r="G82" i="61"/>
  <c r="B82" i="61"/>
  <c r="AA82" i="61" s="1"/>
  <c r="AT81" i="61"/>
  <c r="AS81" i="61"/>
  <c r="AR81" i="61"/>
  <c r="Z81" i="61"/>
  <c r="S81" i="61"/>
  <c r="Q81" i="61"/>
  <c r="J81" i="61"/>
  <c r="I81" i="61"/>
  <c r="H81" i="61"/>
  <c r="G81" i="61"/>
  <c r="AV81" i="61" s="1"/>
  <c r="B81" i="61"/>
  <c r="AA81" i="61" s="1"/>
  <c r="AT80" i="61"/>
  <c r="AS80" i="61"/>
  <c r="AR80" i="61"/>
  <c r="Z80" i="61"/>
  <c r="S80" i="61"/>
  <c r="Q80" i="61"/>
  <c r="J80" i="61"/>
  <c r="I80" i="61"/>
  <c r="H80" i="61"/>
  <c r="G80" i="61"/>
  <c r="B80" i="61"/>
  <c r="AA80" i="61" s="1"/>
  <c r="AT79" i="61"/>
  <c r="AS79" i="61"/>
  <c r="AR79" i="61"/>
  <c r="Z79" i="61"/>
  <c r="S79" i="61"/>
  <c r="Q79" i="61"/>
  <c r="J79" i="61"/>
  <c r="I79" i="61"/>
  <c r="H79" i="61"/>
  <c r="G79" i="61"/>
  <c r="AV79" i="61" s="1"/>
  <c r="B79" i="61"/>
  <c r="AA79" i="61" s="1"/>
  <c r="AT78" i="61"/>
  <c r="AS78" i="61"/>
  <c r="AR78" i="61"/>
  <c r="Z78" i="61"/>
  <c r="S78" i="61"/>
  <c r="Q78" i="61"/>
  <c r="J78" i="61"/>
  <c r="I78" i="61"/>
  <c r="H78" i="61"/>
  <c r="G78" i="61"/>
  <c r="B78" i="61"/>
  <c r="AA78" i="61" s="1"/>
  <c r="AT77" i="61"/>
  <c r="AS77" i="61"/>
  <c r="AR77" i="61"/>
  <c r="Z77" i="61"/>
  <c r="S77" i="61"/>
  <c r="Q77" i="61"/>
  <c r="J77" i="61"/>
  <c r="I77" i="61"/>
  <c r="H77" i="61"/>
  <c r="G77" i="61"/>
  <c r="AV77" i="61" s="1"/>
  <c r="B77" i="61"/>
  <c r="AA77" i="61" s="1"/>
  <c r="AT76" i="61"/>
  <c r="AS76" i="61"/>
  <c r="AR76" i="61"/>
  <c r="Z76" i="61"/>
  <c r="S76" i="61"/>
  <c r="Q76" i="61"/>
  <c r="J76" i="61"/>
  <c r="I76" i="61"/>
  <c r="H76" i="61"/>
  <c r="G76" i="61"/>
  <c r="B76" i="61"/>
  <c r="AA76" i="61" s="1"/>
  <c r="AT75" i="61"/>
  <c r="AS75" i="61"/>
  <c r="AR75" i="61"/>
  <c r="Z75" i="61"/>
  <c r="S75" i="61"/>
  <c r="Q75" i="61"/>
  <c r="J75" i="61"/>
  <c r="I75" i="61"/>
  <c r="H75" i="61"/>
  <c r="G75" i="61"/>
  <c r="AV75" i="61" s="1"/>
  <c r="B75" i="61"/>
  <c r="AA75" i="61" s="1"/>
  <c r="AT74" i="61"/>
  <c r="AS74" i="61"/>
  <c r="AR74" i="61"/>
  <c r="Z74" i="61"/>
  <c r="S74" i="61"/>
  <c r="Q74" i="61"/>
  <c r="J74" i="61"/>
  <c r="I74" i="61"/>
  <c r="H74" i="61"/>
  <c r="G74" i="61"/>
  <c r="B74" i="61"/>
  <c r="AA74" i="61" s="1"/>
  <c r="AT73" i="61"/>
  <c r="AS73" i="61"/>
  <c r="AR73" i="61"/>
  <c r="Z73" i="61"/>
  <c r="S73" i="61"/>
  <c r="Q73" i="61"/>
  <c r="J73" i="61"/>
  <c r="I73" i="61"/>
  <c r="H73" i="61"/>
  <c r="G73" i="61"/>
  <c r="AV73" i="61" s="1"/>
  <c r="B73" i="61"/>
  <c r="AA73" i="61" s="1"/>
  <c r="AT72" i="61"/>
  <c r="AS72" i="61"/>
  <c r="AR72" i="61"/>
  <c r="Z72" i="61"/>
  <c r="S72" i="61"/>
  <c r="Q72" i="61"/>
  <c r="J72" i="61"/>
  <c r="I72" i="61"/>
  <c r="H72" i="61"/>
  <c r="G72" i="61"/>
  <c r="B72" i="61"/>
  <c r="AA72" i="61" s="1"/>
  <c r="AT71" i="61"/>
  <c r="AS71" i="61"/>
  <c r="AR71" i="61"/>
  <c r="Z71" i="61"/>
  <c r="S71" i="61"/>
  <c r="Q71" i="61"/>
  <c r="J71" i="61"/>
  <c r="I71" i="61"/>
  <c r="H71" i="61"/>
  <c r="G71" i="61"/>
  <c r="AV71" i="61" s="1"/>
  <c r="B71" i="61"/>
  <c r="AA71" i="61" s="1"/>
  <c r="AT70" i="61"/>
  <c r="AS70" i="61"/>
  <c r="AR70" i="61"/>
  <c r="Z70" i="61"/>
  <c r="S70" i="61"/>
  <c r="Q70" i="61"/>
  <c r="J70" i="61"/>
  <c r="I70" i="61"/>
  <c r="H70" i="61"/>
  <c r="G70" i="61"/>
  <c r="B70" i="61"/>
  <c r="AA70" i="61" s="1"/>
  <c r="AT69" i="61"/>
  <c r="AS69" i="61"/>
  <c r="AR69" i="61"/>
  <c r="Z69" i="61"/>
  <c r="S69" i="61"/>
  <c r="Q69" i="61"/>
  <c r="J69" i="61"/>
  <c r="I69" i="61"/>
  <c r="H69" i="61"/>
  <c r="G69" i="61"/>
  <c r="AV69" i="61" s="1"/>
  <c r="B69" i="61"/>
  <c r="AA69" i="61" s="1"/>
  <c r="AT68" i="61"/>
  <c r="AS68" i="61"/>
  <c r="AR68" i="61"/>
  <c r="Z68" i="61"/>
  <c r="S68" i="61"/>
  <c r="Q68" i="61"/>
  <c r="J68" i="61"/>
  <c r="I68" i="61"/>
  <c r="H68" i="61"/>
  <c r="G68" i="61"/>
  <c r="B68" i="61"/>
  <c r="AA68" i="61" s="1"/>
  <c r="AT67" i="61"/>
  <c r="AS67" i="61"/>
  <c r="AR67" i="61"/>
  <c r="Z67" i="61"/>
  <c r="S67" i="61"/>
  <c r="Q67" i="61"/>
  <c r="J67" i="61"/>
  <c r="I67" i="61"/>
  <c r="H67" i="61"/>
  <c r="G67" i="61"/>
  <c r="AV67" i="61" s="1"/>
  <c r="B67" i="61"/>
  <c r="AA67" i="61" s="1"/>
  <c r="AT66" i="61"/>
  <c r="AS66" i="61"/>
  <c r="AR66" i="61"/>
  <c r="Z66" i="61"/>
  <c r="S66" i="61"/>
  <c r="Q66" i="61"/>
  <c r="J66" i="61"/>
  <c r="I66" i="61"/>
  <c r="H66" i="61"/>
  <c r="G66" i="61"/>
  <c r="B66" i="61"/>
  <c r="AA66" i="61" s="1"/>
  <c r="AT65" i="61"/>
  <c r="AS65" i="61"/>
  <c r="AR65" i="61"/>
  <c r="Z65" i="61"/>
  <c r="S65" i="61"/>
  <c r="Q65" i="61"/>
  <c r="J65" i="61"/>
  <c r="I65" i="61"/>
  <c r="H65" i="61"/>
  <c r="G65" i="61"/>
  <c r="AV65" i="61" s="1"/>
  <c r="B65" i="61"/>
  <c r="AA65" i="61" s="1"/>
  <c r="AT64" i="61"/>
  <c r="AS64" i="61"/>
  <c r="AR64" i="61"/>
  <c r="Z64" i="61"/>
  <c r="S64" i="61"/>
  <c r="Q64" i="61"/>
  <c r="J64" i="61"/>
  <c r="I64" i="61"/>
  <c r="H64" i="61"/>
  <c r="G64" i="61"/>
  <c r="B64" i="61"/>
  <c r="AA64" i="61" s="1"/>
  <c r="AT63" i="61"/>
  <c r="AS63" i="61"/>
  <c r="AR63" i="61"/>
  <c r="Z63" i="61"/>
  <c r="S63" i="61"/>
  <c r="Q63" i="61"/>
  <c r="J63" i="61"/>
  <c r="I63" i="61"/>
  <c r="H63" i="61"/>
  <c r="G63" i="61"/>
  <c r="AV63" i="61" s="1"/>
  <c r="B63" i="61"/>
  <c r="AA63" i="61" s="1"/>
  <c r="AT62" i="61"/>
  <c r="AS62" i="61"/>
  <c r="AR62" i="61"/>
  <c r="Z62" i="61"/>
  <c r="S62" i="61"/>
  <c r="Q62" i="61"/>
  <c r="J62" i="61"/>
  <c r="I62" i="61"/>
  <c r="H62" i="61"/>
  <c r="G62" i="61"/>
  <c r="B62" i="61"/>
  <c r="AA62" i="61" s="1"/>
  <c r="AT61" i="61"/>
  <c r="AS61" i="61"/>
  <c r="AR61" i="61"/>
  <c r="Z61" i="61"/>
  <c r="S61" i="61"/>
  <c r="Q61" i="61"/>
  <c r="J61" i="61"/>
  <c r="I61" i="61"/>
  <c r="H61" i="61"/>
  <c r="G61" i="61"/>
  <c r="AV61" i="61" s="1"/>
  <c r="B61" i="61"/>
  <c r="AA61" i="61" s="1"/>
  <c r="AT60" i="61"/>
  <c r="AS60" i="61"/>
  <c r="AR60" i="61"/>
  <c r="Z60" i="61"/>
  <c r="S60" i="61"/>
  <c r="Q60" i="61"/>
  <c r="J60" i="61"/>
  <c r="I60" i="61"/>
  <c r="H60" i="61"/>
  <c r="G60" i="61"/>
  <c r="AV60" i="61" s="1"/>
  <c r="B60" i="61"/>
  <c r="AA60" i="61" s="1"/>
  <c r="AT59" i="61"/>
  <c r="AS59" i="61"/>
  <c r="AR59" i="61"/>
  <c r="S59" i="61"/>
  <c r="Q59" i="61"/>
  <c r="J59" i="61"/>
  <c r="I59" i="61"/>
  <c r="H59" i="61"/>
  <c r="G59" i="61"/>
  <c r="AV59" i="61" s="1"/>
  <c r="B59" i="61"/>
  <c r="AA59" i="61" s="1"/>
  <c r="AT58" i="61"/>
  <c r="AS58" i="61"/>
  <c r="AR58" i="61"/>
  <c r="S58" i="61"/>
  <c r="Q58" i="61"/>
  <c r="J58" i="61"/>
  <c r="I58" i="61"/>
  <c r="H58" i="61"/>
  <c r="G58" i="61"/>
  <c r="AV58" i="61" s="1"/>
  <c r="B58" i="61"/>
  <c r="AA58" i="61" s="1"/>
  <c r="AT57" i="61"/>
  <c r="AS57" i="61"/>
  <c r="AR57" i="61"/>
  <c r="S57" i="61"/>
  <c r="Q57" i="61"/>
  <c r="J57" i="61"/>
  <c r="I57" i="61"/>
  <c r="H57" i="61"/>
  <c r="G57" i="61"/>
  <c r="AV57" i="61" s="1"/>
  <c r="B57" i="61"/>
  <c r="AA57" i="61" s="1"/>
  <c r="AT56" i="61"/>
  <c r="AS56" i="61"/>
  <c r="AR56" i="61"/>
  <c r="S56" i="61"/>
  <c r="Q56" i="61"/>
  <c r="J56" i="61"/>
  <c r="I56" i="61"/>
  <c r="H56" i="61"/>
  <c r="G56" i="61"/>
  <c r="AV56" i="61" s="1"/>
  <c r="B56" i="61"/>
  <c r="AA56" i="61" s="1"/>
  <c r="AT55" i="61"/>
  <c r="AS55" i="61"/>
  <c r="AR55" i="61"/>
  <c r="S55" i="61"/>
  <c r="Q55" i="61"/>
  <c r="J55" i="61"/>
  <c r="I55" i="61"/>
  <c r="H55" i="61"/>
  <c r="G55" i="61"/>
  <c r="AV55" i="61" s="1"/>
  <c r="B55" i="61"/>
  <c r="AA55" i="61" s="1"/>
  <c r="AT54" i="61"/>
  <c r="AS54" i="61"/>
  <c r="AR54" i="61"/>
  <c r="S54" i="61"/>
  <c r="Q54" i="61"/>
  <c r="J54" i="61"/>
  <c r="I54" i="61"/>
  <c r="H54" i="61"/>
  <c r="G54" i="61"/>
  <c r="B54" i="61"/>
  <c r="AA54" i="61" s="1"/>
  <c r="AV53" i="61"/>
  <c r="AT53" i="61"/>
  <c r="AS53" i="61"/>
  <c r="AR53" i="61"/>
  <c r="S53" i="61"/>
  <c r="Q53" i="61"/>
  <c r="J53" i="61"/>
  <c r="I53" i="61"/>
  <c r="H53" i="61"/>
  <c r="G53" i="61"/>
  <c r="B53" i="61"/>
  <c r="AA53" i="61" s="1"/>
  <c r="AT52" i="61"/>
  <c r="AS52" i="61"/>
  <c r="AR52" i="61"/>
  <c r="S52" i="61"/>
  <c r="Q52" i="61"/>
  <c r="J52" i="61"/>
  <c r="I52" i="61"/>
  <c r="H52" i="61"/>
  <c r="G52" i="61"/>
  <c r="B52" i="61"/>
  <c r="AA52" i="61" s="1"/>
  <c r="AT51" i="61"/>
  <c r="AS51" i="61"/>
  <c r="AR51" i="61"/>
  <c r="S51" i="61"/>
  <c r="Q51" i="61"/>
  <c r="J51" i="61"/>
  <c r="I51" i="61"/>
  <c r="H51" i="61"/>
  <c r="G51" i="61"/>
  <c r="AV51" i="61" s="1"/>
  <c r="B51" i="61"/>
  <c r="AA51" i="61" s="1"/>
  <c r="AV50" i="61"/>
  <c r="AT50" i="61"/>
  <c r="AS50" i="61"/>
  <c r="AR50" i="61"/>
  <c r="S50" i="61"/>
  <c r="Q50" i="61"/>
  <c r="J50" i="61"/>
  <c r="I50" i="61"/>
  <c r="H50" i="61"/>
  <c r="G50" i="61"/>
  <c r="B50" i="61"/>
  <c r="AA50" i="61" s="1"/>
  <c r="AT49" i="61"/>
  <c r="AS49" i="61"/>
  <c r="AR49" i="61"/>
  <c r="S49" i="61"/>
  <c r="Q49" i="61"/>
  <c r="J49" i="61"/>
  <c r="I49" i="61"/>
  <c r="H49" i="61"/>
  <c r="G49" i="61"/>
  <c r="AV49" i="61" s="1"/>
  <c r="B49" i="61"/>
  <c r="AA49" i="61" s="1"/>
  <c r="AT48" i="61"/>
  <c r="AS48" i="61"/>
  <c r="AR48" i="61"/>
  <c r="S48" i="61"/>
  <c r="Q48" i="61"/>
  <c r="J48" i="61"/>
  <c r="I48" i="61"/>
  <c r="H48" i="61"/>
  <c r="G48" i="61"/>
  <c r="B48" i="61"/>
  <c r="AA48" i="61" s="1"/>
  <c r="AT47" i="61"/>
  <c r="AS47" i="61"/>
  <c r="AR47" i="61"/>
  <c r="S47" i="61"/>
  <c r="Q47" i="61"/>
  <c r="J47" i="61"/>
  <c r="I47" i="61"/>
  <c r="H47" i="61"/>
  <c r="G47" i="61"/>
  <c r="AV47" i="61" s="1"/>
  <c r="B47" i="61"/>
  <c r="AA47" i="61" s="1"/>
  <c r="AT46" i="61"/>
  <c r="AS46" i="61"/>
  <c r="AR46" i="61"/>
  <c r="S46" i="61"/>
  <c r="Q46" i="61"/>
  <c r="J46" i="61"/>
  <c r="I46" i="61"/>
  <c r="H46" i="61"/>
  <c r="G46" i="61"/>
  <c r="AV46" i="61" s="1"/>
  <c r="B46" i="61"/>
  <c r="AA46" i="61" s="1"/>
  <c r="AT45" i="61"/>
  <c r="AS45" i="61"/>
  <c r="AR45" i="61"/>
  <c r="S45" i="61"/>
  <c r="Q45" i="61"/>
  <c r="J45" i="61"/>
  <c r="I45" i="61"/>
  <c r="H45" i="61"/>
  <c r="G45" i="61"/>
  <c r="AV45" i="61" s="1"/>
  <c r="B45" i="61"/>
  <c r="AA45" i="61" s="1"/>
  <c r="AT44" i="61"/>
  <c r="AS44" i="61"/>
  <c r="AR44" i="61"/>
  <c r="S44" i="61"/>
  <c r="Q44" i="61"/>
  <c r="J44" i="61"/>
  <c r="I44" i="61"/>
  <c r="H44" i="61"/>
  <c r="G44" i="61"/>
  <c r="AV44" i="61" s="1"/>
  <c r="B44" i="61"/>
  <c r="AA44" i="61" s="1"/>
  <c r="AT43" i="61"/>
  <c r="AS43" i="61"/>
  <c r="AR43" i="61"/>
  <c r="S43" i="61"/>
  <c r="Q43" i="61"/>
  <c r="J43" i="61"/>
  <c r="I43" i="61"/>
  <c r="H43" i="61"/>
  <c r="G43" i="61"/>
  <c r="AV43" i="61" s="1"/>
  <c r="B43" i="61"/>
  <c r="AA43" i="61" s="1"/>
  <c r="AT42" i="61"/>
  <c r="AS42" i="61"/>
  <c r="AR42" i="61"/>
  <c r="S42" i="61"/>
  <c r="Q42" i="61"/>
  <c r="J42" i="61"/>
  <c r="I42" i="61"/>
  <c r="H42" i="61"/>
  <c r="G42" i="61"/>
  <c r="AV42" i="61" s="1"/>
  <c r="B42" i="61"/>
  <c r="AA42" i="61" s="1"/>
  <c r="AV41" i="61"/>
  <c r="AT41" i="61"/>
  <c r="AS41" i="61"/>
  <c r="AR41" i="61"/>
  <c r="S41" i="61"/>
  <c r="Q41" i="61"/>
  <c r="J41" i="61"/>
  <c r="I41" i="61"/>
  <c r="H41" i="61"/>
  <c r="G41" i="61"/>
  <c r="B41" i="61"/>
  <c r="AA41" i="61" s="1"/>
  <c r="AS40" i="61"/>
  <c r="AR40" i="61"/>
  <c r="S40" i="61"/>
  <c r="Q40" i="61"/>
  <c r="I40" i="61"/>
  <c r="H40" i="61"/>
  <c r="G40" i="61"/>
  <c r="AS39" i="61"/>
  <c r="AR39" i="61"/>
  <c r="S39" i="61"/>
  <c r="Q39" i="61"/>
  <c r="I39" i="61"/>
  <c r="H39" i="61"/>
  <c r="G39" i="61"/>
  <c r="AS38" i="61"/>
  <c r="AR38" i="61"/>
  <c r="S38" i="61"/>
  <c r="Q38" i="61"/>
  <c r="I38" i="61"/>
  <c r="H38" i="61"/>
  <c r="G38" i="61"/>
  <c r="J38" i="61" s="1"/>
  <c r="AS37" i="61"/>
  <c r="AR37" i="61"/>
  <c r="S37" i="61"/>
  <c r="Q37" i="61"/>
  <c r="I37" i="61"/>
  <c r="H37" i="61"/>
  <c r="G37" i="61"/>
  <c r="AS36" i="61"/>
  <c r="AR36" i="61"/>
  <c r="S36" i="61"/>
  <c r="Q36" i="61"/>
  <c r="I36" i="61"/>
  <c r="H36" i="61"/>
  <c r="G36" i="61"/>
  <c r="AS35" i="61"/>
  <c r="AR35" i="61"/>
  <c r="S35" i="61"/>
  <c r="Q35" i="61"/>
  <c r="I35" i="61"/>
  <c r="H35" i="61"/>
  <c r="G35" i="61"/>
  <c r="AS34" i="61"/>
  <c r="AR34" i="61"/>
  <c r="S34" i="61"/>
  <c r="Q34" i="61"/>
  <c r="I34" i="61"/>
  <c r="H34" i="61"/>
  <c r="G34" i="61"/>
  <c r="AS33" i="61"/>
  <c r="AR33" i="61"/>
  <c r="S33" i="61"/>
  <c r="Q33" i="61"/>
  <c r="I33" i="61"/>
  <c r="H33" i="61"/>
  <c r="G33" i="61"/>
  <c r="AS32" i="61"/>
  <c r="AR32" i="61"/>
  <c r="S32" i="61"/>
  <c r="Q32" i="61"/>
  <c r="I32" i="61"/>
  <c r="H32" i="61"/>
  <c r="G32" i="61"/>
  <c r="AS31" i="61"/>
  <c r="AR31" i="61"/>
  <c r="S31" i="61"/>
  <c r="Q31" i="61"/>
  <c r="I31" i="61"/>
  <c r="H31" i="61"/>
  <c r="G31" i="61"/>
  <c r="AS30" i="61"/>
  <c r="AR30" i="61"/>
  <c r="S30" i="61"/>
  <c r="Q30" i="61"/>
  <c r="I30" i="61"/>
  <c r="H30" i="61"/>
  <c r="G30" i="61"/>
  <c r="AS29" i="61"/>
  <c r="AR29" i="61"/>
  <c r="S29" i="61"/>
  <c r="Q29" i="61"/>
  <c r="I29" i="61"/>
  <c r="H29" i="61"/>
  <c r="G29" i="61"/>
  <c r="AS28" i="61"/>
  <c r="AR28" i="61"/>
  <c r="S28" i="61"/>
  <c r="Q28" i="61"/>
  <c r="I28" i="61"/>
  <c r="H28" i="61"/>
  <c r="G28" i="61"/>
  <c r="J28" i="61" s="1"/>
  <c r="AS27" i="61"/>
  <c r="AR27" i="61"/>
  <c r="S27" i="61"/>
  <c r="Q27" i="61"/>
  <c r="I27" i="61"/>
  <c r="H27" i="61"/>
  <c r="G27" i="61"/>
  <c r="AS26" i="61"/>
  <c r="AR26" i="61"/>
  <c r="S26" i="61"/>
  <c r="Q26" i="61"/>
  <c r="I26" i="61"/>
  <c r="H26" i="61"/>
  <c r="G26" i="61"/>
  <c r="AS25" i="61"/>
  <c r="AR25" i="61"/>
  <c r="S25" i="61"/>
  <c r="Q25" i="61"/>
  <c r="I25" i="61"/>
  <c r="H25" i="61"/>
  <c r="G25" i="61"/>
  <c r="AS24" i="61"/>
  <c r="AR24" i="61"/>
  <c r="S24" i="61"/>
  <c r="Q24" i="61"/>
  <c r="I24" i="61"/>
  <c r="H24" i="61"/>
  <c r="G24" i="61"/>
  <c r="J24" i="61" s="1"/>
  <c r="AS23" i="61"/>
  <c r="AR23" i="61"/>
  <c r="Z23" i="61"/>
  <c r="S23" i="61"/>
  <c r="Q23" i="61"/>
  <c r="I23" i="61"/>
  <c r="H23" i="61"/>
  <c r="G23" i="61"/>
  <c r="AS22" i="61"/>
  <c r="AR22" i="61"/>
  <c r="Z22" i="61"/>
  <c r="S22" i="61"/>
  <c r="Q22" i="61"/>
  <c r="J22" i="61"/>
  <c r="AV22" i="61" s="1"/>
  <c r="I22" i="61"/>
  <c r="H22" i="61"/>
  <c r="G22" i="61"/>
  <c r="AS21" i="61"/>
  <c r="AR21" i="61"/>
  <c r="Z21" i="61"/>
  <c r="S21" i="61"/>
  <c r="Q21" i="61"/>
  <c r="I21" i="61"/>
  <c r="H21" i="61"/>
  <c r="G21" i="61"/>
  <c r="J21" i="61" s="1"/>
  <c r="AS20" i="61"/>
  <c r="AR20" i="61"/>
  <c r="Z20" i="61"/>
  <c r="S20" i="61"/>
  <c r="Q20" i="61"/>
  <c r="I20" i="61"/>
  <c r="H20" i="61"/>
  <c r="G20" i="61"/>
  <c r="J20" i="61" s="1"/>
  <c r="AS19" i="61"/>
  <c r="AR19" i="61"/>
  <c r="Z19" i="61"/>
  <c r="S19" i="61"/>
  <c r="Q19" i="61"/>
  <c r="I19" i="61"/>
  <c r="H19" i="61"/>
  <c r="G19" i="61"/>
  <c r="AS18" i="61"/>
  <c r="AR18" i="61"/>
  <c r="Z18" i="61"/>
  <c r="S18" i="61"/>
  <c r="Q18" i="61"/>
  <c r="I18" i="61"/>
  <c r="H18" i="61"/>
  <c r="G18" i="61"/>
  <c r="AS17" i="61"/>
  <c r="AR17" i="61"/>
  <c r="Z17" i="61"/>
  <c r="S17" i="61"/>
  <c r="Q17" i="61"/>
  <c r="I17" i="61"/>
  <c r="H17" i="61"/>
  <c r="G17" i="61"/>
  <c r="AS16" i="61"/>
  <c r="AR16" i="61"/>
  <c r="Z16" i="61"/>
  <c r="S16" i="61"/>
  <c r="Q16" i="61"/>
  <c r="I16" i="61"/>
  <c r="H120" i="61" s="1"/>
  <c r="H16" i="61"/>
  <c r="G16" i="61"/>
  <c r="D120" i="61" s="1"/>
  <c r="B16" i="61"/>
  <c r="AA16" i="61" s="1"/>
  <c r="AY15" i="61"/>
  <c r="AV15" i="61"/>
  <c r="AM14" i="61"/>
  <c r="AJ14" i="61"/>
  <c r="H14" i="61"/>
  <c r="B10" i="61"/>
  <c r="C9" i="61"/>
  <c r="B141" i="61" s="1"/>
  <c r="D7" i="61"/>
  <c r="V5" i="61"/>
  <c r="E5" i="61"/>
  <c r="E3" i="61"/>
  <c r="C3" i="61"/>
  <c r="AV2" i="61"/>
  <c r="T2" i="61" a="1"/>
  <c r="T2" i="61" s="1"/>
  <c r="B148" i="60"/>
  <c r="B146" i="60"/>
  <c r="B145" i="60"/>
  <c r="B144" i="60"/>
  <c r="B143" i="60"/>
  <c r="B142" i="60"/>
  <c r="B140" i="60"/>
  <c r="B139" i="60"/>
  <c r="B135" i="60"/>
  <c r="B134" i="60"/>
  <c r="B133" i="60"/>
  <c r="B132" i="60"/>
  <c r="D127" i="60"/>
  <c r="AV127" i="60" s="1"/>
  <c r="B127" i="60"/>
  <c r="D126" i="60"/>
  <c r="AV126" i="60" s="1"/>
  <c r="B126" i="60"/>
  <c r="D125" i="60"/>
  <c r="AV125" i="60" s="1"/>
  <c r="B125" i="60"/>
  <c r="U124" i="60"/>
  <c r="D124" i="60"/>
  <c r="AV124" i="60" s="1"/>
  <c r="B124" i="60"/>
  <c r="D123" i="60"/>
  <c r="AV123" i="60" s="1"/>
  <c r="B123" i="60"/>
  <c r="D122" i="60"/>
  <c r="AV122" i="60" s="1"/>
  <c r="B122" i="60"/>
  <c r="D121" i="60"/>
  <c r="AV121" i="60" s="1"/>
  <c r="B121" i="60"/>
  <c r="V120" i="60"/>
  <c r="T120" i="60"/>
  <c r="AT116" i="60"/>
  <c r="AT115" i="60"/>
  <c r="AS115" i="60"/>
  <c r="AR115" i="60"/>
  <c r="Z115" i="60"/>
  <c r="S115" i="60"/>
  <c r="Q115" i="60"/>
  <c r="J115" i="60"/>
  <c r="I115" i="60"/>
  <c r="H115" i="60"/>
  <c r="G115" i="60"/>
  <c r="AV115" i="60" s="1"/>
  <c r="B115" i="60"/>
  <c r="AA115" i="60" s="1"/>
  <c r="AT114" i="60"/>
  <c r="AS114" i="60"/>
  <c r="AR114" i="60"/>
  <c r="Z114" i="60"/>
  <c r="S114" i="60"/>
  <c r="Q114" i="60"/>
  <c r="J114" i="60"/>
  <c r="I114" i="60"/>
  <c r="H114" i="60"/>
  <c r="G114" i="60"/>
  <c r="B114" i="60"/>
  <c r="AA114" i="60" s="1"/>
  <c r="AT113" i="60"/>
  <c r="AS113" i="60"/>
  <c r="AR113" i="60"/>
  <c r="Z113" i="60"/>
  <c r="S113" i="60"/>
  <c r="Q113" i="60"/>
  <c r="J113" i="60"/>
  <c r="I113" i="60"/>
  <c r="H113" i="60"/>
  <c r="G113" i="60"/>
  <c r="AV113" i="60" s="1"/>
  <c r="B113" i="60"/>
  <c r="AA113" i="60" s="1"/>
  <c r="AT112" i="60"/>
  <c r="AS112" i="60"/>
  <c r="AR112" i="60"/>
  <c r="Z112" i="60"/>
  <c r="S112" i="60"/>
  <c r="Q112" i="60"/>
  <c r="J112" i="60"/>
  <c r="I112" i="60"/>
  <c r="H112" i="60"/>
  <c r="G112" i="60"/>
  <c r="B112" i="60"/>
  <c r="AA112" i="60" s="1"/>
  <c r="AT111" i="60"/>
  <c r="AS111" i="60"/>
  <c r="AR111" i="60"/>
  <c r="Z111" i="60"/>
  <c r="S111" i="60"/>
  <c r="Q111" i="60"/>
  <c r="J111" i="60"/>
  <c r="I111" i="60"/>
  <c r="H111" i="60"/>
  <c r="G111" i="60"/>
  <c r="AV111" i="60" s="1"/>
  <c r="B111" i="60"/>
  <c r="AA111" i="60" s="1"/>
  <c r="AT110" i="60"/>
  <c r="AS110" i="60"/>
  <c r="AR110" i="60"/>
  <c r="Z110" i="60"/>
  <c r="S110" i="60"/>
  <c r="Q110" i="60"/>
  <c r="J110" i="60"/>
  <c r="I110" i="60"/>
  <c r="H110" i="60"/>
  <c r="G110" i="60"/>
  <c r="B110" i="60"/>
  <c r="AA110" i="60" s="1"/>
  <c r="AT109" i="60"/>
  <c r="AS109" i="60"/>
  <c r="AR109" i="60"/>
  <c r="Z109" i="60"/>
  <c r="S109" i="60"/>
  <c r="Q109" i="60"/>
  <c r="J109" i="60"/>
  <c r="I109" i="60"/>
  <c r="H109" i="60"/>
  <c r="G109" i="60"/>
  <c r="AV109" i="60" s="1"/>
  <c r="B109" i="60"/>
  <c r="AA109" i="60" s="1"/>
  <c r="AT108" i="60"/>
  <c r="AS108" i="60"/>
  <c r="AR108" i="60"/>
  <c r="Z108" i="60"/>
  <c r="S108" i="60"/>
  <c r="Q108" i="60"/>
  <c r="J108" i="60"/>
  <c r="I108" i="60"/>
  <c r="H108" i="60"/>
  <c r="G108" i="60"/>
  <c r="B108" i="60"/>
  <c r="AA108" i="60" s="1"/>
  <c r="AT107" i="60"/>
  <c r="AS107" i="60"/>
  <c r="AR107" i="60"/>
  <c r="Z107" i="60"/>
  <c r="S107" i="60"/>
  <c r="Q107" i="60"/>
  <c r="J107" i="60"/>
  <c r="I107" i="60"/>
  <c r="H107" i="60"/>
  <c r="G107" i="60"/>
  <c r="AV107" i="60" s="1"/>
  <c r="B107" i="60"/>
  <c r="AA107" i="60" s="1"/>
  <c r="AT106" i="60"/>
  <c r="AS106" i="60"/>
  <c r="AR106" i="60"/>
  <c r="Z106" i="60"/>
  <c r="S106" i="60"/>
  <c r="Q106" i="60"/>
  <c r="J106" i="60"/>
  <c r="I106" i="60"/>
  <c r="H106" i="60"/>
  <c r="G106" i="60"/>
  <c r="B106" i="60"/>
  <c r="AA106" i="60" s="1"/>
  <c r="AT105" i="60"/>
  <c r="AS105" i="60"/>
  <c r="AR105" i="60"/>
  <c r="Z105" i="60"/>
  <c r="S105" i="60"/>
  <c r="Q105" i="60"/>
  <c r="J105" i="60"/>
  <c r="I105" i="60"/>
  <c r="H105" i="60"/>
  <c r="G105" i="60"/>
  <c r="AV105" i="60" s="1"/>
  <c r="B105" i="60"/>
  <c r="AA105" i="60" s="1"/>
  <c r="AT104" i="60"/>
  <c r="AS104" i="60"/>
  <c r="AR104" i="60"/>
  <c r="Z104" i="60"/>
  <c r="S104" i="60"/>
  <c r="Q104" i="60"/>
  <c r="J104" i="60"/>
  <c r="I104" i="60"/>
  <c r="H104" i="60"/>
  <c r="G104" i="60"/>
  <c r="B104" i="60"/>
  <c r="AA104" i="60" s="1"/>
  <c r="AT103" i="60"/>
  <c r="AS103" i="60"/>
  <c r="AR103" i="60"/>
  <c r="Z103" i="60"/>
  <c r="S103" i="60"/>
  <c r="Q103" i="60"/>
  <c r="J103" i="60"/>
  <c r="I103" i="60"/>
  <c r="H103" i="60"/>
  <c r="G103" i="60"/>
  <c r="AV103" i="60" s="1"/>
  <c r="B103" i="60"/>
  <c r="AA103" i="60" s="1"/>
  <c r="AT102" i="60"/>
  <c r="AS102" i="60"/>
  <c r="AR102" i="60"/>
  <c r="Z102" i="60"/>
  <c r="S102" i="60"/>
  <c r="Q102" i="60"/>
  <c r="J102" i="60"/>
  <c r="I102" i="60"/>
  <c r="H102" i="60"/>
  <c r="G102" i="60"/>
  <c r="B102" i="60"/>
  <c r="AA102" i="60" s="1"/>
  <c r="AT101" i="60"/>
  <c r="AS101" i="60"/>
  <c r="AR101" i="60"/>
  <c r="Z101" i="60"/>
  <c r="S101" i="60"/>
  <c r="Q101" i="60"/>
  <c r="J101" i="60"/>
  <c r="I101" i="60"/>
  <c r="H101" i="60"/>
  <c r="G101" i="60"/>
  <c r="AV101" i="60" s="1"/>
  <c r="B101" i="60"/>
  <c r="AA101" i="60" s="1"/>
  <c r="AT100" i="60"/>
  <c r="AS100" i="60"/>
  <c r="AR100" i="60"/>
  <c r="Z100" i="60"/>
  <c r="S100" i="60"/>
  <c r="Q100" i="60"/>
  <c r="J100" i="60"/>
  <c r="I100" i="60"/>
  <c r="H100" i="60"/>
  <c r="G100" i="60"/>
  <c r="B100" i="60"/>
  <c r="AA100" i="60" s="1"/>
  <c r="AT99" i="60"/>
  <c r="AS99" i="60"/>
  <c r="AR99" i="60"/>
  <c r="Z99" i="60"/>
  <c r="S99" i="60"/>
  <c r="Q99" i="60"/>
  <c r="J99" i="60"/>
  <c r="I99" i="60"/>
  <c r="H99" i="60"/>
  <c r="G99" i="60"/>
  <c r="AV99" i="60" s="1"/>
  <c r="B99" i="60"/>
  <c r="AA99" i="60" s="1"/>
  <c r="AT98" i="60"/>
  <c r="AS98" i="60"/>
  <c r="AR98" i="60"/>
  <c r="Z98" i="60"/>
  <c r="S98" i="60"/>
  <c r="Q98" i="60"/>
  <c r="J98" i="60"/>
  <c r="I98" i="60"/>
  <c r="H98" i="60"/>
  <c r="G98" i="60"/>
  <c r="B98" i="60"/>
  <c r="AA98" i="60" s="1"/>
  <c r="AT97" i="60"/>
  <c r="AS97" i="60"/>
  <c r="AR97" i="60"/>
  <c r="Z97" i="60"/>
  <c r="S97" i="60"/>
  <c r="Q97" i="60"/>
  <c r="J97" i="60"/>
  <c r="I97" i="60"/>
  <c r="H97" i="60"/>
  <c r="G97" i="60"/>
  <c r="AV97" i="60" s="1"/>
  <c r="B97" i="60"/>
  <c r="AA97" i="60" s="1"/>
  <c r="AT96" i="60"/>
  <c r="AS96" i="60"/>
  <c r="AR96" i="60"/>
  <c r="Z96" i="60"/>
  <c r="S96" i="60"/>
  <c r="Q96" i="60"/>
  <c r="J96" i="60"/>
  <c r="I96" i="60"/>
  <c r="H96" i="60"/>
  <c r="G96" i="60"/>
  <c r="B96" i="60"/>
  <c r="AA96" i="60" s="1"/>
  <c r="AT95" i="60"/>
  <c r="AS95" i="60"/>
  <c r="AR95" i="60"/>
  <c r="Z95" i="60"/>
  <c r="S95" i="60"/>
  <c r="Q95" i="60"/>
  <c r="J95" i="60"/>
  <c r="I95" i="60"/>
  <c r="H95" i="60"/>
  <c r="G95" i="60"/>
  <c r="AV95" i="60" s="1"/>
  <c r="B95" i="60"/>
  <c r="AA95" i="60" s="1"/>
  <c r="AT94" i="60"/>
  <c r="AS94" i="60"/>
  <c r="AR94" i="60"/>
  <c r="Z94" i="60"/>
  <c r="S94" i="60"/>
  <c r="Q94" i="60"/>
  <c r="J94" i="60"/>
  <c r="I94" i="60"/>
  <c r="H94" i="60"/>
  <c r="G94" i="60"/>
  <c r="B94" i="60"/>
  <c r="AA94" i="60" s="1"/>
  <c r="AT93" i="60"/>
  <c r="AS93" i="60"/>
  <c r="AR93" i="60"/>
  <c r="Z93" i="60"/>
  <c r="S93" i="60"/>
  <c r="Q93" i="60"/>
  <c r="J93" i="60"/>
  <c r="I93" i="60"/>
  <c r="H93" i="60"/>
  <c r="G93" i="60"/>
  <c r="AV93" i="60" s="1"/>
  <c r="B93" i="60"/>
  <c r="AA93" i="60" s="1"/>
  <c r="AT92" i="60"/>
  <c r="AS92" i="60"/>
  <c r="AR92" i="60"/>
  <c r="Z92" i="60"/>
  <c r="S92" i="60"/>
  <c r="Q92" i="60"/>
  <c r="J92" i="60"/>
  <c r="I92" i="60"/>
  <c r="H92" i="60"/>
  <c r="G92" i="60"/>
  <c r="B92" i="60"/>
  <c r="AA92" i="60" s="1"/>
  <c r="AT91" i="60"/>
  <c r="AS91" i="60"/>
  <c r="AR91" i="60"/>
  <c r="Z91" i="60"/>
  <c r="S91" i="60"/>
  <c r="Q91" i="60"/>
  <c r="J91" i="60"/>
  <c r="I91" i="60"/>
  <c r="H91" i="60"/>
  <c r="G91" i="60"/>
  <c r="AV91" i="60" s="1"/>
  <c r="B91" i="60"/>
  <c r="AA91" i="60" s="1"/>
  <c r="AT90" i="60"/>
  <c r="AS90" i="60"/>
  <c r="AR90" i="60"/>
  <c r="Z90" i="60"/>
  <c r="S90" i="60"/>
  <c r="Q90" i="60"/>
  <c r="J90" i="60"/>
  <c r="I90" i="60"/>
  <c r="H90" i="60"/>
  <c r="G90" i="60"/>
  <c r="B90" i="60"/>
  <c r="AA90" i="60" s="1"/>
  <c r="AT89" i="60"/>
  <c r="AS89" i="60"/>
  <c r="AR89" i="60"/>
  <c r="Z89" i="60"/>
  <c r="S89" i="60"/>
  <c r="Q89" i="60"/>
  <c r="J89" i="60"/>
  <c r="I89" i="60"/>
  <c r="H89" i="60"/>
  <c r="G89" i="60"/>
  <c r="AV89" i="60" s="1"/>
  <c r="B89" i="60"/>
  <c r="AA89" i="60" s="1"/>
  <c r="AT88" i="60"/>
  <c r="AS88" i="60"/>
  <c r="AR88" i="60"/>
  <c r="Z88" i="60"/>
  <c r="S88" i="60"/>
  <c r="Q88" i="60"/>
  <c r="J88" i="60"/>
  <c r="I88" i="60"/>
  <c r="H88" i="60"/>
  <c r="G88" i="60"/>
  <c r="B88" i="60"/>
  <c r="AA88" i="60" s="1"/>
  <c r="AT87" i="60"/>
  <c r="AS87" i="60"/>
  <c r="AR87" i="60"/>
  <c r="Z87" i="60"/>
  <c r="S87" i="60"/>
  <c r="Q87" i="60"/>
  <c r="J87" i="60"/>
  <c r="I87" i="60"/>
  <c r="H87" i="60"/>
  <c r="G87" i="60"/>
  <c r="AV87" i="60" s="1"/>
  <c r="B87" i="60"/>
  <c r="AA87" i="60" s="1"/>
  <c r="AT86" i="60"/>
  <c r="AS86" i="60"/>
  <c r="AR86" i="60"/>
  <c r="Z86" i="60"/>
  <c r="S86" i="60"/>
  <c r="Q86" i="60"/>
  <c r="J86" i="60"/>
  <c r="I86" i="60"/>
  <c r="H86" i="60"/>
  <c r="G86" i="60"/>
  <c r="B86" i="60"/>
  <c r="AA86" i="60" s="1"/>
  <c r="AT85" i="60"/>
  <c r="AS85" i="60"/>
  <c r="AR85" i="60"/>
  <c r="Z85" i="60"/>
  <c r="S85" i="60"/>
  <c r="Q85" i="60"/>
  <c r="J85" i="60"/>
  <c r="I85" i="60"/>
  <c r="H85" i="60"/>
  <c r="G85" i="60"/>
  <c r="AV85" i="60" s="1"/>
  <c r="B85" i="60"/>
  <c r="AA85" i="60" s="1"/>
  <c r="AT84" i="60"/>
  <c r="AS84" i="60"/>
  <c r="AR84" i="60"/>
  <c r="Z84" i="60"/>
  <c r="S84" i="60"/>
  <c r="Q84" i="60"/>
  <c r="J84" i="60"/>
  <c r="I84" i="60"/>
  <c r="H84" i="60"/>
  <c r="G84" i="60"/>
  <c r="B84" i="60"/>
  <c r="AA84" i="60" s="1"/>
  <c r="AT83" i="60"/>
  <c r="AS83" i="60"/>
  <c r="AR83" i="60"/>
  <c r="Z83" i="60"/>
  <c r="S83" i="60"/>
  <c r="Q83" i="60"/>
  <c r="J83" i="60"/>
  <c r="I83" i="60"/>
  <c r="H83" i="60"/>
  <c r="G83" i="60"/>
  <c r="AV83" i="60" s="1"/>
  <c r="B83" i="60"/>
  <c r="AA83" i="60" s="1"/>
  <c r="AT82" i="60"/>
  <c r="AS82" i="60"/>
  <c r="AR82" i="60"/>
  <c r="Z82" i="60"/>
  <c r="S82" i="60"/>
  <c r="Q82" i="60"/>
  <c r="J82" i="60"/>
  <c r="I82" i="60"/>
  <c r="H82" i="60"/>
  <c r="G82" i="60"/>
  <c r="B82" i="60"/>
  <c r="AA82" i="60" s="1"/>
  <c r="AT81" i="60"/>
  <c r="AS81" i="60"/>
  <c r="AR81" i="60"/>
  <c r="Z81" i="60"/>
  <c r="S81" i="60"/>
  <c r="Q81" i="60"/>
  <c r="J81" i="60"/>
  <c r="I81" i="60"/>
  <c r="H81" i="60"/>
  <c r="G81" i="60"/>
  <c r="AV81" i="60" s="1"/>
  <c r="B81" i="60"/>
  <c r="AA81" i="60" s="1"/>
  <c r="AT80" i="60"/>
  <c r="AS80" i="60"/>
  <c r="AR80" i="60"/>
  <c r="Z80" i="60"/>
  <c r="S80" i="60"/>
  <c r="Q80" i="60"/>
  <c r="J80" i="60"/>
  <c r="I80" i="60"/>
  <c r="H80" i="60"/>
  <c r="G80" i="60"/>
  <c r="B80" i="60"/>
  <c r="AA80" i="60" s="1"/>
  <c r="AT79" i="60"/>
  <c r="AS79" i="60"/>
  <c r="AR79" i="60"/>
  <c r="Z79" i="60"/>
  <c r="S79" i="60"/>
  <c r="Q79" i="60"/>
  <c r="J79" i="60"/>
  <c r="I79" i="60"/>
  <c r="H79" i="60"/>
  <c r="G79" i="60"/>
  <c r="AV79" i="60" s="1"/>
  <c r="B79" i="60"/>
  <c r="AA79" i="60" s="1"/>
  <c r="AT78" i="60"/>
  <c r="AS78" i="60"/>
  <c r="AR78" i="60"/>
  <c r="Z78" i="60"/>
  <c r="S78" i="60"/>
  <c r="Q78" i="60"/>
  <c r="J78" i="60"/>
  <c r="I78" i="60"/>
  <c r="H78" i="60"/>
  <c r="G78" i="60"/>
  <c r="B78" i="60"/>
  <c r="AA78" i="60" s="1"/>
  <c r="AT77" i="60"/>
  <c r="AS77" i="60"/>
  <c r="AR77" i="60"/>
  <c r="Z77" i="60"/>
  <c r="S77" i="60"/>
  <c r="Q77" i="60"/>
  <c r="J77" i="60"/>
  <c r="I77" i="60"/>
  <c r="H77" i="60"/>
  <c r="G77" i="60"/>
  <c r="AV77" i="60" s="1"/>
  <c r="B77" i="60"/>
  <c r="AA77" i="60" s="1"/>
  <c r="AT76" i="60"/>
  <c r="AS76" i="60"/>
  <c r="AR76" i="60"/>
  <c r="Z76" i="60"/>
  <c r="S76" i="60"/>
  <c r="Q76" i="60"/>
  <c r="J76" i="60"/>
  <c r="I76" i="60"/>
  <c r="H76" i="60"/>
  <c r="G76" i="60"/>
  <c r="B76" i="60"/>
  <c r="AA76" i="60" s="1"/>
  <c r="AT75" i="60"/>
  <c r="AS75" i="60"/>
  <c r="AR75" i="60"/>
  <c r="Z75" i="60"/>
  <c r="S75" i="60"/>
  <c r="Q75" i="60"/>
  <c r="J75" i="60"/>
  <c r="I75" i="60"/>
  <c r="H75" i="60"/>
  <c r="G75" i="60"/>
  <c r="AV75" i="60" s="1"/>
  <c r="B75" i="60"/>
  <c r="AA75" i="60" s="1"/>
  <c r="AT74" i="60"/>
  <c r="AS74" i="60"/>
  <c r="AR74" i="60"/>
  <c r="Z74" i="60"/>
  <c r="S74" i="60"/>
  <c r="Q74" i="60"/>
  <c r="J74" i="60"/>
  <c r="I74" i="60"/>
  <c r="H74" i="60"/>
  <c r="G74" i="60"/>
  <c r="B74" i="60"/>
  <c r="AA74" i="60" s="1"/>
  <c r="AT73" i="60"/>
  <c r="AS73" i="60"/>
  <c r="AR73" i="60"/>
  <c r="Z73" i="60"/>
  <c r="S73" i="60"/>
  <c r="Q73" i="60"/>
  <c r="J73" i="60"/>
  <c r="I73" i="60"/>
  <c r="H73" i="60"/>
  <c r="G73" i="60"/>
  <c r="AV73" i="60" s="1"/>
  <c r="B73" i="60"/>
  <c r="AA73" i="60" s="1"/>
  <c r="AT72" i="60"/>
  <c r="AS72" i="60"/>
  <c r="AR72" i="60"/>
  <c r="Z72" i="60"/>
  <c r="S72" i="60"/>
  <c r="Q72" i="60"/>
  <c r="J72" i="60"/>
  <c r="I72" i="60"/>
  <c r="H72" i="60"/>
  <c r="G72" i="60"/>
  <c r="B72" i="60"/>
  <c r="AA72" i="60" s="1"/>
  <c r="AT71" i="60"/>
  <c r="AS71" i="60"/>
  <c r="AR71" i="60"/>
  <c r="Z71" i="60"/>
  <c r="S71" i="60"/>
  <c r="Q71" i="60"/>
  <c r="J71" i="60"/>
  <c r="I71" i="60"/>
  <c r="H71" i="60"/>
  <c r="G71" i="60"/>
  <c r="AV71" i="60" s="1"/>
  <c r="B71" i="60"/>
  <c r="AA71" i="60" s="1"/>
  <c r="AT70" i="60"/>
  <c r="AS70" i="60"/>
  <c r="AR70" i="60"/>
  <c r="Z70" i="60"/>
  <c r="S70" i="60"/>
  <c r="Q70" i="60"/>
  <c r="J70" i="60"/>
  <c r="I70" i="60"/>
  <c r="H70" i="60"/>
  <c r="G70" i="60"/>
  <c r="B70" i="60"/>
  <c r="AA70" i="60" s="1"/>
  <c r="AT69" i="60"/>
  <c r="AS69" i="60"/>
  <c r="AR69" i="60"/>
  <c r="Z69" i="60"/>
  <c r="S69" i="60"/>
  <c r="Q69" i="60"/>
  <c r="J69" i="60"/>
  <c r="I69" i="60"/>
  <c r="H69" i="60"/>
  <c r="G69" i="60"/>
  <c r="AV69" i="60" s="1"/>
  <c r="B69" i="60"/>
  <c r="AA69" i="60" s="1"/>
  <c r="AT68" i="60"/>
  <c r="AS68" i="60"/>
  <c r="AR68" i="60"/>
  <c r="Z68" i="60"/>
  <c r="S68" i="60"/>
  <c r="Q68" i="60"/>
  <c r="J68" i="60"/>
  <c r="I68" i="60"/>
  <c r="H68" i="60"/>
  <c r="G68" i="60"/>
  <c r="B68" i="60"/>
  <c r="AA68" i="60" s="1"/>
  <c r="AT67" i="60"/>
  <c r="AS67" i="60"/>
  <c r="AR67" i="60"/>
  <c r="Z67" i="60"/>
  <c r="S67" i="60"/>
  <c r="Q67" i="60"/>
  <c r="J67" i="60"/>
  <c r="I67" i="60"/>
  <c r="H67" i="60"/>
  <c r="G67" i="60"/>
  <c r="AV67" i="60" s="1"/>
  <c r="B67" i="60"/>
  <c r="AA67" i="60" s="1"/>
  <c r="AT66" i="60"/>
  <c r="AS66" i="60"/>
  <c r="AR66" i="60"/>
  <c r="Z66" i="60"/>
  <c r="S66" i="60"/>
  <c r="Q66" i="60"/>
  <c r="J66" i="60"/>
  <c r="I66" i="60"/>
  <c r="H66" i="60"/>
  <c r="G66" i="60"/>
  <c r="B66" i="60"/>
  <c r="AA66" i="60" s="1"/>
  <c r="AT65" i="60"/>
  <c r="AS65" i="60"/>
  <c r="AR65" i="60"/>
  <c r="Z65" i="60"/>
  <c r="S65" i="60"/>
  <c r="Q65" i="60"/>
  <c r="J65" i="60"/>
  <c r="I65" i="60"/>
  <c r="H65" i="60"/>
  <c r="G65" i="60"/>
  <c r="AV65" i="60" s="1"/>
  <c r="B65" i="60"/>
  <c r="AA65" i="60" s="1"/>
  <c r="AT64" i="60"/>
  <c r="AS64" i="60"/>
  <c r="AR64" i="60"/>
  <c r="Z64" i="60"/>
  <c r="S64" i="60"/>
  <c r="Q64" i="60"/>
  <c r="J64" i="60"/>
  <c r="I64" i="60"/>
  <c r="H64" i="60"/>
  <c r="G64" i="60"/>
  <c r="B64" i="60"/>
  <c r="AA64" i="60" s="1"/>
  <c r="AT63" i="60"/>
  <c r="AS63" i="60"/>
  <c r="AR63" i="60"/>
  <c r="Z63" i="60"/>
  <c r="S63" i="60"/>
  <c r="Q63" i="60"/>
  <c r="J63" i="60"/>
  <c r="I63" i="60"/>
  <c r="H63" i="60"/>
  <c r="G63" i="60"/>
  <c r="AV63" i="60" s="1"/>
  <c r="B63" i="60"/>
  <c r="AA63" i="60" s="1"/>
  <c r="AT62" i="60"/>
  <c r="AS62" i="60"/>
  <c r="AR62" i="60"/>
  <c r="Z62" i="60"/>
  <c r="S62" i="60"/>
  <c r="Q62" i="60"/>
  <c r="J62" i="60"/>
  <c r="I62" i="60"/>
  <c r="H62" i="60"/>
  <c r="G62" i="60"/>
  <c r="AV62" i="60" s="1"/>
  <c r="B62" i="60"/>
  <c r="AA62" i="60" s="1"/>
  <c r="AT61" i="60"/>
  <c r="AS61" i="60"/>
  <c r="AR61" i="60"/>
  <c r="Z61" i="60"/>
  <c r="S61" i="60"/>
  <c r="Q61" i="60"/>
  <c r="J61" i="60"/>
  <c r="I61" i="60"/>
  <c r="H61" i="60"/>
  <c r="G61" i="60"/>
  <c r="AV61" i="60" s="1"/>
  <c r="B61" i="60"/>
  <c r="AA61" i="60" s="1"/>
  <c r="AT60" i="60"/>
  <c r="AS60" i="60"/>
  <c r="AR60" i="60"/>
  <c r="Z60" i="60"/>
  <c r="S60" i="60"/>
  <c r="Q60" i="60"/>
  <c r="J60" i="60"/>
  <c r="I60" i="60"/>
  <c r="H60" i="60"/>
  <c r="G60" i="60"/>
  <c r="AV60" i="60" s="1"/>
  <c r="B60" i="60"/>
  <c r="AA60" i="60" s="1"/>
  <c r="AT59" i="60"/>
  <c r="AS59" i="60"/>
  <c r="AR59" i="60"/>
  <c r="S59" i="60"/>
  <c r="Q59" i="60"/>
  <c r="J59" i="60"/>
  <c r="I59" i="60"/>
  <c r="H59" i="60"/>
  <c r="G59" i="60"/>
  <c r="AV59" i="60" s="1"/>
  <c r="B59" i="60"/>
  <c r="AA59" i="60" s="1"/>
  <c r="AT58" i="60"/>
  <c r="AS58" i="60"/>
  <c r="AR58" i="60"/>
  <c r="S58" i="60"/>
  <c r="Q58" i="60"/>
  <c r="J58" i="60"/>
  <c r="I58" i="60"/>
  <c r="H58" i="60"/>
  <c r="G58" i="60"/>
  <c r="AV58" i="60" s="1"/>
  <c r="B58" i="60"/>
  <c r="AA58" i="60" s="1"/>
  <c r="AT57" i="60"/>
  <c r="AS57" i="60"/>
  <c r="AR57" i="60"/>
  <c r="S57" i="60"/>
  <c r="Q57" i="60"/>
  <c r="J57" i="60"/>
  <c r="I57" i="60"/>
  <c r="H57" i="60"/>
  <c r="G57" i="60"/>
  <c r="AV57" i="60" s="1"/>
  <c r="B57" i="60"/>
  <c r="AA57" i="60" s="1"/>
  <c r="AT56" i="60"/>
  <c r="AS56" i="60"/>
  <c r="AR56" i="60"/>
  <c r="S56" i="60"/>
  <c r="Q56" i="60"/>
  <c r="J56" i="60"/>
  <c r="I56" i="60"/>
  <c r="H56" i="60"/>
  <c r="G56" i="60"/>
  <c r="AV56" i="60" s="1"/>
  <c r="B56" i="60"/>
  <c r="AA56" i="60" s="1"/>
  <c r="AT55" i="60"/>
  <c r="AS55" i="60"/>
  <c r="AR55" i="60"/>
  <c r="S55" i="60"/>
  <c r="Q55" i="60"/>
  <c r="J55" i="60"/>
  <c r="I55" i="60"/>
  <c r="H55" i="60"/>
  <c r="G55" i="60"/>
  <c r="AV55" i="60" s="1"/>
  <c r="B55" i="60"/>
  <c r="AA55" i="60" s="1"/>
  <c r="AT54" i="60"/>
  <c r="AS54" i="60"/>
  <c r="AR54" i="60"/>
  <c r="S54" i="60"/>
  <c r="Q54" i="60"/>
  <c r="J54" i="60"/>
  <c r="I54" i="60"/>
  <c r="H54" i="60"/>
  <c r="G54" i="60"/>
  <c r="AV54" i="60" s="1"/>
  <c r="B54" i="60"/>
  <c r="AA54" i="60" s="1"/>
  <c r="AT53" i="60"/>
  <c r="AS53" i="60"/>
  <c r="AR53" i="60"/>
  <c r="S53" i="60"/>
  <c r="Q53" i="60"/>
  <c r="J53" i="60"/>
  <c r="I53" i="60"/>
  <c r="H53" i="60"/>
  <c r="G53" i="60"/>
  <c r="AV53" i="60" s="1"/>
  <c r="B53" i="60"/>
  <c r="AA53" i="60" s="1"/>
  <c r="AT52" i="60"/>
  <c r="AS52" i="60"/>
  <c r="AR52" i="60"/>
  <c r="S52" i="60"/>
  <c r="Q52" i="60"/>
  <c r="J52" i="60"/>
  <c r="I52" i="60"/>
  <c r="H52" i="60"/>
  <c r="G52" i="60"/>
  <c r="AV52" i="60" s="1"/>
  <c r="B52" i="60"/>
  <c r="AA52" i="60" s="1"/>
  <c r="AT51" i="60"/>
  <c r="AS51" i="60"/>
  <c r="AR51" i="60"/>
  <c r="S51" i="60"/>
  <c r="Q51" i="60"/>
  <c r="J51" i="60"/>
  <c r="I51" i="60"/>
  <c r="H51" i="60"/>
  <c r="G51" i="60"/>
  <c r="AV51" i="60" s="1"/>
  <c r="B51" i="60"/>
  <c r="AA51" i="60" s="1"/>
  <c r="AT50" i="60"/>
  <c r="AS50" i="60"/>
  <c r="AR50" i="60"/>
  <c r="S50" i="60"/>
  <c r="Q50" i="60"/>
  <c r="J50" i="60"/>
  <c r="I50" i="60"/>
  <c r="H50" i="60"/>
  <c r="G50" i="60"/>
  <c r="B50" i="60"/>
  <c r="AA50" i="60" s="1"/>
  <c r="AV49" i="60"/>
  <c r="AT49" i="60"/>
  <c r="AS49" i="60"/>
  <c r="AR49" i="60"/>
  <c r="S49" i="60"/>
  <c r="Q49" i="60"/>
  <c r="J49" i="60"/>
  <c r="I49" i="60"/>
  <c r="H49" i="60"/>
  <c r="G49" i="60"/>
  <c r="B49" i="60"/>
  <c r="AA49" i="60" s="1"/>
  <c r="AT48" i="60"/>
  <c r="AS48" i="60"/>
  <c r="AR48" i="60"/>
  <c r="S48" i="60"/>
  <c r="Q48" i="60"/>
  <c r="J48" i="60"/>
  <c r="I48" i="60"/>
  <c r="H48" i="60"/>
  <c r="G48" i="60"/>
  <c r="AV48" i="60" s="1"/>
  <c r="B48" i="60"/>
  <c r="AA48" i="60" s="1"/>
  <c r="AT47" i="60"/>
  <c r="AS47" i="60"/>
  <c r="AR47" i="60"/>
  <c r="S47" i="60"/>
  <c r="Q47" i="60"/>
  <c r="J47" i="60"/>
  <c r="I47" i="60"/>
  <c r="H47" i="60"/>
  <c r="G47" i="60"/>
  <c r="AV47" i="60" s="1"/>
  <c r="B47" i="60"/>
  <c r="AA47" i="60" s="1"/>
  <c r="AT46" i="60"/>
  <c r="AS46" i="60"/>
  <c r="AR46" i="60"/>
  <c r="S46" i="60"/>
  <c r="Q46" i="60"/>
  <c r="J46" i="60"/>
  <c r="I46" i="60"/>
  <c r="H46" i="60"/>
  <c r="G46" i="60"/>
  <c r="B46" i="60"/>
  <c r="AA46" i="60" s="1"/>
  <c r="AT45" i="60"/>
  <c r="AS45" i="60"/>
  <c r="AR45" i="60"/>
  <c r="S45" i="60"/>
  <c r="Q45" i="60"/>
  <c r="J45" i="60"/>
  <c r="I45" i="60"/>
  <c r="H45" i="60"/>
  <c r="G45" i="60"/>
  <c r="AV45" i="60" s="1"/>
  <c r="B45" i="60"/>
  <c r="AA45" i="60" s="1"/>
  <c r="AT44" i="60"/>
  <c r="AS44" i="60"/>
  <c r="AR44" i="60"/>
  <c r="AA44" i="60"/>
  <c r="S44" i="60"/>
  <c r="Q44" i="60"/>
  <c r="J44" i="60"/>
  <c r="I44" i="60"/>
  <c r="H44" i="60"/>
  <c r="G44" i="60"/>
  <c r="B44" i="60"/>
  <c r="AT43" i="60"/>
  <c r="AS43" i="60"/>
  <c r="AR43" i="60"/>
  <c r="S43" i="60"/>
  <c r="Q43" i="60"/>
  <c r="J43" i="60"/>
  <c r="I43" i="60"/>
  <c r="H43" i="60"/>
  <c r="G43" i="60"/>
  <c r="AV43" i="60" s="1"/>
  <c r="B43" i="60"/>
  <c r="AA43" i="60" s="1"/>
  <c r="AT42" i="60"/>
  <c r="AS42" i="60"/>
  <c r="AR42" i="60"/>
  <c r="S42" i="60"/>
  <c r="Q42" i="60"/>
  <c r="J42" i="60"/>
  <c r="I42" i="60"/>
  <c r="H42" i="60"/>
  <c r="G42" i="60"/>
  <c r="AV42" i="60" s="1"/>
  <c r="B42" i="60"/>
  <c r="AA42" i="60" s="1"/>
  <c r="AV41" i="60"/>
  <c r="AT41" i="60"/>
  <c r="AS41" i="60"/>
  <c r="AR41" i="60"/>
  <c r="S41" i="60"/>
  <c r="Q41" i="60"/>
  <c r="J41" i="60"/>
  <c r="I41" i="60"/>
  <c r="H41" i="60"/>
  <c r="G41" i="60"/>
  <c r="B41" i="60"/>
  <c r="AA41" i="60" s="1"/>
  <c r="AV40" i="60"/>
  <c r="AT40" i="60"/>
  <c r="AS40" i="60"/>
  <c r="AR40" i="60"/>
  <c r="AA40" i="60"/>
  <c r="S40" i="60"/>
  <c r="Q40" i="60"/>
  <c r="J40" i="60"/>
  <c r="I40" i="60"/>
  <c r="H40" i="60"/>
  <c r="G40" i="60"/>
  <c r="B40" i="60"/>
  <c r="AT39" i="60"/>
  <c r="AS39" i="60"/>
  <c r="AR39" i="60"/>
  <c r="S39" i="60"/>
  <c r="Q39" i="60"/>
  <c r="J39" i="60"/>
  <c r="I39" i="60"/>
  <c r="H39" i="60"/>
  <c r="G39" i="60"/>
  <c r="AV39" i="60" s="1"/>
  <c r="B39" i="60"/>
  <c r="AA39" i="60" s="1"/>
  <c r="AT38" i="60"/>
  <c r="AS38" i="60"/>
  <c r="AR38" i="60"/>
  <c r="S38" i="60"/>
  <c r="Q38" i="60"/>
  <c r="J38" i="60"/>
  <c r="I38" i="60"/>
  <c r="H38" i="60"/>
  <c r="G38" i="60"/>
  <c r="AV38" i="60" s="1"/>
  <c r="B38" i="60"/>
  <c r="AA38" i="60" s="1"/>
  <c r="AV37" i="60"/>
  <c r="AT37" i="60"/>
  <c r="AS37" i="60"/>
  <c r="AR37" i="60"/>
  <c r="S37" i="60"/>
  <c r="Q37" i="60"/>
  <c r="J37" i="60"/>
  <c r="I37" i="60"/>
  <c r="H37" i="60"/>
  <c r="G37" i="60"/>
  <c r="B37" i="60"/>
  <c r="AA37" i="60" s="1"/>
  <c r="AT36" i="60"/>
  <c r="AS36" i="60"/>
  <c r="AR36" i="60"/>
  <c r="S36" i="60"/>
  <c r="Q36" i="60"/>
  <c r="J36" i="60"/>
  <c r="I36" i="60"/>
  <c r="H36" i="60"/>
  <c r="G36" i="60"/>
  <c r="AV36" i="60" s="1"/>
  <c r="B36" i="60"/>
  <c r="AA36" i="60" s="1"/>
  <c r="AT35" i="60"/>
  <c r="AS35" i="60"/>
  <c r="AR35" i="60"/>
  <c r="S35" i="60"/>
  <c r="Q35" i="60"/>
  <c r="J35" i="60"/>
  <c r="I35" i="60"/>
  <c r="H35" i="60"/>
  <c r="G35" i="60"/>
  <c r="AV35" i="60" s="1"/>
  <c r="B35" i="60"/>
  <c r="AA35" i="60" s="1"/>
  <c r="AT34" i="60"/>
  <c r="AS34" i="60"/>
  <c r="AR34" i="60"/>
  <c r="S34" i="60"/>
  <c r="Q34" i="60"/>
  <c r="J34" i="60"/>
  <c r="I34" i="60"/>
  <c r="H34" i="60"/>
  <c r="G34" i="60"/>
  <c r="B34" i="60"/>
  <c r="AA34" i="60" s="1"/>
  <c r="AT33" i="60"/>
  <c r="AS33" i="60"/>
  <c r="AR33" i="60"/>
  <c r="S33" i="60"/>
  <c r="Q33" i="60"/>
  <c r="J33" i="60"/>
  <c r="I33" i="60"/>
  <c r="H33" i="60"/>
  <c r="G33" i="60"/>
  <c r="AV33" i="60" s="1"/>
  <c r="B33" i="60"/>
  <c r="AA33" i="60" s="1"/>
  <c r="AT32" i="60"/>
  <c r="AS32" i="60"/>
  <c r="AR32" i="60"/>
  <c r="S32" i="60"/>
  <c r="Q32" i="60"/>
  <c r="J32" i="60"/>
  <c r="I32" i="60"/>
  <c r="H32" i="60"/>
  <c r="G32" i="60"/>
  <c r="AV32" i="60" s="1"/>
  <c r="B32" i="60"/>
  <c r="AA32" i="60" s="1"/>
  <c r="AT31" i="60"/>
  <c r="AS31" i="60"/>
  <c r="AR31" i="60"/>
  <c r="S31" i="60"/>
  <c r="Q31" i="60"/>
  <c r="J31" i="60"/>
  <c r="I31" i="60"/>
  <c r="H31" i="60"/>
  <c r="G31" i="60"/>
  <c r="AV31" i="60" s="1"/>
  <c r="B31" i="60"/>
  <c r="AA31" i="60" s="1"/>
  <c r="AT30" i="60"/>
  <c r="AS30" i="60"/>
  <c r="AR30" i="60"/>
  <c r="S30" i="60"/>
  <c r="Q30" i="60"/>
  <c r="J30" i="60"/>
  <c r="I30" i="60"/>
  <c r="H30" i="60"/>
  <c r="G30" i="60"/>
  <c r="AV30" i="60" s="1"/>
  <c r="B30" i="60"/>
  <c r="AA30" i="60" s="1"/>
  <c r="AT29" i="60"/>
  <c r="AS29" i="60"/>
  <c r="AR29" i="60"/>
  <c r="S29" i="60"/>
  <c r="Q29" i="60"/>
  <c r="J29" i="60"/>
  <c r="I29" i="60"/>
  <c r="H29" i="60"/>
  <c r="G29" i="60"/>
  <c r="B29" i="60"/>
  <c r="AA29" i="60" s="1"/>
  <c r="AT28" i="60"/>
  <c r="AS28" i="60"/>
  <c r="AR28" i="60"/>
  <c r="S28" i="60"/>
  <c r="Q28" i="60"/>
  <c r="J28" i="60"/>
  <c r="I28" i="60"/>
  <c r="H28" i="60"/>
  <c r="G28" i="60"/>
  <c r="AV28" i="60" s="1"/>
  <c r="B28" i="60"/>
  <c r="AA28" i="60" s="1"/>
  <c r="AT27" i="60"/>
  <c r="AS27" i="60"/>
  <c r="AR27" i="60"/>
  <c r="S27" i="60"/>
  <c r="Q27" i="60"/>
  <c r="J27" i="60"/>
  <c r="I27" i="60"/>
  <c r="H27" i="60"/>
  <c r="G27" i="60"/>
  <c r="AV27" i="60" s="1"/>
  <c r="B27" i="60"/>
  <c r="AA27" i="60" s="1"/>
  <c r="AT26" i="60"/>
  <c r="AS26" i="60"/>
  <c r="AR26" i="60"/>
  <c r="S26" i="60"/>
  <c r="Q26" i="60"/>
  <c r="J26" i="60"/>
  <c r="I26" i="60"/>
  <c r="H26" i="60"/>
  <c r="G26" i="60"/>
  <c r="AV26" i="60" s="1"/>
  <c r="B26" i="60"/>
  <c r="AA26" i="60" s="1"/>
  <c r="AT25" i="60"/>
  <c r="AS25" i="60"/>
  <c r="AR25" i="60"/>
  <c r="S25" i="60"/>
  <c r="Q25" i="60"/>
  <c r="J25" i="60"/>
  <c r="I25" i="60"/>
  <c r="H25" i="60"/>
  <c r="G25" i="60"/>
  <c r="B25" i="60"/>
  <c r="AA25" i="60" s="1"/>
  <c r="AV24" i="60"/>
  <c r="AT24" i="60"/>
  <c r="AS24" i="60"/>
  <c r="AR24" i="60"/>
  <c r="S24" i="60"/>
  <c r="Q24" i="60"/>
  <c r="J24" i="60"/>
  <c r="I24" i="60"/>
  <c r="H24" i="60"/>
  <c r="G24" i="60"/>
  <c r="B24" i="60"/>
  <c r="AA24" i="60" s="1"/>
  <c r="AV23" i="60"/>
  <c r="AT23" i="60"/>
  <c r="AS23" i="60"/>
  <c r="AR23" i="60"/>
  <c r="Z23" i="60"/>
  <c r="S23" i="60"/>
  <c r="Q23" i="60"/>
  <c r="J23" i="60"/>
  <c r="I23" i="60"/>
  <c r="H23" i="60"/>
  <c r="G23" i="60"/>
  <c r="B23" i="60"/>
  <c r="AA23" i="60" s="1"/>
  <c r="AV22" i="60"/>
  <c r="AT22" i="60"/>
  <c r="AS22" i="60"/>
  <c r="AR22" i="60"/>
  <c r="Z22" i="60"/>
  <c r="S22" i="60"/>
  <c r="Q22" i="60"/>
  <c r="J22" i="60"/>
  <c r="I22" i="60"/>
  <c r="H22" i="60"/>
  <c r="G22" i="60"/>
  <c r="B22" i="60"/>
  <c r="AA22" i="60" s="1"/>
  <c r="AV21" i="60"/>
  <c r="AT21" i="60"/>
  <c r="AS21" i="60"/>
  <c r="AR21" i="60"/>
  <c r="Z21" i="60"/>
  <c r="S21" i="60"/>
  <c r="Q21" i="60"/>
  <c r="J21" i="60"/>
  <c r="I21" i="60"/>
  <c r="H21" i="60"/>
  <c r="G21" i="60"/>
  <c r="B21" i="60"/>
  <c r="AA21" i="60" s="1"/>
  <c r="AS20" i="60"/>
  <c r="AR20" i="60"/>
  <c r="Z20" i="60"/>
  <c r="S20" i="60"/>
  <c r="Q20" i="60"/>
  <c r="I20" i="60"/>
  <c r="H20" i="60"/>
  <c r="G20" i="60"/>
  <c r="AS19" i="60"/>
  <c r="AR19" i="60"/>
  <c r="Z19" i="60"/>
  <c r="S19" i="60"/>
  <c r="Q19" i="60"/>
  <c r="I19" i="60"/>
  <c r="H19" i="60"/>
  <c r="G19" i="60"/>
  <c r="AS18" i="60"/>
  <c r="AR18" i="60"/>
  <c r="Z18" i="60"/>
  <c r="S18" i="60"/>
  <c r="Q18" i="60"/>
  <c r="I18" i="60"/>
  <c r="H18" i="60"/>
  <c r="G18" i="60"/>
  <c r="AS17" i="60"/>
  <c r="AR17" i="60"/>
  <c r="Z17" i="60"/>
  <c r="S17" i="60"/>
  <c r="Q17" i="60"/>
  <c r="I17" i="60"/>
  <c r="H17" i="60"/>
  <c r="G17" i="60"/>
  <c r="AS16" i="60"/>
  <c r="AR16" i="60"/>
  <c r="Z16" i="60"/>
  <c r="S16" i="60"/>
  <c r="Q16" i="60"/>
  <c r="J16" i="60"/>
  <c r="I16" i="60"/>
  <c r="H120" i="60" s="1"/>
  <c r="H16" i="60"/>
  <c r="G16" i="60"/>
  <c r="D120" i="60" s="1"/>
  <c r="B137" i="60" s="1"/>
  <c r="B16" i="60"/>
  <c r="AA16" i="60" s="1"/>
  <c r="AY15" i="60"/>
  <c r="AV15" i="60"/>
  <c r="AM14" i="60"/>
  <c r="AJ14" i="60"/>
  <c r="AO14" i="60" s="1"/>
  <c r="H14" i="60"/>
  <c r="B10" i="60"/>
  <c r="C9" i="60"/>
  <c r="B141" i="60" s="1"/>
  <c r="D7" i="60"/>
  <c r="V5" i="60"/>
  <c r="E5" i="60"/>
  <c r="E3" i="60"/>
  <c r="C3" i="60"/>
  <c r="AV2" i="60"/>
  <c r="T2" i="60" a="1"/>
  <c r="T2" i="60" s="1"/>
  <c r="I16" i="58"/>
  <c r="H120" i="58" s="1"/>
  <c r="B148" i="59"/>
  <c r="B146" i="59"/>
  <c r="B145" i="59"/>
  <c r="B144" i="59"/>
  <c r="B143" i="59"/>
  <c r="B142" i="59"/>
  <c r="B140" i="59"/>
  <c r="B139" i="59"/>
  <c r="B135" i="59"/>
  <c r="B134" i="59"/>
  <c r="B133" i="59"/>
  <c r="B132" i="59"/>
  <c r="D127" i="59"/>
  <c r="AV127" i="59" s="1"/>
  <c r="B127" i="59"/>
  <c r="D126" i="59"/>
  <c r="AV126" i="59" s="1"/>
  <c r="B126" i="59"/>
  <c r="D125" i="59"/>
  <c r="AV125" i="59" s="1"/>
  <c r="B125" i="59"/>
  <c r="D124" i="59"/>
  <c r="AV124" i="59" s="1"/>
  <c r="B124" i="59"/>
  <c r="D123" i="59"/>
  <c r="AV123" i="59" s="1"/>
  <c r="B123" i="59"/>
  <c r="D122" i="59"/>
  <c r="AV122" i="59" s="1"/>
  <c r="B122" i="59"/>
  <c r="D121" i="59"/>
  <c r="AV121" i="59" s="1"/>
  <c r="B121" i="59"/>
  <c r="V120" i="59"/>
  <c r="T120" i="59"/>
  <c r="AT116" i="59"/>
  <c r="AT115" i="59"/>
  <c r="AS115" i="59"/>
  <c r="AR115" i="59"/>
  <c r="Z115" i="59"/>
  <c r="S115" i="59"/>
  <c r="Q115" i="59"/>
  <c r="J115" i="59"/>
  <c r="I115" i="59"/>
  <c r="H115" i="59"/>
  <c r="G115" i="59"/>
  <c r="AV115" i="59" s="1"/>
  <c r="B115" i="59"/>
  <c r="AA115" i="59" s="1"/>
  <c r="AT114" i="59"/>
  <c r="AS114" i="59"/>
  <c r="AR114" i="59"/>
  <c r="Z114" i="59"/>
  <c r="S114" i="59"/>
  <c r="Q114" i="59"/>
  <c r="J114" i="59"/>
  <c r="I114" i="59"/>
  <c r="H114" i="59"/>
  <c r="G114" i="59"/>
  <c r="B114" i="59"/>
  <c r="AA114" i="59" s="1"/>
  <c r="AT113" i="59"/>
  <c r="AS113" i="59"/>
  <c r="AR113" i="59"/>
  <c r="Z113" i="59"/>
  <c r="S113" i="59"/>
  <c r="Q113" i="59"/>
  <c r="J113" i="59"/>
  <c r="I113" i="59"/>
  <c r="H113" i="59"/>
  <c r="G113" i="59"/>
  <c r="AV113" i="59" s="1"/>
  <c r="B113" i="59"/>
  <c r="AA113" i="59" s="1"/>
  <c r="AT112" i="59"/>
  <c r="AS112" i="59"/>
  <c r="AR112" i="59"/>
  <c r="Z112" i="59"/>
  <c r="S112" i="59"/>
  <c r="Q112" i="59"/>
  <c r="J112" i="59"/>
  <c r="I112" i="59"/>
  <c r="H112" i="59"/>
  <c r="G112" i="59"/>
  <c r="B112" i="59"/>
  <c r="AA112" i="59" s="1"/>
  <c r="AT111" i="59"/>
  <c r="AS111" i="59"/>
  <c r="AR111" i="59"/>
  <c r="Z111" i="59"/>
  <c r="S111" i="59"/>
  <c r="Q111" i="59"/>
  <c r="J111" i="59"/>
  <c r="I111" i="59"/>
  <c r="H111" i="59"/>
  <c r="G111" i="59"/>
  <c r="AV111" i="59" s="1"/>
  <c r="B111" i="59"/>
  <c r="AA111" i="59" s="1"/>
  <c r="AT110" i="59"/>
  <c r="AS110" i="59"/>
  <c r="AR110" i="59"/>
  <c r="Z110" i="59"/>
  <c r="S110" i="59"/>
  <c r="Q110" i="59"/>
  <c r="J110" i="59"/>
  <c r="I110" i="59"/>
  <c r="H110" i="59"/>
  <c r="G110" i="59"/>
  <c r="B110" i="59"/>
  <c r="AA110" i="59" s="1"/>
  <c r="AT109" i="59"/>
  <c r="AS109" i="59"/>
  <c r="AR109" i="59"/>
  <c r="Z109" i="59"/>
  <c r="S109" i="59"/>
  <c r="Q109" i="59"/>
  <c r="J109" i="59"/>
  <c r="I109" i="59"/>
  <c r="H109" i="59"/>
  <c r="G109" i="59"/>
  <c r="AV109" i="59" s="1"/>
  <c r="B109" i="59"/>
  <c r="AA109" i="59" s="1"/>
  <c r="AT108" i="59"/>
  <c r="AS108" i="59"/>
  <c r="AR108" i="59"/>
  <c r="Z108" i="59"/>
  <c r="S108" i="59"/>
  <c r="Q108" i="59"/>
  <c r="J108" i="59"/>
  <c r="I108" i="59"/>
  <c r="H108" i="59"/>
  <c r="G108" i="59"/>
  <c r="B108" i="59"/>
  <c r="AA108" i="59" s="1"/>
  <c r="AT107" i="59"/>
  <c r="AS107" i="59"/>
  <c r="AR107" i="59"/>
  <c r="Z107" i="59"/>
  <c r="S107" i="59"/>
  <c r="Q107" i="59"/>
  <c r="J107" i="59"/>
  <c r="I107" i="59"/>
  <c r="H107" i="59"/>
  <c r="G107" i="59"/>
  <c r="AV107" i="59" s="1"/>
  <c r="B107" i="59"/>
  <c r="AA107" i="59" s="1"/>
  <c r="AT106" i="59"/>
  <c r="AS106" i="59"/>
  <c r="AR106" i="59"/>
  <c r="Z106" i="59"/>
  <c r="S106" i="59"/>
  <c r="Q106" i="59"/>
  <c r="J106" i="59"/>
  <c r="I106" i="59"/>
  <c r="H106" i="59"/>
  <c r="G106" i="59"/>
  <c r="B106" i="59"/>
  <c r="AA106" i="59" s="1"/>
  <c r="AT105" i="59"/>
  <c r="AS105" i="59"/>
  <c r="AR105" i="59"/>
  <c r="Z105" i="59"/>
  <c r="S105" i="59"/>
  <c r="Q105" i="59"/>
  <c r="J105" i="59"/>
  <c r="I105" i="59"/>
  <c r="H105" i="59"/>
  <c r="G105" i="59"/>
  <c r="AV105" i="59" s="1"/>
  <c r="B105" i="59"/>
  <c r="AA105" i="59" s="1"/>
  <c r="AT104" i="59"/>
  <c r="AS104" i="59"/>
  <c r="AR104" i="59"/>
  <c r="Z104" i="59"/>
  <c r="S104" i="59"/>
  <c r="Q104" i="59"/>
  <c r="J104" i="59"/>
  <c r="I104" i="59"/>
  <c r="H104" i="59"/>
  <c r="G104" i="59"/>
  <c r="B104" i="59"/>
  <c r="AA104" i="59" s="1"/>
  <c r="AT103" i="59"/>
  <c r="AS103" i="59"/>
  <c r="AR103" i="59"/>
  <c r="Z103" i="59"/>
  <c r="S103" i="59"/>
  <c r="Q103" i="59"/>
  <c r="J103" i="59"/>
  <c r="I103" i="59"/>
  <c r="H103" i="59"/>
  <c r="G103" i="59"/>
  <c r="AV103" i="59" s="1"/>
  <c r="B103" i="59"/>
  <c r="AA103" i="59" s="1"/>
  <c r="AT102" i="59"/>
  <c r="AS102" i="59"/>
  <c r="AR102" i="59"/>
  <c r="Z102" i="59"/>
  <c r="S102" i="59"/>
  <c r="Q102" i="59"/>
  <c r="J102" i="59"/>
  <c r="I102" i="59"/>
  <c r="H102" i="59"/>
  <c r="G102" i="59"/>
  <c r="B102" i="59"/>
  <c r="AA102" i="59" s="1"/>
  <c r="AT101" i="59"/>
  <c r="AS101" i="59"/>
  <c r="AR101" i="59"/>
  <c r="Z101" i="59"/>
  <c r="S101" i="59"/>
  <c r="Q101" i="59"/>
  <c r="J101" i="59"/>
  <c r="I101" i="59"/>
  <c r="H101" i="59"/>
  <c r="G101" i="59"/>
  <c r="AV101" i="59" s="1"/>
  <c r="B101" i="59"/>
  <c r="AA101" i="59" s="1"/>
  <c r="AT100" i="59"/>
  <c r="AS100" i="59"/>
  <c r="AR100" i="59"/>
  <c r="Z100" i="59"/>
  <c r="S100" i="59"/>
  <c r="Q100" i="59"/>
  <c r="J100" i="59"/>
  <c r="I100" i="59"/>
  <c r="H100" i="59"/>
  <c r="G100" i="59"/>
  <c r="B100" i="59"/>
  <c r="AA100" i="59" s="1"/>
  <c r="AT99" i="59"/>
  <c r="AS99" i="59"/>
  <c r="AR99" i="59"/>
  <c r="Z99" i="59"/>
  <c r="S99" i="59"/>
  <c r="Q99" i="59"/>
  <c r="J99" i="59"/>
  <c r="I99" i="59"/>
  <c r="H99" i="59"/>
  <c r="G99" i="59"/>
  <c r="AV99" i="59" s="1"/>
  <c r="B99" i="59"/>
  <c r="AA99" i="59" s="1"/>
  <c r="AT98" i="59"/>
  <c r="AS98" i="59"/>
  <c r="AR98" i="59"/>
  <c r="Z98" i="59"/>
  <c r="S98" i="59"/>
  <c r="Q98" i="59"/>
  <c r="J98" i="59"/>
  <c r="I98" i="59"/>
  <c r="H98" i="59"/>
  <c r="G98" i="59"/>
  <c r="B98" i="59"/>
  <c r="AA98" i="59" s="1"/>
  <c r="AT97" i="59"/>
  <c r="AS97" i="59"/>
  <c r="AR97" i="59"/>
  <c r="Z97" i="59"/>
  <c r="S97" i="59"/>
  <c r="Q97" i="59"/>
  <c r="J97" i="59"/>
  <c r="I97" i="59"/>
  <c r="H97" i="59"/>
  <c r="G97" i="59"/>
  <c r="AV97" i="59" s="1"/>
  <c r="B97" i="59"/>
  <c r="AA97" i="59" s="1"/>
  <c r="AT96" i="59"/>
  <c r="AS96" i="59"/>
  <c r="AR96" i="59"/>
  <c r="Z96" i="59"/>
  <c r="S96" i="59"/>
  <c r="Q96" i="59"/>
  <c r="J96" i="59"/>
  <c r="I96" i="59"/>
  <c r="H96" i="59"/>
  <c r="G96" i="59"/>
  <c r="B96" i="59"/>
  <c r="AA96" i="59" s="1"/>
  <c r="AT95" i="59"/>
  <c r="AS95" i="59"/>
  <c r="AR95" i="59"/>
  <c r="Z95" i="59"/>
  <c r="S95" i="59"/>
  <c r="Q95" i="59"/>
  <c r="J95" i="59"/>
  <c r="I95" i="59"/>
  <c r="H95" i="59"/>
  <c r="G95" i="59"/>
  <c r="AV95" i="59" s="1"/>
  <c r="B95" i="59"/>
  <c r="AA95" i="59" s="1"/>
  <c r="AT94" i="59"/>
  <c r="AS94" i="59"/>
  <c r="AR94" i="59"/>
  <c r="Z94" i="59"/>
  <c r="S94" i="59"/>
  <c r="Q94" i="59"/>
  <c r="J94" i="59"/>
  <c r="I94" i="59"/>
  <c r="H94" i="59"/>
  <c r="G94" i="59"/>
  <c r="B94" i="59"/>
  <c r="AA94" i="59" s="1"/>
  <c r="AT93" i="59"/>
  <c r="AS93" i="59"/>
  <c r="AR93" i="59"/>
  <c r="Z93" i="59"/>
  <c r="S93" i="59"/>
  <c r="Q93" i="59"/>
  <c r="J93" i="59"/>
  <c r="I93" i="59"/>
  <c r="H93" i="59"/>
  <c r="G93" i="59"/>
  <c r="AV93" i="59" s="1"/>
  <c r="B93" i="59"/>
  <c r="AA93" i="59" s="1"/>
  <c r="AT92" i="59"/>
  <c r="AS92" i="59"/>
  <c r="AR92" i="59"/>
  <c r="Z92" i="59"/>
  <c r="S92" i="59"/>
  <c r="Q92" i="59"/>
  <c r="J92" i="59"/>
  <c r="I92" i="59"/>
  <c r="H92" i="59"/>
  <c r="G92" i="59"/>
  <c r="B92" i="59"/>
  <c r="AA92" i="59" s="1"/>
  <c r="AT91" i="59"/>
  <c r="AS91" i="59"/>
  <c r="AR91" i="59"/>
  <c r="Z91" i="59"/>
  <c r="S91" i="59"/>
  <c r="Q91" i="59"/>
  <c r="J91" i="59"/>
  <c r="I91" i="59"/>
  <c r="H91" i="59"/>
  <c r="G91" i="59"/>
  <c r="AV91" i="59" s="1"/>
  <c r="B91" i="59"/>
  <c r="AA91" i="59" s="1"/>
  <c r="AT90" i="59"/>
  <c r="AS90" i="59"/>
  <c r="AR90" i="59"/>
  <c r="Z90" i="59"/>
  <c r="S90" i="59"/>
  <c r="Q90" i="59"/>
  <c r="J90" i="59"/>
  <c r="I90" i="59"/>
  <c r="H90" i="59"/>
  <c r="G90" i="59"/>
  <c r="B90" i="59"/>
  <c r="AA90" i="59" s="1"/>
  <c r="AT89" i="59"/>
  <c r="AS89" i="59"/>
  <c r="AR89" i="59"/>
  <c r="Z89" i="59"/>
  <c r="S89" i="59"/>
  <c r="Q89" i="59"/>
  <c r="J89" i="59"/>
  <c r="I89" i="59"/>
  <c r="H89" i="59"/>
  <c r="G89" i="59"/>
  <c r="AV89" i="59" s="1"/>
  <c r="B89" i="59"/>
  <c r="AA89" i="59" s="1"/>
  <c r="AT88" i="59"/>
  <c r="AS88" i="59"/>
  <c r="AR88" i="59"/>
  <c r="Z88" i="59"/>
  <c r="S88" i="59"/>
  <c r="Q88" i="59"/>
  <c r="J88" i="59"/>
  <c r="I88" i="59"/>
  <c r="H88" i="59"/>
  <c r="G88" i="59"/>
  <c r="B88" i="59"/>
  <c r="AA88" i="59" s="1"/>
  <c r="AT87" i="59"/>
  <c r="AS87" i="59"/>
  <c r="AR87" i="59"/>
  <c r="Z87" i="59"/>
  <c r="S87" i="59"/>
  <c r="Q87" i="59"/>
  <c r="J87" i="59"/>
  <c r="I87" i="59"/>
  <c r="H87" i="59"/>
  <c r="G87" i="59"/>
  <c r="AV87" i="59" s="1"/>
  <c r="B87" i="59"/>
  <c r="AA87" i="59" s="1"/>
  <c r="AT86" i="59"/>
  <c r="AS86" i="59"/>
  <c r="AR86" i="59"/>
  <c r="Z86" i="59"/>
  <c r="S86" i="59"/>
  <c r="Q86" i="59"/>
  <c r="J86" i="59"/>
  <c r="I86" i="59"/>
  <c r="H86" i="59"/>
  <c r="G86" i="59"/>
  <c r="B86" i="59"/>
  <c r="AA86" i="59" s="1"/>
  <c r="AT85" i="59"/>
  <c r="AS85" i="59"/>
  <c r="AR85" i="59"/>
  <c r="Z85" i="59"/>
  <c r="S85" i="59"/>
  <c r="Q85" i="59"/>
  <c r="J85" i="59"/>
  <c r="I85" i="59"/>
  <c r="H85" i="59"/>
  <c r="G85" i="59"/>
  <c r="AV85" i="59" s="1"/>
  <c r="B85" i="59"/>
  <c r="AA85" i="59" s="1"/>
  <c r="AT84" i="59"/>
  <c r="AS84" i="59"/>
  <c r="AR84" i="59"/>
  <c r="Z84" i="59"/>
  <c r="S84" i="59"/>
  <c r="Q84" i="59"/>
  <c r="J84" i="59"/>
  <c r="I84" i="59"/>
  <c r="H84" i="59"/>
  <c r="G84" i="59"/>
  <c r="B84" i="59"/>
  <c r="AA84" i="59" s="1"/>
  <c r="AT83" i="59"/>
  <c r="AS83" i="59"/>
  <c r="AR83" i="59"/>
  <c r="Z83" i="59"/>
  <c r="S83" i="59"/>
  <c r="Q83" i="59"/>
  <c r="J83" i="59"/>
  <c r="I83" i="59"/>
  <c r="H83" i="59"/>
  <c r="G83" i="59"/>
  <c r="AV83" i="59" s="1"/>
  <c r="B83" i="59"/>
  <c r="AA83" i="59" s="1"/>
  <c r="AT82" i="59"/>
  <c r="AS82" i="59"/>
  <c r="AR82" i="59"/>
  <c r="Z82" i="59"/>
  <c r="S82" i="59"/>
  <c r="Q82" i="59"/>
  <c r="J82" i="59"/>
  <c r="I82" i="59"/>
  <c r="H82" i="59"/>
  <c r="G82" i="59"/>
  <c r="B82" i="59"/>
  <c r="AA82" i="59" s="1"/>
  <c r="AT81" i="59"/>
  <c r="AS81" i="59"/>
  <c r="AR81" i="59"/>
  <c r="Z81" i="59"/>
  <c r="S81" i="59"/>
  <c r="Q81" i="59"/>
  <c r="J81" i="59"/>
  <c r="I81" i="59"/>
  <c r="H81" i="59"/>
  <c r="G81" i="59"/>
  <c r="AV81" i="59" s="1"/>
  <c r="B81" i="59"/>
  <c r="AA81" i="59" s="1"/>
  <c r="AT80" i="59"/>
  <c r="AS80" i="59"/>
  <c r="AR80" i="59"/>
  <c r="Z80" i="59"/>
  <c r="S80" i="59"/>
  <c r="Q80" i="59"/>
  <c r="J80" i="59"/>
  <c r="I80" i="59"/>
  <c r="H80" i="59"/>
  <c r="G80" i="59"/>
  <c r="B80" i="59"/>
  <c r="AA80" i="59" s="1"/>
  <c r="AT79" i="59"/>
  <c r="AS79" i="59"/>
  <c r="AR79" i="59"/>
  <c r="Z79" i="59"/>
  <c r="S79" i="59"/>
  <c r="Q79" i="59"/>
  <c r="J79" i="59"/>
  <c r="I79" i="59"/>
  <c r="H79" i="59"/>
  <c r="G79" i="59"/>
  <c r="AV79" i="59" s="1"/>
  <c r="B79" i="59"/>
  <c r="AA79" i="59" s="1"/>
  <c r="AT78" i="59"/>
  <c r="AS78" i="59"/>
  <c r="AR78" i="59"/>
  <c r="Z78" i="59"/>
  <c r="S78" i="59"/>
  <c r="Q78" i="59"/>
  <c r="J78" i="59"/>
  <c r="I78" i="59"/>
  <c r="H78" i="59"/>
  <c r="G78" i="59"/>
  <c r="B78" i="59"/>
  <c r="AA78" i="59" s="1"/>
  <c r="AT77" i="59"/>
  <c r="AS77" i="59"/>
  <c r="AR77" i="59"/>
  <c r="Z77" i="59"/>
  <c r="S77" i="59"/>
  <c r="Q77" i="59"/>
  <c r="J77" i="59"/>
  <c r="I77" i="59"/>
  <c r="H77" i="59"/>
  <c r="G77" i="59"/>
  <c r="AV77" i="59" s="1"/>
  <c r="B77" i="59"/>
  <c r="AA77" i="59" s="1"/>
  <c r="AT76" i="59"/>
  <c r="AS76" i="59"/>
  <c r="AR76" i="59"/>
  <c r="Z76" i="59"/>
  <c r="S76" i="59"/>
  <c r="Q76" i="59"/>
  <c r="J76" i="59"/>
  <c r="I76" i="59"/>
  <c r="H76" i="59"/>
  <c r="G76" i="59"/>
  <c r="AV76" i="59" s="1"/>
  <c r="B76" i="59"/>
  <c r="AA76" i="59" s="1"/>
  <c r="AT75" i="59"/>
  <c r="AS75" i="59"/>
  <c r="AR75" i="59"/>
  <c r="Z75" i="59"/>
  <c r="S75" i="59"/>
  <c r="Q75" i="59"/>
  <c r="J75" i="59"/>
  <c r="I75" i="59"/>
  <c r="H75" i="59"/>
  <c r="G75" i="59"/>
  <c r="AV75" i="59" s="1"/>
  <c r="B75" i="59"/>
  <c r="AA75" i="59" s="1"/>
  <c r="AT74" i="59"/>
  <c r="AS74" i="59"/>
  <c r="AR74" i="59"/>
  <c r="Z74" i="59"/>
  <c r="S74" i="59"/>
  <c r="Q74" i="59"/>
  <c r="J74" i="59"/>
  <c r="I74" i="59"/>
  <c r="H74" i="59"/>
  <c r="G74" i="59"/>
  <c r="AV74" i="59" s="1"/>
  <c r="B74" i="59"/>
  <c r="AA74" i="59" s="1"/>
  <c r="AT73" i="59"/>
  <c r="AS73" i="59"/>
  <c r="AR73" i="59"/>
  <c r="Z73" i="59"/>
  <c r="S73" i="59"/>
  <c r="Q73" i="59"/>
  <c r="J73" i="59"/>
  <c r="I73" i="59"/>
  <c r="H73" i="59"/>
  <c r="G73" i="59"/>
  <c r="AV73" i="59" s="1"/>
  <c r="B73" i="59"/>
  <c r="AA73" i="59" s="1"/>
  <c r="AT72" i="59"/>
  <c r="AS72" i="59"/>
  <c r="AR72" i="59"/>
  <c r="Z72" i="59"/>
  <c r="S72" i="59"/>
  <c r="Q72" i="59"/>
  <c r="J72" i="59"/>
  <c r="I72" i="59"/>
  <c r="H72" i="59"/>
  <c r="G72" i="59"/>
  <c r="AV72" i="59" s="1"/>
  <c r="B72" i="59"/>
  <c r="AA72" i="59" s="1"/>
  <c r="AT71" i="59"/>
  <c r="AS71" i="59"/>
  <c r="AR71" i="59"/>
  <c r="Z71" i="59"/>
  <c r="S71" i="59"/>
  <c r="Q71" i="59"/>
  <c r="J71" i="59"/>
  <c r="I71" i="59"/>
  <c r="H71" i="59"/>
  <c r="G71" i="59"/>
  <c r="AV71" i="59" s="1"/>
  <c r="B71" i="59"/>
  <c r="AA71" i="59" s="1"/>
  <c r="AT70" i="59"/>
  <c r="AS70" i="59"/>
  <c r="AR70" i="59"/>
  <c r="Z70" i="59"/>
  <c r="S70" i="59"/>
  <c r="Q70" i="59"/>
  <c r="J70" i="59"/>
  <c r="I70" i="59"/>
  <c r="H70" i="59"/>
  <c r="G70" i="59"/>
  <c r="AV70" i="59" s="1"/>
  <c r="B70" i="59"/>
  <c r="AA70" i="59" s="1"/>
  <c r="AT69" i="59"/>
  <c r="AS69" i="59"/>
  <c r="AR69" i="59"/>
  <c r="Z69" i="59"/>
  <c r="S69" i="59"/>
  <c r="Q69" i="59"/>
  <c r="J69" i="59"/>
  <c r="I69" i="59"/>
  <c r="H69" i="59"/>
  <c r="G69" i="59"/>
  <c r="AV69" i="59" s="1"/>
  <c r="B69" i="59"/>
  <c r="AA69" i="59" s="1"/>
  <c r="AT68" i="59"/>
  <c r="AS68" i="59"/>
  <c r="AR68" i="59"/>
  <c r="Z68" i="59"/>
  <c r="S68" i="59"/>
  <c r="Q68" i="59"/>
  <c r="J68" i="59"/>
  <c r="I68" i="59"/>
  <c r="H68" i="59"/>
  <c r="G68" i="59"/>
  <c r="AV68" i="59" s="1"/>
  <c r="B68" i="59"/>
  <c r="AA68" i="59" s="1"/>
  <c r="AT67" i="59"/>
  <c r="AS67" i="59"/>
  <c r="AR67" i="59"/>
  <c r="Z67" i="59"/>
  <c r="S67" i="59"/>
  <c r="Q67" i="59"/>
  <c r="J67" i="59"/>
  <c r="I67" i="59"/>
  <c r="H67" i="59"/>
  <c r="G67" i="59"/>
  <c r="AV67" i="59" s="1"/>
  <c r="B67" i="59"/>
  <c r="AA67" i="59" s="1"/>
  <c r="AT66" i="59"/>
  <c r="AS66" i="59"/>
  <c r="AR66" i="59"/>
  <c r="Z66" i="59"/>
  <c r="S66" i="59"/>
  <c r="Q66" i="59"/>
  <c r="J66" i="59"/>
  <c r="I66" i="59"/>
  <c r="H66" i="59"/>
  <c r="G66" i="59"/>
  <c r="AV66" i="59" s="1"/>
  <c r="B66" i="59"/>
  <c r="AA66" i="59" s="1"/>
  <c r="AT65" i="59"/>
  <c r="AS65" i="59"/>
  <c r="AR65" i="59"/>
  <c r="Z65" i="59"/>
  <c r="S65" i="59"/>
  <c r="Q65" i="59"/>
  <c r="J65" i="59"/>
  <c r="I65" i="59"/>
  <c r="H65" i="59"/>
  <c r="G65" i="59"/>
  <c r="AV65" i="59" s="1"/>
  <c r="B65" i="59"/>
  <c r="AA65" i="59" s="1"/>
  <c r="AT64" i="59"/>
  <c r="AS64" i="59"/>
  <c r="AR64" i="59"/>
  <c r="Z64" i="59"/>
  <c r="S64" i="59"/>
  <c r="Q64" i="59"/>
  <c r="J64" i="59"/>
  <c r="I64" i="59"/>
  <c r="H64" i="59"/>
  <c r="G64" i="59"/>
  <c r="AV64" i="59" s="1"/>
  <c r="B64" i="59"/>
  <c r="AA64" i="59" s="1"/>
  <c r="AT63" i="59"/>
  <c r="AS63" i="59"/>
  <c r="AR63" i="59"/>
  <c r="Z63" i="59"/>
  <c r="S63" i="59"/>
  <c r="Q63" i="59"/>
  <c r="J63" i="59"/>
  <c r="I63" i="59"/>
  <c r="H63" i="59"/>
  <c r="G63" i="59"/>
  <c r="AV63" i="59" s="1"/>
  <c r="B63" i="59"/>
  <c r="AA63" i="59" s="1"/>
  <c r="AT62" i="59"/>
  <c r="AS62" i="59"/>
  <c r="AR62" i="59"/>
  <c r="Z62" i="59"/>
  <c r="S62" i="59"/>
  <c r="Q62" i="59"/>
  <c r="J62" i="59"/>
  <c r="I62" i="59"/>
  <c r="H62" i="59"/>
  <c r="G62" i="59"/>
  <c r="AV62" i="59" s="1"/>
  <c r="B62" i="59"/>
  <c r="AA62" i="59" s="1"/>
  <c r="AT61" i="59"/>
  <c r="AS61" i="59"/>
  <c r="AR61" i="59"/>
  <c r="Z61" i="59"/>
  <c r="S61" i="59"/>
  <c r="Q61" i="59"/>
  <c r="J61" i="59"/>
  <c r="I61" i="59"/>
  <c r="H61" i="59"/>
  <c r="G61" i="59"/>
  <c r="AV61" i="59" s="1"/>
  <c r="B61" i="59"/>
  <c r="AA61" i="59" s="1"/>
  <c r="AT60" i="59"/>
  <c r="AS60" i="59"/>
  <c r="AR60" i="59"/>
  <c r="Z60" i="59"/>
  <c r="S60" i="59"/>
  <c r="Q60" i="59"/>
  <c r="J60" i="59"/>
  <c r="I60" i="59"/>
  <c r="H60" i="59"/>
  <c r="G60" i="59"/>
  <c r="AV60" i="59" s="1"/>
  <c r="B60" i="59"/>
  <c r="AA60" i="59" s="1"/>
  <c r="AT59" i="59"/>
  <c r="AS59" i="59"/>
  <c r="AR59" i="59"/>
  <c r="S59" i="59"/>
  <c r="Q59" i="59"/>
  <c r="J59" i="59"/>
  <c r="I59" i="59"/>
  <c r="H59" i="59"/>
  <c r="G59" i="59"/>
  <c r="AV59" i="59" s="1"/>
  <c r="B59" i="59"/>
  <c r="AA59" i="59" s="1"/>
  <c r="AT58" i="59"/>
  <c r="AS58" i="59"/>
  <c r="AR58" i="59"/>
  <c r="S58" i="59"/>
  <c r="Q58" i="59"/>
  <c r="J58" i="59"/>
  <c r="I58" i="59"/>
  <c r="H58" i="59"/>
  <c r="G58" i="59"/>
  <c r="AV58" i="59" s="1"/>
  <c r="B58" i="59"/>
  <c r="AA58" i="59" s="1"/>
  <c r="AT57" i="59"/>
  <c r="AS57" i="59"/>
  <c r="AR57" i="59"/>
  <c r="S57" i="59"/>
  <c r="Q57" i="59"/>
  <c r="J57" i="59"/>
  <c r="I57" i="59"/>
  <c r="H57" i="59"/>
  <c r="G57" i="59"/>
  <c r="AV57" i="59" s="1"/>
  <c r="B57" i="59"/>
  <c r="AA57" i="59" s="1"/>
  <c r="AT56" i="59"/>
  <c r="AS56" i="59"/>
  <c r="AR56" i="59"/>
  <c r="S56" i="59"/>
  <c r="Q56" i="59"/>
  <c r="J56" i="59"/>
  <c r="I56" i="59"/>
  <c r="H56" i="59"/>
  <c r="G56" i="59"/>
  <c r="AV56" i="59" s="1"/>
  <c r="B56" i="59"/>
  <c r="AA56" i="59" s="1"/>
  <c r="AT55" i="59"/>
  <c r="AS55" i="59"/>
  <c r="AR55" i="59"/>
  <c r="S55" i="59"/>
  <c r="Q55" i="59"/>
  <c r="J55" i="59"/>
  <c r="I55" i="59"/>
  <c r="H55" i="59"/>
  <c r="G55" i="59"/>
  <c r="AV55" i="59" s="1"/>
  <c r="B55" i="59"/>
  <c r="AA55" i="59" s="1"/>
  <c r="AT54" i="59"/>
  <c r="AS54" i="59"/>
  <c r="AR54" i="59"/>
  <c r="S54" i="59"/>
  <c r="Q54" i="59"/>
  <c r="J54" i="59"/>
  <c r="I54" i="59"/>
  <c r="H54" i="59"/>
  <c r="G54" i="59"/>
  <c r="B54" i="59"/>
  <c r="AA54" i="59" s="1"/>
  <c r="AT53" i="59"/>
  <c r="AS53" i="59"/>
  <c r="AR53" i="59"/>
  <c r="S53" i="59"/>
  <c r="Q53" i="59"/>
  <c r="J53" i="59"/>
  <c r="I53" i="59"/>
  <c r="H53" i="59"/>
  <c r="G53" i="59"/>
  <c r="AV53" i="59" s="1"/>
  <c r="B53" i="59"/>
  <c r="AA53" i="59" s="1"/>
  <c r="AT52" i="59"/>
  <c r="AS52" i="59"/>
  <c r="AR52" i="59"/>
  <c r="S52" i="59"/>
  <c r="Q52" i="59"/>
  <c r="J52" i="59"/>
  <c r="I52" i="59"/>
  <c r="H52" i="59"/>
  <c r="G52" i="59"/>
  <c r="AV52" i="59" s="1"/>
  <c r="B52" i="59"/>
  <c r="AA52" i="59" s="1"/>
  <c r="AT51" i="59"/>
  <c r="AS51" i="59"/>
  <c r="AR51" i="59"/>
  <c r="S51" i="59"/>
  <c r="Q51" i="59"/>
  <c r="J51" i="59"/>
  <c r="I51" i="59"/>
  <c r="H51" i="59"/>
  <c r="G51" i="59"/>
  <c r="AV51" i="59" s="1"/>
  <c r="B51" i="59"/>
  <c r="AA51" i="59" s="1"/>
  <c r="AV50" i="59"/>
  <c r="AT50" i="59"/>
  <c r="AS50" i="59"/>
  <c r="AR50" i="59"/>
  <c r="S50" i="59"/>
  <c r="Q50" i="59"/>
  <c r="J50" i="59"/>
  <c r="I50" i="59"/>
  <c r="H50" i="59"/>
  <c r="G50" i="59"/>
  <c r="B50" i="59"/>
  <c r="AA50" i="59" s="1"/>
  <c r="AT49" i="59"/>
  <c r="AS49" i="59"/>
  <c r="AR49" i="59"/>
  <c r="S49" i="59"/>
  <c r="Q49" i="59"/>
  <c r="J49" i="59"/>
  <c r="I49" i="59"/>
  <c r="H49" i="59"/>
  <c r="G49" i="59"/>
  <c r="AV49" i="59" s="1"/>
  <c r="B49" i="59"/>
  <c r="AA49" i="59" s="1"/>
  <c r="AV48" i="59"/>
  <c r="AT48" i="59"/>
  <c r="AS48" i="59"/>
  <c r="AR48" i="59"/>
  <c r="S48" i="59"/>
  <c r="Q48" i="59"/>
  <c r="J48" i="59"/>
  <c r="I48" i="59"/>
  <c r="H48" i="59"/>
  <c r="G48" i="59"/>
  <c r="B48" i="59"/>
  <c r="AA48" i="59" s="1"/>
  <c r="AT47" i="59"/>
  <c r="AS47" i="59"/>
  <c r="AR47" i="59"/>
  <c r="S47" i="59"/>
  <c r="Q47" i="59"/>
  <c r="J47" i="59"/>
  <c r="I47" i="59"/>
  <c r="H47" i="59"/>
  <c r="G47" i="59"/>
  <c r="AV47" i="59" s="1"/>
  <c r="B47" i="59"/>
  <c r="AA47" i="59" s="1"/>
  <c r="AT46" i="59"/>
  <c r="AS46" i="59"/>
  <c r="AR46" i="59"/>
  <c r="S46" i="59"/>
  <c r="Q46" i="59"/>
  <c r="J46" i="59"/>
  <c r="I46" i="59"/>
  <c r="H46" i="59"/>
  <c r="G46" i="59"/>
  <c r="B46" i="59"/>
  <c r="AA46" i="59" s="1"/>
  <c r="AT45" i="59"/>
  <c r="AS45" i="59"/>
  <c r="AR45" i="59"/>
  <c r="S45" i="59"/>
  <c r="Q45" i="59"/>
  <c r="J45" i="59"/>
  <c r="I45" i="59"/>
  <c r="H45" i="59"/>
  <c r="G45" i="59"/>
  <c r="AV45" i="59" s="1"/>
  <c r="B45" i="59"/>
  <c r="AA45" i="59" s="1"/>
  <c r="AT44" i="59"/>
  <c r="AS44" i="59"/>
  <c r="AR44" i="59"/>
  <c r="S44" i="59"/>
  <c r="Q44" i="59"/>
  <c r="J44" i="59"/>
  <c r="I44" i="59"/>
  <c r="H44" i="59"/>
  <c r="G44" i="59"/>
  <c r="AV44" i="59" s="1"/>
  <c r="B44" i="59"/>
  <c r="AA44" i="59" s="1"/>
  <c r="AT43" i="59"/>
  <c r="AS43" i="59"/>
  <c r="AR43" i="59"/>
  <c r="S43" i="59"/>
  <c r="Q43" i="59"/>
  <c r="J43" i="59"/>
  <c r="I43" i="59"/>
  <c r="H43" i="59"/>
  <c r="G43" i="59"/>
  <c r="AV43" i="59" s="1"/>
  <c r="B43" i="59"/>
  <c r="AA43" i="59" s="1"/>
  <c r="AV42" i="59"/>
  <c r="AT42" i="59"/>
  <c r="AS42" i="59"/>
  <c r="AR42" i="59"/>
  <c r="S42" i="59"/>
  <c r="Q42" i="59"/>
  <c r="J42" i="59"/>
  <c r="I42" i="59"/>
  <c r="H42" i="59"/>
  <c r="G42" i="59"/>
  <c r="B42" i="59"/>
  <c r="AA42" i="59" s="1"/>
  <c r="AT41" i="59"/>
  <c r="AS41" i="59"/>
  <c r="AR41" i="59"/>
  <c r="S41" i="59"/>
  <c r="Q41" i="59"/>
  <c r="J41" i="59"/>
  <c r="I41" i="59"/>
  <c r="H41" i="59"/>
  <c r="G41" i="59"/>
  <c r="AV41" i="59" s="1"/>
  <c r="B41" i="59"/>
  <c r="AA41" i="59" s="1"/>
  <c r="AT40" i="59"/>
  <c r="AS40" i="59"/>
  <c r="AR40" i="59"/>
  <c r="S40" i="59"/>
  <c r="Q40" i="59"/>
  <c r="J40" i="59"/>
  <c r="I40" i="59"/>
  <c r="H40" i="59"/>
  <c r="G40" i="59"/>
  <c r="AV40" i="59" s="1"/>
  <c r="B40" i="59"/>
  <c r="AA40" i="59" s="1"/>
  <c r="AT39" i="59"/>
  <c r="AS39" i="59"/>
  <c r="AR39" i="59"/>
  <c r="S39" i="59"/>
  <c r="Q39" i="59"/>
  <c r="J39" i="59"/>
  <c r="I39" i="59"/>
  <c r="H39" i="59"/>
  <c r="G39" i="59"/>
  <c r="AV39" i="59" s="1"/>
  <c r="B39" i="59"/>
  <c r="AA39" i="59" s="1"/>
  <c r="AT38" i="59"/>
  <c r="AS38" i="59"/>
  <c r="AR38" i="59"/>
  <c r="S38" i="59"/>
  <c r="Q38" i="59"/>
  <c r="J38" i="59"/>
  <c r="I38" i="59"/>
  <c r="H38" i="59"/>
  <c r="G38" i="59"/>
  <c r="B38" i="59"/>
  <c r="AA38" i="59" s="1"/>
  <c r="AT37" i="59"/>
  <c r="AS37" i="59"/>
  <c r="AR37" i="59"/>
  <c r="S37" i="59"/>
  <c r="Q37" i="59"/>
  <c r="J37" i="59"/>
  <c r="I37" i="59"/>
  <c r="H37" i="59"/>
  <c r="G37" i="59"/>
  <c r="AV37" i="59" s="1"/>
  <c r="B37" i="59"/>
  <c r="AA37" i="59" s="1"/>
  <c r="AT36" i="59"/>
  <c r="AS36" i="59"/>
  <c r="AR36" i="59"/>
  <c r="S36" i="59"/>
  <c r="Q36" i="59"/>
  <c r="J36" i="59"/>
  <c r="I36" i="59"/>
  <c r="H36" i="59"/>
  <c r="G36" i="59"/>
  <c r="AV36" i="59" s="1"/>
  <c r="B36" i="59"/>
  <c r="AA36" i="59" s="1"/>
  <c r="AT35" i="59"/>
  <c r="AS35" i="59"/>
  <c r="AR35" i="59"/>
  <c r="S35" i="59"/>
  <c r="Q35" i="59"/>
  <c r="J35" i="59"/>
  <c r="I35" i="59"/>
  <c r="H35" i="59"/>
  <c r="G35" i="59"/>
  <c r="AV35" i="59" s="1"/>
  <c r="B35" i="59"/>
  <c r="AA35" i="59" s="1"/>
  <c r="AV34" i="59"/>
  <c r="AT34" i="59"/>
  <c r="AS34" i="59"/>
  <c r="AR34" i="59"/>
  <c r="S34" i="59"/>
  <c r="Q34" i="59"/>
  <c r="J34" i="59"/>
  <c r="I34" i="59"/>
  <c r="H34" i="59"/>
  <c r="G34" i="59"/>
  <c r="B34" i="59"/>
  <c r="AA34" i="59" s="1"/>
  <c r="AT33" i="59"/>
  <c r="AS33" i="59"/>
  <c r="AR33" i="59"/>
  <c r="S33" i="59"/>
  <c r="Q33" i="59"/>
  <c r="J33" i="59"/>
  <c r="I33" i="59"/>
  <c r="H33" i="59"/>
  <c r="G33" i="59"/>
  <c r="AV33" i="59" s="1"/>
  <c r="B33" i="59"/>
  <c r="AA33" i="59" s="1"/>
  <c r="AV32" i="59"/>
  <c r="AT32" i="59"/>
  <c r="AS32" i="59"/>
  <c r="AR32" i="59"/>
  <c r="S32" i="59"/>
  <c r="Q32" i="59"/>
  <c r="J32" i="59"/>
  <c r="I32" i="59"/>
  <c r="H32" i="59"/>
  <c r="G32" i="59"/>
  <c r="B32" i="59"/>
  <c r="AA32" i="59" s="1"/>
  <c r="AT31" i="59"/>
  <c r="AS31" i="59"/>
  <c r="AR31" i="59"/>
  <c r="S31" i="59"/>
  <c r="Q31" i="59"/>
  <c r="J31" i="59"/>
  <c r="I31" i="59"/>
  <c r="H31" i="59"/>
  <c r="G31" i="59"/>
  <c r="AV31" i="59" s="1"/>
  <c r="B31" i="59"/>
  <c r="AA31" i="59" s="1"/>
  <c r="AV30" i="59"/>
  <c r="AT30" i="59"/>
  <c r="AS30" i="59"/>
  <c r="AR30" i="59"/>
  <c r="S30" i="59"/>
  <c r="Q30" i="59"/>
  <c r="J30" i="59"/>
  <c r="I30" i="59"/>
  <c r="H30" i="59"/>
  <c r="G30" i="59"/>
  <c r="B30" i="59"/>
  <c r="AA30" i="59" s="1"/>
  <c r="AT29" i="59"/>
  <c r="AS29" i="59"/>
  <c r="AR29" i="59"/>
  <c r="S29" i="59"/>
  <c r="Q29" i="59"/>
  <c r="J29" i="59"/>
  <c r="I29" i="59"/>
  <c r="H29" i="59"/>
  <c r="G29" i="59"/>
  <c r="B29" i="59"/>
  <c r="AA29" i="59" s="1"/>
  <c r="AT28" i="59"/>
  <c r="AS28" i="59"/>
  <c r="AR28" i="59"/>
  <c r="S28" i="59"/>
  <c r="Q28" i="59"/>
  <c r="J28" i="59"/>
  <c r="I28" i="59"/>
  <c r="H28" i="59"/>
  <c r="G28" i="59"/>
  <c r="AV28" i="59" s="1"/>
  <c r="B28" i="59"/>
  <c r="AA28" i="59" s="1"/>
  <c r="AV27" i="59"/>
  <c r="AT27" i="59"/>
  <c r="AS27" i="59"/>
  <c r="AR27" i="59"/>
  <c r="S27" i="59"/>
  <c r="Q27" i="59"/>
  <c r="J27" i="59"/>
  <c r="I27" i="59"/>
  <c r="H27" i="59"/>
  <c r="G27" i="59"/>
  <c r="B27" i="59"/>
  <c r="AA27" i="59" s="1"/>
  <c r="AS26" i="59"/>
  <c r="AR26" i="59"/>
  <c r="S26" i="59"/>
  <c r="Q26" i="59"/>
  <c r="I26" i="59"/>
  <c r="H26" i="59"/>
  <c r="G26" i="59"/>
  <c r="AS25" i="59"/>
  <c r="AR25" i="59"/>
  <c r="S25" i="59"/>
  <c r="Q25" i="59"/>
  <c r="I25" i="59"/>
  <c r="H25" i="59"/>
  <c r="G25" i="59"/>
  <c r="AS24" i="59"/>
  <c r="AR24" i="59"/>
  <c r="S24" i="59"/>
  <c r="Q24" i="59"/>
  <c r="I24" i="59"/>
  <c r="H24" i="59"/>
  <c r="G24" i="59"/>
  <c r="AS23" i="59"/>
  <c r="AR23" i="59"/>
  <c r="Z23" i="59"/>
  <c r="S23" i="59"/>
  <c r="Q23" i="59"/>
  <c r="I23" i="59"/>
  <c r="H23" i="59"/>
  <c r="G23" i="59"/>
  <c r="AS22" i="59"/>
  <c r="AR22" i="59"/>
  <c r="Z22" i="59"/>
  <c r="S22" i="59"/>
  <c r="Q22" i="59"/>
  <c r="I22" i="59"/>
  <c r="H22" i="59"/>
  <c r="G22" i="59"/>
  <c r="AS21" i="59"/>
  <c r="AR21" i="59"/>
  <c r="Z21" i="59"/>
  <c r="S21" i="59"/>
  <c r="Q21" i="59"/>
  <c r="I21" i="59"/>
  <c r="H21" i="59"/>
  <c r="G21" i="59"/>
  <c r="AS20" i="59"/>
  <c r="AR20" i="59"/>
  <c r="Z20" i="59"/>
  <c r="Q20" i="59"/>
  <c r="I20" i="59"/>
  <c r="H20" i="59"/>
  <c r="G20" i="59"/>
  <c r="K20" i="59" s="1"/>
  <c r="S20" i="59" s="1"/>
  <c r="AS19" i="59"/>
  <c r="AR19" i="59"/>
  <c r="Z19" i="59"/>
  <c r="S19" i="59"/>
  <c r="Q19" i="59"/>
  <c r="I19" i="59"/>
  <c r="H19" i="59"/>
  <c r="G19" i="59"/>
  <c r="AS18" i="59"/>
  <c r="AR18" i="59"/>
  <c r="Z18" i="59"/>
  <c r="S18" i="59"/>
  <c r="Q18" i="59"/>
  <c r="I18" i="59"/>
  <c r="H18" i="59"/>
  <c r="G18" i="59"/>
  <c r="AS17" i="59"/>
  <c r="AR17" i="59"/>
  <c r="Z17" i="59"/>
  <c r="S17" i="59"/>
  <c r="Q17" i="59"/>
  <c r="I17" i="59"/>
  <c r="H17" i="59"/>
  <c r="G17" i="59"/>
  <c r="B17" i="59"/>
  <c r="AA17" i="59" s="1"/>
  <c r="AS16" i="59"/>
  <c r="AR16" i="59"/>
  <c r="Z16" i="59"/>
  <c r="S16" i="59"/>
  <c r="Q16" i="59"/>
  <c r="I16" i="59"/>
  <c r="H120" i="59" s="1"/>
  <c r="H16" i="59"/>
  <c r="G16" i="59"/>
  <c r="D120" i="59" s="1"/>
  <c r="J16" i="59" s="1"/>
  <c r="B16" i="59"/>
  <c r="AA16" i="59" s="1"/>
  <c r="AY15" i="59"/>
  <c r="AV15" i="59"/>
  <c r="AM14" i="59"/>
  <c r="AJ14" i="59"/>
  <c r="H14" i="59"/>
  <c r="B10" i="59"/>
  <c r="C9" i="59"/>
  <c r="B141" i="59" s="1"/>
  <c r="D7" i="59"/>
  <c r="V5" i="59"/>
  <c r="E5" i="59"/>
  <c r="E3" i="59"/>
  <c r="C3" i="59"/>
  <c r="AV2" i="59"/>
  <c r="T2" i="59" a="1"/>
  <c r="T2" i="59" s="1"/>
  <c r="Z29" i="58"/>
  <c r="Z30" i="58"/>
  <c r="Z31" i="58"/>
  <c r="Z32" i="58"/>
  <c r="Z33" i="58"/>
  <c r="Z34" i="58"/>
  <c r="Z35" i="58"/>
  <c r="Z36" i="58"/>
  <c r="Z37" i="58"/>
  <c r="Z38" i="58"/>
  <c r="Z39" i="58"/>
  <c r="Z40" i="58"/>
  <c r="Z41" i="58"/>
  <c r="Z42" i="58"/>
  <c r="Z43" i="58"/>
  <c r="Z44" i="58"/>
  <c r="Z45" i="58"/>
  <c r="Z46" i="58"/>
  <c r="Z47" i="58"/>
  <c r="Z48" i="58"/>
  <c r="Z49" i="58"/>
  <c r="Z50" i="58"/>
  <c r="Z51" i="58"/>
  <c r="Z52" i="58"/>
  <c r="Z53" i="58"/>
  <c r="Z54" i="58"/>
  <c r="Z55" i="58"/>
  <c r="Z56" i="58"/>
  <c r="Z57" i="58"/>
  <c r="Z58" i="58"/>
  <c r="Z59" i="58"/>
  <c r="Z60" i="58"/>
  <c r="Z61" i="58"/>
  <c r="Z62" i="58"/>
  <c r="Z63" i="58"/>
  <c r="Z64" i="58"/>
  <c r="Z65" i="58"/>
  <c r="Z66" i="58"/>
  <c r="Z67" i="58"/>
  <c r="Z68" i="58"/>
  <c r="Z69" i="58"/>
  <c r="Z70" i="58"/>
  <c r="Z71" i="58"/>
  <c r="Z72" i="58"/>
  <c r="Z73" i="58"/>
  <c r="Z74" i="58"/>
  <c r="Z75" i="58"/>
  <c r="Z76" i="58"/>
  <c r="Z77" i="58"/>
  <c r="Z78" i="58"/>
  <c r="Z79" i="58"/>
  <c r="Z80" i="58"/>
  <c r="Z81" i="58"/>
  <c r="Z82" i="58"/>
  <c r="Z83" i="58"/>
  <c r="Z84" i="58"/>
  <c r="Z85" i="58"/>
  <c r="Z86" i="58"/>
  <c r="Z87" i="58"/>
  <c r="Z88" i="58"/>
  <c r="Z89" i="58"/>
  <c r="Z90" i="58"/>
  <c r="Z91" i="58"/>
  <c r="Z92" i="58"/>
  <c r="Z93" i="58"/>
  <c r="Z94" i="58"/>
  <c r="Z95" i="58"/>
  <c r="Z96" i="58"/>
  <c r="Z97" i="58"/>
  <c r="Z98" i="58"/>
  <c r="Z99" i="58"/>
  <c r="Z100" i="58"/>
  <c r="Z101" i="58"/>
  <c r="Z102" i="58"/>
  <c r="Z103" i="58"/>
  <c r="Z104" i="58"/>
  <c r="Z105" i="58"/>
  <c r="Z106" i="58"/>
  <c r="Z107" i="58"/>
  <c r="Z108" i="58"/>
  <c r="Z109" i="58"/>
  <c r="Z110" i="58"/>
  <c r="Z111" i="58"/>
  <c r="Z112" i="58"/>
  <c r="Z113" i="58"/>
  <c r="Z114" i="58"/>
  <c r="Z115" i="58"/>
  <c r="Z28" i="58"/>
  <c r="Z27" i="58"/>
  <c r="Z26" i="58"/>
  <c r="Z25" i="58"/>
  <c r="Z24" i="58"/>
  <c r="B148" i="58"/>
  <c r="B146" i="58"/>
  <c r="B145" i="58"/>
  <c r="B144" i="58"/>
  <c r="B143" i="58"/>
  <c r="B142" i="58"/>
  <c r="B140" i="58"/>
  <c r="B139" i="58"/>
  <c r="B135" i="58"/>
  <c r="B134" i="58"/>
  <c r="B133" i="58"/>
  <c r="B132" i="58"/>
  <c r="D127" i="58"/>
  <c r="AV127" i="58" s="1"/>
  <c r="B127" i="58"/>
  <c r="D126" i="58"/>
  <c r="AV126" i="58" s="1"/>
  <c r="B126" i="58"/>
  <c r="D125" i="58"/>
  <c r="AV125" i="58" s="1"/>
  <c r="B125" i="58"/>
  <c r="U124" i="58"/>
  <c r="D124" i="58"/>
  <c r="AV124" i="58" s="1"/>
  <c r="B124" i="58"/>
  <c r="D123" i="58"/>
  <c r="AV123" i="58" s="1"/>
  <c r="B123" i="58"/>
  <c r="D122" i="58"/>
  <c r="AV122" i="58" s="1"/>
  <c r="B122" i="58"/>
  <c r="D121" i="58"/>
  <c r="AV121" i="58" s="1"/>
  <c r="B121" i="58"/>
  <c r="V120" i="58"/>
  <c r="T120" i="58"/>
  <c r="AT116" i="58"/>
  <c r="AT115" i="58"/>
  <c r="AS115" i="58"/>
  <c r="AR115" i="58"/>
  <c r="S115" i="58"/>
  <c r="Q115" i="58"/>
  <c r="I115" i="58"/>
  <c r="H115" i="58"/>
  <c r="G115" i="58"/>
  <c r="AS114" i="58"/>
  <c r="AR114" i="58"/>
  <c r="S114" i="58"/>
  <c r="Q114" i="58"/>
  <c r="I114" i="58"/>
  <c r="H114" i="58"/>
  <c r="G114" i="58"/>
  <c r="AS113" i="58"/>
  <c r="AR113" i="58"/>
  <c r="S113" i="58"/>
  <c r="Q113" i="58"/>
  <c r="I113" i="58"/>
  <c r="H113" i="58"/>
  <c r="G113" i="58"/>
  <c r="AS112" i="58"/>
  <c r="AR112" i="58"/>
  <c r="S112" i="58"/>
  <c r="Q112" i="58"/>
  <c r="I112" i="58"/>
  <c r="H112" i="58"/>
  <c r="G112" i="58"/>
  <c r="AS111" i="58"/>
  <c r="AR111" i="58"/>
  <c r="S111" i="58"/>
  <c r="Q111" i="58"/>
  <c r="I111" i="58"/>
  <c r="H111" i="58"/>
  <c r="G111" i="58"/>
  <c r="AS110" i="58"/>
  <c r="AR110" i="58"/>
  <c r="S110" i="58"/>
  <c r="Q110" i="58"/>
  <c r="I110" i="58"/>
  <c r="H110" i="58"/>
  <c r="G110" i="58"/>
  <c r="AS109" i="58"/>
  <c r="AR109" i="58"/>
  <c r="S109" i="58"/>
  <c r="Q109" i="58"/>
  <c r="I109" i="58"/>
  <c r="H109" i="58"/>
  <c r="G109" i="58"/>
  <c r="AS108" i="58"/>
  <c r="AR108" i="58"/>
  <c r="S108" i="58"/>
  <c r="Q108" i="58"/>
  <c r="I108" i="58"/>
  <c r="H108" i="58"/>
  <c r="G108" i="58"/>
  <c r="AS107" i="58"/>
  <c r="AR107" i="58"/>
  <c r="S107" i="58"/>
  <c r="Q107" i="58"/>
  <c r="I107" i="58"/>
  <c r="H107" i="58"/>
  <c r="G107" i="58"/>
  <c r="AS106" i="58"/>
  <c r="AR106" i="58"/>
  <c r="S106" i="58"/>
  <c r="Q106" i="58"/>
  <c r="I106" i="58"/>
  <c r="H106" i="58"/>
  <c r="G106" i="58"/>
  <c r="AS105" i="58"/>
  <c r="AR105" i="58"/>
  <c r="Q105" i="58"/>
  <c r="I105" i="58"/>
  <c r="H105" i="58"/>
  <c r="G105" i="58"/>
  <c r="K105" i="58" s="1"/>
  <c r="S105" i="58" s="1"/>
  <c r="AS104" i="58"/>
  <c r="AR104" i="58"/>
  <c r="Q104" i="58"/>
  <c r="I104" i="58"/>
  <c r="H104" i="58"/>
  <c r="G104" i="58"/>
  <c r="K104" i="58" s="1"/>
  <c r="S104" i="58" s="1"/>
  <c r="AS103" i="58"/>
  <c r="AR103" i="58"/>
  <c r="Q103" i="58"/>
  <c r="I103" i="58"/>
  <c r="H103" i="58"/>
  <c r="G103" i="58"/>
  <c r="K103" i="58" s="1"/>
  <c r="S103" i="58" s="1"/>
  <c r="AS102" i="58"/>
  <c r="AR102" i="58"/>
  <c r="Q102" i="58"/>
  <c r="I102" i="58"/>
  <c r="H102" i="58"/>
  <c r="G102" i="58"/>
  <c r="K102" i="58" s="1"/>
  <c r="S102" i="58" s="1"/>
  <c r="AS101" i="58"/>
  <c r="AR101" i="58"/>
  <c r="Q101" i="58"/>
  <c r="I101" i="58"/>
  <c r="H101" i="58"/>
  <c r="G101" i="58"/>
  <c r="K101" i="58" s="1"/>
  <c r="S101" i="58" s="1"/>
  <c r="AS100" i="58"/>
  <c r="AR100" i="58"/>
  <c r="Q100" i="58"/>
  <c r="I100" i="58"/>
  <c r="H100" i="58"/>
  <c r="G100" i="58"/>
  <c r="K100" i="58" s="1"/>
  <c r="S100" i="58" s="1"/>
  <c r="AS99" i="58"/>
  <c r="AR99" i="58"/>
  <c r="Q99" i="58"/>
  <c r="I99" i="58"/>
  <c r="H99" i="58"/>
  <c r="G99" i="58"/>
  <c r="K99" i="58" s="1"/>
  <c r="S99" i="58" s="1"/>
  <c r="AS98" i="58"/>
  <c r="AR98" i="58"/>
  <c r="Q98" i="58"/>
  <c r="I98" i="58"/>
  <c r="H98" i="58"/>
  <c r="G98" i="58"/>
  <c r="K98" i="58" s="1"/>
  <c r="S98" i="58" s="1"/>
  <c r="AS97" i="58"/>
  <c r="AR97" i="58"/>
  <c r="Q97" i="58"/>
  <c r="I97" i="58"/>
  <c r="H97" i="58"/>
  <c r="G97" i="58"/>
  <c r="K97" i="58" s="1"/>
  <c r="S97" i="58" s="1"/>
  <c r="AS96" i="58"/>
  <c r="AR96" i="58"/>
  <c r="Q96" i="58"/>
  <c r="I96" i="58"/>
  <c r="H96" i="58"/>
  <c r="G96" i="58"/>
  <c r="K96" i="58" s="1"/>
  <c r="S96" i="58" s="1"/>
  <c r="AS95" i="58"/>
  <c r="AR95" i="58"/>
  <c r="S95" i="58"/>
  <c r="Q95" i="58"/>
  <c r="I95" i="58"/>
  <c r="H95" i="58"/>
  <c r="G95" i="58"/>
  <c r="AS94" i="58"/>
  <c r="AR94" i="58"/>
  <c r="S94" i="58"/>
  <c r="Q94" i="58"/>
  <c r="I94" i="58"/>
  <c r="H94" i="58"/>
  <c r="G94" i="58"/>
  <c r="AS93" i="58"/>
  <c r="AR93" i="58"/>
  <c r="S93" i="58"/>
  <c r="Q93" i="58"/>
  <c r="I93" i="58"/>
  <c r="H93" i="58"/>
  <c r="G93" i="58"/>
  <c r="AS92" i="58"/>
  <c r="AR92" i="58"/>
  <c r="S92" i="58"/>
  <c r="Q92" i="58"/>
  <c r="I92" i="58"/>
  <c r="H92" i="58"/>
  <c r="G92" i="58"/>
  <c r="AS91" i="58"/>
  <c r="AR91" i="58"/>
  <c r="S91" i="58"/>
  <c r="Q91" i="58"/>
  <c r="I91" i="58"/>
  <c r="H91" i="58"/>
  <c r="G91" i="58"/>
  <c r="AS90" i="58"/>
  <c r="AR90" i="58"/>
  <c r="S90" i="58"/>
  <c r="Q90" i="58"/>
  <c r="I90" i="58"/>
  <c r="H90" i="58"/>
  <c r="G90" i="58"/>
  <c r="AS89" i="58"/>
  <c r="AR89" i="58"/>
  <c r="S89" i="58"/>
  <c r="Q89" i="58"/>
  <c r="I89" i="58"/>
  <c r="H89" i="58"/>
  <c r="G89" i="58"/>
  <c r="AS88" i="58"/>
  <c r="AR88" i="58"/>
  <c r="S88" i="58"/>
  <c r="Q88" i="58"/>
  <c r="I88" i="58"/>
  <c r="H88" i="58"/>
  <c r="G88" i="58"/>
  <c r="AS87" i="58"/>
  <c r="AR87" i="58"/>
  <c r="S87" i="58"/>
  <c r="Q87" i="58"/>
  <c r="I87" i="58"/>
  <c r="H87" i="58"/>
  <c r="G87" i="58"/>
  <c r="AS86" i="58"/>
  <c r="AR86" i="58"/>
  <c r="S86" i="58"/>
  <c r="Q86" i="58"/>
  <c r="I86" i="58"/>
  <c r="H86" i="58"/>
  <c r="G86" i="58"/>
  <c r="AS85" i="58"/>
  <c r="AR85" i="58"/>
  <c r="S85" i="58"/>
  <c r="Q85" i="58"/>
  <c r="I85" i="58"/>
  <c r="H85" i="58"/>
  <c r="G85" i="58"/>
  <c r="AS84" i="58"/>
  <c r="AR84" i="58"/>
  <c r="S84" i="58"/>
  <c r="Q84" i="58"/>
  <c r="I84" i="58"/>
  <c r="H84" i="58"/>
  <c r="G84" i="58"/>
  <c r="AS83" i="58"/>
  <c r="AR83" i="58"/>
  <c r="S83" i="58"/>
  <c r="Q83" i="58"/>
  <c r="I83" i="58"/>
  <c r="H83" i="58"/>
  <c r="G83" i="58"/>
  <c r="AS82" i="58"/>
  <c r="AR82" i="58"/>
  <c r="S82" i="58"/>
  <c r="Q82" i="58"/>
  <c r="I82" i="58"/>
  <c r="H82" i="58"/>
  <c r="G82" i="58"/>
  <c r="AS81" i="58"/>
  <c r="AR81" i="58"/>
  <c r="S81" i="58"/>
  <c r="Q81" i="58"/>
  <c r="I81" i="58"/>
  <c r="H81" i="58"/>
  <c r="G81" i="58"/>
  <c r="AS80" i="58"/>
  <c r="AR80" i="58"/>
  <c r="S80" i="58"/>
  <c r="Q80" i="58"/>
  <c r="I80" i="58"/>
  <c r="H80" i="58"/>
  <c r="G80" i="58"/>
  <c r="AS79" i="58"/>
  <c r="AR79" i="58"/>
  <c r="S79" i="58"/>
  <c r="Q79" i="58"/>
  <c r="I79" i="58"/>
  <c r="H79" i="58"/>
  <c r="G79" i="58"/>
  <c r="AS78" i="58"/>
  <c r="AR78" i="58"/>
  <c r="S78" i="58"/>
  <c r="Q78" i="58"/>
  <c r="I78" i="58"/>
  <c r="H78" i="58"/>
  <c r="G78" i="58"/>
  <c r="AS77" i="58"/>
  <c r="AR77" i="58"/>
  <c r="S77" i="58"/>
  <c r="Q77" i="58"/>
  <c r="I77" i="58"/>
  <c r="H77" i="58"/>
  <c r="G77" i="58"/>
  <c r="AS76" i="58"/>
  <c r="AR76" i="58"/>
  <c r="S76" i="58"/>
  <c r="Q76" i="58"/>
  <c r="I76" i="58"/>
  <c r="H76" i="58"/>
  <c r="G76" i="58"/>
  <c r="AS75" i="58"/>
  <c r="AR75" i="58"/>
  <c r="S75" i="58"/>
  <c r="Q75" i="58"/>
  <c r="I75" i="58"/>
  <c r="H75" i="58"/>
  <c r="G75" i="58"/>
  <c r="AS74" i="58"/>
  <c r="AR74" i="58"/>
  <c r="S74" i="58"/>
  <c r="Q74" i="58"/>
  <c r="I74" i="58"/>
  <c r="H74" i="58"/>
  <c r="G74" i="58"/>
  <c r="AS73" i="58"/>
  <c r="AR73" i="58"/>
  <c r="S73" i="58"/>
  <c r="Q73" i="58"/>
  <c r="I73" i="58"/>
  <c r="H73" i="58"/>
  <c r="G73" i="58"/>
  <c r="AS72" i="58"/>
  <c r="AR72" i="58"/>
  <c r="S72" i="58"/>
  <c r="Q72" i="58"/>
  <c r="I72" i="58"/>
  <c r="H72" i="58"/>
  <c r="G72" i="58"/>
  <c r="AS71" i="58"/>
  <c r="AR71" i="58"/>
  <c r="S71" i="58"/>
  <c r="Q71" i="58"/>
  <c r="I71" i="58"/>
  <c r="H71" i="58"/>
  <c r="G71" i="58"/>
  <c r="AS70" i="58"/>
  <c r="AR70" i="58"/>
  <c r="S70" i="58"/>
  <c r="Q70" i="58"/>
  <c r="I70" i="58"/>
  <c r="H70" i="58"/>
  <c r="G70" i="58"/>
  <c r="AS69" i="58"/>
  <c r="AR69" i="58"/>
  <c r="S69" i="58"/>
  <c r="Q69" i="58"/>
  <c r="I69" i="58"/>
  <c r="H69" i="58"/>
  <c r="G69" i="58"/>
  <c r="AS68" i="58"/>
  <c r="AR68" i="58"/>
  <c r="S68" i="58"/>
  <c r="Q68" i="58"/>
  <c r="I68" i="58"/>
  <c r="H68" i="58"/>
  <c r="G68" i="58"/>
  <c r="AS67" i="58"/>
  <c r="AR67" i="58"/>
  <c r="S67" i="58"/>
  <c r="Q67" i="58"/>
  <c r="I67" i="58"/>
  <c r="H67" i="58"/>
  <c r="G67" i="58"/>
  <c r="AS66" i="58"/>
  <c r="AR66" i="58"/>
  <c r="S66" i="58"/>
  <c r="Q66" i="58"/>
  <c r="I66" i="58"/>
  <c r="H66" i="58"/>
  <c r="G66" i="58"/>
  <c r="AS65" i="58"/>
  <c r="AR65" i="58"/>
  <c r="S65" i="58"/>
  <c r="Q65" i="58"/>
  <c r="I65" i="58"/>
  <c r="H65" i="58"/>
  <c r="G65" i="58"/>
  <c r="AS64" i="58"/>
  <c r="AR64" i="58"/>
  <c r="S64" i="58"/>
  <c r="Q64" i="58"/>
  <c r="I64" i="58"/>
  <c r="H64" i="58"/>
  <c r="G64" i="58"/>
  <c r="AS63" i="58"/>
  <c r="AR63" i="58"/>
  <c r="S63" i="58"/>
  <c r="Q63" i="58"/>
  <c r="I63" i="58"/>
  <c r="H63" i="58"/>
  <c r="G63" i="58"/>
  <c r="AS62" i="58"/>
  <c r="AR62" i="58"/>
  <c r="S62" i="58"/>
  <c r="Q62" i="58"/>
  <c r="I62" i="58"/>
  <c r="H62" i="58"/>
  <c r="G62" i="58"/>
  <c r="AS61" i="58"/>
  <c r="AR61" i="58"/>
  <c r="S61" i="58"/>
  <c r="Q61" i="58"/>
  <c r="I61" i="58"/>
  <c r="H61" i="58"/>
  <c r="G61" i="58"/>
  <c r="AS60" i="58"/>
  <c r="AR60" i="58"/>
  <c r="S60" i="58"/>
  <c r="Q60" i="58"/>
  <c r="I60" i="58"/>
  <c r="H60" i="58"/>
  <c r="G60" i="58"/>
  <c r="AS59" i="58"/>
  <c r="AR59" i="58"/>
  <c r="S59" i="58"/>
  <c r="Q59" i="58"/>
  <c r="I59" i="58"/>
  <c r="H59" i="58"/>
  <c r="G59" i="58"/>
  <c r="AS58" i="58"/>
  <c r="AR58" i="58"/>
  <c r="S58" i="58"/>
  <c r="Q58" i="58"/>
  <c r="I58" i="58"/>
  <c r="H58" i="58"/>
  <c r="G58" i="58"/>
  <c r="AS57" i="58"/>
  <c r="AR57" i="58"/>
  <c r="S57" i="58"/>
  <c r="Q57" i="58"/>
  <c r="I57" i="58"/>
  <c r="H57" i="58"/>
  <c r="G57" i="58"/>
  <c r="AS56" i="58"/>
  <c r="AR56" i="58"/>
  <c r="S56" i="58"/>
  <c r="Q56" i="58"/>
  <c r="I56" i="58"/>
  <c r="H56" i="58"/>
  <c r="G56" i="58"/>
  <c r="AS55" i="58"/>
  <c r="AR55" i="58"/>
  <c r="S55" i="58"/>
  <c r="Q55" i="58"/>
  <c r="I55" i="58"/>
  <c r="H55" i="58"/>
  <c r="G55" i="58"/>
  <c r="AS54" i="58"/>
  <c r="AR54" i="58"/>
  <c r="S54" i="58"/>
  <c r="Q54" i="58"/>
  <c r="I54" i="58"/>
  <c r="H54" i="58"/>
  <c r="G54" i="58"/>
  <c r="AS53" i="58"/>
  <c r="AR53" i="58"/>
  <c r="S53" i="58"/>
  <c r="Q53" i="58"/>
  <c r="I53" i="58"/>
  <c r="H53" i="58"/>
  <c r="G53" i="58"/>
  <c r="AS52" i="58"/>
  <c r="AR52" i="58"/>
  <c r="S52" i="58"/>
  <c r="Q52" i="58"/>
  <c r="I52" i="58"/>
  <c r="H52" i="58"/>
  <c r="G52" i="58"/>
  <c r="AS51" i="58"/>
  <c r="AR51" i="58"/>
  <c r="S51" i="58"/>
  <c r="Q51" i="58"/>
  <c r="I51" i="58"/>
  <c r="H51" i="58"/>
  <c r="G51" i="58"/>
  <c r="AS50" i="58"/>
  <c r="AR50" i="58"/>
  <c r="S50" i="58"/>
  <c r="Q50" i="58"/>
  <c r="I50" i="58"/>
  <c r="H50" i="58"/>
  <c r="G50" i="58"/>
  <c r="AS49" i="58"/>
  <c r="AR49" i="58"/>
  <c r="S49" i="58"/>
  <c r="Q49" i="58"/>
  <c r="I49" i="58"/>
  <c r="H49" i="58"/>
  <c r="G49" i="58"/>
  <c r="AS48" i="58"/>
  <c r="AR48" i="58"/>
  <c r="S48" i="58"/>
  <c r="Q48" i="58"/>
  <c r="I48" i="58"/>
  <c r="H48" i="58"/>
  <c r="G48" i="58"/>
  <c r="AS47" i="58"/>
  <c r="AR47" i="58"/>
  <c r="S47" i="58"/>
  <c r="Q47" i="58"/>
  <c r="I47" i="58"/>
  <c r="H47" i="58"/>
  <c r="G47" i="58"/>
  <c r="AS46" i="58"/>
  <c r="AR46" i="58"/>
  <c r="S46" i="58"/>
  <c r="Q46" i="58"/>
  <c r="I46" i="58"/>
  <c r="H46" i="58"/>
  <c r="G46" i="58"/>
  <c r="AS45" i="58"/>
  <c r="AR45" i="58"/>
  <c r="S45" i="58"/>
  <c r="Q45" i="58"/>
  <c r="I45" i="58"/>
  <c r="H45" i="58"/>
  <c r="G45" i="58"/>
  <c r="AS44" i="58"/>
  <c r="AR44" i="58"/>
  <c r="S44" i="58"/>
  <c r="Q44" i="58"/>
  <c r="I44" i="58"/>
  <c r="H44" i="58"/>
  <c r="G44" i="58"/>
  <c r="AS43" i="58"/>
  <c r="AR43" i="58"/>
  <c r="S43" i="58"/>
  <c r="Q43" i="58"/>
  <c r="I43" i="58"/>
  <c r="H43" i="58"/>
  <c r="G43" i="58"/>
  <c r="AS42" i="58"/>
  <c r="AR42" i="58"/>
  <c r="S42" i="58"/>
  <c r="Q42" i="58"/>
  <c r="I42" i="58"/>
  <c r="H42" i="58"/>
  <c r="G42" i="58"/>
  <c r="AS41" i="58"/>
  <c r="AR41" i="58"/>
  <c r="S41" i="58"/>
  <c r="Q41" i="58"/>
  <c r="I41" i="58"/>
  <c r="H41" i="58"/>
  <c r="G41" i="58"/>
  <c r="AS40" i="58"/>
  <c r="AR40" i="58"/>
  <c r="S40" i="58"/>
  <c r="Q40" i="58"/>
  <c r="I40" i="58"/>
  <c r="H40" i="58"/>
  <c r="G40" i="58"/>
  <c r="AS39" i="58"/>
  <c r="AR39" i="58"/>
  <c r="S39" i="58"/>
  <c r="Q39" i="58"/>
  <c r="I39" i="58"/>
  <c r="H39" i="58"/>
  <c r="G39" i="58"/>
  <c r="AS38" i="58"/>
  <c r="AR38" i="58"/>
  <c r="S38" i="58"/>
  <c r="Q38" i="58"/>
  <c r="I38" i="58"/>
  <c r="H38" i="58"/>
  <c r="G38" i="58"/>
  <c r="AS37" i="58"/>
  <c r="AR37" i="58"/>
  <c r="S37" i="58"/>
  <c r="Q37" i="58"/>
  <c r="I37" i="58"/>
  <c r="H37" i="58"/>
  <c r="G37" i="58"/>
  <c r="AS36" i="58"/>
  <c r="AR36" i="58"/>
  <c r="S36" i="58"/>
  <c r="Q36" i="58"/>
  <c r="I36" i="58"/>
  <c r="H36" i="58"/>
  <c r="G36" i="58"/>
  <c r="AS35" i="58"/>
  <c r="AR35" i="58"/>
  <c r="S35" i="58"/>
  <c r="Q35" i="58"/>
  <c r="I35" i="58"/>
  <c r="H35" i="58"/>
  <c r="G35" i="58"/>
  <c r="AS34" i="58"/>
  <c r="AR34" i="58"/>
  <c r="S34" i="58"/>
  <c r="Q34" i="58"/>
  <c r="I34" i="58"/>
  <c r="H34" i="58"/>
  <c r="G34" i="58"/>
  <c r="AS33" i="58"/>
  <c r="AR33" i="58"/>
  <c r="S33" i="58"/>
  <c r="Q33" i="58"/>
  <c r="I33" i="58"/>
  <c r="H33" i="58"/>
  <c r="G33" i="58"/>
  <c r="AS32" i="58"/>
  <c r="AR32" i="58"/>
  <c r="S32" i="58"/>
  <c r="Q32" i="58"/>
  <c r="I32" i="58"/>
  <c r="H32" i="58"/>
  <c r="G32" i="58"/>
  <c r="AS31" i="58"/>
  <c r="AR31" i="58"/>
  <c r="S31" i="58"/>
  <c r="Q31" i="58"/>
  <c r="I31" i="58"/>
  <c r="H31" i="58"/>
  <c r="G31" i="58"/>
  <c r="AS30" i="58"/>
  <c r="AR30" i="58"/>
  <c r="S30" i="58"/>
  <c r="Q30" i="58"/>
  <c r="I30" i="58"/>
  <c r="H30" i="58"/>
  <c r="G30" i="58"/>
  <c r="AS29" i="58"/>
  <c r="AR29" i="58"/>
  <c r="S29" i="58"/>
  <c r="Q29" i="58"/>
  <c r="I29" i="58"/>
  <c r="H29" i="58"/>
  <c r="G29" i="58"/>
  <c r="AS28" i="58"/>
  <c r="AR28" i="58"/>
  <c r="S28" i="58"/>
  <c r="Q28" i="58"/>
  <c r="I28" i="58"/>
  <c r="H28" i="58"/>
  <c r="G28" i="58"/>
  <c r="AS27" i="58"/>
  <c r="AR27" i="58"/>
  <c r="S27" i="58"/>
  <c r="Q27" i="58"/>
  <c r="I27" i="58"/>
  <c r="H27" i="58"/>
  <c r="G27" i="58"/>
  <c r="AS26" i="58"/>
  <c r="AR26" i="58"/>
  <c r="S26" i="58"/>
  <c r="Q26" i="58"/>
  <c r="I26" i="58"/>
  <c r="H26" i="58"/>
  <c r="G26" i="58"/>
  <c r="AS25" i="58"/>
  <c r="AR25" i="58"/>
  <c r="S25" i="58"/>
  <c r="Q25" i="58"/>
  <c r="I25" i="58"/>
  <c r="H25" i="58"/>
  <c r="G25" i="58"/>
  <c r="AS24" i="58"/>
  <c r="AR24" i="58"/>
  <c r="S24" i="58"/>
  <c r="Q24" i="58"/>
  <c r="I24" i="58"/>
  <c r="H24" i="58"/>
  <c r="G24" i="58"/>
  <c r="AS23" i="58"/>
  <c r="AR23" i="58"/>
  <c r="Z23" i="58"/>
  <c r="S23" i="58"/>
  <c r="Q23" i="58"/>
  <c r="I23" i="58"/>
  <c r="H23" i="58"/>
  <c r="G23" i="58"/>
  <c r="AS22" i="58"/>
  <c r="AR22" i="58"/>
  <c r="Z22" i="58"/>
  <c r="S22" i="58"/>
  <c r="Q22" i="58"/>
  <c r="I22" i="58"/>
  <c r="H22" i="58"/>
  <c r="G22" i="58"/>
  <c r="AS21" i="58"/>
  <c r="AR21" i="58"/>
  <c r="Z21" i="58"/>
  <c r="S21" i="58"/>
  <c r="Q21" i="58"/>
  <c r="I21" i="58"/>
  <c r="H21" i="58"/>
  <c r="G21" i="58"/>
  <c r="AS20" i="58"/>
  <c r="AR20" i="58"/>
  <c r="Z20" i="58"/>
  <c r="S20" i="58"/>
  <c r="Q20" i="58"/>
  <c r="I20" i="58"/>
  <c r="H20" i="58"/>
  <c r="G20" i="58"/>
  <c r="AS19" i="58"/>
  <c r="AR19" i="58"/>
  <c r="Z19" i="58"/>
  <c r="S19" i="58"/>
  <c r="Q19" i="58"/>
  <c r="I19" i="58"/>
  <c r="H19" i="58"/>
  <c r="G19" i="58"/>
  <c r="AS18" i="58"/>
  <c r="AR18" i="58"/>
  <c r="Z18" i="58"/>
  <c r="S18" i="58"/>
  <c r="Q18" i="58"/>
  <c r="I18" i="58"/>
  <c r="H18" i="58"/>
  <c r="G18" i="58"/>
  <c r="AS17" i="58"/>
  <c r="AR17" i="58"/>
  <c r="Z17" i="58"/>
  <c r="S17" i="58"/>
  <c r="Q17" i="58"/>
  <c r="I17" i="58"/>
  <c r="H17" i="58"/>
  <c r="G17" i="58"/>
  <c r="AS16" i="58"/>
  <c r="AR16" i="58"/>
  <c r="Z16" i="58"/>
  <c r="S16" i="58"/>
  <c r="Q16" i="58"/>
  <c r="H16" i="58"/>
  <c r="G16" i="58"/>
  <c r="D120" i="58" s="1"/>
  <c r="J16" i="58" s="1"/>
  <c r="B16" i="58"/>
  <c r="AA16" i="58" s="1"/>
  <c r="AY15" i="58"/>
  <c r="AV15" i="58"/>
  <c r="AM14" i="58"/>
  <c r="AJ14" i="58"/>
  <c r="H14" i="58"/>
  <c r="C9" i="58"/>
  <c r="B141" i="58" s="1"/>
  <c r="D7" i="58"/>
  <c r="V5" i="58"/>
  <c r="E5" i="58"/>
  <c r="E3" i="58"/>
  <c r="C3" i="58"/>
  <c r="AV2" i="58"/>
  <c r="T2" i="58" a="1"/>
  <c r="T2" i="58" s="1"/>
  <c r="BB294" i="11"/>
  <c r="AA21" i="89" l="1"/>
  <c r="B22" i="89"/>
  <c r="AT20" i="89"/>
  <c r="B21" i="88"/>
  <c r="AT19" i="88"/>
  <c r="AA20" i="88"/>
  <c r="B20" i="87"/>
  <c r="AT18" i="87"/>
  <c r="AA19" i="87"/>
  <c r="B21" i="86"/>
  <c r="AT19" i="86"/>
  <c r="AA20" i="86"/>
  <c r="B21" i="85"/>
  <c r="AT19" i="85"/>
  <c r="AA20" i="85"/>
  <c r="B21" i="84"/>
  <c r="AT19" i="84"/>
  <c r="AA20" i="84"/>
  <c r="B20" i="83"/>
  <c r="AT18" i="83"/>
  <c r="AA19" i="83"/>
  <c r="B20" i="82"/>
  <c r="AT18" i="82"/>
  <c r="AA19" i="82"/>
  <c r="AA18" i="81"/>
  <c r="B19" i="81"/>
  <c r="AT17" i="81"/>
  <c r="B20" i="80"/>
  <c r="AA19" i="80"/>
  <c r="AT18" i="80"/>
  <c r="AT18" i="79"/>
  <c r="AA19" i="79"/>
  <c r="B20" i="79"/>
  <c r="B21" i="78"/>
  <c r="AT19" i="78"/>
  <c r="AA20" i="78"/>
  <c r="AY16" i="76"/>
  <c r="AY17" i="76" s="1"/>
  <c r="AY18" i="76" s="1"/>
  <c r="AY19" i="76" s="1"/>
  <c r="AY20" i="76" s="1"/>
  <c r="AV16" i="76"/>
  <c r="AY28" i="76"/>
  <c r="AY29" i="76" s="1"/>
  <c r="AY30" i="76" s="1"/>
  <c r="AY31" i="76" s="1"/>
  <c r="AY32" i="76" s="1"/>
  <c r="AY33" i="76" s="1"/>
  <c r="AY34" i="76" s="1"/>
  <c r="AY35" i="76" s="1"/>
  <c r="AY36" i="76" s="1"/>
  <c r="AY37" i="76" s="1"/>
  <c r="AY38" i="76" s="1"/>
  <c r="AY39" i="76" s="1"/>
  <c r="AY40" i="76" s="1"/>
  <c r="AY41" i="76" s="1"/>
  <c r="AY42" i="76" s="1"/>
  <c r="AY43" i="76" s="1"/>
  <c r="AY44" i="76" s="1"/>
  <c r="AY45" i="76" s="1"/>
  <c r="AY46" i="76" s="1"/>
  <c r="AY47" i="76" s="1"/>
  <c r="AY48" i="76" s="1"/>
  <c r="AY49" i="76" s="1"/>
  <c r="AY50" i="76" s="1"/>
  <c r="AY51" i="76" s="1"/>
  <c r="AY52" i="76" s="1"/>
  <c r="AY53" i="76" s="1"/>
  <c r="AY54" i="76" s="1"/>
  <c r="AY55" i="76" s="1"/>
  <c r="AY56" i="76" s="1"/>
  <c r="AY57" i="76" s="1"/>
  <c r="AY58" i="76" s="1"/>
  <c r="AY59" i="76" s="1"/>
  <c r="AY60" i="76" s="1"/>
  <c r="AY61" i="76" s="1"/>
  <c r="AY62" i="76" s="1"/>
  <c r="AY63" i="76" s="1"/>
  <c r="AY64" i="76" s="1"/>
  <c r="AY65" i="76" s="1"/>
  <c r="AY66" i="76" s="1"/>
  <c r="AY67" i="76" s="1"/>
  <c r="AY68" i="76" s="1"/>
  <c r="AY69" i="76" s="1"/>
  <c r="AY70" i="76" s="1"/>
  <c r="AY71" i="76" s="1"/>
  <c r="AY72" i="76" s="1"/>
  <c r="AY73" i="76" s="1"/>
  <c r="AY74" i="76" s="1"/>
  <c r="AY75" i="76" s="1"/>
  <c r="AY76" i="76" s="1"/>
  <c r="AY77" i="76" s="1"/>
  <c r="AY78" i="76" s="1"/>
  <c r="AY79" i="76" s="1"/>
  <c r="AY80" i="76" s="1"/>
  <c r="AY81" i="76" s="1"/>
  <c r="AY82" i="76" s="1"/>
  <c r="AY83" i="76" s="1"/>
  <c r="AY84" i="76" s="1"/>
  <c r="AY85" i="76" s="1"/>
  <c r="AY86" i="76" s="1"/>
  <c r="AY87" i="76" s="1"/>
  <c r="AY88" i="76" s="1"/>
  <c r="AY89" i="76" s="1"/>
  <c r="AY90" i="76" s="1"/>
  <c r="AY91" i="76" s="1"/>
  <c r="AY92" i="76" s="1"/>
  <c r="AY93" i="76" s="1"/>
  <c r="AY94" i="76" s="1"/>
  <c r="AY95" i="76" s="1"/>
  <c r="AY96" i="76" s="1"/>
  <c r="AY97" i="76" s="1"/>
  <c r="AY98" i="76" s="1"/>
  <c r="AY99" i="76" s="1"/>
  <c r="AY100" i="76" s="1"/>
  <c r="AY101" i="76" s="1"/>
  <c r="AY102" i="76" s="1"/>
  <c r="AY103" i="76" s="1"/>
  <c r="AY104" i="76" s="1"/>
  <c r="AY105" i="76" s="1"/>
  <c r="AY106" i="76" s="1"/>
  <c r="AY107" i="76" s="1"/>
  <c r="AY108" i="76" s="1"/>
  <c r="AY109" i="76" s="1"/>
  <c r="AY110" i="76" s="1"/>
  <c r="AY111" i="76" s="1"/>
  <c r="AY112" i="76" s="1"/>
  <c r="AY113" i="76" s="1"/>
  <c r="AY114" i="76" s="1"/>
  <c r="AY115" i="76" s="1"/>
  <c r="AY116" i="76" s="1"/>
  <c r="AT17" i="76"/>
  <c r="CA140" i="11"/>
  <c r="CA62" i="11"/>
  <c r="BB63" i="11"/>
  <c r="BB141" i="11"/>
  <c r="AO14" i="61"/>
  <c r="J36" i="61"/>
  <c r="B17" i="61"/>
  <c r="AA17" i="61" s="1"/>
  <c r="J17" i="61"/>
  <c r="J30" i="61"/>
  <c r="AO14" i="66"/>
  <c r="B17" i="67"/>
  <c r="AA17" i="67" s="1"/>
  <c r="J29" i="61"/>
  <c r="J40" i="61"/>
  <c r="J23" i="67"/>
  <c r="J23" i="61"/>
  <c r="AV23" i="61" s="1"/>
  <c r="J34" i="61"/>
  <c r="AV34" i="61" s="1"/>
  <c r="J35" i="61"/>
  <c r="B18" i="63"/>
  <c r="AA17" i="70"/>
  <c r="AT16" i="70"/>
  <c r="B18" i="70"/>
  <c r="J18" i="71"/>
  <c r="J19" i="71"/>
  <c r="J16" i="71"/>
  <c r="AV16" i="71" s="1"/>
  <c r="J22" i="71"/>
  <c r="AV22" i="71"/>
  <c r="J18" i="72"/>
  <c r="J19" i="70"/>
  <c r="C14" i="74"/>
  <c r="AT18" i="74"/>
  <c r="AA19" i="76"/>
  <c r="B20" i="76"/>
  <c r="AT18" i="76"/>
  <c r="AV16" i="75"/>
  <c r="AY16" i="75"/>
  <c r="AY17" i="75" s="1"/>
  <c r="AY18" i="75" s="1"/>
  <c r="AY19" i="75" s="1"/>
  <c r="AY20" i="75" s="1"/>
  <c r="AY21" i="75" s="1"/>
  <c r="AY22" i="75" s="1"/>
  <c r="AY23" i="75" s="1"/>
  <c r="AY24" i="75" s="1"/>
  <c r="AY25" i="75" s="1"/>
  <c r="AY26" i="75" s="1"/>
  <c r="AY27" i="75" s="1"/>
  <c r="AY28" i="75" s="1"/>
  <c r="AY29" i="75" s="1"/>
  <c r="AY30" i="75" s="1"/>
  <c r="AY31" i="75" s="1"/>
  <c r="AY32" i="75" s="1"/>
  <c r="AY33" i="75" s="1"/>
  <c r="AY34" i="75" s="1"/>
  <c r="AY35" i="75" s="1"/>
  <c r="AY36" i="75" s="1"/>
  <c r="AY37" i="75" s="1"/>
  <c r="AY38" i="75" s="1"/>
  <c r="AY39" i="75" s="1"/>
  <c r="AY40" i="75" s="1"/>
  <c r="AY41" i="75" s="1"/>
  <c r="AY42" i="75" s="1"/>
  <c r="AY43" i="75" s="1"/>
  <c r="AY44" i="75" s="1"/>
  <c r="AY45" i="75" s="1"/>
  <c r="AY46" i="75" s="1"/>
  <c r="AY47" i="75" s="1"/>
  <c r="AY48" i="75" s="1"/>
  <c r="AY49" i="75" s="1"/>
  <c r="AY50" i="75" s="1"/>
  <c r="AY51" i="75" s="1"/>
  <c r="AY52" i="75" s="1"/>
  <c r="AY53" i="75" s="1"/>
  <c r="AY54" i="75" s="1"/>
  <c r="AY55" i="75" s="1"/>
  <c r="AY56" i="75" s="1"/>
  <c r="AY57" i="75" s="1"/>
  <c r="AY58" i="75" s="1"/>
  <c r="AY59" i="75" s="1"/>
  <c r="AY60" i="75" s="1"/>
  <c r="AY61" i="75" s="1"/>
  <c r="AY62" i="75" s="1"/>
  <c r="AY63" i="75" s="1"/>
  <c r="AY64" i="75" s="1"/>
  <c r="AY65" i="75" s="1"/>
  <c r="AY66" i="75" s="1"/>
  <c r="AY67" i="75" s="1"/>
  <c r="AY68" i="75" s="1"/>
  <c r="AY69" i="75" s="1"/>
  <c r="AY70" i="75" s="1"/>
  <c r="AY71" i="75" s="1"/>
  <c r="AY72" i="75" s="1"/>
  <c r="AY73" i="75" s="1"/>
  <c r="AY74" i="75" s="1"/>
  <c r="AY75" i="75" s="1"/>
  <c r="AY76" i="75" s="1"/>
  <c r="AY77" i="75" s="1"/>
  <c r="AY78" i="75" s="1"/>
  <c r="AY79" i="75" s="1"/>
  <c r="AY80" i="75" s="1"/>
  <c r="AY81" i="75" s="1"/>
  <c r="AY82" i="75" s="1"/>
  <c r="AY83" i="75" s="1"/>
  <c r="AY84" i="75" s="1"/>
  <c r="AY85" i="75" s="1"/>
  <c r="AY86" i="75" s="1"/>
  <c r="AY87" i="75" s="1"/>
  <c r="AY88" i="75" s="1"/>
  <c r="AY89" i="75" s="1"/>
  <c r="AY90" i="75" s="1"/>
  <c r="AY91" i="75" s="1"/>
  <c r="AY92" i="75" s="1"/>
  <c r="AY93" i="75" s="1"/>
  <c r="AY94" i="75" s="1"/>
  <c r="AY95" i="75" s="1"/>
  <c r="AY96" i="75" s="1"/>
  <c r="AY97" i="75" s="1"/>
  <c r="AY98" i="75" s="1"/>
  <c r="AY99" i="75" s="1"/>
  <c r="AY100" i="75" s="1"/>
  <c r="AY101" i="75" s="1"/>
  <c r="AY102" i="75" s="1"/>
  <c r="AY103" i="75" s="1"/>
  <c r="AY104" i="75" s="1"/>
  <c r="AY105" i="75" s="1"/>
  <c r="AY106" i="75" s="1"/>
  <c r="AY107" i="75" s="1"/>
  <c r="AY108" i="75" s="1"/>
  <c r="AY109" i="75" s="1"/>
  <c r="AY110" i="75" s="1"/>
  <c r="AY111" i="75" s="1"/>
  <c r="AY112" i="75" s="1"/>
  <c r="AY113" i="75" s="1"/>
  <c r="AY114" i="75" s="1"/>
  <c r="AY115" i="75" s="1"/>
  <c r="AY116" i="75" s="1"/>
  <c r="AA18" i="75"/>
  <c r="B19" i="75"/>
  <c r="AT17" i="75"/>
  <c r="V91" i="5"/>
  <c r="Z92" i="5"/>
  <c r="Y95" i="5" s="1"/>
  <c r="Z96" i="5" s="1"/>
  <c r="C11" i="74"/>
  <c r="AY17" i="74"/>
  <c r="AY18" i="74" s="1"/>
  <c r="AY19" i="74" s="1"/>
  <c r="AY20" i="74" s="1"/>
  <c r="AY21" i="74" s="1"/>
  <c r="AY22" i="74" s="1"/>
  <c r="AY23" i="74" s="1"/>
  <c r="AY24" i="74" s="1"/>
  <c r="AY25" i="74" s="1"/>
  <c r="AY26" i="74" s="1"/>
  <c r="AY27" i="74" s="1"/>
  <c r="AY28" i="74" s="1"/>
  <c r="AY29" i="74" s="1"/>
  <c r="AY30" i="74" s="1"/>
  <c r="AY31" i="74" s="1"/>
  <c r="AY32" i="74" s="1"/>
  <c r="AY33" i="74" s="1"/>
  <c r="AY34" i="74" s="1"/>
  <c r="AY35" i="74" s="1"/>
  <c r="AY36" i="74" s="1"/>
  <c r="AY37" i="74" s="1"/>
  <c r="AY38" i="74" s="1"/>
  <c r="AY39" i="74" s="1"/>
  <c r="AY40" i="74" s="1"/>
  <c r="AY41" i="74" s="1"/>
  <c r="AY42" i="74" s="1"/>
  <c r="AY43" i="74" s="1"/>
  <c r="AY44" i="74" s="1"/>
  <c r="AY45" i="74" s="1"/>
  <c r="AY46" i="74" s="1"/>
  <c r="AY47" i="74" s="1"/>
  <c r="AY48" i="74" s="1"/>
  <c r="AY49" i="74" s="1"/>
  <c r="AY50" i="74" s="1"/>
  <c r="AY51" i="74" s="1"/>
  <c r="AY52" i="74" s="1"/>
  <c r="AY53" i="74" s="1"/>
  <c r="AY54" i="74" s="1"/>
  <c r="AY55" i="74" s="1"/>
  <c r="AY56" i="74" s="1"/>
  <c r="AY57" i="74" s="1"/>
  <c r="AY58" i="74" s="1"/>
  <c r="AY59" i="74" s="1"/>
  <c r="AY60" i="74" s="1"/>
  <c r="AY61" i="74" s="1"/>
  <c r="AY62" i="74" s="1"/>
  <c r="AY63" i="74" s="1"/>
  <c r="AY64" i="74" s="1"/>
  <c r="AY65" i="74" s="1"/>
  <c r="AY66" i="74" s="1"/>
  <c r="AY67" i="74" s="1"/>
  <c r="AY68" i="74" s="1"/>
  <c r="AY69" i="74" s="1"/>
  <c r="AY70" i="74" s="1"/>
  <c r="AY71" i="74" s="1"/>
  <c r="AY72" i="74" s="1"/>
  <c r="AY73" i="74" s="1"/>
  <c r="AY74" i="74" s="1"/>
  <c r="AY75" i="74" s="1"/>
  <c r="AY76" i="74" s="1"/>
  <c r="AY77" i="74" s="1"/>
  <c r="AY78" i="74" s="1"/>
  <c r="AY79" i="74" s="1"/>
  <c r="AY80" i="74" s="1"/>
  <c r="AY81" i="74" s="1"/>
  <c r="AY82" i="74" s="1"/>
  <c r="AY83" i="74" s="1"/>
  <c r="AY84" i="74" s="1"/>
  <c r="AY85" i="74" s="1"/>
  <c r="AY86" i="74" s="1"/>
  <c r="AY87" i="74" s="1"/>
  <c r="AY88" i="74" s="1"/>
  <c r="AY89" i="74" s="1"/>
  <c r="AY90" i="74" s="1"/>
  <c r="AY91" i="74" s="1"/>
  <c r="AY92" i="74" s="1"/>
  <c r="AY93" i="74" s="1"/>
  <c r="AY94" i="74" s="1"/>
  <c r="AY95" i="74" s="1"/>
  <c r="AY96" i="74" s="1"/>
  <c r="AY97" i="74" s="1"/>
  <c r="AY98" i="74" s="1"/>
  <c r="AY99" i="74" s="1"/>
  <c r="AY100" i="74" s="1"/>
  <c r="AY101" i="74" s="1"/>
  <c r="AY102" i="74" s="1"/>
  <c r="AY103" i="74" s="1"/>
  <c r="AY104" i="74" s="1"/>
  <c r="AY105" i="74" s="1"/>
  <c r="AY106" i="74" s="1"/>
  <c r="AY107" i="74" s="1"/>
  <c r="AY108" i="74" s="1"/>
  <c r="AY109" i="74" s="1"/>
  <c r="AY110" i="74" s="1"/>
  <c r="AY111" i="74" s="1"/>
  <c r="AY112" i="74" s="1"/>
  <c r="AY113" i="74" s="1"/>
  <c r="AY114" i="74" s="1"/>
  <c r="AY115" i="74" s="1"/>
  <c r="AY116" i="74" s="1"/>
  <c r="AV16" i="74"/>
  <c r="J26" i="59"/>
  <c r="AV26" i="59" s="1"/>
  <c r="AT26" i="59"/>
  <c r="J24" i="59"/>
  <c r="AV24" i="59" s="1"/>
  <c r="J25" i="59"/>
  <c r="J18" i="59"/>
  <c r="AV18" i="59" s="1"/>
  <c r="J22" i="59"/>
  <c r="AV22" i="59" s="1"/>
  <c r="J23" i="59"/>
  <c r="AV23" i="59" s="1"/>
  <c r="J19" i="59"/>
  <c r="AV19" i="59" s="1"/>
  <c r="J20" i="59"/>
  <c r="AV20" i="59" s="1"/>
  <c r="J21" i="59"/>
  <c r="AV21" i="59" s="1"/>
  <c r="J17" i="59"/>
  <c r="AV17" i="59" s="1"/>
  <c r="AO14" i="73"/>
  <c r="AV32" i="73"/>
  <c r="AV33" i="73"/>
  <c r="AV30" i="73"/>
  <c r="AV31" i="73"/>
  <c r="AT34" i="73"/>
  <c r="J29" i="73"/>
  <c r="AV29" i="73" s="1"/>
  <c r="B18" i="73"/>
  <c r="AA18" i="73" s="1"/>
  <c r="J28" i="73"/>
  <c r="J27" i="73"/>
  <c r="AV27" i="73" s="1"/>
  <c r="J21" i="73"/>
  <c r="AV21" i="73" s="1"/>
  <c r="J25" i="73"/>
  <c r="AV25" i="73" s="1"/>
  <c r="J26" i="73"/>
  <c r="AV26" i="73" s="1"/>
  <c r="J24" i="73"/>
  <c r="AV24" i="73" s="1"/>
  <c r="J22" i="73"/>
  <c r="AV22" i="73" s="1"/>
  <c r="J23" i="73"/>
  <c r="AV23" i="73" s="1"/>
  <c r="J20" i="73"/>
  <c r="AV20" i="73" s="1"/>
  <c r="AT17" i="73"/>
  <c r="J19" i="73"/>
  <c r="AV19" i="73" s="1"/>
  <c r="J18" i="73"/>
  <c r="AV18" i="73" s="1"/>
  <c r="J17" i="73"/>
  <c r="AV17" i="73" s="1"/>
  <c r="J16" i="73"/>
  <c r="AV16" i="73" s="1"/>
  <c r="U120" i="73"/>
  <c r="G120" i="73"/>
  <c r="B138" i="73" s="1"/>
  <c r="C118" i="73"/>
  <c r="D118" i="73" s="1"/>
  <c r="AV118" i="73" s="1"/>
  <c r="AV120" i="73"/>
  <c r="B137" i="73"/>
  <c r="AA17" i="73"/>
  <c r="AV28" i="73"/>
  <c r="AV34" i="73"/>
  <c r="AV48" i="73"/>
  <c r="AV50" i="73"/>
  <c r="B147" i="73"/>
  <c r="B129" i="73"/>
  <c r="AV44" i="73"/>
  <c r="AV46" i="73"/>
  <c r="AV74" i="73"/>
  <c r="AV76" i="73"/>
  <c r="AV78" i="73"/>
  <c r="AV80" i="73"/>
  <c r="AV82" i="73"/>
  <c r="AV84" i="73"/>
  <c r="AV86" i="73"/>
  <c r="AV88" i="73"/>
  <c r="AV90" i="73"/>
  <c r="AV92" i="73"/>
  <c r="AV94" i="73"/>
  <c r="AV96" i="73"/>
  <c r="AV98" i="73"/>
  <c r="AV100" i="73"/>
  <c r="AV102" i="73"/>
  <c r="AV104" i="73"/>
  <c r="AV106" i="73"/>
  <c r="AV108" i="73"/>
  <c r="AV110" i="73"/>
  <c r="AV112" i="73"/>
  <c r="AV114" i="73"/>
  <c r="AO14" i="72"/>
  <c r="AV17" i="72"/>
  <c r="AV18" i="72"/>
  <c r="AT16" i="72"/>
  <c r="B18" i="72"/>
  <c r="J19" i="72"/>
  <c r="AV19" i="72" s="1"/>
  <c r="AV16" i="72"/>
  <c r="B147" i="72"/>
  <c r="B129" i="72"/>
  <c r="U120" i="72"/>
  <c r="G120" i="72"/>
  <c r="B138" i="72" s="1"/>
  <c r="C118" i="72"/>
  <c r="D118" i="72" s="1"/>
  <c r="AV118" i="72" s="1"/>
  <c r="AY16" i="72"/>
  <c r="AY17" i="72" s="1"/>
  <c r="AY18" i="72" s="1"/>
  <c r="AY19" i="72" s="1"/>
  <c r="AY20" i="72" s="1"/>
  <c r="AY21" i="72" s="1"/>
  <c r="AY22" i="72" s="1"/>
  <c r="AY23" i="72" s="1"/>
  <c r="AY24" i="72" s="1"/>
  <c r="AY25" i="72" s="1"/>
  <c r="AY26" i="72" s="1"/>
  <c r="AY27" i="72" s="1"/>
  <c r="AY28" i="72" s="1"/>
  <c r="AY29" i="72" s="1"/>
  <c r="AY30" i="72" s="1"/>
  <c r="AY31" i="72" s="1"/>
  <c r="AY32" i="72" s="1"/>
  <c r="AY33" i="72" s="1"/>
  <c r="AY34" i="72" s="1"/>
  <c r="AY35" i="72" s="1"/>
  <c r="AY36" i="72" s="1"/>
  <c r="AY37" i="72" s="1"/>
  <c r="AY38" i="72" s="1"/>
  <c r="AY39" i="72" s="1"/>
  <c r="AY40" i="72" s="1"/>
  <c r="AY41" i="72" s="1"/>
  <c r="AY42" i="72" s="1"/>
  <c r="AY43" i="72" s="1"/>
  <c r="AY44" i="72" s="1"/>
  <c r="AY45" i="72" s="1"/>
  <c r="AY46" i="72" s="1"/>
  <c r="AY47" i="72" s="1"/>
  <c r="AY48" i="72" s="1"/>
  <c r="AY49" i="72" s="1"/>
  <c r="AY50" i="72" s="1"/>
  <c r="AY51" i="72" s="1"/>
  <c r="AY52" i="72" s="1"/>
  <c r="AY53" i="72" s="1"/>
  <c r="AY54" i="72" s="1"/>
  <c r="AY55" i="72" s="1"/>
  <c r="AY56" i="72" s="1"/>
  <c r="AY57" i="72" s="1"/>
  <c r="AY58" i="72" s="1"/>
  <c r="AY59" i="72" s="1"/>
  <c r="AY60" i="72" s="1"/>
  <c r="AY61" i="72" s="1"/>
  <c r="AY62" i="72" s="1"/>
  <c r="AY63" i="72" s="1"/>
  <c r="AY64" i="72" s="1"/>
  <c r="AY65" i="72" s="1"/>
  <c r="AY66" i="72" s="1"/>
  <c r="AY67" i="72" s="1"/>
  <c r="AY68" i="72" s="1"/>
  <c r="AY69" i="72" s="1"/>
  <c r="AY70" i="72" s="1"/>
  <c r="AY71" i="72" s="1"/>
  <c r="AY72" i="72" s="1"/>
  <c r="AY73" i="72" s="1"/>
  <c r="AY74" i="72" s="1"/>
  <c r="AY75" i="72" s="1"/>
  <c r="AY76" i="72" s="1"/>
  <c r="AY77" i="72" s="1"/>
  <c r="AY78" i="72" s="1"/>
  <c r="AY79" i="72" s="1"/>
  <c r="AY80" i="72" s="1"/>
  <c r="AY81" i="72" s="1"/>
  <c r="AY82" i="72" s="1"/>
  <c r="AY83" i="72" s="1"/>
  <c r="AY84" i="72" s="1"/>
  <c r="AY85" i="72" s="1"/>
  <c r="AY86" i="72" s="1"/>
  <c r="AY87" i="72" s="1"/>
  <c r="AY88" i="72" s="1"/>
  <c r="AY89" i="72" s="1"/>
  <c r="AY90" i="72" s="1"/>
  <c r="AY91" i="72" s="1"/>
  <c r="AY92" i="72" s="1"/>
  <c r="AY93" i="72" s="1"/>
  <c r="AY94" i="72" s="1"/>
  <c r="AY95" i="72" s="1"/>
  <c r="AY96" i="72" s="1"/>
  <c r="AY97" i="72" s="1"/>
  <c r="AY98" i="72" s="1"/>
  <c r="AY99" i="72" s="1"/>
  <c r="AY100" i="72" s="1"/>
  <c r="AY101" i="72" s="1"/>
  <c r="AY102" i="72" s="1"/>
  <c r="AY103" i="72" s="1"/>
  <c r="AY104" i="72" s="1"/>
  <c r="AY105" i="72" s="1"/>
  <c r="AY106" i="72" s="1"/>
  <c r="AY107" i="72" s="1"/>
  <c r="AY108" i="72" s="1"/>
  <c r="AY109" i="72" s="1"/>
  <c r="AY110" i="72" s="1"/>
  <c r="AY111" i="72" s="1"/>
  <c r="AY112" i="72" s="1"/>
  <c r="AY113" i="72" s="1"/>
  <c r="AY114" i="72" s="1"/>
  <c r="AY115" i="72" s="1"/>
  <c r="AY116" i="72" s="1"/>
  <c r="AV26" i="72"/>
  <c r="AV30" i="72"/>
  <c r="AV38" i="72"/>
  <c r="AV44" i="72"/>
  <c r="B137" i="72"/>
  <c r="AV42" i="72"/>
  <c r="AV58" i="72"/>
  <c r="AV120" i="72"/>
  <c r="AO14" i="71"/>
  <c r="AT22" i="71"/>
  <c r="AV18" i="71"/>
  <c r="J21" i="71"/>
  <c r="AV21" i="71" s="1"/>
  <c r="J20" i="71"/>
  <c r="AV20" i="71" s="1"/>
  <c r="B17" i="71"/>
  <c r="J17" i="71"/>
  <c r="AV17" i="71" s="1"/>
  <c r="AV19" i="71"/>
  <c r="AV66" i="71"/>
  <c r="B147" i="71"/>
  <c r="B129" i="71"/>
  <c r="U120" i="71"/>
  <c r="G120" i="71"/>
  <c r="B138" i="71" s="1"/>
  <c r="C118" i="71"/>
  <c r="D118" i="71" s="1"/>
  <c r="AV118" i="71" s="1"/>
  <c r="AV120" i="71"/>
  <c r="AY16" i="71"/>
  <c r="AV26" i="71"/>
  <c r="AV30" i="71"/>
  <c r="AV38" i="71"/>
  <c r="AV44" i="71"/>
  <c r="AV54" i="71"/>
  <c r="B137" i="71"/>
  <c r="AV42" i="71"/>
  <c r="AV58" i="71"/>
  <c r="AV68" i="71"/>
  <c r="AV70" i="71"/>
  <c r="AV72" i="71"/>
  <c r="AV74" i="71"/>
  <c r="AV76" i="71"/>
  <c r="AV78" i="71"/>
  <c r="AV80" i="71"/>
  <c r="AV82" i="71"/>
  <c r="AV84" i="71"/>
  <c r="AV86" i="71"/>
  <c r="AV88" i="71"/>
  <c r="AV90" i="71"/>
  <c r="AV92" i="71"/>
  <c r="AV94" i="71"/>
  <c r="AV96" i="71"/>
  <c r="AV98" i="71"/>
  <c r="AV100" i="71"/>
  <c r="AV102" i="71"/>
  <c r="AV104" i="71"/>
  <c r="AV106" i="71"/>
  <c r="AV108" i="71"/>
  <c r="AV110" i="71"/>
  <c r="AV112" i="71"/>
  <c r="AV114" i="71"/>
  <c r="AT19" i="70"/>
  <c r="J18" i="70"/>
  <c r="AV18" i="70" s="1"/>
  <c r="AO14" i="70"/>
  <c r="J17" i="70"/>
  <c r="AV17" i="70" s="1"/>
  <c r="J16" i="70"/>
  <c r="AV16" i="70" s="1"/>
  <c r="B147" i="70"/>
  <c r="B129" i="70"/>
  <c r="U120" i="70"/>
  <c r="G120" i="70"/>
  <c r="B138" i="70" s="1"/>
  <c r="C118" i="70"/>
  <c r="D118" i="70" s="1"/>
  <c r="AV118" i="70" s="1"/>
  <c r="AV120" i="70"/>
  <c r="AY16" i="70"/>
  <c r="AV26" i="70"/>
  <c r="AV30" i="70"/>
  <c r="AV44" i="70"/>
  <c r="AV19" i="70"/>
  <c r="AV21" i="70"/>
  <c r="AV23" i="70"/>
  <c r="AV27" i="70"/>
  <c r="AV32" i="70"/>
  <c r="AV42" i="70"/>
  <c r="AV48" i="70"/>
  <c r="AV56" i="70"/>
  <c r="AV58" i="70"/>
  <c r="B137" i="70"/>
  <c r="AV76" i="70"/>
  <c r="AV78" i="70"/>
  <c r="AV80" i="70"/>
  <c r="AV82" i="70"/>
  <c r="AV84" i="70"/>
  <c r="AV86" i="70"/>
  <c r="AV88" i="70"/>
  <c r="AV90" i="70"/>
  <c r="AV92" i="70"/>
  <c r="AV94" i="70"/>
  <c r="AV96" i="70"/>
  <c r="AV98" i="70"/>
  <c r="AV100" i="70"/>
  <c r="AV102" i="70"/>
  <c r="AV104" i="70"/>
  <c r="AV106" i="70"/>
  <c r="AV108" i="70"/>
  <c r="AV110" i="70"/>
  <c r="AV112" i="70"/>
  <c r="AV114" i="70"/>
  <c r="AV66" i="66"/>
  <c r="J67" i="66"/>
  <c r="AV67" i="66"/>
  <c r="AT68" i="66"/>
  <c r="J63" i="66"/>
  <c r="AV63" i="66" s="1"/>
  <c r="J61" i="66"/>
  <c r="AV61" i="66" s="1"/>
  <c r="J65" i="66"/>
  <c r="AV65" i="66" s="1"/>
  <c r="J62" i="66"/>
  <c r="AV62" i="66" s="1"/>
  <c r="J64" i="66"/>
  <c r="AV64" i="66" s="1"/>
  <c r="J60" i="66"/>
  <c r="AV60" i="66" s="1"/>
  <c r="J59" i="66"/>
  <c r="AV59" i="66" s="1"/>
  <c r="J58" i="66"/>
  <c r="J57" i="66"/>
  <c r="AV57" i="66" s="1"/>
  <c r="J46" i="66"/>
  <c r="AV46" i="66" s="1"/>
  <c r="J43" i="66"/>
  <c r="AV43" i="66" s="1"/>
  <c r="J45" i="66"/>
  <c r="AV45" i="66" s="1"/>
  <c r="J44" i="66"/>
  <c r="AV44" i="66" s="1"/>
  <c r="J53" i="66"/>
  <c r="AV53" i="66" s="1"/>
  <c r="J49" i="66"/>
  <c r="AV49" i="66" s="1"/>
  <c r="J52" i="66"/>
  <c r="AV52" i="66" s="1"/>
  <c r="J50" i="66"/>
  <c r="AV50" i="66" s="1"/>
  <c r="J48" i="66"/>
  <c r="AV48" i="66" s="1"/>
  <c r="J51" i="66"/>
  <c r="AV51" i="66" s="1"/>
  <c r="J54" i="66"/>
  <c r="AV54" i="66" s="1"/>
  <c r="J56" i="66"/>
  <c r="AV56" i="66" s="1"/>
  <c r="J42" i="66"/>
  <c r="AV42" i="66" s="1"/>
  <c r="J47" i="66"/>
  <c r="AV47" i="66" s="1"/>
  <c r="J55" i="66"/>
  <c r="AV55" i="66" s="1"/>
  <c r="J41" i="66"/>
  <c r="AV41" i="66" s="1"/>
  <c r="J40" i="66"/>
  <c r="AV40" i="66" s="1"/>
  <c r="J37" i="66"/>
  <c r="AV37" i="66" s="1"/>
  <c r="J38" i="66"/>
  <c r="AV38" i="66" s="1"/>
  <c r="J39" i="66"/>
  <c r="AV39" i="66" s="1"/>
  <c r="J36" i="66"/>
  <c r="AV36" i="66" s="1"/>
  <c r="J34" i="66"/>
  <c r="AV34" i="66" s="1"/>
  <c r="J35" i="66"/>
  <c r="AV35" i="66" s="1"/>
  <c r="J33" i="66"/>
  <c r="AV33" i="66" s="1"/>
  <c r="J31" i="66"/>
  <c r="AV31" i="66" s="1"/>
  <c r="J32" i="66"/>
  <c r="AV32" i="66" s="1"/>
  <c r="J29" i="66"/>
  <c r="AV29" i="66" s="1"/>
  <c r="J30" i="66"/>
  <c r="AV30" i="66" s="1"/>
  <c r="J28" i="66"/>
  <c r="AV28" i="66" s="1"/>
  <c r="J26" i="66"/>
  <c r="J27" i="66"/>
  <c r="AV27" i="66" s="1"/>
  <c r="J24" i="66"/>
  <c r="AV24" i="66" s="1"/>
  <c r="J25" i="66"/>
  <c r="AV25" i="66" s="1"/>
  <c r="J21" i="66"/>
  <c r="AV21" i="66" s="1"/>
  <c r="J17" i="66"/>
  <c r="AV17" i="66" s="1"/>
  <c r="J22" i="66"/>
  <c r="AV22" i="66" s="1"/>
  <c r="J20" i="66"/>
  <c r="AV20" i="66" s="1"/>
  <c r="J23" i="66"/>
  <c r="AV23" i="66" s="1"/>
  <c r="AO14" i="68"/>
  <c r="J40" i="68"/>
  <c r="AV40" i="68" s="1"/>
  <c r="J42" i="68"/>
  <c r="AV42" i="68" s="1"/>
  <c r="AT42" i="68"/>
  <c r="J39" i="68"/>
  <c r="AV39" i="68" s="1"/>
  <c r="J38" i="68"/>
  <c r="AV38" i="68" s="1"/>
  <c r="J41" i="68"/>
  <c r="AV41" i="68" s="1"/>
  <c r="J36" i="68"/>
  <c r="AV36" i="68" s="1"/>
  <c r="J37" i="68"/>
  <c r="AV37" i="68" s="1"/>
  <c r="J30" i="68"/>
  <c r="AV30" i="68" s="1"/>
  <c r="J35" i="68"/>
  <c r="AV35" i="68" s="1"/>
  <c r="J17" i="68"/>
  <c r="AV17" i="68" s="1"/>
  <c r="J29" i="68"/>
  <c r="AV29" i="68" s="1"/>
  <c r="J33" i="68"/>
  <c r="AV33" i="68" s="1"/>
  <c r="J18" i="68"/>
  <c r="AV18" i="68" s="1"/>
  <c r="J26" i="68"/>
  <c r="AV26" i="68" s="1"/>
  <c r="J28" i="68"/>
  <c r="AV28" i="68" s="1"/>
  <c r="J32" i="68"/>
  <c r="AV32" i="68" s="1"/>
  <c r="J19" i="68"/>
  <c r="AV19" i="68" s="1"/>
  <c r="J27" i="68"/>
  <c r="AV27" i="68" s="1"/>
  <c r="J34" i="68"/>
  <c r="AV34" i="68" s="1"/>
  <c r="AV16" i="68"/>
  <c r="B17" i="68"/>
  <c r="J20" i="68"/>
  <c r="AV20" i="68" s="1"/>
  <c r="J21" i="68"/>
  <c r="AV21" i="68" s="1"/>
  <c r="J22" i="68"/>
  <c r="AV22" i="68" s="1"/>
  <c r="J23" i="68"/>
  <c r="AV23" i="68" s="1"/>
  <c r="J24" i="68"/>
  <c r="AV24" i="68" s="1"/>
  <c r="J25" i="68"/>
  <c r="AV25" i="68" s="1"/>
  <c r="J31" i="68"/>
  <c r="AV31" i="68" s="1"/>
  <c r="B147" i="68"/>
  <c r="B129" i="68"/>
  <c r="U120" i="68"/>
  <c r="G120" i="68"/>
  <c r="B138" i="68" s="1"/>
  <c r="C118" i="68"/>
  <c r="D118" i="68" s="1"/>
  <c r="AV118" i="68" s="1"/>
  <c r="AV120" i="68"/>
  <c r="AY16" i="68"/>
  <c r="B137" i="68"/>
  <c r="AV78" i="68"/>
  <c r="AV80" i="68"/>
  <c r="AV82" i="68"/>
  <c r="AV84" i="68"/>
  <c r="AV86" i="68"/>
  <c r="AV88" i="68"/>
  <c r="AV90" i="68"/>
  <c r="AV92" i="68"/>
  <c r="AV94" i="68"/>
  <c r="AV96" i="68"/>
  <c r="AV98" i="68"/>
  <c r="AV100" i="68"/>
  <c r="AV102" i="68"/>
  <c r="AV104" i="68"/>
  <c r="AV106" i="68"/>
  <c r="AV108" i="68"/>
  <c r="AV110" i="68"/>
  <c r="AV112" i="68"/>
  <c r="AV114" i="68"/>
  <c r="J16" i="67"/>
  <c r="AV16" i="67" s="1"/>
  <c r="AV17" i="67"/>
  <c r="AV20" i="67"/>
  <c r="J22" i="67"/>
  <c r="AV22" i="67" s="1"/>
  <c r="AT16" i="67"/>
  <c r="AV18" i="67"/>
  <c r="AV23" i="67"/>
  <c r="B18" i="67"/>
  <c r="J19" i="67"/>
  <c r="AV19" i="67" s="1"/>
  <c r="AV21" i="67"/>
  <c r="AT23" i="67"/>
  <c r="B147" i="67"/>
  <c r="B129" i="67"/>
  <c r="U120" i="67"/>
  <c r="G120" i="67"/>
  <c r="B138" i="67" s="1"/>
  <c r="C118" i="67"/>
  <c r="D118" i="67" s="1"/>
  <c r="AV118" i="67" s="1"/>
  <c r="AV120" i="67"/>
  <c r="AY16" i="67"/>
  <c r="AY17" i="67" s="1"/>
  <c r="AY18" i="67" s="1"/>
  <c r="AY19" i="67" s="1"/>
  <c r="AY20" i="67" s="1"/>
  <c r="AY21" i="67" s="1"/>
  <c r="AV26" i="67"/>
  <c r="AV30" i="67"/>
  <c r="AV34" i="67"/>
  <c r="AV42" i="67"/>
  <c r="AV50" i="67"/>
  <c r="AV58" i="67"/>
  <c r="B137" i="67"/>
  <c r="AV32" i="67"/>
  <c r="AV40" i="67"/>
  <c r="AV48" i="67"/>
  <c r="AV56" i="67"/>
  <c r="AV76" i="67"/>
  <c r="AV78" i="67"/>
  <c r="AV80" i="67"/>
  <c r="AV82" i="67"/>
  <c r="AV84" i="67"/>
  <c r="AV86" i="67"/>
  <c r="AV88" i="67"/>
  <c r="AV90" i="67"/>
  <c r="AV92" i="67"/>
  <c r="AV94" i="67"/>
  <c r="AV96" i="67"/>
  <c r="AV98" i="67"/>
  <c r="AV100" i="67"/>
  <c r="AV102" i="67"/>
  <c r="AV104" i="67"/>
  <c r="AV106" i="67"/>
  <c r="AV108" i="67"/>
  <c r="AV110" i="67"/>
  <c r="AV112" i="67"/>
  <c r="AV114" i="67"/>
  <c r="J18" i="66"/>
  <c r="AV18" i="66" s="1"/>
  <c r="J19" i="66"/>
  <c r="AV19" i="66" s="1"/>
  <c r="J16" i="66"/>
  <c r="AV16" i="66" s="1"/>
  <c r="B17" i="66"/>
  <c r="U120" i="66"/>
  <c r="G120" i="66"/>
  <c r="B138" i="66" s="1"/>
  <c r="C118" i="66"/>
  <c r="D118" i="66" s="1"/>
  <c r="AV118" i="66" s="1"/>
  <c r="AV26" i="66"/>
  <c r="B137" i="66"/>
  <c r="B147" i="66"/>
  <c r="B129" i="66"/>
  <c r="AV58" i="66"/>
  <c r="AV68" i="66"/>
  <c r="AV72" i="66"/>
  <c r="AV76" i="66"/>
  <c r="AV80" i="66"/>
  <c r="AV84" i="66"/>
  <c r="AV120" i="66"/>
  <c r="B17" i="58"/>
  <c r="B18" i="58" s="1"/>
  <c r="AA18" i="58" s="1"/>
  <c r="J102" i="58"/>
  <c r="AV102" i="58" s="1"/>
  <c r="J106" i="58"/>
  <c r="AV106" i="58" s="1"/>
  <c r="J114" i="58"/>
  <c r="J110" i="58"/>
  <c r="AV110" i="58" s="1"/>
  <c r="J18" i="63"/>
  <c r="AV18" i="63" s="1"/>
  <c r="J20" i="63"/>
  <c r="AV20" i="63" s="1"/>
  <c r="J19" i="63"/>
  <c r="AV19" i="63" s="1"/>
  <c r="J17" i="63"/>
  <c r="AV17" i="63" s="1"/>
  <c r="AT17" i="63"/>
  <c r="AT16" i="63"/>
  <c r="AV16" i="63"/>
  <c r="B147" i="63"/>
  <c r="B129" i="63"/>
  <c r="U120" i="63"/>
  <c r="G120" i="63"/>
  <c r="B138" i="63" s="1"/>
  <c r="C118" i="63"/>
  <c r="D118" i="63" s="1"/>
  <c r="AV118" i="63" s="1"/>
  <c r="AV120" i="63"/>
  <c r="AY16" i="63"/>
  <c r="AY17" i="63" s="1"/>
  <c r="AY18" i="63" s="1"/>
  <c r="AV26" i="63"/>
  <c r="AV36" i="63"/>
  <c r="AV50" i="63"/>
  <c r="AV52" i="63"/>
  <c r="B137" i="63"/>
  <c r="AV46" i="63"/>
  <c r="AV48" i="63"/>
  <c r="AV70" i="63"/>
  <c r="AV72" i="63"/>
  <c r="AV74" i="63"/>
  <c r="AV76" i="63"/>
  <c r="AV78" i="63"/>
  <c r="AV80" i="63"/>
  <c r="AV82" i="63"/>
  <c r="AV84" i="63"/>
  <c r="AV86" i="63"/>
  <c r="AV88" i="63"/>
  <c r="AV90" i="63"/>
  <c r="AV92" i="63"/>
  <c r="AV94" i="63"/>
  <c r="AV96" i="63"/>
  <c r="AV98" i="63"/>
  <c r="AV100" i="63"/>
  <c r="AV102" i="63"/>
  <c r="AV104" i="63"/>
  <c r="AV106" i="63"/>
  <c r="AV108" i="63"/>
  <c r="AV110" i="63"/>
  <c r="AV112" i="63"/>
  <c r="AV114" i="63"/>
  <c r="J101" i="58"/>
  <c r="AV101" i="58" s="1"/>
  <c r="J105" i="58"/>
  <c r="AV105" i="58" s="1"/>
  <c r="J109" i="58"/>
  <c r="J113" i="58"/>
  <c r="AV113" i="58" s="1"/>
  <c r="J100" i="58"/>
  <c r="AV100" i="58" s="1"/>
  <c r="J104" i="58"/>
  <c r="AV104" i="58" s="1"/>
  <c r="J108" i="58"/>
  <c r="J112" i="58"/>
  <c r="AV112" i="58" s="1"/>
  <c r="J99" i="58"/>
  <c r="AV99" i="58" s="1"/>
  <c r="J107" i="58"/>
  <c r="J103" i="58"/>
  <c r="AV103" i="58" s="1"/>
  <c r="J111" i="58"/>
  <c r="AV111" i="58" s="1"/>
  <c r="J115" i="58"/>
  <c r="AV115" i="58" s="1"/>
  <c r="AV107" i="58"/>
  <c r="AV109" i="58"/>
  <c r="AO14" i="58"/>
  <c r="J49" i="58"/>
  <c r="AV49" i="58" s="1"/>
  <c r="J58" i="58"/>
  <c r="AV58" i="58" s="1"/>
  <c r="J52" i="58"/>
  <c r="AV52" i="58" s="1"/>
  <c r="J81" i="58"/>
  <c r="AV81" i="58" s="1"/>
  <c r="J47" i="58"/>
  <c r="AV47" i="58" s="1"/>
  <c r="J61" i="58"/>
  <c r="AV61" i="58" s="1"/>
  <c r="J69" i="58"/>
  <c r="AV69" i="58" s="1"/>
  <c r="J77" i="58"/>
  <c r="AV77" i="58" s="1"/>
  <c r="J85" i="58"/>
  <c r="AV85" i="58" s="1"/>
  <c r="J45" i="58"/>
  <c r="AV45" i="58" s="1"/>
  <c r="J67" i="58"/>
  <c r="AV67" i="58" s="1"/>
  <c r="J83" i="58"/>
  <c r="AV83" i="58" s="1"/>
  <c r="J91" i="58"/>
  <c r="AV91" i="58" s="1"/>
  <c r="J54" i="58"/>
  <c r="AV54" i="58" s="1"/>
  <c r="J65" i="58"/>
  <c r="AV65" i="58" s="1"/>
  <c r="J73" i="58"/>
  <c r="AV73" i="58" s="1"/>
  <c r="J89" i="58"/>
  <c r="AV89" i="58" s="1"/>
  <c r="J56" i="58"/>
  <c r="AV56" i="58" s="1"/>
  <c r="J59" i="58"/>
  <c r="AV59" i="58" s="1"/>
  <c r="J75" i="58"/>
  <c r="AV75" i="58" s="1"/>
  <c r="J63" i="58"/>
  <c r="AV63" i="58" s="1"/>
  <c r="J71" i="58"/>
  <c r="AV71" i="58" s="1"/>
  <c r="J79" i="58"/>
  <c r="AV79" i="58" s="1"/>
  <c r="J87" i="58"/>
  <c r="AV87" i="58" s="1"/>
  <c r="J53" i="58"/>
  <c r="AV53" i="58" s="1"/>
  <c r="J62" i="58"/>
  <c r="AV62" i="58" s="1"/>
  <c r="J64" i="58"/>
  <c r="AV64" i="58" s="1"/>
  <c r="J68" i="58"/>
  <c r="AV68" i="58" s="1"/>
  <c r="J72" i="58"/>
  <c r="AV72" i="58" s="1"/>
  <c r="J76" i="58"/>
  <c r="AV76" i="58" s="1"/>
  <c r="J78" i="58"/>
  <c r="AV78" i="58" s="1"/>
  <c r="J82" i="58"/>
  <c r="AV82" i="58" s="1"/>
  <c r="J84" i="58"/>
  <c r="AV84" i="58" s="1"/>
  <c r="J86" i="58"/>
  <c r="AV86" i="58" s="1"/>
  <c r="J90" i="58"/>
  <c r="AV90" i="58" s="1"/>
  <c r="J92" i="58"/>
  <c r="AV92" i="58" s="1"/>
  <c r="J96" i="58"/>
  <c r="AV96" i="58" s="1"/>
  <c r="J98" i="58"/>
  <c r="AV98" i="58" s="1"/>
  <c r="J50" i="58"/>
  <c r="AV50" i="58" s="1"/>
  <c r="J57" i="58"/>
  <c r="AV57" i="58" s="1"/>
  <c r="J46" i="58"/>
  <c r="AV46" i="58" s="1"/>
  <c r="J48" i="58"/>
  <c r="AV48" i="58" s="1"/>
  <c r="J51" i="58"/>
  <c r="AV51" i="58" s="1"/>
  <c r="J55" i="58"/>
  <c r="AV55" i="58" s="1"/>
  <c r="J60" i="58"/>
  <c r="AV60" i="58" s="1"/>
  <c r="J66" i="58"/>
  <c r="AV66" i="58" s="1"/>
  <c r="J70" i="58"/>
  <c r="AV70" i="58" s="1"/>
  <c r="J74" i="58"/>
  <c r="AV74" i="58" s="1"/>
  <c r="J80" i="58"/>
  <c r="AV80" i="58" s="1"/>
  <c r="J88" i="58"/>
  <c r="AV88" i="58" s="1"/>
  <c r="J94" i="58"/>
  <c r="AV94" i="58" s="1"/>
  <c r="J93" i="58"/>
  <c r="AV93" i="58" s="1"/>
  <c r="J95" i="58"/>
  <c r="AV95" i="58" s="1"/>
  <c r="J97" i="58"/>
  <c r="AV97" i="58" s="1"/>
  <c r="J44" i="58"/>
  <c r="AV44" i="58" s="1"/>
  <c r="J43" i="58"/>
  <c r="AV43" i="58" s="1"/>
  <c r="J42" i="58"/>
  <c r="AV42" i="58" s="1"/>
  <c r="J39" i="58"/>
  <c r="AV39" i="58" s="1"/>
  <c r="J41" i="58"/>
  <c r="AV41" i="58" s="1"/>
  <c r="J40" i="58"/>
  <c r="AV40" i="58" s="1"/>
  <c r="J38" i="58"/>
  <c r="AV38" i="58" s="1"/>
  <c r="J37" i="58"/>
  <c r="AV37" i="58" s="1"/>
  <c r="J36" i="58"/>
  <c r="AV36" i="58" s="1"/>
  <c r="J35" i="58"/>
  <c r="AV35" i="58" s="1"/>
  <c r="J34" i="58"/>
  <c r="AV34" i="58" s="1"/>
  <c r="J33" i="58"/>
  <c r="AV33" i="58" s="1"/>
  <c r="AV21" i="61"/>
  <c r="J16" i="61"/>
  <c r="AV24" i="61"/>
  <c r="J33" i="61"/>
  <c r="AV33" i="61" s="1"/>
  <c r="AV35" i="61"/>
  <c r="J37" i="61"/>
  <c r="AV37" i="61" s="1"/>
  <c r="J19" i="61"/>
  <c r="AV19" i="61" s="1"/>
  <c r="AV20" i="61"/>
  <c r="J25" i="61"/>
  <c r="AV25" i="61" s="1"/>
  <c r="J26" i="61"/>
  <c r="AV26" i="61" s="1"/>
  <c r="J27" i="61"/>
  <c r="AV27" i="61" s="1"/>
  <c r="AV28" i="61"/>
  <c r="AV29" i="61"/>
  <c r="AV30" i="61"/>
  <c r="J32" i="61"/>
  <c r="AV32" i="61" s="1"/>
  <c r="AV40" i="61"/>
  <c r="AT16" i="61"/>
  <c r="B18" i="61"/>
  <c r="J18" i="61"/>
  <c r="AV18" i="61" s="1"/>
  <c r="J31" i="61"/>
  <c r="AV31" i="61" s="1"/>
  <c r="J39" i="61"/>
  <c r="AV39" i="61" s="1"/>
  <c r="AT40" i="61"/>
  <c r="U120" i="61"/>
  <c r="G120" i="61"/>
  <c r="B138" i="61" s="1"/>
  <c r="C118" i="61"/>
  <c r="D118" i="61" s="1"/>
  <c r="AV118" i="61" s="1"/>
  <c r="AV120" i="61"/>
  <c r="AY16" i="61"/>
  <c r="AY17" i="61" s="1"/>
  <c r="AY18" i="61" s="1"/>
  <c r="AV17" i="61"/>
  <c r="AV36" i="61"/>
  <c r="AV38" i="61"/>
  <c r="AV52" i="61"/>
  <c r="AV54" i="61"/>
  <c r="B137" i="61"/>
  <c r="B147" i="61"/>
  <c r="B129" i="61"/>
  <c r="AV16" i="61"/>
  <c r="AV48" i="61"/>
  <c r="AV62" i="61"/>
  <c r="AV64" i="61"/>
  <c r="AV66" i="61"/>
  <c r="AV68" i="61"/>
  <c r="AV70" i="61"/>
  <c r="AV72" i="61"/>
  <c r="AV74" i="61"/>
  <c r="AV76" i="61"/>
  <c r="AV78" i="61"/>
  <c r="AV80" i="61"/>
  <c r="AV82" i="61"/>
  <c r="AV84" i="61"/>
  <c r="AV86" i="61"/>
  <c r="AV88" i="61"/>
  <c r="AV90" i="61"/>
  <c r="AV92" i="61"/>
  <c r="AV94" i="61"/>
  <c r="AV96" i="61"/>
  <c r="AV98" i="61"/>
  <c r="AV100" i="61"/>
  <c r="AV102" i="61"/>
  <c r="AV104" i="61"/>
  <c r="AV106" i="61"/>
  <c r="AV108" i="61"/>
  <c r="AV110" i="61"/>
  <c r="AV112" i="61"/>
  <c r="AV114" i="61"/>
  <c r="J17" i="60"/>
  <c r="J18" i="60"/>
  <c r="J19" i="60"/>
  <c r="AV19" i="60" s="1"/>
  <c r="J20" i="60"/>
  <c r="AT20" i="60"/>
  <c r="AV20" i="60"/>
  <c r="AV17" i="60"/>
  <c r="B17" i="60"/>
  <c r="AA17" i="60" s="1"/>
  <c r="AV64" i="60"/>
  <c r="B147" i="60"/>
  <c r="B129" i="60"/>
  <c r="AV16" i="60"/>
  <c r="AV18" i="60"/>
  <c r="AV25" i="60"/>
  <c r="AV29" i="60"/>
  <c r="AV34" i="60"/>
  <c r="AV50" i="60"/>
  <c r="U120" i="60"/>
  <c r="G120" i="60"/>
  <c r="B138" i="60" s="1"/>
  <c r="C118" i="60"/>
  <c r="D118" i="60" s="1"/>
  <c r="AV118" i="60" s="1"/>
  <c r="AV120" i="60"/>
  <c r="AY16" i="60"/>
  <c r="AY17" i="60" s="1"/>
  <c r="AY18" i="60" s="1"/>
  <c r="AV44" i="60"/>
  <c r="AV46" i="60"/>
  <c r="AV66" i="60"/>
  <c r="AV68" i="60"/>
  <c r="AV70" i="60"/>
  <c r="AV72" i="60"/>
  <c r="AV74" i="60"/>
  <c r="AV76" i="60"/>
  <c r="AV78" i="60"/>
  <c r="AV80" i="60"/>
  <c r="AV82" i="60"/>
  <c r="AV84" i="60"/>
  <c r="AV86" i="60"/>
  <c r="AV88" i="60"/>
  <c r="AV90" i="60"/>
  <c r="AV92" i="60"/>
  <c r="AV94" i="60"/>
  <c r="AV96" i="60"/>
  <c r="AV98" i="60"/>
  <c r="AV100" i="60"/>
  <c r="AV102" i="60"/>
  <c r="AV104" i="60"/>
  <c r="AV106" i="60"/>
  <c r="AV108" i="60"/>
  <c r="AV110" i="60"/>
  <c r="AV112" i="60"/>
  <c r="AV114" i="60"/>
  <c r="AO14" i="59"/>
  <c r="B18" i="59"/>
  <c r="AT16" i="59"/>
  <c r="B147" i="59"/>
  <c r="B129" i="59"/>
  <c r="AV16" i="59"/>
  <c r="AV25" i="59"/>
  <c r="AV29" i="59"/>
  <c r="U120" i="59"/>
  <c r="G120" i="59"/>
  <c r="B138" i="59" s="1"/>
  <c r="C118" i="59"/>
  <c r="D118" i="59" s="1"/>
  <c r="AV118" i="59" s="1"/>
  <c r="AV120" i="59"/>
  <c r="AY16" i="59"/>
  <c r="AV78" i="59"/>
  <c r="B137" i="59"/>
  <c r="AV38" i="59"/>
  <c r="AV46" i="59"/>
  <c r="AV54" i="59"/>
  <c r="AV80" i="59"/>
  <c r="AV82" i="59"/>
  <c r="AV84" i="59"/>
  <c r="AV86" i="59"/>
  <c r="AV88" i="59"/>
  <c r="AV90" i="59"/>
  <c r="AV92" i="59"/>
  <c r="AV94" i="59"/>
  <c r="AV96" i="59"/>
  <c r="AV98" i="59"/>
  <c r="AV100" i="59"/>
  <c r="AV102" i="59"/>
  <c r="AV104" i="59"/>
  <c r="AV106" i="59"/>
  <c r="AV108" i="59"/>
  <c r="AV110" i="59"/>
  <c r="AV112" i="59"/>
  <c r="AV114" i="59"/>
  <c r="J31" i="58"/>
  <c r="AV31" i="58" s="1"/>
  <c r="J32" i="58"/>
  <c r="AV32" i="58" s="1"/>
  <c r="J30" i="58"/>
  <c r="AV30" i="58" s="1"/>
  <c r="J29" i="58"/>
  <c r="AV29" i="58" s="1"/>
  <c r="B19" i="58"/>
  <c r="J26" i="58"/>
  <c r="AV26" i="58" s="1"/>
  <c r="J28" i="58"/>
  <c r="AV28" i="58" s="1"/>
  <c r="AT17" i="58"/>
  <c r="J27" i="58"/>
  <c r="AV27" i="58" s="1"/>
  <c r="J22" i="58"/>
  <c r="AV22" i="58" s="1"/>
  <c r="J25" i="58"/>
  <c r="AV25" i="58" s="1"/>
  <c r="J21" i="58"/>
  <c r="AV21" i="58" s="1"/>
  <c r="J24" i="58"/>
  <c r="AV24" i="58" s="1"/>
  <c r="J23" i="58"/>
  <c r="AV23" i="58" s="1"/>
  <c r="J20" i="58"/>
  <c r="AV20" i="58" s="1"/>
  <c r="J19" i="58"/>
  <c r="AV19" i="58" s="1"/>
  <c r="J18" i="58"/>
  <c r="AV18" i="58" s="1"/>
  <c r="AT18" i="58"/>
  <c r="J17" i="58"/>
  <c r="AV17" i="58" s="1"/>
  <c r="AY16" i="58"/>
  <c r="BA16" i="58" s="1"/>
  <c r="AT16" i="58"/>
  <c r="AA17" i="58"/>
  <c r="B147" i="58"/>
  <c r="B129" i="58"/>
  <c r="U120" i="58"/>
  <c r="G120" i="58"/>
  <c r="B138" i="58" s="1"/>
  <c r="C118" i="58"/>
  <c r="D118" i="58" s="1"/>
  <c r="AV118" i="58" s="1"/>
  <c r="AV120" i="58"/>
  <c r="B137" i="58"/>
  <c r="AV108" i="58"/>
  <c r="AV114" i="58"/>
  <c r="J29" i="45" a="1"/>
  <c r="H24" i="45" a="1"/>
  <c r="A173" i="40" a="1"/>
  <c r="A797" i="40" a="1"/>
  <c r="I29" i="45" a="1"/>
  <c r="I28" i="45" a="1"/>
  <c r="A65" i="40" a="1"/>
  <c r="A293" i="40" a="1"/>
  <c r="A473" i="40" a="1"/>
  <c r="L28" i="45" a="1"/>
  <c r="A641" i="40" a="1"/>
  <c r="A713" i="40" a="1"/>
  <c r="L27" i="45" a="1"/>
  <c r="A881" i="40" a="1"/>
  <c r="A77" i="40" a="1"/>
  <c r="I37" i="45" a="1"/>
  <c r="A365" i="40" a="1"/>
  <c r="A89" i="40" a="1"/>
  <c r="A605" i="40" a="1"/>
  <c r="A629" i="40" a="1"/>
  <c r="A53" i="40" a="1"/>
  <c r="A869" i="40" a="1"/>
  <c r="I27" i="45" a="1"/>
  <c r="A341" i="40" a="1"/>
  <c r="L29" i="45" a="1"/>
  <c r="J25" i="45" a="1"/>
  <c r="A785" i="40" a="1"/>
  <c r="J26" i="45" a="1"/>
  <c r="A905" i="40" a="1"/>
  <c r="H30" i="45" a="1"/>
  <c r="O31" i="45" a="1"/>
  <c r="M40" i="45" a="1"/>
  <c r="I30" i="45" a="1"/>
  <c r="A749" i="40" a="1"/>
  <c r="J27" i="45" a="1"/>
  <c r="I25" i="45" a="1"/>
  <c r="A137" i="40" a="1"/>
  <c r="H26" i="45" a="1"/>
  <c r="A413" i="40" a="1"/>
  <c r="A269" i="40" a="1"/>
  <c r="A329" i="40" a="1"/>
  <c r="O36" i="45" a="1"/>
  <c r="L37" i="45" a="1"/>
  <c r="A509" i="40" a="1"/>
  <c r="A701" i="40" a="1"/>
  <c r="A809" i="40" a="1"/>
  <c r="A893" i="40" a="1"/>
  <c r="A521" i="40" a="1"/>
  <c r="A437" i="40" a="1"/>
  <c r="I24" i="45" a="1"/>
  <c r="H29" i="45" a="1"/>
  <c r="A833" i="40" a="1"/>
  <c r="A221" i="40" a="1"/>
  <c r="J36" i="45" a="1"/>
  <c r="A569" i="40" a="1"/>
  <c r="A581" i="40" a="1"/>
  <c r="A209" i="40" a="1"/>
  <c r="H31" i="45" a="1"/>
  <c r="J30" i="45" a="1"/>
  <c r="A125" i="40" a="1"/>
  <c r="A485" i="40" a="1"/>
  <c r="O28" i="45" a="1"/>
  <c r="B17" i="40" a="1"/>
  <c r="F920" i="40" a="1"/>
  <c r="A185" i="40" a="1"/>
  <c r="H25" i="45" a="1"/>
  <c r="A593" i="40" a="1"/>
  <c r="A281" i="40" a="1"/>
  <c r="A377" i="40" a="1"/>
  <c r="J23" i="45" a="1"/>
  <c r="L26" i="45" a="1"/>
  <c r="A113" i="40" a="1"/>
  <c r="A197" i="40" a="1"/>
  <c r="A461" i="40" a="1"/>
  <c r="A617" i="40" a="1"/>
  <c r="L36" i="45" a="1"/>
  <c r="O26" i="45" a="1"/>
  <c r="L30" i="45" a="1"/>
  <c r="J28" i="45" a="1"/>
  <c r="A317" i="40" a="1"/>
  <c r="F916" i="40" a="1"/>
  <c r="A497" i="40" a="1"/>
  <c r="A761" i="40" a="1"/>
  <c r="L24" i="45" a="1"/>
  <c r="A389" i="40" a="1"/>
  <c r="I23" i="45" a="1"/>
  <c r="I26" i="45" a="1"/>
  <c r="I36" i="45" a="1"/>
  <c r="J24" i="45" a="1"/>
  <c r="H28" i="45" a="1"/>
  <c r="I31" i="45" a="1"/>
  <c r="B15" i="40" a="1"/>
  <c r="A533" i="40" a="1"/>
  <c r="A401" i="40" a="1"/>
  <c r="A857" i="40" a="1"/>
  <c r="A101" i="40" a="1"/>
  <c r="O37" i="45" a="1"/>
  <c r="A353" i="40" a="1"/>
  <c r="A545" i="40" a="1"/>
  <c r="A773" i="40" a="1"/>
  <c r="H38" i="45" a="1"/>
  <c r="A161" i="40" a="1"/>
  <c r="A233" i="40" a="1"/>
  <c r="H27" i="45" a="1"/>
  <c r="B16" i="40" a="1"/>
  <c r="H36" i="45" a="1"/>
  <c r="A245" i="40" a="1"/>
  <c r="O38" i="45" a="1"/>
  <c r="I38" i="45" a="1"/>
  <c r="A557" i="40" a="1"/>
  <c r="A425" i="40" a="1"/>
  <c r="H37" i="45" a="1"/>
  <c r="L38" i="45" a="1"/>
  <c r="A665" i="40" a="1"/>
  <c r="F919" i="40" a="1"/>
  <c r="F917" i="40" a="1"/>
  <c r="L23" i="45" a="1"/>
  <c r="J37" i="45" a="1"/>
  <c r="H23" i="45" a="1"/>
  <c r="O27" i="45" a="1"/>
  <c r="A449" i="40" a="1"/>
  <c r="L31" i="45" a="1"/>
  <c r="A821" i="40" a="1"/>
  <c r="A257" i="40" a="1"/>
  <c r="A737" i="40" a="1"/>
  <c r="A677" i="40" a="1"/>
  <c r="A725" i="40" a="1"/>
  <c r="A653" i="40" a="1"/>
  <c r="A149" i="40" a="1"/>
  <c r="L25" i="45" a="1"/>
  <c r="A689" i="40" a="1"/>
  <c r="F918" i="40" a="1"/>
  <c r="J31" i="45" a="1"/>
  <c r="A845" i="40" a="1"/>
  <c r="J38" i="45" a="1"/>
  <c r="A305" i="40" a="1"/>
  <c r="B23" i="89" l="1"/>
  <c r="AT21" i="89"/>
  <c r="AA22" i="89"/>
  <c r="AT20" i="88"/>
  <c r="AA21" i="88"/>
  <c r="B22" i="88"/>
  <c r="AA20" i="87"/>
  <c r="B21" i="87"/>
  <c r="AT19" i="87"/>
  <c r="AA21" i="86"/>
  <c r="B22" i="86"/>
  <c r="AT20" i="86"/>
  <c r="AA21" i="85"/>
  <c r="B22" i="85"/>
  <c r="AT20" i="85"/>
  <c r="AT20" i="84"/>
  <c r="AA21" i="84"/>
  <c r="B22" i="84"/>
  <c r="AA20" i="83"/>
  <c r="B21" i="83"/>
  <c r="AT19" i="83"/>
  <c r="AA20" i="82"/>
  <c r="B21" i="82"/>
  <c r="AT19" i="82"/>
  <c r="AT18" i="81"/>
  <c r="B20" i="81"/>
  <c r="AA19" i="81"/>
  <c r="AT19" i="80"/>
  <c r="AA20" i="80"/>
  <c r="B21" i="80"/>
  <c r="A881" i="40"/>
  <c r="I28" i="45"/>
  <c r="I31" i="45"/>
  <c r="A173" i="40"/>
  <c r="A185" i="40"/>
  <c r="J23" i="45"/>
  <c r="A377" i="40"/>
  <c r="H23" i="45"/>
  <c r="A845" i="40"/>
  <c r="A593" i="40"/>
  <c r="A101" i="40"/>
  <c r="A221" i="40"/>
  <c r="A353" i="40"/>
  <c r="H36" i="45"/>
  <c r="O37" i="45"/>
  <c r="L37" i="45"/>
  <c r="A545" i="40"/>
  <c r="A473" i="40"/>
  <c r="A857" i="40"/>
  <c r="H38" i="45"/>
  <c r="O28" i="45"/>
  <c r="A581" i="40"/>
  <c r="A761" i="40"/>
  <c r="A677" i="40"/>
  <c r="A401" i="40"/>
  <c r="A569" i="40"/>
  <c r="I26" i="45"/>
  <c r="I37" i="45"/>
  <c r="A149" i="40"/>
  <c r="A617" i="40"/>
  <c r="L23" i="45"/>
  <c r="A653" i="40"/>
  <c r="A785" i="40"/>
  <c r="H28" i="45"/>
  <c r="A557" i="40"/>
  <c r="A689" i="40"/>
  <c r="H26" i="45"/>
  <c r="A869" i="40"/>
  <c r="L31" i="45"/>
  <c r="I23" i="45"/>
  <c r="A725" i="40"/>
  <c r="A821" i="40"/>
  <c r="A77" i="40"/>
  <c r="A893" i="40"/>
  <c r="I36" i="45"/>
  <c r="L25" i="45"/>
  <c r="J28" i="45"/>
  <c r="I27" i="45"/>
  <c r="A797" i="40"/>
  <c r="A533" i="40"/>
  <c r="I29" i="45"/>
  <c r="L28" i="45"/>
  <c r="A317" i="40"/>
  <c r="A809" i="40"/>
  <c r="A209" i="40"/>
  <c r="J27" i="45"/>
  <c r="A245" i="40"/>
  <c r="J38" i="45"/>
  <c r="A329" i="40"/>
  <c r="A497" i="40"/>
  <c r="A341" i="40"/>
  <c r="L29" i="45"/>
  <c r="A269" i="40"/>
  <c r="A521" i="40"/>
  <c r="A305" i="40"/>
  <c r="A461" i="40"/>
  <c r="H24" i="45"/>
  <c r="A485" i="40"/>
  <c r="O27" i="45"/>
  <c r="L24" i="45"/>
  <c r="A605" i="40"/>
  <c r="A665" i="40"/>
  <c r="O31" i="45"/>
  <c r="A425" i="40"/>
  <c r="A701" i="40"/>
  <c r="L38" i="45"/>
  <c r="A257" i="40"/>
  <c r="A89" i="40"/>
  <c r="A197" i="40"/>
  <c r="A737" i="40"/>
  <c r="A365" i="40"/>
  <c r="I25" i="45"/>
  <c r="A641" i="40"/>
  <c r="A509" i="40"/>
  <c r="F920" i="40"/>
  <c r="L26" i="45"/>
  <c r="A293" i="40"/>
  <c r="O38" i="45"/>
  <c r="A53" i="40"/>
  <c r="B17" i="40"/>
  <c r="B15" i="40"/>
  <c r="A773" i="40"/>
  <c r="J29" i="45"/>
  <c r="L36" i="45"/>
  <c r="A125" i="40"/>
  <c r="J30" i="45"/>
  <c r="H27" i="45"/>
  <c r="A137" i="40"/>
  <c r="J31" i="45"/>
  <c r="B16" i="40"/>
  <c r="H25" i="45"/>
  <c r="A713" i="40"/>
  <c r="O36" i="45"/>
  <c r="A833" i="40"/>
  <c r="A113" i="40"/>
  <c r="A281" i="40"/>
  <c r="A749" i="40"/>
  <c r="J25" i="45"/>
  <c r="A905" i="40"/>
  <c r="J37" i="45"/>
  <c r="O26" i="45"/>
  <c r="A629" i="40"/>
  <c r="L30" i="45"/>
  <c r="J24" i="45"/>
  <c r="A389" i="40"/>
  <c r="A437" i="40"/>
  <c r="A161" i="40"/>
  <c r="A449" i="40"/>
  <c r="H37" i="45"/>
  <c r="I24" i="45"/>
  <c r="L27" i="45"/>
  <c r="I30" i="45"/>
  <c r="J36" i="45"/>
  <c r="H29" i="45"/>
  <c r="H30" i="45"/>
  <c r="A233" i="40"/>
  <c r="J26" i="45"/>
  <c r="H31" i="45"/>
  <c r="A413" i="40"/>
  <c r="A65" i="40"/>
  <c r="I38" i="45"/>
  <c r="B21" i="79"/>
  <c r="AT19" i="79"/>
  <c r="AA20" i="79"/>
  <c r="AT20" i="78"/>
  <c r="AA21" i="78"/>
  <c r="B22" i="78"/>
  <c r="M40" i="45"/>
  <c r="K40" i="45" s="1"/>
  <c r="AA18" i="70"/>
  <c r="AT17" i="70"/>
  <c r="B19" i="70"/>
  <c r="AA18" i="63"/>
  <c r="B19" i="63"/>
  <c r="B136" i="74"/>
  <c r="AY17" i="71"/>
  <c r="AY18" i="71" s="1"/>
  <c r="AY19" i="71" s="1"/>
  <c r="B19" i="73"/>
  <c r="AT18" i="73" s="1"/>
  <c r="E14" i="74"/>
  <c r="AA20" i="76"/>
  <c r="B21" i="76"/>
  <c r="AT19" i="76"/>
  <c r="AA19" i="75"/>
  <c r="B20" i="75"/>
  <c r="AT18" i="75"/>
  <c r="V3" i="74"/>
  <c r="S120" i="74" s="1"/>
  <c r="AY17" i="59"/>
  <c r="AY18" i="59" s="1"/>
  <c r="AY19" i="59" s="1"/>
  <c r="AY20" i="59" s="1"/>
  <c r="AY21" i="59" s="1"/>
  <c r="AY22" i="59" s="1"/>
  <c r="AY23" i="59" s="1"/>
  <c r="AY24" i="59" s="1"/>
  <c r="AY25" i="59" s="1"/>
  <c r="AY26" i="59" s="1"/>
  <c r="AY27" i="59" s="1"/>
  <c r="AY28" i="59" s="1"/>
  <c r="AY29" i="59" s="1"/>
  <c r="AY30" i="59" s="1"/>
  <c r="AY31" i="59" s="1"/>
  <c r="AY32" i="59" s="1"/>
  <c r="AY33" i="59" s="1"/>
  <c r="AY34" i="59" s="1"/>
  <c r="AY35" i="59" s="1"/>
  <c r="AY36" i="59" s="1"/>
  <c r="AY37" i="59" s="1"/>
  <c r="AY38" i="59" s="1"/>
  <c r="AY39" i="59" s="1"/>
  <c r="AY40" i="59" s="1"/>
  <c r="AY41" i="59" s="1"/>
  <c r="AY42" i="59" s="1"/>
  <c r="AY43" i="59" s="1"/>
  <c r="AY44" i="59" s="1"/>
  <c r="AY45" i="59" s="1"/>
  <c r="AY46" i="59" s="1"/>
  <c r="AY47" i="59" s="1"/>
  <c r="AY48" i="59" s="1"/>
  <c r="AY49" i="59" s="1"/>
  <c r="AY50" i="59" s="1"/>
  <c r="AY51" i="59" s="1"/>
  <c r="AY52" i="59" s="1"/>
  <c r="AY53" i="59" s="1"/>
  <c r="AY54" i="59" s="1"/>
  <c r="AY55" i="59" s="1"/>
  <c r="AY56" i="59" s="1"/>
  <c r="AY57" i="59" s="1"/>
  <c r="AY58" i="59" s="1"/>
  <c r="AY59" i="59" s="1"/>
  <c r="AY60" i="59" s="1"/>
  <c r="AY61" i="59" s="1"/>
  <c r="AY62" i="59" s="1"/>
  <c r="AY63" i="59" s="1"/>
  <c r="AY64" i="59" s="1"/>
  <c r="AY65" i="59" s="1"/>
  <c r="AY66" i="59" s="1"/>
  <c r="AY67" i="59" s="1"/>
  <c r="AY68" i="59" s="1"/>
  <c r="AY69" i="59" s="1"/>
  <c r="AY70" i="59" s="1"/>
  <c r="AY71" i="59" s="1"/>
  <c r="AY72" i="59" s="1"/>
  <c r="AY73" i="59" s="1"/>
  <c r="AY74" i="59" s="1"/>
  <c r="AY75" i="59" s="1"/>
  <c r="AY76" i="59" s="1"/>
  <c r="AY77" i="59" s="1"/>
  <c r="AY78" i="59" s="1"/>
  <c r="AY79" i="59" s="1"/>
  <c r="AY80" i="59" s="1"/>
  <c r="AY81" i="59" s="1"/>
  <c r="AY82" i="59" s="1"/>
  <c r="AY83" i="59" s="1"/>
  <c r="AY84" i="59" s="1"/>
  <c r="AY85" i="59" s="1"/>
  <c r="AY86" i="59" s="1"/>
  <c r="AY87" i="59" s="1"/>
  <c r="AY88" i="59" s="1"/>
  <c r="AY89" i="59" s="1"/>
  <c r="AY90" i="59" s="1"/>
  <c r="AY91" i="59" s="1"/>
  <c r="AY92" i="59" s="1"/>
  <c r="AY93" i="59" s="1"/>
  <c r="AY94" i="59" s="1"/>
  <c r="AY95" i="59" s="1"/>
  <c r="AY96" i="59" s="1"/>
  <c r="AY97" i="59" s="1"/>
  <c r="AY98" i="59" s="1"/>
  <c r="AY99" i="59" s="1"/>
  <c r="AY100" i="59" s="1"/>
  <c r="AY101" i="59" s="1"/>
  <c r="AY102" i="59" s="1"/>
  <c r="AY103" i="59" s="1"/>
  <c r="AY104" i="59" s="1"/>
  <c r="AY105" i="59" s="1"/>
  <c r="AY106" i="59" s="1"/>
  <c r="AY107" i="59" s="1"/>
  <c r="AY108" i="59" s="1"/>
  <c r="AY109" i="59" s="1"/>
  <c r="AY110" i="59" s="1"/>
  <c r="AY111" i="59" s="1"/>
  <c r="AY112" i="59" s="1"/>
  <c r="AY113" i="59" s="1"/>
  <c r="AY114" i="59" s="1"/>
  <c r="AY115" i="59" s="1"/>
  <c r="AY116" i="59" s="1"/>
  <c r="AY16" i="73"/>
  <c r="AY17" i="73" s="1"/>
  <c r="AY18" i="73" s="1"/>
  <c r="AY19" i="73" s="1"/>
  <c r="AY20" i="73" s="1"/>
  <c r="AY21" i="73" s="1"/>
  <c r="AY22" i="73" s="1"/>
  <c r="AY23" i="73" s="1"/>
  <c r="AY24" i="73" s="1"/>
  <c r="AY25" i="73" s="1"/>
  <c r="AY26" i="73" s="1"/>
  <c r="AY27" i="73" s="1"/>
  <c r="AY28" i="73" s="1"/>
  <c r="AY29" i="73" s="1"/>
  <c r="AY30" i="73" s="1"/>
  <c r="AY31" i="73" s="1"/>
  <c r="AY32" i="73" s="1"/>
  <c r="AY33" i="73" s="1"/>
  <c r="AY34" i="73" s="1"/>
  <c r="AY35" i="73" s="1"/>
  <c r="AY36" i="73" s="1"/>
  <c r="AY37" i="73" s="1"/>
  <c r="AY38" i="73" s="1"/>
  <c r="AY39" i="73" s="1"/>
  <c r="AY40" i="73" s="1"/>
  <c r="AY41" i="73" s="1"/>
  <c r="AY42" i="73" s="1"/>
  <c r="AY43" i="73" s="1"/>
  <c r="AY44" i="73" s="1"/>
  <c r="AY45" i="73" s="1"/>
  <c r="AY46" i="73" s="1"/>
  <c r="AY47" i="73" s="1"/>
  <c r="AY48" i="73" s="1"/>
  <c r="AY49" i="73" s="1"/>
  <c r="AY50" i="73" s="1"/>
  <c r="AY51" i="73" s="1"/>
  <c r="AY52" i="73" s="1"/>
  <c r="AY53" i="73" s="1"/>
  <c r="AY54" i="73" s="1"/>
  <c r="AY55" i="73" s="1"/>
  <c r="AY56" i="73" s="1"/>
  <c r="AY57" i="73" s="1"/>
  <c r="AY58" i="73" s="1"/>
  <c r="AY59" i="73" s="1"/>
  <c r="AY60" i="73" s="1"/>
  <c r="AY61" i="73" s="1"/>
  <c r="AY62" i="73" s="1"/>
  <c r="AY63" i="73" s="1"/>
  <c r="AY64" i="73" s="1"/>
  <c r="AY65" i="73" s="1"/>
  <c r="AY66" i="73" s="1"/>
  <c r="AY67" i="73" s="1"/>
  <c r="AY68" i="73" s="1"/>
  <c r="AY69" i="73" s="1"/>
  <c r="AY70" i="73" s="1"/>
  <c r="AY71" i="73" s="1"/>
  <c r="AY72" i="73" s="1"/>
  <c r="AY73" i="73" s="1"/>
  <c r="AY74" i="73" s="1"/>
  <c r="AY75" i="73" s="1"/>
  <c r="AY76" i="73" s="1"/>
  <c r="AY77" i="73" s="1"/>
  <c r="AY78" i="73" s="1"/>
  <c r="AY79" i="73" s="1"/>
  <c r="AY80" i="73" s="1"/>
  <c r="AY81" i="73" s="1"/>
  <c r="AY82" i="73" s="1"/>
  <c r="AY83" i="73" s="1"/>
  <c r="AY84" i="73" s="1"/>
  <c r="AY85" i="73" s="1"/>
  <c r="AY86" i="73" s="1"/>
  <c r="AY87" i="73" s="1"/>
  <c r="AY88" i="73" s="1"/>
  <c r="AY89" i="73" s="1"/>
  <c r="AY90" i="73" s="1"/>
  <c r="AY91" i="73" s="1"/>
  <c r="AY92" i="73" s="1"/>
  <c r="AY93" i="73" s="1"/>
  <c r="AY94" i="73" s="1"/>
  <c r="AY95" i="73" s="1"/>
  <c r="AY96" i="73" s="1"/>
  <c r="AY97" i="73" s="1"/>
  <c r="AY98" i="73" s="1"/>
  <c r="AY99" i="73" s="1"/>
  <c r="AY100" i="73" s="1"/>
  <c r="AY101" i="73" s="1"/>
  <c r="AY102" i="73" s="1"/>
  <c r="AY103" i="73" s="1"/>
  <c r="AY104" i="73" s="1"/>
  <c r="AY105" i="73" s="1"/>
  <c r="AY106" i="73" s="1"/>
  <c r="AY107" i="73" s="1"/>
  <c r="AY108" i="73" s="1"/>
  <c r="AY109" i="73" s="1"/>
  <c r="AY110" i="73" s="1"/>
  <c r="AY111" i="73" s="1"/>
  <c r="AY112" i="73" s="1"/>
  <c r="AY113" i="73" s="1"/>
  <c r="AY114" i="73" s="1"/>
  <c r="AY115" i="73" s="1"/>
  <c r="AY116" i="73" s="1"/>
  <c r="AA19" i="73"/>
  <c r="B20" i="73"/>
  <c r="B21" i="73" s="1"/>
  <c r="AA18" i="72"/>
  <c r="B19" i="72"/>
  <c r="AT17" i="72"/>
  <c r="AY20" i="71"/>
  <c r="AY21" i="71" s="1"/>
  <c r="AY22" i="71" s="1"/>
  <c r="AY23" i="71" s="1"/>
  <c r="AY24" i="71" s="1"/>
  <c r="AY25" i="71" s="1"/>
  <c r="AY26" i="71" s="1"/>
  <c r="AY27" i="71" s="1"/>
  <c r="AY28" i="71" s="1"/>
  <c r="AY29" i="71" s="1"/>
  <c r="AY30" i="71" s="1"/>
  <c r="AY31" i="71" s="1"/>
  <c r="AY32" i="71" s="1"/>
  <c r="AY33" i="71" s="1"/>
  <c r="AY34" i="71" s="1"/>
  <c r="AY35" i="71" s="1"/>
  <c r="AY36" i="71" s="1"/>
  <c r="AY37" i="71" s="1"/>
  <c r="AY38" i="71" s="1"/>
  <c r="AY39" i="71" s="1"/>
  <c r="AY40" i="71" s="1"/>
  <c r="AY41" i="71" s="1"/>
  <c r="AY42" i="71" s="1"/>
  <c r="AY43" i="71" s="1"/>
  <c r="AY44" i="71" s="1"/>
  <c r="AY45" i="71" s="1"/>
  <c r="AY46" i="71" s="1"/>
  <c r="AY47" i="71" s="1"/>
  <c r="AY48" i="71" s="1"/>
  <c r="AY49" i="71" s="1"/>
  <c r="AY50" i="71" s="1"/>
  <c r="AY51" i="71" s="1"/>
  <c r="AY52" i="71" s="1"/>
  <c r="AY53" i="71" s="1"/>
  <c r="AY54" i="71" s="1"/>
  <c r="AY55" i="71" s="1"/>
  <c r="AY56" i="71" s="1"/>
  <c r="AY57" i="71" s="1"/>
  <c r="AY58" i="71" s="1"/>
  <c r="AY59" i="71" s="1"/>
  <c r="AY60" i="71" s="1"/>
  <c r="AY61" i="71" s="1"/>
  <c r="AY62" i="71" s="1"/>
  <c r="AY63" i="71" s="1"/>
  <c r="AY64" i="71" s="1"/>
  <c r="AY65" i="71" s="1"/>
  <c r="AY66" i="71" s="1"/>
  <c r="AY67" i="71" s="1"/>
  <c r="AY68" i="71" s="1"/>
  <c r="AY69" i="71" s="1"/>
  <c r="AY70" i="71" s="1"/>
  <c r="AY71" i="71" s="1"/>
  <c r="AY72" i="71" s="1"/>
  <c r="AY73" i="71" s="1"/>
  <c r="AY74" i="71" s="1"/>
  <c r="AY75" i="71" s="1"/>
  <c r="AY76" i="71" s="1"/>
  <c r="AY77" i="71" s="1"/>
  <c r="AY78" i="71" s="1"/>
  <c r="AY79" i="71" s="1"/>
  <c r="AY80" i="71" s="1"/>
  <c r="AY81" i="71" s="1"/>
  <c r="AY82" i="71" s="1"/>
  <c r="AY83" i="71" s="1"/>
  <c r="AY84" i="71" s="1"/>
  <c r="AY85" i="71" s="1"/>
  <c r="AY86" i="71" s="1"/>
  <c r="AY87" i="71" s="1"/>
  <c r="AY88" i="71" s="1"/>
  <c r="AY89" i="71" s="1"/>
  <c r="AY90" i="71" s="1"/>
  <c r="AY91" i="71" s="1"/>
  <c r="AY92" i="71" s="1"/>
  <c r="AY93" i="71" s="1"/>
  <c r="AY94" i="71" s="1"/>
  <c r="AY95" i="71" s="1"/>
  <c r="AY96" i="71" s="1"/>
  <c r="AY97" i="71" s="1"/>
  <c r="AY98" i="71" s="1"/>
  <c r="AY99" i="71" s="1"/>
  <c r="AY100" i="71" s="1"/>
  <c r="AY101" i="71" s="1"/>
  <c r="AY102" i="71" s="1"/>
  <c r="AY103" i="71" s="1"/>
  <c r="AY104" i="71" s="1"/>
  <c r="AY105" i="71" s="1"/>
  <c r="AY106" i="71" s="1"/>
  <c r="AY107" i="71" s="1"/>
  <c r="AY108" i="71" s="1"/>
  <c r="AY109" i="71" s="1"/>
  <c r="AY110" i="71" s="1"/>
  <c r="AY111" i="71" s="1"/>
  <c r="AY112" i="71" s="1"/>
  <c r="AY113" i="71" s="1"/>
  <c r="AY114" i="71" s="1"/>
  <c r="AY115" i="71" s="1"/>
  <c r="AY116" i="71" s="1"/>
  <c r="AA17" i="71"/>
  <c r="AT16" i="71"/>
  <c r="B18" i="71"/>
  <c r="AY17" i="70"/>
  <c r="AY18" i="70" s="1"/>
  <c r="AY19" i="70" s="1"/>
  <c r="AY20" i="70" s="1"/>
  <c r="AY21" i="70" s="1"/>
  <c r="AY22" i="70" s="1"/>
  <c r="AY23" i="70" s="1"/>
  <c r="AY24" i="70" s="1"/>
  <c r="AY25" i="70" s="1"/>
  <c r="AY26" i="70" s="1"/>
  <c r="AY27" i="70" s="1"/>
  <c r="AY28" i="70" s="1"/>
  <c r="AY29" i="70" s="1"/>
  <c r="AY30" i="70" s="1"/>
  <c r="AY31" i="70" s="1"/>
  <c r="AY32" i="70" s="1"/>
  <c r="AY33" i="70" s="1"/>
  <c r="AY34" i="70" s="1"/>
  <c r="AY35" i="70" s="1"/>
  <c r="AY36" i="70" s="1"/>
  <c r="AY37" i="70" s="1"/>
  <c r="AY38" i="70" s="1"/>
  <c r="AY39" i="70" s="1"/>
  <c r="AY40" i="70" s="1"/>
  <c r="AY41" i="70" s="1"/>
  <c r="AY42" i="70" s="1"/>
  <c r="AY43" i="70" s="1"/>
  <c r="AY44" i="70" s="1"/>
  <c r="AY45" i="70" s="1"/>
  <c r="AY46" i="70" s="1"/>
  <c r="AY47" i="70" s="1"/>
  <c r="AY48" i="70" s="1"/>
  <c r="AY49" i="70" s="1"/>
  <c r="AY50" i="70" s="1"/>
  <c r="AY51" i="70" s="1"/>
  <c r="AY52" i="70" s="1"/>
  <c r="AY53" i="70" s="1"/>
  <c r="AY54" i="70" s="1"/>
  <c r="AY55" i="70" s="1"/>
  <c r="AY56" i="70" s="1"/>
  <c r="AY57" i="70" s="1"/>
  <c r="AY58" i="70" s="1"/>
  <c r="AY59" i="70" s="1"/>
  <c r="AY60" i="70" s="1"/>
  <c r="AY61" i="70" s="1"/>
  <c r="AY62" i="70" s="1"/>
  <c r="AY63" i="70" s="1"/>
  <c r="AY64" i="70" s="1"/>
  <c r="AY65" i="70" s="1"/>
  <c r="AY66" i="70" s="1"/>
  <c r="AY67" i="70" s="1"/>
  <c r="AY68" i="70" s="1"/>
  <c r="AY69" i="70" s="1"/>
  <c r="AY70" i="70" s="1"/>
  <c r="AY71" i="70" s="1"/>
  <c r="AY72" i="70" s="1"/>
  <c r="AY73" i="70" s="1"/>
  <c r="AY74" i="70" s="1"/>
  <c r="AY75" i="70" s="1"/>
  <c r="AY76" i="70" s="1"/>
  <c r="AY77" i="70" s="1"/>
  <c r="AY78" i="70" s="1"/>
  <c r="AY79" i="70" s="1"/>
  <c r="AY80" i="70" s="1"/>
  <c r="AY81" i="70" s="1"/>
  <c r="AY82" i="70" s="1"/>
  <c r="AY83" i="70" s="1"/>
  <c r="AY84" i="70" s="1"/>
  <c r="AY85" i="70" s="1"/>
  <c r="AY86" i="70" s="1"/>
  <c r="AY87" i="70" s="1"/>
  <c r="AY88" i="70" s="1"/>
  <c r="AY89" i="70" s="1"/>
  <c r="AY90" i="70" s="1"/>
  <c r="AY91" i="70" s="1"/>
  <c r="AY92" i="70" s="1"/>
  <c r="AY93" i="70" s="1"/>
  <c r="AY94" i="70" s="1"/>
  <c r="AY95" i="70" s="1"/>
  <c r="AY96" i="70" s="1"/>
  <c r="AY97" i="70" s="1"/>
  <c r="AY98" i="70" s="1"/>
  <c r="AY99" i="70" s="1"/>
  <c r="AY100" i="70" s="1"/>
  <c r="AY101" i="70" s="1"/>
  <c r="AY102" i="70" s="1"/>
  <c r="AY103" i="70" s="1"/>
  <c r="AY104" i="70" s="1"/>
  <c r="AY105" i="70" s="1"/>
  <c r="AY106" i="70" s="1"/>
  <c r="AY107" i="70" s="1"/>
  <c r="AY108" i="70" s="1"/>
  <c r="AY109" i="70" s="1"/>
  <c r="AY110" i="70" s="1"/>
  <c r="AY111" i="70" s="1"/>
  <c r="AY112" i="70" s="1"/>
  <c r="AY113" i="70" s="1"/>
  <c r="AY114" i="70" s="1"/>
  <c r="AY115" i="70" s="1"/>
  <c r="AY116" i="70" s="1"/>
  <c r="AY16" i="66"/>
  <c r="AY17" i="68"/>
  <c r="AY18" i="68" s="1"/>
  <c r="AY19" i="68" s="1"/>
  <c r="AY20" i="68" s="1"/>
  <c r="AA17" i="68"/>
  <c r="AT16" i="68"/>
  <c r="B18" i="68"/>
  <c r="AY21" i="68"/>
  <c r="AY22" i="68" s="1"/>
  <c r="AY23" i="68" s="1"/>
  <c r="AY24" i="68" s="1"/>
  <c r="AY25" i="68" s="1"/>
  <c r="AY26" i="68" s="1"/>
  <c r="AY27" i="68" s="1"/>
  <c r="AY28" i="68" s="1"/>
  <c r="AY29" i="68" s="1"/>
  <c r="AY30" i="68" s="1"/>
  <c r="AY31" i="68" s="1"/>
  <c r="AY32" i="68" s="1"/>
  <c r="AY33" i="68" s="1"/>
  <c r="AY34" i="68" s="1"/>
  <c r="AY35" i="68" s="1"/>
  <c r="AY36" i="68" s="1"/>
  <c r="AY37" i="68" s="1"/>
  <c r="AY38" i="68" s="1"/>
  <c r="AY39" i="68" s="1"/>
  <c r="AY40" i="68" s="1"/>
  <c r="AY41" i="68" s="1"/>
  <c r="AY42" i="68" s="1"/>
  <c r="AY43" i="68" s="1"/>
  <c r="AY44" i="68" s="1"/>
  <c r="AY45" i="68" s="1"/>
  <c r="AY46" i="68" s="1"/>
  <c r="AY47" i="68" s="1"/>
  <c r="AY48" i="68" s="1"/>
  <c r="AY49" i="68" s="1"/>
  <c r="AY50" i="68" s="1"/>
  <c r="AY51" i="68" s="1"/>
  <c r="AY52" i="68" s="1"/>
  <c r="AY53" i="68" s="1"/>
  <c r="AY54" i="68" s="1"/>
  <c r="AY55" i="68" s="1"/>
  <c r="AY56" i="68" s="1"/>
  <c r="AY57" i="68" s="1"/>
  <c r="AY58" i="68" s="1"/>
  <c r="AY59" i="68" s="1"/>
  <c r="AY60" i="68" s="1"/>
  <c r="AY61" i="68" s="1"/>
  <c r="AY62" i="68" s="1"/>
  <c r="AY63" i="68" s="1"/>
  <c r="AY64" i="68" s="1"/>
  <c r="AY65" i="68" s="1"/>
  <c r="AY66" i="68" s="1"/>
  <c r="AY67" i="68" s="1"/>
  <c r="AY68" i="68" s="1"/>
  <c r="AY69" i="68" s="1"/>
  <c r="AY70" i="68" s="1"/>
  <c r="AY71" i="68" s="1"/>
  <c r="AY72" i="68" s="1"/>
  <c r="AY73" i="68" s="1"/>
  <c r="AY74" i="68" s="1"/>
  <c r="AY75" i="68" s="1"/>
  <c r="AY76" i="68" s="1"/>
  <c r="AY77" i="68" s="1"/>
  <c r="AY78" i="68" s="1"/>
  <c r="AY79" i="68" s="1"/>
  <c r="AY80" i="68" s="1"/>
  <c r="AY81" i="68" s="1"/>
  <c r="AY82" i="68" s="1"/>
  <c r="AY83" i="68" s="1"/>
  <c r="AY84" i="68" s="1"/>
  <c r="AY85" i="68" s="1"/>
  <c r="AY86" i="68" s="1"/>
  <c r="AY87" i="68" s="1"/>
  <c r="AY88" i="68" s="1"/>
  <c r="AY89" i="68" s="1"/>
  <c r="AY90" i="68" s="1"/>
  <c r="AY91" i="68" s="1"/>
  <c r="AY92" i="68" s="1"/>
  <c r="AY93" i="68" s="1"/>
  <c r="AY94" i="68" s="1"/>
  <c r="AY95" i="68" s="1"/>
  <c r="AY96" i="68" s="1"/>
  <c r="AY97" i="68" s="1"/>
  <c r="AY98" i="68" s="1"/>
  <c r="AY99" i="68" s="1"/>
  <c r="AY100" i="68" s="1"/>
  <c r="AY101" i="68" s="1"/>
  <c r="AY102" i="68" s="1"/>
  <c r="AY103" i="68" s="1"/>
  <c r="AY104" i="68" s="1"/>
  <c r="AY105" i="68" s="1"/>
  <c r="AY106" i="68" s="1"/>
  <c r="AY107" i="68" s="1"/>
  <c r="AY108" i="68" s="1"/>
  <c r="AY109" i="68" s="1"/>
  <c r="AY110" i="68" s="1"/>
  <c r="AY111" i="68" s="1"/>
  <c r="AY112" i="68" s="1"/>
  <c r="AY113" i="68" s="1"/>
  <c r="AY114" i="68" s="1"/>
  <c r="AY115" i="68" s="1"/>
  <c r="AY116" i="68" s="1"/>
  <c r="AY22" i="67"/>
  <c r="AY23" i="67" s="1"/>
  <c r="AY24" i="67" s="1"/>
  <c r="AY25" i="67" s="1"/>
  <c r="AY26" i="67" s="1"/>
  <c r="AY27" i="67" s="1"/>
  <c r="AY28" i="67" s="1"/>
  <c r="AY29" i="67" s="1"/>
  <c r="AY30" i="67" s="1"/>
  <c r="AY31" i="67" s="1"/>
  <c r="AY32" i="67" s="1"/>
  <c r="AY33" i="67" s="1"/>
  <c r="AY34" i="67" s="1"/>
  <c r="AY35" i="67" s="1"/>
  <c r="AY36" i="67" s="1"/>
  <c r="AY37" i="67" s="1"/>
  <c r="AY38" i="67" s="1"/>
  <c r="AY39" i="67" s="1"/>
  <c r="AY40" i="67" s="1"/>
  <c r="AY41" i="67" s="1"/>
  <c r="AY42" i="67" s="1"/>
  <c r="AY43" i="67" s="1"/>
  <c r="AY44" i="67" s="1"/>
  <c r="AY45" i="67" s="1"/>
  <c r="AY46" i="67" s="1"/>
  <c r="AY47" i="67" s="1"/>
  <c r="AY48" i="67" s="1"/>
  <c r="AY49" i="67" s="1"/>
  <c r="AY50" i="67" s="1"/>
  <c r="AY51" i="67" s="1"/>
  <c r="AY52" i="67" s="1"/>
  <c r="AY53" i="67" s="1"/>
  <c r="AY54" i="67" s="1"/>
  <c r="AY55" i="67" s="1"/>
  <c r="AY56" i="67" s="1"/>
  <c r="AY57" i="67" s="1"/>
  <c r="AY58" i="67" s="1"/>
  <c r="AY59" i="67" s="1"/>
  <c r="AY60" i="67" s="1"/>
  <c r="AY61" i="67" s="1"/>
  <c r="AY62" i="67" s="1"/>
  <c r="AY63" i="67" s="1"/>
  <c r="AY64" i="67" s="1"/>
  <c r="AY65" i="67" s="1"/>
  <c r="AY66" i="67" s="1"/>
  <c r="AY67" i="67" s="1"/>
  <c r="AY68" i="67" s="1"/>
  <c r="AY69" i="67" s="1"/>
  <c r="AY70" i="67" s="1"/>
  <c r="AY71" i="67" s="1"/>
  <c r="AY72" i="67" s="1"/>
  <c r="AY73" i="67" s="1"/>
  <c r="AY74" i="67" s="1"/>
  <c r="AY75" i="67" s="1"/>
  <c r="AY76" i="67" s="1"/>
  <c r="AY77" i="67" s="1"/>
  <c r="AY78" i="67" s="1"/>
  <c r="AY79" i="67" s="1"/>
  <c r="AY80" i="67" s="1"/>
  <c r="AY81" i="67" s="1"/>
  <c r="AY82" i="67" s="1"/>
  <c r="AY83" i="67" s="1"/>
  <c r="AY84" i="67" s="1"/>
  <c r="AY85" i="67" s="1"/>
  <c r="AY86" i="67" s="1"/>
  <c r="AY87" i="67" s="1"/>
  <c r="AY88" i="67" s="1"/>
  <c r="AY89" i="67" s="1"/>
  <c r="AY90" i="67" s="1"/>
  <c r="AY91" i="67" s="1"/>
  <c r="AY92" i="67" s="1"/>
  <c r="AY93" i="67" s="1"/>
  <c r="AY94" i="67" s="1"/>
  <c r="AY95" i="67" s="1"/>
  <c r="AY96" i="67" s="1"/>
  <c r="AY97" i="67" s="1"/>
  <c r="AY98" i="67" s="1"/>
  <c r="AY99" i="67" s="1"/>
  <c r="AY100" i="67" s="1"/>
  <c r="AY101" i="67" s="1"/>
  <c r="AY102" i="67" s="1"/>
  <c r="AY103" i="67" s="1"/>
  <c r="AY104" i="67" s="1"/>
  <c r="AY105" i="67" s="1"/>
  <c r="AY106" i="67" s="1"/>
  <c r="AY107" i="67" s="1"/>
  <c r="AY108" i="67" s="1"/>
  <c r="AY109" i="67" s="1"/>
  <c r="AY110" i="67" s="1"/>
  <c r="AY111" i="67" s="1"/>
  <c r="AY112" i="67" s="1"/>
  <c r="AY113" i="67" s="1"/>
  <c r="AY114" i="67" s="1"/>
  <c r="AY115" i="67" s="1"/>
  <c r="AY116" i="67" s="1"/>
  <c r="AA18" i="67"/>
  <c r="B19" i="67"/>
  <c r="AT17" i="67"/>
  <c r="AA17" i="66"/>
  <c r="B18" i="66"/>
  <c r="AT16" i="66"/>
  <c r="AY19" i="63"/>
  <c r="AY20" i="63" s="1"/>
  <c r="AY21" i="63" s="1"/>
  <c r="AY22" i="63" s="1"/>
  <c r="AY23" i="63" s="1"/>
  <c r="AY24" i="63" s="1"/>
  <c r="AY25" i="63" s="1"/>
  <c r="AY26" i="63" s="1"/>
  <c r="AY27" i="63" s="1"/>
  <c r="AY28" i="63" s="1"/>
  <c r="AY29" i="63" s="1"/>
  <c r="AY30" i="63" s="1"/>
  <c r="AY31" i="63" s="1"/>
  <c r="AY32" i="63" s="1"/>
  <c r="AY33" i="63" s="1"/>
  <c r="AY34" i="63" s="1"/>
  <c r="AY35" i="63" s="1"/>
  <c r="AY36" i="63" s="1"/>
  <c r="AY37" i="63" s="1"/>
  <c r="AY38" i="63" s="1"/>
  <c r="AY39" i="63" s="1"/>
  <c r="AY40" i="63" s="1"/>
  <c r="AY41" i="63" s="1"/>
  <c r="AY42" i="63" s="1"/>
  <c r="AY43" i="63" s="1"/>
  <c r="AY44" i="63" s="1"/>
  <c r="AY45" i="63" s="1"/>
  <c r="AY46" i="63" s="1"/>
  <c r="AY47" i="63" s="1"/>
  <c r="AY48" i="63" s="1"/>
  <c r="AY49" i="63" s="1"/>
  <c r="AY50" i="63" s="1"/>
  <c r="AY51" i="63" s="1"/>
  <c r="AY52" i="63" s="1"/>
  <c r="AY53" i="63" s="1"/>
  <c r="AY54" i="63" s="1"/>
  <c r="AY55" i="63" s="1"/>
  <c r="AY56" i="63" s="1"/>
  <c r="AY57" i="63" s="1"/>
  <c r="AY58" i="63" s="1"/>
  <c r="AY59" i="63" s="1"/>
  <c r="AY60" i="63" s="1"/>
  <c r="AY61" i="63" s="1"/>
  <c r="AY62" i="63" s="1"/>
  <c r="AY63" i="63" s="1"/>
  <c r="AY64" i="63" s="1"/>
  <c r="AY65" i="63" s="1"/>
  <c r="AY66" i="63" s="1"/>
  <c r="AY67" i="63" s="1"/>
  <c r="AY68" i="63" s="1"/>
  <c r="AY69" i="63" s="1"/>
  <c r="AY70" i="63" s="1"/>
  <c r="AY71" i="63" s="1"/>
  <c r="AY72" i="63" s="1"/>
  <c r="AY73" i="63" s="1"/>
  <c r="AY74" i="63" s="1"/>
  <c r="AY75" i="63" s="1"/>
  <c r="AY76" i="63" s="1"/>
  <c r="AY77" i="63" s="1"/>
  <c r="AY78" i="63" s="1"/>
  <c r="AY79" i="63" s="1"/>
  <c r="AY80" i="63" s="1"/>
  <c r="AY81" i="63" s="1"/>
  <c r="AY82" i="63" s="1"/>
  <c r="AY83" i="63" s="1"/>
  <c r="AY84" i="63" s="1"/>
  <c r="AY85" i="63" s="1"/>
  <c r="AY86" i="63" s="1"/>
  <c r="AY87" i="63" s="1"/>
  <c r="AY88" i="63" s="1"/>
  <c r="AY89" i="63" s="1"/>
  <c r="AY90" i="63" s="1"/>
  <c r="AY91" i="63" s="1"/>
  <c r="AY92" i="63" s="1"/>
  <c r="AY93" i="63" s="1"/>
  <c r="AY94" i="63" s="1"/>
  <c r="AY95" i="63" s="1"/>
  <c r="AY96" i="63" s="1"/>
  <c r="AY97" i="63" s="1"/>
  <c r="AY98" i="63" s="1"/>
  <c r="AY99" i="63" s="1"/>
  <c r="AY100" i="63" s="1"/>
  <c r="AY101" i="63" s="1"/>
  <c r="AY102" i="63" s="1"/>
  <c r="AY103" i="63" s="1"/>
  <c r="AY104" i="63" s="1"/>
  <c r="AY105" i="63" s="1"/>
  <c r="AY106" i="63" s="1"/>
  <c r="AY107" i="63" s="1"/>
  <c r="AY108" i="63" s="1"/>
  <c r="AY109" i="63" s="1"/>
  <c r="AY110" i="63" s="1"/>
  <c r="AY111" i="63" s="1"/>
  <c r="AY112" i="63" s="1"/>
  <c r="AY113" i="63" s="1"/>
  <c r="AY114" i="63" s="1"/>
  <c r="AY115" i="63" s="1"/>
  <c r="AY116" i="63" s="1"/>
  <c r="F918" i="40"/>
  <c r="F916" i="40"/>
  <c r="F917" i="40"/>
  <c r="F919" i="40"/>
  <c r="AY19" i="61"/>
  <c r="AY20" i="61" s="1"/>
  <c r="AY21" i="61" s="1"/>
  <c r="AY22" i="61" s="1"/>
  <c r="AY23" i="61" s="1"/>
  <c r="AY24" i="61" s="1"/>
  <c r="AY25" i="61" s="1"/>
  <c r="AY26" i="61" s="1"/>
  <c r="AY27" i="61" s="1"/>
  <c r="AY28" i="61" s="1"/>
  <c r="AY29" i="61" s="1"/>
  <c r="AY30" i="61" s="1"/>
  <c r="AY31" i="61" s="1"/>
  <c r="AY32" i="61" s="1"/>
  <c r="AY33" i="61" s="1"/>
  <c r="AY34" i="61" s="1"/>
  <c r="AY35" i="61" s="1"/>
  <c r="AY36" i="61" s="1"/>
  <c r="AY37" i="61" s="1"/>
  <c r="AY38" i="61" s="1"/>
  <c r="AY39" i="61" s="1"/>
  <c r="AY40" i="61" s="1"/>
  <c r="AY41" i="61" s="1"/>
  <c r="AY42" i="61" s="1"/>
  <c r="AY43" i="61" s="1"/>
  <c r="AY44" i="61" s="1"/>
  <c r="AY45" i="61" s="1"/>
  <c r="AY46" i="61" s="1"/>
  <c r="AY47" i="61" s="1"/>
  <c r="AY48" i="61" s="1"/>
  <c r="AY49" i="61" s="1"/>
  <c r="AY50" i="61" s="1"/>
  <c r="AY51" i="61" s="1"/>
  <c r="AY52" i="61" s="1"/>
  <c r="AY53" i="61" s="1"/>
  <c r="AY54" i="61" s="1"/>
  <c r="AY55" i="61" s="1"/>
  <c r="AY56" i="61" s="1"/>
  <c r="AY57" i="61" s="1"/>
  <c r="AY58" i="61" s="1"/>
  <c r="AY59" i="61" s="1"/>
  <c r="AY60" i="61" s="1"/>
  <c r="AY61" i="61" s="1"/>
  <c r="AY62" i="61" s="1"/>
  <c r="AY63" i="61" s="1"/>
  <c r="AY64" i="61" s="1"/>
  <c r="AY65" i="61" s="1"/>
  <c r="AY66" i="61" s="1"/>
  <c r="AY67" i="61" s="1"/>
  <c r="AY68" i="61" s="1"/>
  <c r="AY69" i="61" s="1"/>
  <c r="AY70" i="61" s="1"/>
  <c r="AY71" i="61" s="1"/>
  <c r="AY72" i="61" s="1"/>
  <c r="AY73" i="61" s="1"/>
  <c r="AY74" i="61" s="1"/>
  <c r="AY75" i="61" s="1"/>
  <c r="AY76" i="61" s="1"/>
  <c r="AY77" i="61" s="1"/>
  <c r="AY78" i="61" s="1"/>
  <c r="AY79" i="61" s="1"/>
  <c r="AY80" i="61" s="1"/>
  <c r="AY81" i="61" s="1"/>
  <c r="AY82" i="61" s="1"/>
  <c r="AY83" i="61" s="1"/>
  <c r="AY84" i="61" s="1"/>
  <c r="AY85" i="61" s="1"/>
  <c r="AY86" i="61" s="1"/>
  <c r="AY87" i="61" s="1"/>
  <c r="AY88" i="61" s="1"/>
  <c r="AY89" i="61" s="1"/>
  <c r="AY90" i="61" s="1"/>
  <c r="AY91" i="61" s="1"/>
  <c r="AY92" i="61" s="1"/>
  <c r="AY93" i="61" s="1"/>
  <c r="AY94" i="61" s="1"/>
  <c r="AY95" i="61" s="1"/>
  <c r="AY96" i="61" s="1"/>
  <c r="AY97" i="61" s="1"/>
  <c r="AY98" i="61" s="1"/>
  <c r="AY99" i="61" s="1"/>
  <c r="AY100" i="61" s="1"/>
  <c r="AY101" i="61" s="1"/>
  <c r="AY102" i="61" s="1"/>
  <c r="AY103" i="61" s="1"/>
  <c r="AY104" i="61" s="1"/>
  <c r="AY105" i="61" s="1"/>
  <c r="AY106" i="61" s="1"/>
  <c r="AY107" i="61" s="1"/>
  <c r="AY108" i="61" s="1"/>
  <c r="AY109" i="61" s="1"/>
  <c r="AY110" i="61" s="1"/>
  <c r="AY111" i="61" s="1"/>
  <c r="AY112" i="61" s="1"/>
  <c r="AY113" i="61" s="1"/>
  <c r="AY114" i="61" s="1"/>
  <c r="AY115" i="61" s="1"/>
  <c r="AY116" i="61" s="1"/>
  <c r="AA18" i="61"/>
  <c r="B19" i="61"/>
  <c r="AT17" i="61"/>
  <c r="AY19" i="60"/>
  <c r="AY20" i="60" s="1"/>
  <c r="AY21" i="60" s="1"/>
  <c r="AY22" i="60" s="1"/>
  <c r="AY23" i="60" s="1"/>
  <c r="AY24" i="60" s="1"/>
  <c r="AY25" i="60" s="1"/>
  <c r="AY26" i="60" s="1"/>
  <c r="AY27" i="60" s="1"/>
  <c r="AY28" i="60" s="1"/>
  <c r="AY29" i="60" s="1"/>
  <c r="AY30" i="60" s="1"/>
  <c r="AY31" i="60" s="1"/>
  <c r="AY32" i="60" s="1"/>
  <c r="AY33" i="60" s="1"/>
  <c r="AY34" i="60" s="1"/>
  <c r="AY35" i="60" s="1"/>
  <c r="AY36" i="60" s="1"/>
  <c r="AY37" i="60" s="1"/>
  <c r="AY38" i="60" s="1"/>
  <c r="AY39" i="60" s="1"/>
  <c r="AY40" i="60" s="1"/>
  <c r="AY41" i="60" s="1"/>
  <c r="AY42" i="60" s="1"/>
  <c r="AY43" i="60" s="1"/>
  <c r="AY44" i="60" s="1"/>
  <c r="AY45" i="60" s="1"/>
  <c r="AY46" i="60" s="1"/>
  <c r="AY47" i="60" s="1"/>
  <c r="AY48" i="60" s="1"/>
  <c r="AY49" i="60" s="1"/>
  <c r="AY50" i="60" s="1"/>
  <c r="AY51" i="60" s="1"/>
  <c r="AY52" i="60" s="1"/>
  <c r="AY53" i="60" s="1"/>
  <c r="AY54" i="60" s="1"/>
  <c r="AY55" i="60" s="1"/>
  <c r="AY56" i="60" s="1"/>
  <c r="AY57" i="60" s="1"/>
  <c r="AY58" i="60" s="1"/>
  <c r="AY59" i="60" s="1"/>
  <c r="AY60" i="60" s="1"/>
  <c r="AY61" i="60" s="1"/>
  <c r="AY62" i="60" s="1"/>
  <c r="AY63" i="60" s="1"/>
  <c r="AY64" i="60" s="1"/>
  <c r="AY65" i="60" s="1"/>
  <c r="AY66" i="60" s="1"/>
  <c r="AY67" i="60" s="1"/>
  <c r="AY68" i="60" s="1"/>
  <c r="AY69" i="60" s="1"/>
  <c r="AY70" i="60" s="1"/>
  <c r="AY71" i="60" s="1"/>
  <c r="AY72" i="60" s="1"/>
  <c r="AY73" i="60" s="1"/>
  <c r="AY74" i="60" s="1"/>
  <c r="AY75" i="60" s="1"/>
  <c r="AY76" i="60" s="1"/>
  <c r="AY77" i="60" s="1"/>
  <c r="AY78" i="60" s="1"/>
  <c r="AY79" i="60" s="1"/>
  <c r="AY80" i="60" s="1"/>
  <c r="AY81" i="60" s="1"/>
  <c r="AY82" i="60" s="1"/>
  <c r="AY83" i="60" s="1"/>
  <c r="AY84" i="60" s="1"/>
  <c r="AY85" i="60" s="1"/>
  <c r="AY86" i="60" s="1"/>
  <c r="AY87" i="60" s="1"/>
  <c r="AY88" i="60" s="1"/>
  <c r="AY89" i="60" s="1"/>
  <c r="AY90" i="60" s="1"/>
  <c r="AY91" i="60" s="1"/>
  <c r="AY92" i="60" s="1"/>
  <c r="AY93" i="60" s="1"/>
  <c r="AY94" i="60" s="1"/>
  <c r="AY95" i="60" s="1"/>
  <c r="AY96" i="60" s="1"/>
  <c r="AY97" i="60" s="1"/>
  <c r="AY98" i="60" s="1"/>
  <c r="AY99" i="60" s="1"/>
  <c r="AY100" i="60" s="1"/>
  <c r="AY101" i="60" s="1"/>
  <c r="AY102" i="60" s="1"/>
  <c r="AY103" i="60" s="1"/>
  <c r="AY104" i="60" s="1"/>
  <c r="AY105" i="60" s="1"/>
  <c r="AY106" i="60" s="1"/>
  <c r="AY107" i="60" s="1"/>
  <c r="AY108" i="60" s="1"/>
  <c r="AY109" i="60" s="1"/>
  <c r="AY110" i="60" s="1"/>
  <c r="AY111" i="60" s="1"/>
  <c r="AY112" i="60" s="1"/>
  <c r="AY113" i="60" s="1"/>
  <c r="AY114" i="60" s="1"/>
  <c r="AY115" i="60" s="1"/>
  <c r="AY116" i="60" s="1"/>
  <c r="B18" i="60"/>
  <c r="AT16" i="60"/>
  <c r="AA18" i="59"/>
  <c r="B19" i="59"/>
  <c r="AT17" i="59"/>
  <c r="AA19" i="58"/>
  <c r="B20" i="58"/>
  <c r="AY17" i="58"/>
  <c r="AV16" i="58"/>
  <c r="AA23" i="89" l="1"/>
  <c r="AT22" i="89"/>
  <c r="B24" i="89"/>
  <c r="B23" i="88"/>
  <c r="AT21" i="88"/>
  <c r="AA22" i="88"/>
  <c r="B22" i="87"/>
  <c r="AT20" i="87"/>
  <c r="AA21" i="87"/>
  <c r="B23" i="86"/>
  <c r="AT21" i="86"/>
  <c r="AA22" i="86"/>
  <c r="B23" i="85"/>
  <c r="AA22" i="85"/>
  <c r="AT21" i="85"/>
  <c r="B23" i="84"/>
  <c r="AT21" i="84"/>
  <c r="AA22" i="84"/>
  <c r="B22" i="83"/>
  <c r="AT20" i="83"/>
  <c r="AA21" i="83"/>
  <c r="B22" i="82"/>
  <c r="AT20" i="82"/>
  <c r="AA21" i="82"/>
  <c r="Y124" i="74"/>
  <c r="AA20" i="81"/>
  <c r="B21" i="81"/>
  <c r="AT19" i="81"/>
  <c r="F14" i="40"/>
  <c r="B22" i="80"/>
  <c r="AA21" i="80"/>
  <c r="AT20" i="80"/>
  <c r="F18" i="40"/>
  <c r="F17" i="40"/>
  <c r="F15" i="40"/>
  <c r="F16" i="40"/>
  <c r="B22" i="79"/>
  <c r="AT20" i="79"/>
  <c r="AA21" i="79"/>
  <c r="B23" i="78"/>
  <c r="AT21" i="78"/>
  <c r="AA22" i="78"/>
  <c r="AA19" i="63"/>
  <c r="B20" i="63"/>
  <c r="AT18" i="63"/>
  <c r="C14" i="63"/>
  <c r="AA19" i="70"/>
  <c r="AT18" i="70"/>
  <c r="C11" i="70" s="1"/>
  <c r="C14" i="70"/>
  <c r="AA21" i="76"/>
  <c r="B22" i="76"/>
  <c r="AT20" i="76"/>
  <c r="AA20" i="75"/>
  <c r="B21" i="75"/>
  <c r="AT19" i="75"/>
  <c r="V2" i="74"/>
  <c r="AA21" i="73"/>
  <c r="B22" i="73"/>
  <c r="AT20" i="73"/>
  <c r="AA20" i="73"/>
  <c r="AT19" i="73"/>
  <c r="AA19" i="72"/>
  <c r="AT18" i="72"/>
  <c r="C11" i="72" s="1"/>
  <c r="C14" i="72"/>
  <c r="AA18" i="71"/>
  <c r="AT17" i="71"/>
  <c r="B19" i="71"/>
  <c r="AY17" i="66"/>
  <c r="BA16" i="66"/>
  <c r="AA18" i="68"/>
  <c r="AT17" i="68"/>
  <c r="B19" i="68"/>
  <c r="AA19" i="67"/>
  <c r="B20" i="67"/>
  <c r="AT18" i="67"/>
  <c r="AA18" i="66"/>
  <c r="B19" i="66"/>
  <c r="AT17" i="66"/>
  <c r="AY18" i="58"/>
  <c r="BA17" i="58"/>
  <c r="AA19" i="61"/>
  <c r="B20" i="61"/>
  <c r="AT18" i="61"/>
  <c r="AA18" i="60"/>
  <c r="B19" i="60"/>
  <c r="AT17" i="60"/>
  <c r="AA19" i="59"/>
  <c r="B20" i="59"/>
  <c r="AT18" i="59"/>
  <c r="AA20" i="58"/>
  <c r="B21" i="58"/>
  <c r="AT19" i="58"/>
  <c r="C10" i="11" a="1"/>
  <c r="C10" i="11" s="1"/>
  <c r="G14" i="13"/>
  <c r="D921" i="40"/>
  <c r="D1423" i="40"/>
  <c r="M28" i="45" a="1"/>
  <c r="M38" i="45" a="1"/>
  <c r="M36" i="45" a="1"/>
  <c r="B25" i="89" l="1"/>
  <c r="AT23" i="89"/>
  <c r="AA24" i="89"/>
  <c r="AT22" i="88"/>
  <c r="AA23" i="88"/>
  <c r="B24" i="88"/>
  <c r="AA22" i="87"/>
  <c r="B23" i="87"/>
  <c r="AT21" i="87"/>
  <c r="AA23" i="86"/>
  <c r="B24" i="86"/>
  <c r="AT22" i="86"/>
  <c r="AT22" i="85"/>
  <c r="AA23" i="85"/>
  <c r="B24" i="85"/>
  <c r="AT22" i="84"/>
  <c r="AA23" i="84"/>
  <c r="B24" i="84"/>
  <c r="AA22" i="83"/>
  <c r="B23" i="83"/>
  <c r="AT21" i="83"/>
  <c r="AA22" i="82"/>
  <c r="B23" i="82"/>
  <c r="AT21" i="82"/>
  <c r="AT20" i="81"/>
  <c r="AA21" i="81"/>
  <c r="B22" i="81"/>
  <c r="AT21" i="80"/>
  <c r="AA22" i="80"/>
  <c r="B23" i="80"/>
  <c r="AA22" i="79"/>
  <c r="AT21" i="79"/>
  <c r="B23" i="79"/>
  <c r="AT22" i="78"/>
  <c r="AA23" i="78"/>
  <c r="B24" i="78"/>
  <c r="M38" i="45"/>
  <c r="K38" i="45" s="1"/>
  <c r="M36" i="45"/>
  <c r="K36" i="45" s="1"/>
  <c r="M28" i="45"/>
  <c r="K28" i="45" s="1"/>
  <c r="V3" i="70"/>
  <c r="B136" i="70"/>
  <c r="E14" i="72"/>
  <c r="E14" i="70"/>
  <c r="C11" i="63"/>
  <c r="AA20" i="63"/>
  <c r="AT19" i="63"/>
  <c r="E14" i="63"/>
  <c r="AA22" i="76"/>
  <c r="AT21" i="76"/>
  <c r="B23" i="76"/>
  <c r="AA21" i="75"/>
  <c r="B22" i="75"/>
  <c r="AT20" i="75"/>
  <c r="X124" i="74"/>
  <c r="AA22" i="73"/>
  <c r="B23" i="73"/>
  <c r="AT21" i="73"/>
  <c r="V3" i="72"/>
  <c r="B136" i="72"/>
  <c r="AA19" i="71"/>
  <c r="B20" i="71"/>
  <c r="AT18" i="71"/>
  <c r="AY18" i="66"/>
  <c r="BA17" i="66"/>
  <c r="AA19" i="68"/>
  <c r="AT18" i="68"/>
  <c r="B20" i="68"/>
  <c r="AA20" i="67"/>
  <c r="B21" i="67"/>
  <c r="AT19" i="67"/>
  <c r="AA19" i="66"/>
  <c r="AT18" i="66"/>
  <c r="B20" i="66"/>
  <c r="AY19" i="58"/>
  <c r="BA18" i="58"/>
  <c r="AA20" i="61"/>
  <c r="AT19" i="61"/>
  <c r="B21" i="61"/>
  <c r="AA19" i="60"/>
  <c r="AT18" i="60"/>
  <c r="B20" i="60"/>
  <c r="C14" i="60" s="1"/>
  <c r="AA20" i="59"/>
  <c r="B21" i="59"/>
  <c r="B22" i="59" s="1"/>
  <c r="AT19" i="59"/>
  <c r="AA21" i="58"/>
  <c r="AT20" i="58"/>
  <c r="B22" i="58"/>
  <c r="D52" i="56"/>
  <c r="D53" i="56" s="1"/>
  <c r="D54" i="56" s="1"/>
  <c r="D55" i="56" s="1"/>
  <c r="D56" i="56" s="1"/>
  <c r="D57" i="56" s="1"/>
  <c r="C34" i="56"/>
  <c r="L34" i="56"/>
  <c r="M34" i="56" s="1"/>
  <c r="C33" i="56"/>
  <c r="L33" i="56"/>
  <c r="M33" i="56" s="1"/>
  <c r="C32" i="56"/>
  <c r="L32" i="56"/>
  <c r="M32" i="56" s="1"/>
  <c r="C31" i="56"/>
  <c r="L31" i="56"/>
  <c r="M31" i="56" s="1"/>
  <c r="C35" i="56"/>
  <c r="L28" i="56"/>
  <c r="M28" i="56" s="1"/>
  <c r="L29" i="56"/>
  <c r="M29" i="56" s="1"/>
  <c r="L30" i="56"/>
  <c r="M30" i="56" s="1"/>
  <c r="L35" i="56"/>
  <c r="M35" i="56" s="1"/>
  <c r="C28" i="56"/>
  <c r="C29" i="56"/>
  <c r="C30" i="56"/>
  <c r="C36" i="56"/>
  <c r="L36" i="56"/>
  <c r="M36" i="56" s="1"/>
  <c r="L27" i="56"/>
  <c r="M27" i="56" s="1"/>
  <c r="C27" i="56"/>
  <c r="L26" i="56"/>
  <c r="M26" i="56" s="1"/>
  <c r="C26" i="56"/>
  <c r="D20" i="56"/>
  <c r="D19" i="56"/>
  <c r="D18" i="56"/>
  <c r="I3" i="56"/>
  <c r="I9" i="56" s="1"/>
  <c r="H3" i="56"/>
  <c r="H10" i="56" s="1"/>
  <c r="G3" i="56"/>
  <c r="G7" i="56" s="1"/>
  <c r="F3" i="56"/>
  <c r="F8" i="56" s="1"/>
  <c r="C2" i="40"/>
  <c r="M26" i="45" a="1"/>
  <c r="B26" i="89" l="1"/>
  <c r="AT24" i="89"/>
  <c r="AA25" i="89"/>
  <c r="AA24" i="88"/>
  <c r="B25" i="88"/>
  <c r="AT23" i="88"/>
  <c r="B24" i="87"/>
  <c r="AT22" i="87"/>
  <c r="AA23" i="87"/>
  <c r="B25" i="86"/>
  <c r="AT23" i="86"/>
  <c r="AA24" i="86"/>
  <c r="AA24" i="85"/>
  <c r="B25" i="85"/>
  <c r="AT23" i="85"/>
  <c r="AA24" i="84"/>
  <c r="B25" i="84"/>
  <c r="AT23" i="84"/>
  <c r="B24" i="83"/>
  <c r="AT22" i="83"/>
  <c r="AA23" i="83"/>
  <c r="B24" i="82"/>
  <c r="AT22" i="82"/>
  <c r="AA23" i="82"/>
  <c r="AA22" i="81"/>
  <c r="B23" i="81"/>
  <c r="AT21" i="81"/>
  <c r="B24" i="80"/>
  <c r="AA23" i="80"/>
  <c r="AT22" i="80"/>
  <c r="B24" i="79"/>
  <c r="AT22" i="79"/>
  <c r="AA23" i="79"/>
  <c r="AA24" i="78"/>
  <c r="B25" i="78"/>
  <c r="AT23" i="78"/>
  <c r="M26" i="45"/>
  <c r="K26" i="45" s="1"/>
  <c r="E14" i="60"/>
  <c r="B136" i="63"/>
  <c r="V3" i="63"/>
  <c r="S120" i="70"/>
  <c r="V2" i="70"/>
  <c r="AA23" i="76"/>
  <c r="AT22" i="76"/>
  <c r="B24" i="76"/>
  <c r="AA22" i="75"/>
  <c r="B23" i="75"/>
  <c r="AT21" i="75"/>
  <c r="AA22" i="59"/>
  <c r="AT21" i="59"/>
  <c r="B23" i="59"/>
  <c r="AT22" i="73"/>
  <c r="AA23" i="73"/>
  <c r="B24" i="73"/>
  <c r="S120" i="72"/>
  <c r="V2" i="72"/>
  <c r="AA20" i="71"/>
  <c r="B21" i="71"/>
  <c r="AT19" i="71"/>
  <c r="AY19" i="66"/>
  <c r="BA18" i="66"/>
  <c r="AA20" i="68"/>
  <c r="AT19" i="68"/>
  <c r="B21" i="68"/>
  <c r="AA21" i="67"/>
  <c r="AT20" i="67"/>
  <c r="B22" i="67"/>
  <c r="AA20" i="66"/>
  <c r="AT19" i="66"/>
  <c r="B21" i="66"/>
  <c r="AY20" i="58"/>
  <c r="BA19" i="58"/>
  <c r="AA21" i="61"/>
  <c r="AT20" i="61"/>
  <c r="B22" i="61"/>
  <c r="AA20" i="60"/>
  <c r="AT19" i="60"/>
  <c r="C11" i="60" s="1"/>
  <c r="AA21" i="59"/>
  <c r="AT20" i="59"/>
  <c r="AA22" i="58"/>
  <c r="B23" i="58"/>
  <c r="AT21" i="58"/>
  <c r="I34" i="56"/>
  <c r="I32" i="56"/>
  <c r="F34" i="56"/>
  <c r="G34" i="56"/>
  <c r="H34" i="56"/>
  <c r="I31" i="56"/>
  <c r="F33" i="56"/>
  <c r="G33" i="56"/>
  <c r="I33" i="56"/>
  <c r="H33" i="56"/>
  <c r="H32" i="56"/>
  <c r="G32" i="56"/>
  <c r="F32" i="56"/>
  <c r="F31" i="56"/>
  <c r="H31" i="56"/>
  <c r="G31" i="56"/>
  <c r="G28" i="56"/>
  <c r="I28" i="56"/>
  <c r="F28" i="56"/>
  <c r="I30" i="56"/>
  <c r="H28" i="56"/>
  <c r="I35" i="56"/>
  <c r="F29" i="56"/>
  <c r="H35" i="56"/>
  <c r="G35" i="56"/>
  <c r="F35" i="56"/>
  <c r="H30" i="56"/>
  <c r="G30" i="56"/>
  <c r="F30" i="56"/>
  <c r="I29" i="56"/>
  <c r="G29" i="56"/>
  <c r="H29" i="56"/>
  <c r="F26" i="56"/>
  <c r="H5" i="56"/>
  <c r="I27" i="56"/>
  <c r="I6" i="56"/>
  <c r="F9" i="56"/>
  <c r="I26" i="56"/>
  <c r="F27" i="56"/>
  <c r="H9" i="56"/>
  <c r="G26" i="56"/>
  <c r="G27" i="56"/>
  <c r="F7" i="56"/>
  <c r="H26" i="56"/>
  <c r="H27" i="56"/>
  <c r="F5" i="56"/>
  <c r="H7" i="56"/>
  <c r="H36" i="56"/>
  <c r="I36" i="56"/>
  <c r="F36" i="56"/>
  <c r="G36" i="56"/>
  <c r="I10" i="56"/>
  <c r="G5" i="56"/>
  <c r="F6" i="56"/>
  <c r="I7" i="56"/>
  <c r="H8" i="56"/>
  <c r="G9" i="56"/>
  <c r="F10" i="56"/>
  <c r="I8" i="56"/>
  <c r="G8" i="56"/>
  <c r="G6" i="56"/>
  <c r="G10" i="56"/>
  <c r="I5" i="56"/>
  <c r="H6" i="56"/>
  <c r="E5" i="34"/>
  <c r="AM14" i="34"/>
  <c r="AO14" i="34" s="1"/>
  <c r="AJ14" i="34"/>
  <c r="AM14" i="44"/>
  <c r="AO14" i="44" s="1"/>
  <c r="AJ14" i="44"/>
  <c r="AM14" i="41"/>
  <c r="AJ14" i="41"/>
  <c r="AM14" i="46"/>
  <c r="AO14" i="46" s="1"/>
  <c r="AJ14" i="46"/>
  <c r="AT16" i="46"/>
  <c r="AT17" i="46"/>
  <c r="AT18" i="46"/>
  <c r="AT19" i="46"/>
  <c r="AT20" i="46"/>
  <c r="AT21" i="46"/>
  <c r="AT22" i="46"/>
  <c r="AT23" i="46"/>
  <c r="AT24" i="46"/>
  <c r="AT25" i="46"/>
  <c r="AT26" i="46"/>
  <c r="AT27" i="46"/>
  <c r="AT28" i="46"/>
  <c r="AT29" i="46"/>
  <c r="AT30" i="46"/>
  <c r="AT31" i="46"/>
  <c r="AT32" i="46"/>
  <c r="AT33" i="46"/>
  <c r="AT34" i="46"/>
  <c r="AT35" i="46"/>
  <c r="AT36" i="46"/>
  <c r="AT37" i="46"/>
  <c r="AT38" i="46"/>
  <c r="AT39" i="46"/>
  <c r="AT40" i="46"/>
  <c r="AT41" i="46"/>
  <c r="AT42" i="46"/>
  <c r="AT43" i="46"/>
  <c r="AT44" i="46"/>
  <c r="AT45" i="46"/>
  <c r="AT46" i="46"/>
  <c r="AT47" i="46"/>
  <c r="AT48" i="46"/>
  <c r="AT49" i="46"/>
  <c r="AT50" i="46"/>
  <c r="AT51" i="46"/>
  <c r="AT52" i="46"/>
  <c r="AT53" i="46"/>
  <c r="AT54" i="46"/>
  <c r="AT55" i="46"/>
  <c r="AT56" i="46"/>
  <c r="AT57" i="46"/>
  <c r="AT58" i="46"/>
  <c r="AT59" i="46"/>
  <c r="AT60" i="46"/>
  <c r="AT61" i="46"/>
  <c r="AT62" i="46"/>
  <c r="AT63" i="46"/>
  <c r="AT64" i="46"/>
  <c r="AT65" i="46"/>
  <c r="AT66" i="46"/>
  <c r="AT67" i="46"/>
  <c r="AT68" i="46"/>
  <c r="AT69" i="46"/>
  <c r="AT70" i="46"/>
  <c r="AT71" i="46"/>
  <c r="AT72" i="46"/>
  <c r="AT73" i="46"/>
  <c r="AT74" i="46"/>
  <c r="AT75" i="46"/>
  <c r="AT76" i="46"/>
  <c r="AT77" i="46"/>
  <c r="AT78" i="46"/>
  <c r="AT79" i="46"/>
  <c r="AT80" i="46"/>
  <c r="AT81" i="46"/>
  <c r="AT82" i="46"/>
  <c r="AT83" i="46"/>
  <c r="AT84" i="46"/>
  <c r="AT85" i="46"/>
  <c r="AT86" i="46"/>
  <c r="AT87" i="46"/>
  <c r="AT88" i="46"/>
  <c r="AT89" i="46"/>
  <c r="AT90" i="46"/>
  <c r="AT91" i="46"/>
  <c r="AT92" i="46"/>
  <c r="AT93" i="46"/>
  <c r="AT94" i="46"/>
  <c r="AT95" i="46"/>
  <c r="AT96" i="46"/>
  <c r="AT97" i="46"/>
  <c r="AT98" i="46"/>
  <c r="AT99" i="46"/>
  <c r="AT100" i="46"/>
  <c r="AT101" i="46"/>
  <c r="AT102" i="46"/>
  <c r="AT103" i="46"/>
  <c r="AT104" i="46"/>
  <c r="AT105" i="46"/>
  <c r="AT106" i="46"/>
  <c r="AT107" i="46"/>
  <c r="AT108" i="46"/>
  <c r="AT109" i="46"/>
  <c r="AT110" i="46"/>
  <c r="AT111" i="46"/>
  <c r="AT112" i="46"/>
  <c r="AT113" i="46"/>
  <c r="AT114" i="46"/>
  <c r="AT115" i="46"/>
  <c r="AT116" i="46"/>
  <c r="Q43" i="45" a="1"/>
  <c r="Q49" i="45" a="1"/>
  <c r="Q36" i="45" a="1"/>
  <c r="Q47" i="45" a="1"/>
  <c r="Q50" i="45" a="1"/>
  <c r="Q42" i="45" a="1"/>
  <c r="Q40" i="45" a="1"/>
  <c r="Q33" i="45" a="1"/>
  <c r="Q37" i="45" a="1"/>
  <c r="Q34" i="45" a="1"/>
  <c r="Q43" i="45" l="1"/>
  <c r="Q42" i="45"/>
  <c r="B27" i="89"/>
  <c r="AT25" i="89"/>
  <c r="AA26" i="89"/>
  <c r="B26" i="88"/>
  <c r="AT24" i="88"/>
  <c r="AA25" i="88"/>
  <c r="AA24" i="87"/>
  <c r="B25" i="87"/>
  <c r="AT23" i="87"/>
  <c r="Q40" i="45"/>
  <c r="B26" i="86"/>
  <c r="AA25" i="86"/>
  <c r="AT24" i="86"/>
  <c r="B26" i="85"/>
  <c r="AT24" i="85"/>
  <c r="AA25" i="85"/>
  <c r="B26" i="84"/>
  <c r="AT24" i="84"/>
  <c r="AA25" i="84"/>
  <c r="Q37" i="45"/>
  <c r="Q36" i="45"/>
  <c r="AA24" i="83"/>
  <c r="B25" i="83"/>
  <c r="AT23" i="83"/>
  <c r="AA24" i="82"/>
  <c r="B25" i="82"/>
  <c r="AT23" i="82"/>
  <c r="Y124" i="70"/>
  <c r="Y124" i="72"/>
  <c r="AT22" i="81"/>
  <c r="AA23" i="81"/>
  <c r="B24" i="81"/>
  <c r="Q34" i="45"/>
  <c r="B25" i="80"/>
  <c r="AT23" i="80"/>
  <c r="AA24" i="80"/>
  <c r="Q33" i="45"/>
  <c r="AA24" i="79"/>
  <c r="AT23" i="79"/>
  <c r="B25" i="79"/>
  <c r="B26" i="78"/>
  <c r="AT24" i="78"/>
  <c r="AA25" i="78"/>
  <c r="B22" i="71"/>
  <c r="C14" i="71"/>
  <c r="X124" i="70"/>
  <c r="S120" i="63"/>
  <c r="V2" i="63"/>
  <c r="AA24" i="76"/>
  <c r="B25" i="76"/>
  <c r="AT23" i="76"/>
  <c r="AA23" i="75"/>
  <c r="B24" i="75"/>
  <c r="AT22" i="75"/>
  <c r="AA23" i="59"/>
  <c r="B24" i="59"/>
  <c r="AT22" i="59"/>
  <c r="B25" i="73"/>
  <c r="AT23" i="73"/>
  <c r="AA24" i="73"/>
  <c r="X124" i="72"/>
  <c r="AA21" i="71"/>
  <c r="AT20" i="71"/>
  <c r="AY20" i="66"/>
  <c r="BA19" i="66"/>
  <c r="AA21" i="68"/>
  <c r="AT20" i="68"/>
  <c r="B22" i="68"/>
  <c r="AA22" i="67"/>
  <c r="AT21" i="67"/>
  <c r="B23" i="67"/>
  <c r="AA21" i="66"/>
  <c r="B22" i="66"/>
  <c r="B23" i="66" s="1"/>
  <c r="AT20" i="66"/>
  <c r="AY21" i="58"/>
  <c r="BA20" i="58"/>
  <c r="AA22" i="61"/>
  <c r="B23" i="61"/>
  <c r="AT21" i="61"/>
  <c r="V3" i="60"/>
  <c r="B136" i="60"/>
  <c r="AA23" i="58"/>
  <c r="B24" i="58"/>
  <c r="AT22" i="58"/>
  <c r="D34" i="56"/>
  <c r="D33" i="56"/>
  <c r="D32" i="56"/>
  <c r="D31" i="56"/>
  <c r="D30" i="56"/>
  <c r="D29" i="56"/>
  <c r="D35" i="56"/>
  <c r="D28" i="56"/>
  <c r="D9" i="56"/>
  <c r="D7" i="56"/>
  <c r="D8" i="56"/>
  <c r="D26" i="56"/>
  <c r="D5" i="56"/>
  <c r="D27" i="56"/>
  <c r="D10" i="56"/>
  <c r="D6" i="56"/>
  <c r="D36" i="56"/>
  <c r="Q47" i="45"/>
  <c r="Q49" i="45"/>
  <c r="Q50" i="45"/>
  <c r="AO14" i="41"/>
  <c r="V5" i="34"/>
  <c r="C9" i="34"/>
  <c r="K2" i="4"/>
  <c r="G12" i="12" s="1"/>
  <c r="F7" i="9" a="1"/>
  <c r="F7" i="9" s="1"/>
  <c r="F6" i="9" a="1"/>
  <c r="F6" i="9" s="1"/>
  <c r="F4" i="9" a="1"/>
  <c r="F4" i="9" s="1"/>
  <c r="E20" i="4" a="1"/>
  <c r="E20" i="4" s="1"/>
  <c r="H20" i="4" s="1"/>
  <c r="F21" i="4" s="1"/>
  <c r="E19" i="4" a="1"/>
  <c r="E19" i="4" s="1"/>
  <c r="H19" i="4" s="1"/>
  <c r="E17" i="4" a="1"/>
  <c r="E17" i="4" s="1"/>
  <c r="E16" i="4" a="1"/>
  <c r="E16" i="4" s="1"/>
  <c r="H16" i="4" s="1"/>
  <c r="E13" i="4" a="1"/>
  <c r="E13" i="4" s="1"/>
  <c r="H13" i="4" s="1"/>
  <c r="E12" i="4" a="1"/>
  <c r="E12" i="4" s="1"/>
  <c r="H12" i="4" s="1"/>
  <c r="E11" i="4" a="1"/>
  <c r="E11" i="4" s="1"/>
  <c r="H11" i="4" s="1"/>
  <c r="E10" i="4" a="1"/>
  <c r="E10" i="4" s="1"/>
  <c r="H10" i="4" s="1"/>
  <c r="E9" i="4" a="1"/>
  <c r="E9" i="4" s="1"/>
  <c r="H9" i="4" s="1"/>
  <c r="E8" i="4" a="1"/>
  <c r="E8" i="4" s="1"/>
  <c r="H8" i="4" s="1"/>
  <c r="E5" i="4" a="1"/>
  <c r="E5" i="4" s="1"/>
  <c r="E4" i="4" a="1"/>
  <c r="E4" i="4" s="1"/>
  <c r="H4" i="4" s="1"/>
  <c r="M37" i="45" a="1"/>
  <c r="Q28" i="45" a="1"/>
  <c r="O33" i="45" a="1"/>
  <c r="O34" i="45" a="1"/>
  <c r="AA27" i="89" l="1"/>
  <c r="B28" i="89"/>
  <c r="AT26" i="89"/>
  <c r="B27" i="88"/>
  <c r="AT25" i="88"/>
  <c r="AA26" i="88"/>
  <c r="AA25" i="87"/>
  <c r="B26" i="87"/>
  <c r="AT24" i="87"/>
  <c r="AA26" i="86"/>
  <c r="B27" i="86"/>
  <c r="AT25" i="86"/>
  <c r="B27" i="85"/>
  <c r="AT25" i="85"/>
  <c r="AA26" i="85"/>
  <c r="B27" i="84"/>
  <c r="AT25" i="84"/>
  <c r="AA26" i="84"/>
  <c r="AA25" i="83"/>
  <c r="B26" i="83"/>
  <c r="AT24" i="83"/>
  <c r="AA25" i="82"/>
  <c r="B26" i="82"/>
  <c r="AT24" i="82"/>
  <c r="O34" i="45"/>
  <c r="O33" i="45"/>
  <c r="Y124" i="63"/>
  <c r="AA24" i="81"/>
  <c r="B25" i="81"/>
  <c r="AT23" i="81"/>
  <c r="AA25" i="80"/>
  <c r="AT24" i="80"/>
  <c r="B26" i="80"/>
  <c r="AA25" i="79"/>
  <c r="B26" i="79"/>
  <c r="AT24" i="79"/>
  <c r="B27" i="78"/>
  <c r="AT25" i="78"/>
  <c r="AA26" i="78"/>
  <c r="M37" i="45"/>
  <c r="K37" i="45" s="1"/>
  <c r="Q28" i="45"/>
  <c r="AA23" i="66"/>
  <c r="B24" i="66"/>
  <c r="AT22" i="66"/>
  <c r="E14" i="71"/>
  <c r="X124" i="63"/>
  <c r="AA22" i="71"/>
  <c r="AT21" i="71"/>
  <c r="C11" i="71" s="1"/>
  <c r="AA25" i="76"/>
  <c r="AT24" i="76"/>
  <c r="B26" i="76"/>
  <c r="AA24" i="75"/>
  <c r="AT23" i="75"/>
  <c r="B25" i="75"/>
  <c r="B26" i="75" s="1"/>
  <c r="AA24" i="59"/>
  <c r="B25" i="59"/>
  <c r="B26" i="59" s="1"/>
  <c r="AT23" i="59"/>
  <c r="AA25" i="73"/>
  <c r="B26" i="73"/>
  <c r="AT24" i="73"/>
  <c r="AY21" i="66"/>
  <c r="BA20" i="66"/>
  <c r="AA22" i="68"/>
  <c r="AT21" i="68"/>
  <c r="B23" i="68"/>
  <c r="AA23" i="67"/>
  <c r="AT22" i="67"/>
  <c r="C11" i="67" s="1"/>
  <c r="C14" i="67"/>
  <c r="AA22" i="66"/>
  <c r="AT21" i="66"/>
  <c r="AY22" i="58"/>
  <c r="BA21" i="58"/>
  <c r="AA23" i="61"/>
  <c r="AT22" i="61"/>
  <c r="B24" i="61"/>
  <c r="V2" i="60"/>
  <c r="S120" i="60"/>
  <c r="AA24" i="58"/>
  <c r="B25" i="58"/>
  <c r="AT23" i="58"/>
  <c r="C9" i="44"/>
  <c r="B141" i="44" s="1"/>
  <c r="V5" i="46"/>
  <c r="C9" i="46"/>
  <c r="B141" i="46" s="1"/>
  <c r="D7" i="46"/>
  <c r="E5" i="46"/>
  <c r="B147" i="46" s="1"/>
  <c r="E3" i="46"/>
  <c r="C3" i="46"/>
  <c r="C9" i="41"/>
  <c r="B141" i="41" s="1"/>
  <c r="U124" i="46"/>
  <c r="V120" i="46"/>
  <c r="T120" i="46"/>
  <c r="V120" i="34"/>
  <c r="T120" i="34"/>
  <c r="U124" i="44"/>
  <c r="V120" i="44"/>
  <c r="T120" i="44"/>
  <c r="V120" i="41"/>
  <c r="T120" i="41"/>
  <c r="C31" i="11"/>
  <c r="C32" i="11"/>
  <c r="B148" i="34"/>
  <c r="B147" i="34"/>
  <c r="B146" i="34"/>
  <c r="B145" i="34"/>
  <c r="B144" i="34"/>
  <c r="B143" i="34"/>
  <c r="B142" i="34"/>
  <c r="B140" i="34"/>
  <c r="B139" i="34"/>
  <c r="B135" i="34"/>
  <c r="B134" i="34"/>
  <c r="B133" i="34"/>
  <c r="B132" i="34"/>
  <c r="B129" i="34"/>
  <c r="B148" i="46"/>
  <c r="B146" i="46"/>
  <c r="B145" i="46"/>
  <c r="B144" i="46"/>
  <c r="B143" i="46"/>
  <c r="B142" i="46"/>
  <c r="B140" i="46"/>
  <c r="B139" i="46"/>
  <c r="B135" i="46"/>
  <c r="B134" i="46"/>
  <c r="B133" i="46"/>
  <c r="B132" i="46"/>
  <c r="E5" i="44"/>
  <c r="B129" i="44" s="1"/>
  <c r="B148" i="44"/>
  <c r="B146" i="44"/>
  <c r="B145" i="44"/>
  <c r="B144" i="44"/>
  <c r="B143" i="44"/>
  <c r="B142" i="44"/>
  <c r="B140" i="44"/>
  <c r="B139" i="44"/>
  <c r="B135" i="44"/>
  <c r="B134" i="44"/>
  <c r="B133" i="44"/>
  <c r="B132" i="44"/>
  <c r="B146" i="41"/>
  <c r="B145" i="41"/>
  <c r="B144" i="41"/>
  <c r="B143" i="41"/>
  <c r="B142" i="41"/>
  <c r="B140" i="41"/>
  <c r="B139" i="41"/>
  <c r="B135" i="41"/>
  <c r="B134" i="41"/>
  <c r="B133" i="41"/>
  <c r="B132" i="41"/>
  <c r="C28" i="11"/>
  <c r="B148" i="41"/>
  <c r="T2" i="46" a="1"/>
  <c r="T2" i="46" s="1"/>
  <c r="V2" i="46" s="1"/>
  <c r="T2" i="34" a="1"/>
  <c r="T2" i="34" s="1"/>
  <c r="T2" i="44" a="1"/>
  <c r="T2" i="44" s="1"/>
  <c r="T2" i="41" a="1"/>
  <c r="T2" i="41" s="1"/>
  <c r="C53" i="11"/>
  <c r="B141" i="34"/>
  <c r="V5" i="44"/>
  <c r="E5" i="41"/>
  <c r="B147" i="41" s="1"/>
  <c r="V5" i="41"/>
  <c r="S115" i="46"/>
  <c r="S114" i="46"/>
  <c r="S113" i="46"/>
  <c r="S112" i="46"/>
  <c r="S111" i="46"/>
  <c r="S110" i="46"/>
  <c r="S109" i="46"/>
  <c r="S108" i="46"/>
  <c r="S107" i="46"/>
  <c r="S106" i="46"/>
  <c r="S105" i="46"/>
  <c r="S104" i="46"/>
  <c r="S103" i="46"/>
  <c r="S102" i="46"/>
  <c r="S101" i="46"/>
  <c r="S100" i="46"/>
  <c r="S99" i="46"/>
  <c r="S98" i="46"/>
  <c r="S97" i="46"/>
  <c r="S96" i="46"/>
  <c r="S95" i="46"/>
  <c r="S94" i="46"/>
  <c r="S93" i="46"/>
  <c r="S92" i="46"/>
  <c r="S91" i="46"/>
  <c r="S90" i="46"/>
  <c r="S89" i="46"/>
  <c r="S88" i="46"/>
  <c r="S87" i="46"/>
  <c r="S86" i="46"/>
  <c r="S85" i="46"/>
  <c r="S84" i="46"/>
  <c r="S83" i="46"/>
  <c r="S82" i="46"/>
  <c r="S81" i="46"/>
  <c r="S80" i="46"/>
  <c r="S79" i="46"/>
  <c r="S78" i="46"/>
  <c r="S77" i="46"/>
  <c r="S76" i="46"/>
  <c r="S75" i="46"/>
  <c r="S74" i="46"/>
  <c r="S73" i="46"/>
  <c r="S72" i="46"/>
  <c r="S71" i="46"/>
  <c r="S70" i="46"/>
  <c r="S69" i="46"/>
  <c r="S68" i="46"/>
  <c r="S67" i="46"/>
  <c r="S66" i="46"/>
  <c r="S65" i="46"/>
  <c r="S64" i="46"/>
  <c r="S63" i="46"/>
  <c r="S62" i="46"/>
  <c r="S61" i="46"/>
  <c r="S60" i="46"/>
  <c r="S59" i="46"/>
  <c r="S58" i="46"/>
  <c r="S57" i="46"/>
  <c r="S56" i="46"/>
  <c r="S55" i="46"/>
  <c r="S54" i="46"/>
  <c r="S53" i="46"/>
  <c r="S52" i="46"/>
  <c r="S51" i="46"/>
  <c r="S50" i="46"/>
  <c r="S49" i="46"/>
  <c r="S48" i="46"/>
  <c r="S47" i="46"/>
  <c r="S46" i="46"/>
  <c r="S45" i="46"/>
  <c r="S44" i="46"/>
  <c r="S43" i="46"/>
  <c r="S42" i="46"/>
  <c r="S41" i="46"/>
  <c r="S40" i="46"/>
  <c r="S39" i="46"/>
  <c r="S38" i="46"/>
  <c r="S37" i="46"/>
  <c r="S36" i="46"/>
  <c r="S35" i="46"/>
  <c r="S34" i="46"/>
  <c r="S33" i="46"/>
  <c r="S32" i="46"/>
  <c r="S31" i="46"/>
  <c r="S30" i="46"/>
  <c r="S29" i="46"/>
  <c r="S28" i="46"/>
  <c r="S27" i="46"/>
  <c r="S26" i="46"/>
  <c r="S25" i="46"/>
  <c r="S24" i="46"/>
  <c r="S23" i="46"/>
  <c r="S22" i="46"/>
  <c r="S21" i="46"/>
  <c r="S20" i="46"/>
  <c r="S19" i="46"/>
  <c r="S18" i="46"/>
  <c r="S17" i="46"/>
  <c r="S16" i="46"/>
  <c r="E3" i="41"/>
  <c r="D127" i="46"/>
  <c r="AV127" i="46" s="1"/>
  <c r="B127" i="46"/>
  <c r="D126" i="46"/>
  <c r="AV126" i="46" s="1"/>
  <c r="B126" i="46"/>
  <c r="D125" i="46"/>
  <c r="AV125" i="46" s="1"/>
  <c r="B125" i="46"/>
  <c r="D124" i="46"/>
  <c r="AV124" i="46" s="1"/>
  <c r="B124" i="46"/>
  <c r="D123" i="46"/>
  <c r="AV123" i="46" s="1"/>
  <c r="B123" i="46"/>
  <c r="D122" i="46"/>
  <c r="AV122" i="46" s="1"/>
  <c r="B122" i="46"/>
  <c r="D121" i="46"/>
  <c r="AV121" i="46" s="1"/>
  <c r="B121" i="46"/>
  <c r="AS115" i="46"/>
  <c r="AR115" i="46"/>
  <c r="Z115" i="46"/>
  <c r="Q115" i="46"/>
  <c r="J115" i="46"/>
  <c r="I115" i="46"/>
  <c r="H115" i="46"/>
  <c r="G115" i="46"/>
  <c r="AV115" i="46" s="1"/>
  <c r="B115" i="46"/>
  <c r="AA115" i="46" s="1"/>
  <c r="AS114" i="46"/>
  <c r="AR114" i="46"/>
  <c r="Z114" i="46"/>
  <c r="Q114" i="46"/>
  <c r="J114" i="46"/>
  <c r="I114" i="46"/>
  <c r="H114" i="46"/>
  <c r="G114" i="46"/>
  <c r="AV114" i="46" s="1"/>
  <c r="B114" i="46"/>
  <c r="AA114" i="46" s="1"/>
  <c r="AS113" i="46"/>
  <c r="AR113" i="46"/>
  <c r="Z113" i="46"/>
  <c r="Q113" i="46"/>
  <c r="J113" i="46"/>
  <c r="I113" i="46"/>
  <c r="H113" i="46"/>
  <c r="G113" i="46"/>
  <c r="AV113" i="46" s="1"/>
  <c r="B113" i="46"/>
  <c r="AA113" i="46" s="1"/>
  <c r="AS112" i="46"/>
  <c r="AR112" i="46"/>
  <c r="Z112" i="46"/>
  <c r="Q112" i="46"/>
  <c r="J112" i="46"/>
  <c r="I112" i="46"/>
  <c r="H112" i="46"/>
  <c r="G112" i="46"/>
  <c r="B112" i="46"/>
  <c r="AA112" i="46" s="1"/>
  <c r="AS111" i="46"/>
  <c r="AR111" i="46"/>
  <c r="Z111" i="46"/>
  <c r="Q111" i="46"/>
  <c r="J111" i="46"/>
  <c r="I111" i="46"/>
  <c r="H111" i="46"/>
  <c r="G111" i="46"/>
  <c r="AV111" i="46" s="1"/>
  <c r="B111" i="46"/>
  <c r="AA111" i="46" s="1"/>
  <c r="AS110" i="46"/>
  <c r="AR110" i="46"/>
  <c r="Z110" i="46"/>
  <c r="Q110" i="46"/>
  <c r="J110" i="46"/>
  <c r="I110" i="46"/>
  <c r="H110" i="46"/>
  <c r="G110" i="46"/>
  <c r="AV110" i="46" s="1"/>
  <c r="B110" i="46"/>
  <c r="AA110" i="46" s="1"/>
  <c r="AS109" i="46"/>
  <c r="AR109" i="46"/>
  <c r="Z109" i="46"/>
  <c r="Q109" i="46"/>
  <c r="J109" i="46"/>
  <c r="I109" i="46"/>
  <c r="H109" i="46"/>
  <c r="G109" i="46"/>
  <c r="AV109" i="46" s="1"/>
  <c r="B109" i="46"/>
  <c r="AA109" i="46" s="1"/>
  <c r="AS108" i="46"/>
  <c r="AR108" i="46"/>
  <c r="Z108" i="46"/>
  <c r="Q108" i="46"/>
  <c r="J108" i="46"/>
  <c r="I108" i="46"/>
  <c r="H108" i="46"/>
  <c r="G108" i="46"/>
  <c r="B108" i="46"/>
  <c r="AA108" i="46" s="1"/>
  <c r="AS107" i="46"/>
  <c r="AR107" i="46"/>
  <c r="Z107" i="46"/>
  <c r="Q107" i="46"/>
  <c r="J107" i="46"/>
  <c r="I107" i="46"/>
  <c r="H107" i="46"/>
  <c r="G107" i="46"/>
  <c r="AV107" i="46" s="1"/>
  <c r="B107" i="46"/>
  <c r="AA107" i="46" s="1"/>
  <c r="AS106" i="46"/>
  <c r="AR106" i="46"/>
  <c r="Z106" i="46"/>
  <c r="Q106" i="46"/>
  <c r="J106" i="46"/>
  <c r="I106" i="46"/>
  <c r="H106" i="46"/>
  <c r="G106" i="46"/>
  <c r="AV106" i="46" s="1"/>
  <c r="B106" i="46"/>
  <c r="AA106" i="46" s="1"/>
  <c r="AS105" i="46"/>
  <c r="AR105" i="46"/>
  <c r="Z105" i="46"/>
  <c r="Q105" i="46"/>
  <c r="J105" i="46"/>
  <c r="I105" i="46"/>
  <c r="H105" i="46"/>
  <c r="G105" i="46"/>
  <c r="AV105" i="46" s="1"/>
  <c r="B105" i="46"/>
  <c r="AA105" i="46" s="1"/>
  <c r="AS104" i="46"/>
  <c r="AR104" i="46"/>
  <c r="Z104" i="46"/>
  <c r="Q104" i="46"/>
  <c r="J104" i="46"/>
  <c r="I104" i="46"/>
  <c r="H104" i="46"/>
  <c r="G104" i="46"/>
  <c r="B104" i="46"/>
  <c r="AA104" i="46" s="1"/>
  <c r="AS103" i="46"/>
  <c r="AR103" i="46"/>
  <c r="Z103" i="46"/>
  <c r="Q103" i="46"/>
  <c r="J103" i="46"/>
  <c r="I103" i="46"/>
  <c r="H103" i="46"/>
  <c r="G103" i="46"/>
  <c r="AV103" i="46" s="1"/>
  <c r="B103" i="46"/>
  <c r="AA103" i="46" s="1"/>
  <c r="AS102" i="46"/>
  <c r="AR102" i="46"/>
  <c r="Z102" i="46"/>
  <c r="Q102" i="46"/>
  <c r="J102" i="46"/>
  <c r="I102" i="46"/>
  <c r="H102" i="46"/>
  <c r="G102" i="46"/>
  <c r="AV102" i="46" s="1"/>
  <c r="B102" i="46"/>
  <c r="AA102" i="46" s="1"/>
  <c r="AS101" i="46"/>
  <c r="AR101" i="46"/>
  <c r="Z101" i="46"/>
  <c r="Q101" i="46"/>
  <c r="J101" i="46"/>
  <c r="I101" i="46"/>
  <c r="H101" i="46"/>
  <c r="G101" i="46"/>
  <c r="AV101" i="46" s="1"/>
  <c r="B101" i="46"/>
  <c r="AA101" i="46" s="1"/>
  <c r="AS100" i="46"/>
  <c r="AR100" i="46"/>
  <c r="Z100" i="46"/>
  <c r="Q100" i="46"/>
  <c r="J100" i="46"/>
  <c r="I100" i="46"/>
  <c r="H100" i="46"/>
  <c r="G100" i="46"/>
  <c r="B100" i="46"/>
  <c r="AA100" i="46" s="1"/>
  <c r="AS99" i="46"/>
  <c r="AR99" i="46"/>
  <c r="Z99" i="46"/>
  <c r="Q99" i="46"/>
  <c r="J99" i="46"/>
  <c r="I99" i="46"/>
  <c r="H99" i="46"/>
  <c r="G99" i="46"/>
  <c r="AV99" i="46" s="1"/>
  <c r="B99" i="46"/>
  <c r="AA99" i="46" s="1"/>
  <c r="AS98" i="46"/>
  <c r="AR98" i="46"/>
  <c r="Z98" i="46"/>
  <c r="Q98" i="46"/>
  <c r="J98" i="46"/>
  <c r="I98" i="46"/>
  <c r="H98" i="46"/>
  <c r="G98" i="46"/>
  <c r="AV98" i="46" s="1"/>
  <c r="B98" i="46"/>
  <c r="AA98" i="46" s="1"/>
  <c r="AS97" i="46"/>
  <c r="AR97" i="46"/>
  <c r="Z97" i="46"/>
  <c r="Q97" i="46"/>
  <c r="J97" i="46"/>
  <c r="I97" i="46"/>
  <c r="H97" i="46"/>
  <c r="G97" i="46"/>
  <c r="AV97" i="46" s="1"/>
  <c r="B97" i="46"/>
  <c r="AA97" i="46" s="1"/>
  <c r="AS96" i="46"/>
  <c r="AR96" i="46"/>
  <c r="Z96" i="46"/>
  <c r="Q96" i="46"/>
  <c r="J96" i="46"/>
  <c r="I96" i="46"/>
  <c r="H96" i="46"/>
  <c r="G96" i="46"/>
  <c r="B96" i="46"/>
  <c r="AA96" i="46" s="1"/>
  <c r="AS95" i="46"/>
  <c r="AR95" i="46"/>
  <c r="Z95" i="46"/>
  <c r="Q95" i="46"/>
  <c r="J95" i="46"/>
  <c r="I95" i="46"/>
  <c r="H95" i="46"/>
  <c r="G95" i="46"/>
  <c r="AV95" i="46" s="1"/>
  <c r="B95" i="46"/>
  <c r="AA95" i="46" s="1"/>
  <c r="AS94" i="46"/>
  <c r="AR94" i="46"/>
  <c r="Z94" i="46"/>
  <c r="Q94" i="46"/>
  <c r="J94" i="46"/>
  <c r="I94" i="46"/>
  <c r="H94" i="46"/>
  <c r="G94" i="46"/>
  <c r="AV94" i="46" s="1"/>
  <c r="B94" i="46"/>
  <c r="AA94" i="46" s="1"/>
  <c r="AS93" i="46"/>
  <c r="AR93" i="46"/>
  <c r="Z93" i="46"/>
  <c r="Q93" i="46"/>
  <c r="J93" i="46"/>
  <c r="I93" i="46"/>
  <c r="H93" i="46"/>
  <c r="G93" i="46"/>
  <c r="AV93" i="46" s="1"/>
  <c r="B93" i="46"/>
  <c r="AA93" i="46" s="1"/>
  <c r="AS92" i="46"/>
  <c r="AR92" i="46"/>
  <c r="Z92" i="46"/>
  <c r="Q92" i="46"/>
  <c r="J92" i="46"/>
  <c r="I92" i="46"/>
  <c r="H92" i="46"/>
  <c r="G92" i="46"/>
  <c r="B92" i="46"/>
  <c r="AA92" i="46" s="1"/>
  <c r="AS91" i="46"/>
  <c r="AR91" i="46"/>
  <c r="Z91" i="46"/>
  <c r="Q91" i="46"/>
  <c r="J91" i="46"/>
  <c r="I91" i="46"/>
  <c r="H91" i="46"/>
  <c r="G91" i="46"/>
  <c r="AV91" i="46" s="1"/>
  <c r="B91" i="46"/>
  <c r="AA91" i="46" s="1"/>
  <c r="AS90" i="46"/>
  <c r="AR90" i="46"/>
  <c r="Z90" i="46"/>
  <c r="Q90" i="46"/>
  <c r="J90" i="46"/>
  <c r="I90" i="46"/>
  <c r="H90" i="46"/>
  <c r="G90" i="46"/>
  <c r="AV90" i="46" s="1"/>
  <c r="B90" i="46"/>
  <c r="AA90" i="46" s="1"/>
  <c r="AS89" i="46"/>
  <c r="AR89" i="46"/>
  <c r="Z89" i="46"/>
  <c r="Q89" i="46"/>
  <c r="J89" i="46"/>
  <c r="I89" i="46"/>
  <c r="H89" i="46"/>
  <c r="G89" i="46"/>
  <c r="AV89" i="46" s="1"/>
  <c r="B89" i="46"/>
  <c r="AA89" i="46" s="1"/>
  <c r="AS88" i="46"/>
  <c r="AR88" i="46"/>
  <c r="Z88" i="46"/>
  <c r="Q88" i="46"/>
  <c r="J88" i="46"/>
  <c r="I88" i="46"/>
  <c r="H88" i="46"/>
  <c r="G88" i="46"/>
  <c r="B88" i="46"/>
  <c r="AA88" i="46" s="1"/>
  <c r="AS87" i="46"/>
  <c r="AR87" i="46"/>
  <c r="Z87" i="46"/>
  <c r="Q87" i="46"/>
  <c r="J87" i="46"/>
  <c r="I87" i="46"/>
  <c r="H87" i="46"/>
  <c r="G87" i="46"/>
  <c r="AV87" i="46" s="1"/>
  <c r="B87" i="46"/>
  <c r="AA87" i="46" s="1"/>
  <c r="AS86" i="46"/>
  <c r="AR86" i="46"/>
  <c r="Z86" i="46"/>
  <c r="Q86" i="46"/>
  <c r="J86" i="46"/>
  <c r="I86" i="46"/>
  <c r="H86" i="46"/>
  <c r="G86" i="46"/>
  <c r="AV86" i="46" s="1"/>
  <c r="B86" i="46"/>
  <c r="AA86" i="46" s="1"/>
  <c r="AS85" i="46"/>
  <c r="AR85" i="46"/>
  <c r="Z85" i="46"/>
  <c r="Q85" i="46"/>
  <c r="J85" i="46"/>
  <c r="I85" i="46"/>
  <c r="H85" i="46"/>
  <c r="G85" i="46"/>
  <c r="AV85" i="46" s="1"/>
  <c r="B85" i="46"/>
  <c r="AA85" i="46" s="1"/>
  <c r="AS84" i="46"/>
  <c r="AR84" i="46"/>
  <c r="Z84" i="46"/>
  <c r="Q84" i="46"/>
  <c r="J84" i="46"/>
  <c r="I84" i="46"/>
  <c r="H84" i="46"/>
  <c r="G84" i="46"/>
  <c r="B84" i="46"/>
  <c r="AA84" i="46" s="1"/>
  <c r="AS83" i="46"/>
  <c r="AR83" i="46"/>
  <c r="Z83" i="46"/>
  <c r="Q83" i="46"/>
  <c r="J83" i="46"/>
  <c r="I83" i="46"/>
  <c r="H83" i="46"/>
  <c r="G83" i="46"/>
  <c r="AV83" i="46" s="1"/>
  <c r="B83" i="46"/>
  <c r="AA83" i="46" s="1"/>
  <c r="AS82" i="46"/>
  <c r="AR82" i="46"/>
  <c r="Z82" i="46"/>
  <c r="Q82" i="46"/>
  <c r="J82" i="46"/>
  <c r="I82" i="46"/>
  <c r="H82" i="46"/>
  <c r="G82" i="46"/>
  <c r="AV82" i="46" s="1"/>
  <c r="B82" i="46"/>
  <c r="AA82" i="46" s="1"/>
  <c r="AS81" i="46"/>
  <c r="AR81" i="46"/>
  <c r="Z81" i="46"/>
  <c r="Q81" i="46"/>
  <c r="J81" i="46"/>
  <c r="I81" i="46"/>
  <c r="H81" i="46"/>
  <c r="G81" i="46"/>
  <c r="AV81" i="46" s="1"/>
  <c r="B81" i="46"/>
  <c r="AA81" i="46" s="1"/>
  <c r="AS80" i="46"/>
  <c r="AR80" i="46"/>
  <c r="Z80" i="46"/>
  <c r="Q80" i="46"/>
  <c r="J80" i="46"/>
  <c r="I80" i="46"/>
  <c r="H80" i="46"/>
  <c r="G80" i="46"/>
  <c r="B80" i="46"/>
  <c r="AA80" i="46" s="1"/>
  <c r="AS79" i="46"/>
  <c r="AR79" i="46"/>
  <c r="Z79" i="46"/>
  <c r="Q79" i="46"/>
  <c r="J79" i="46"/>
  <c r="I79" i="46"/>
  <c r="H79" i="46"/>
  <c r="G79" i="46"/>
  <c r="AV79" i="46" s="1"/>
  <c r="B79" i="46"/>
  <c r="AA79" i="46" s="1"/>
  <c r="AS78" i="46"/>
  <c r="AR78" i="46"/>
  <c r="Z78" i="46"/>
  <c r="Q78" i="46"/>
  <c r="J78" i="46"/>
  <c r="I78" i="46"/>
  <c r="H78" i="46"/>
  <c r="G78" i="46"/>
  <c r="AV78" i="46" s="1"/>
  <c r="B78" i="46"/>
  <c r="AA78" i="46" s="1"/>
  <c r="AS77" i="46"/>
  <c r="AR77" i="46"/>
  <c r="Z77" i="46"/>
  <c r="Q77" i="46"/>
  <c r="J77" i="46"/>
  <c r="I77" i="46"/>
  <c r="H77" i="46"/>
  <c r="G77" i="46"/>
  <c r="AV77" i="46" s="1"/>
  <c r="B77" i="46"/>
  <c r="AA77" i="46" s="1"/>
  <c r="AS76" i="46"/>
  <c r="AR76" i="46"/>
  <c r="Z76" i="46"/>
  <c r="Q76" i="46"/>
  <c r="J76" i="46"/>
  <c r="I76" i="46"/>
  <c r="H76" i="46"/>
  <c r="G76" i="46"/>
  <c r="B76" i="46"/>
  <c r="AA76" i="46" s="1"/>
  <c r="AS75" i="46"/>
  <c r="AR75" i="46"/>
  <c r="Z75" i="46"/>
  <c r="Q75" i="46"/>
  <c r="J75" i="46"/>
  <c r="I75" i="46"/>
  <c r="H75" i="46"/>
  <c r="G75" i="46"/>
  <c r="AV75" i="46" s="1"/>
  <c r="B75" i="46"/>
  <c r="AA75" i="46" s="1"/>
  <c r="AS74" i="46"/>
  <c r="AR74" i="46"/>
  <c r="Z74" i="46"/>
  <c r="Q74" i="46"/>
  <c r="J74" i="46"/>
  <c r="I74" i="46"/>
  <c r="H74" i="46"/>
  <c r="G74" i="46"/>
  <c r="AV74" i="46" s="1"/>
  <c r="B74" i="46"/>
  <c r="AA74" i="46" s="1"/>
  <c r="AS73" i="46"/>
  <c r="AR73" i="46"/>
  <c r="Z73" i="46"/>
  <c r="Q73" i="46"/>
  <c r="J73" i="46"/>
  <c r="I73" i="46"/>
  <c r="H73" i="46"/>
  <c r="G73" i="46"/>
  <c r="AV73" i="46" s="1"/>
  <c r="B73" i="46"/>
  <c r="AA73" i="46" s="1"/>
  <c r="AS72" i="46"/>
  <c r="AR72" i="46"/>
  <c r="Z72" i="46"/>
  <c r="Q72" i="46"/>
  <c r="J72" i="46"/>
  <c r="I72" i="46"/>
  <c r="H72" i="46"/>
  <c r="G72" i="46"/>
  <c r="B72" i="46"/>
  <c r="AA72" i="46" s="1"/>
  <c r="AS71" i="46"/>
  <c r="AR71" i="46"/>
  <c r="Z71" i="46"/>
  <c r="Q71" i="46"/>
  <c r="J71" i="46"/>
  <c r="I71" i="46"/>
  <c r="H71" i="46"/>
  <c r="G71" i="46"/>
  <c r="AV71" i="46" s="1"/>
  <c r="B71" i="46"/>
  <c r="AA71" i="46" s="1"/>
  <c r="AS70" i="46"/>
  <c r="AR70" i="46"/>
  <c r="Z70" i="46"/>
  <c r="Q70" i="46"/>
  <c r="J70" i="46"/>
  <c r="I70" i="46"/>
  <c r="H70" i="46"/>
  <c r="G70" i="46"/>
  <c r="AV70" i="46" s="1"/>
  <c r="B70" i="46"/>
  <c r="AA70" i="46" s="1"/>
  <c r="AS69" i="46"/>
  <c r="AR69" i="46"/>
  <c r="Z69" i="46"/>
  <c r="Q69" i="46"/>
  <c r="J69" i="46"/>
  <c r="I69" i="46"/>
  <c r="H69" i="46"/>
  <c r="G69" i="46"/>
  <c r="AV69" i="46" s="1"/>
  <c r="B69" i="46"/>
  <c r="AA69" i="46" s="1"/>
  <c r="AS68" i="46"/>
  <c r="AR68" i="46"/>
  <c r="Z68" i="46"/>
  <c r="Q68" i="46"/>
  <c r="J68" i="46"/>
  <c r="I68" i="46"/>
  <c r="H68" i="46"/>
  <c r="G68" i="46"/>
  <c r="B68" i="46"/>
  <c r="AA68" i="46" s="1"/>
  <c r="AS67" i="46"/>
  <c r="AR67" i="46"/>
  <c r="Z67" i="46"/>
  <c r="Q67" i="46"/>
  <c r="J67" i="46"/>
  <c r="I67" i="46"/>
  <c r="H67" i="46"/>
  <c r="G67" i="46"/>
  <c r="AV67" i="46" s="1"/>
  <c r="B67" i="46"/>
  <c r="AA67" i="46" s="1"/>
  <c r="AS66" i="46"/>
  <c r="AR66" i="46"/>
  <c r="Z66" i="46"/>
  <c r="Q66" i="46"/>
  <c r="J66" i="46"/>
  <c r="I66" i="46"/>
  <c r="H66" i="46"/>
  <c r="G66" i="46"/>
  <c r="AV66" i="46" s="1"/>
  <c r="B66" i="46"/>
  <c r="AA66" i="46" s="1"/>
  <c r="AS65" i="46"/>
  <c r="AR65" i="46"/>
  <c r="Z65" i="46"/>
  <c r="Q65" i="46"/>
  <c r="J65" i="46"/>
  <c r="I65" i="46"/>
  <c r="H65" i="46"/>
  <c r="G65" i="46"/>
  <c r="AV65" i="46" s="1"/>
  <c r="B65" i="46"/>
  <c r="AA65" i="46" s="1"/>
  <c r="AS64" i="46"/>
  <c r="AR64" i="46"/>
  <c r="Z64" i="46"/>
  <c r="Q64" i="46"/>
  <c r="J64" i="46"/>
  <c r="I64" i="46"/>
  <c r="H64" i="46"/>
  <c r="G64" i="46"/>
  <c r="B64" i="46"/>
  <c r="AA64" i="46" s="1"/>
  <c r="AS63" i="46"/>
  <c r="AR63" i="46"/>
  <c r="Z63" i="46"/>
  <c r="Q63" i="46"/>
  <c r="J63" i="46"/>
  <c r="I63" i="46"/>
  <c r="H63" i="46"/>
  <c r="G63" i="46"/>
  <c r="AV63" i="46" s="1"/>
  <c r="B63" i="46"/>
  <c r="AA63" i="46" s="1"/>
  <c r="AS62" i="46"/>
  <c r="AR62" i="46"/>
  <c r="Z62" i="46"/>
  <c r="Q62" i="46"/>
  <c r="J62" i="46"/>
  <c r="I62" i="46"/>
  <c r="H62" i="46"/>
  <c r="G62" i="46"/>
  <c r="AV62" i="46" s="1"/>
  <c r="B62" i="46"/>
  <c r="AA62" i="46" s="1"/>
  <c r="AS61" i="46"/>
  <c r="AR61" i="46"/>
  <c r="Z61" i="46"/>
  <c r="Q61" i="46"/>
  <c r="J61" i="46"/>
  <c r="I61" i="46"/>
  <c r="H61" i="46"/>
  <c r="G61" i="46"/>
  <c r="AV61" i="46" s="1"/>
  <c r="B61" i="46"/>
  <c r="AA61" i="46" s="1"/>
  <c r="AS60" i="46"/>
  <c r="AR60" i="46"/>
  <c r="Z60" i="46"/>
  <c r="Q60" i="46"/>
  <c r="J60" i="46"/>
  <c r="I60" i="46"/>
  <c r="H60" i="46"/>
  <c r="G60" i="46"/>
  <c r="B60" i="46"/>
  <c r="AA60" i="46" s="1"/>
  <c r="AS59" i="46"/>
  <c r="AR59" i="46"/>
  <c r="Q59" i="46"/>
  <c r="J59" i="46"/>
  <c r="I59" i="46"/>
  <c r="H59" i="46"/>
  <c r="G59" i="46"/>
  <c r="B59" i="46"/>
  <c r="AA59" i="46" s="1"/>
  <c r="AS58" i="46"/>
  <c r="AR58" i="46"/>
  <c r="Q58" i="46"/>
  <c r="J58" i="46"/>
  <c r="I58" i="46"/>
  <c r="H58" i="46"/>
  <c r="G58" i="46"/>
  <c r="B58" i="46"/>
  <c r="AA58" i="46" s="1"/>
  <c r="AS57" i="46"/>
  <c r="AR57" i="46"/>
  <c r="Q57" i="46"/>
  <c r="J57" i="46"/>
  <c r="I57" i="46"/>
  <c r="H57" i="46"/>
  <c r="G57" i="46"/>
  <c r="AV57" i="46" s="1"/>
  <c r="B57" i="46"/>
  <c r="AA57" i="46" s="1"/>
  <c r="AS56" i="46"/>
  <c r="AR56" i="46"/>
  <c r="Q56" i="46"/>
  <c r="J56" i="46"/>
  <c r="I56" i="46"/>
  <c r="H56" i="46"/>
  <c r="G56" i="46"/>
  <c r="AV56" i="46" s="1"/>
  <c r="B56" i="46"/>
  <c r="AA56" i="46" s="1"/>
  <c r="AS55" i="46"/>
  <c r="AR55" i="46"/>
  <c r="Q55" i="46"/>
  <c r="J55" i="46"/>
  <c r="I55" i="46"/>
  <c r="H55" i="46"/>
  <c r="G55" i="46"/>
  <c r="B55" i="46"/>
  <c r="AA55" i="46" s="1"/>
  <c r="AS54" i="46"/>
  <c r="AR54" i="46"/>
  <c r="Q54" i="46"/>
  <c r="J54" i="46"/>
  <c r="I54" i="46"/>
  <c r="H54" i="46"/>
  <c r="G54" i="46"/>
  <c r="B54" i="46"/>
  <c r="AA54" i="46" s="1"/>
  <c r="AS53" i="46"/>
  <c r="AR53" i="46"/>
  <c r="Q53" i="46"/>
  <c r="J53" i="46"/>
  <c r="I53" i="46"/>
  <c r="H53" i="46"/>
  <c r="G53" i="46"/>
  <c r="AV53" i="46" s="1"/>
  <c r="B53" i="46"/>
  <c r="AA53" i="46" s="1"/>
  <c r="AS52" i="46"/>
  <c r="AR52" i="46"/>
  <c r="Q52" i="46"/>
  <c r="J52" i="46"/>
  <c r="I52" i="46"/>
  <c r="H52" i="46"/>
  <c r="G52" i="46"/>
  <c r="AV52" i="46" s="1"/>
  <c r="B52" i="46"/>
  <c r="AA52" i="46" s="1"/>
  <c r="AS51" i="46"/>
  <c r="AR51" i="46"/>
  <c r="Q51" i="46"/>
  <c r="J51" i="46"/>
  <c r="I51" i="46"/>
  <c r="H51" i="46"/>
  <c r="G51" i="46"/>
  <c r="B51" i="46"/>
  <c r="AA51" i="46" s="1"/>
  <c r="AS50" i="46"/>
  <c r="AR50" i="46"/>
  <c r="Q50" i="46"/>
  <c r="J50" i="46"/>
  <c r="I50" i="46"/>
  <c r="H50" i="46"/>
  <c r="G50" i="46"/>
  <c r="B50" i="46"/>
  <c r="AA50" i="46" s="1"/>
  <c r="AS49" i="46"/>
  <c r="AR49" i="46"/>
  <c r="Q49" i="46"/>
  <c r="J49" i="46"/>
  <c r="I49" i="46"/>
  <c r="H49" i="46"/>
  <c r="G49" i="46"/>
  <c r="AV49" i="46" s="1"/>
  <c r="B49" i="46"/>
  <c r="AA49" i="46" s="1"/>
  <c r="AS48" i="46"/>
  <c r="AR48" i="46"/>
  <c r="Q48" i="46"/>
  <c r="J48" i="46"/>
  <c r="I48" i="46"/>
  <c r="H48" i="46"/>
  <c r="G48" i="46"/>
  <c r="B48" i="46"/>
  <c r="AA48" i="46" s="1"/>
  <c r="AS47" i="46"/>
  <c r="AR47" i="46"/>
  <c r="Q47" i="46"/>
  <c r="J47" i="46"/>
  <c r="I47" i="46"/>
  <c r="H47" i="46"/>
  <c r="G47" i="46"/>
  <c r="B47" i="46"/>
  <c r="AA47" i="46" s="1"/>
  <c r="AS46" i="46"/>
  <c r="AR46" i="46"/>
  <c r="Q46" i="46"/>
  <c r="J46" i="46"/>
  <c r="I46" i="46"/>
  <c r="H46" i="46"/>
  <c r="G46" i="46"/>
  <c r="B46" i="46"/>
  <c r="AA46" i="46" s="1"/>
  <c r="AS45" i="46"/>
  <c r="AR45" i="46"/>
  <c r="Q45" i="46"/>
  <c r="J45" i="46"/>
  <c r="I45" i="46"/>
  <c r="H45" i="46"/>
  <c r="G45" i="46"/>
  <c r="AV45" i="46" s="1"/>
  <c r="B45" i="46"/>
  <c r="AA45" i="46" s="1"/>
  <c r="AS44" i="46"/>
  <c r="AR44" i="46"/>
  <c r="Q44" i="46"/>
  <c r="J44" i="46"/>
  <c r="I44" i="46"/>
  <c r="H44" i="46"/>
  <c r="G44" i="46"/>
  <c r="B44" i="46"/>
  <c r="AA44" i="46" s="1"/>
  <c r="AS43" i="46"/>
  <c r="AR43" i="46"/>
  <c r="Q43" i="46"/>
  <c r="J43" i="46"/>
  <c r="I43" i="46"/>
  <c r="H43" i="46"/>
  <c r="G43" i="46"/>
  <c r="B43" i="46"/>
  <c r="AA43" i="46" s="1"/>
  <c r="AS42" i="46"/>
  <c r="AR42" i="46"/>
  <c r="Q42" i="46"/>
  <c r="J42" i="46"/>
  <c r="I42" i="46"/>
  <c r="H42" i="46"/>
  <c r="G42" i="46"/>
  <c r="B42" i="46"/>
  <c r="AA42" i="46" s="1"/>
  <c r="AS41" i="46"/>
  <c r="AR41" i="46"/>
  <c r="Q41" i="46"/>
  <c r="J41" i="46"/>
  <c r="I41" i="46"/>
  <c r="H41" i="46"/>
  <c r="G41" i="46"/>
  <c r="AV41" i="46" s="1"/>
  <c r="B41" i="46"/>
  <c r="AA41" i="46" s="1"/>
  <c r="AS40" i="46"/>
  <c r="AR40" i="46"/>
  <c r="Q40" i="46"/>
  <c r="J40" i="46"/>
  <c r="I40" i="46"/>
  <c r="H40" i="46"/>
  <c r="G40" i="46"/>
  <c r="B40" i="46"/>
  <c r="AA40" i="46" s="1"/>
  <c r="AS39" i="46"/>
  <c r="AR39" i="46"/>
  <c r="Q39" i="46"/>
  <c r="J39" i="46"/>
  <c r="I39" i="46"/>
  <c r="H39" i="46"/>
  <c r="G39" i="46"/>
  <c r="B39" i="46"/>
  <c r="AA39" i="46" s="1"/>
  <c r="AS38" i="46"/>
  <c r="AR38" i="46"/>
  <c r="Q38" i="46"/>
  <c r="J38" i="46"/>
  <c r="I38" i="46"/>
  <c r="H38" i="46"/>
  <c r="G38" i="46"/>
  <c r="B38" i="46"/>
  <c r="AA38" i="46" s="1"/>
  <c r="AS37" i="46"/>
  <c r="AR37" i="46"/>
  <c r="Q37" i="46"/>
  <c r="J37" i="46"/>
  <c r="I37" i="46"/>
  <c r="H37" i="46"/>
  <c r="G37" i="46"/>
  <c r="AV37" i="46" s="1"/>
  <c r="B37" i="46"/>
  <c r="AA37" i="46" s="1"/>
  <c r="AS36" i="46"/>
  <c r="AR36" i="46"/>
  <c r="Q36" i="46"/>
  <c r="J36" i="46"/>
  <c r="I36" i="46"/>
  <c r="H36" i="46"/>
  <c r="G36" i="46"/>
  <c r="B36" i="46"/>
  <c r="AA36" i="46" s="1"/>
  <c r="AS35" i="46"/>
  <c r="AR35" i="46"/>
  <c r="Q35" i="46"/>
  <c r="J35" i="46"/>
  <c r="I35" i="46"/>
  <c r="H35" i="46"/>
  <c r="G35" i="46"/>
  <c r="B35" i="46"/>
  <c r="AA35" i="46" s="1"/>
  <c r="AS34" i="46"/>
  <c r="AR34" i="46"/>
  <c r="Q34" i="46"/>
  <c r="J34" i="46"/>
  <c r="I34" i="46"/>
  <c r="H34" i="46"/>
  <c r="G34" i="46"/>
  <c r="B34" i="46"/>
  <c r="AA34" i="46" s="1"/>
  <c r="AS33" i="46"/>
  <c r="AR33" i="46"/>
  <c r="Q33" i="46"/>
  <c r="J33" i="46"/>
  <c r="I33" i="46"/>
  <c r="H33" i="46"/>
  <c r="G33" i="46"/>
  <c r="AV33" i="46" s="1"/>
  <c r="B33" i="46"/>
  <c r="AA33" i="46" s="1"/>
  <c r="AS32" i="46"/>
  <c r="AR32" i="46"/>
  <c r="Q32" i="46"/>
  <c r="J32" i="46"/>
  <c r="I32" i="46"/>
  <c r="H32" i="46"/>
  <c r="G32" i="46"/>
  <c r="B32" i="46"/>
  <c r="AA32" i="46" s="1"/>
  <c r="AS31" i="46"/>
  <c r="AR31" i="46"/>
  <c r="Q31" i="46"/>
  <c r="J31" i="46"/>
  <c r="I31" i="46"/>
  <c r="H31" i="46"/>
  <c r="G31" i="46"/>
  <c r="B31" i="46"/>
  <c r="AA31" i="46" s="1"/>
  <c r="AS30" i="46"/>
  <c r="AR30" i="46"/>
  <c r="Q30" i="46"/>
  <c r="J30" i="46"/>
  <c r="I30" i="46"/>
  <c r="H30" i="46"/>
  <c r="G30" i="46"/>
  <c r="AV30" i="46" s="1"/>
  <c r="B30" i="46"/>
  <c r="AA30" i="46" s="1"/>
  <c r="AS29" i="46"/>
  <c r="AR29" i="46"/>
  <c r="Q29" i="46"/>
  <c r="J29" i="46"/>
  <c r="I29" i="46"/>
  <c r="H29" i="46"/>
  <c r="G29" i="46"/>
  <c r="AV29" i="46" s="1"/>
  <c r="B29" i="46"/>
  <c r="AA29" i="46" s="1"/>
  <c r="AS28" i="46"/>
  <c r="AR28" i="46"/>
  <c r="Q28" i="46"/>
  <c r="J28" i="46"/>
  <c r="I28" i="46"/>
  <c r="H28" i="46"/>
  <c r="G28" i="46"/>
  <c r="B28" i="46"/>
  <c r="AA28" i="46" s="1"/>
  <c r="AS27" i="46"/>
  <c r="AR27" i="46"/>
  <c r="Q27" i="46"/>
  <c r="J27" i="46"/>
  <c r="I27" i="46"/>
  <c r="H27" i="46"/>
  <c r="G27" i="46"/>
  <c r="B27" i="46"/>
  <c r="AA27" i="46" s="1"/>
  <c r="AS26" i="46"/>
  <c r="AR26" i="46"/>
  <c r="Q26" i="46"/>
  <c r="J26" i="46"/>
  <c r="I26" i="46"/>
  <c r="H26" i="46"/>
  <c r="G26" i="46"/>
  <c r="AV26" i="46" s="1"/>
  <c r="B26" i="46"/>
  <c r="AA26" i="46" s="1"/>
  <c r="AS25" i="46"/>
  <c r="AR25" i="46"/>
  <c r="Q25" i="46"/>
  <c r="J25" i="46"/>
  <c r="I25" i="46"/>
  <c r="H25" i="46"/>
  <c r="G25" i="46"/>
  <c r="AV25" i="46" s="1"/>
  <c r="B25" i="46"/>
  <c r="AA25" i="46" s="1"/>
  <c r="AS24" i="46"/>
  <c r="AR24" i="46"/>
  <c r="Q24" i="46"/>
  <c r="J24" i="46"/>
  <c r="I24" i="46"/>
  <c r="H24" i="46"/>
  <c r="G24" i="46"/>
  <c r="B24" i="46"/>
  <c r="AA24" i="46" s="1"/>
  <c r="AS23" i="46"/>
  <c r="AR23" i="46"/>
  <c r="Z23" i="46"/>
  <c r="Q23" i="46"/>
  <c r="I23" i="46"/>
  <c r="H23" i="46"/>
  <c r="G23" i="46"/>
  <c r="AS22" i="46"/>
  <c r="AR22" i="46"/>
  <c r="Z22" i="46"/>
  <c r="Q22" i="46"/>
  <c r="I22" i="46"/>
  <c r="H22" i="46"/>
  <c r="G22" i="46"/>
  <c r="AS21" i="46"/>
  <c r="AR21" i="46"/>
  <c r="Z21" i="46"/>
  <c r="Q21" i="46"/>
  <c r="I21" i="46"/>
  <c r="H21" i="46"/>
  <c r="G21" i="46"/>
  <c r="AS20" i="46"/>
  <c r="AR20" i="46"/>
  <c r="Z20" i="46"/>
  <c r="Q20" i="46"/>
  <c r="I20" i="46"/>
  <c r="H20" i="46"/>
  <c r="G20" i="46"/>
  <c r="AS19" i="46"/>
  <c r="AR19" i="46"/>
  <c r="Z19" i="46"/>
  <c r="Q19" i="46"/>
  <c r="I19" i="46"/>
  <c r="H19" i="46"/>
  <c r="G19" i="46"/>
  <c r="AS18" i="46"/>
  <c r="AR18" i="46"/>
  <c r="Z18" i="46"/>
  <c r="Q18" i="46"/>
  <c r="I18" i="46"/>
  <c r="H18" i="46"/>
  <c r="G18" i="46"/>
  <c r="AS17" i="46"/>
  <c r="AR17" i="46"/>
  <c r="Z17" i="46"/>
  <c r="Q17" i="46"/>
  <c r="I17" i="46"/>
  <c r="H17" i="46"/>
  <c r="G17" i="46"/>
  <c r="AS16" i="46"/>
  <c r="AR16" i="46"/>
  <c r="Z16" i="46"/>
  <c r="Q16" i="46"/>
  <c r="I16" i="46"/>
  <c r="H120" i="46" s="1"/>
  <c r="H16" i="46"/>
  <c r="G16" i="46"/>
  <c r="B16" i="46"/>
  <c r="AY15" i="46"/>
  <c r="AV15" i="46"/>
  <c r="H14" i="46"/>
  <c r="B10" i="46"/>
  <c r="AV2" i="46"/>
  <c r="M23" i="45" a="1"/>
  <c r="M30" i="45" a="1"/>
  <c r="AA28" i="89" l="1"/>
  <c r="B29" i="89"/>
  <c r="AT27" i="89"/>
  <c r="AA27" i="88"/>
  <c r="B28" i="88"/>
  <c r="AT26" i="88"/>
  <c r="B27" i="87"/>
  <c r="AT25" i="87"/>
  <c r="AA26" i="87"/>
  <c r="B28" i="86"/>
  <c r="AA27" i="86"/>
  <c r="AT26" i="86"/>
  <c r="AA27" i="85"/>
  <c r="AT26" i="85"/>
  <c r="B28" i="85"/>
  <c r="AA27" i="84"/>
  <c r="B28" i="84"/>
  <c r="AT26" i="84"/>
  <c r="B27" i="83"/>
  <c r="AT25" i="83"/>
  <c r="AA26" i="83"/>
  <c r="B27" i="82"/>
  <c r="AT25" i="82"/>
  <c r="AA26" i="82"/>
  <c r="Y124" i="60"/>
  <c r="B26" i="81"/>
  <c r="AT24" i="81"/>
  <c r="AA25" i="81"/>
  <c r="AA26" i="80"/>
  <c r="AT25" i="80"/>
  <c r="B27" i="80"/>
  <c r="B27" i="79"/>
  <c r="AT25" i="79"/>
  <c r="AA26" i="79"/>
  <c r="AA27" i="78"/>
  <c r="AT26" i="78"/>
  <c r="B28" i="78"/>
  <c r="M23" i="45"/>
  <c r="K23" i="45" s="1"/>
  <c r="M30" i="45"/>
  <c r="K30" i="45" s="1"/>
  <c r="B136" i="71"/>
  <c r="V3" i="71"/>
  <c r="S120" i="71" s="1"/>
  <c r="E14" i="67"/>
  <c r="AA24" i="66"/>
  <c r="B25" i="66"/>
  <c r="AT23" i="66"/>
  <c r="B17" i="46"/>
  <c r="AA17" i="46" s="1"/>
  <c r="AA16" i="46"/>
  <c r="AA26" i="76"/>
  <c r="B27" i="76"/>
  <c r="AT25" i="76"/>
  <c r="AA26" i="75"/>
  <c r="B27" i="75"/>
  <c r="AT25" i="75"/>
  <c r="AT24" i="75"/>
  <c r="AA25" i="75"/>
  <c r="AA26" i="59"/>
  <c r="AT25" i="59"/>
  <c r="AA25" i="59"/>
  <c r="AT24" i="59"/>
  <c r="C11" i="59" s="1"/>
  <c r="C14" i="59"/>
  <c r="B27" i="73"/>
  <c r="AA26" i="73"/>
  <c r="AT25" i="73"/>
  <c r="V2" i="71"/>
  <c r="AY22" i="66"/>
  <c r="BA21" i="66"/>
  <c r="AA23" i="68"/>
  <c r="AT22" i="68"/>
  <c r="B24" i="68"/>
  <c r="B136" i="67"/>
  <c r="V3" i="67"/>
  <c r="AY23" i="58"/>
  <c r="BA22" i="58"/>
  <c r="AA24" i="61"/>
  <c r="B25" i="61"/>
  <c r="AT23" i="61"/>
  <c r="X124" i="60"/>
  <c r="B26" i="58"/>
  <c r="AT24" i="58"/>
  <c r="B147" i="44"/>
  <c r="B129" i="41"/>
  <c r="B129" i="46"/>
  <c r="J17" i="46"/>
  <c r="J21" i="46"/>
  <c r="AV24" i="46"/>
  <c r="AV28" i="46"/>
  <c r="AV36" i="46"/>
  <c r="AV40" i="46"/>
  <c r="AV48" i="46"/>
  <c r="J16" i="46"/>
  <c r="AY16" i="46" s="1"/>
  <c r="J20" i="46"/>
  <c r="AV60" i="46"/>
  <c r="AV76" i="46"/>
  <c r="AV92" i="46"/>
  <c r="AV108" i="46"/>
  <c r="AV32" i="46"/>
  <c r="AV44" i="46"/>
  <c r="AV104" i="46"/>
  <c r="AV68" i="46"/>
  <c r="AV84" i="46"/>
  <c r="AV100" i="46"/>
  <c r="AV72" i="46"/>
  <c r="AV88" i="46"/>
  <c r="B18" i="46"/>
  <c r="AA18" i="46" s="1"/>
  <c r="AV16" i="46"/>
  <c r="AV20" i="46"/>
  <c r="AV27" i="46"/>
  <c r="AV31" i="46"/>
  <c r="AV35" i="46"/>
  <c r="AV39" i="46"/>
  <c r="AV43" i="46"/>
  <c r="AV47" i="46"/>
  <c r="AV51" i="46"/>
  <c r="AV55" i="46"/>
  <c r="AV59" i="46"/>
  <c r="AV64" i="46"/>
  <c r="AV80" i="46"/>
  <c r="AV96" i="46"/>
  <c r="AV112" i="46"/>
  <c r="D120" i="46"/>
  <c r="AV34" i="46"/>
  <c r="AV38" i="46"/>
  <c r="AV42" i="46"/>
  <c r="AV46" i="46"/>
  <c r="AV50" i="46"/>
  <c r="AV54" i="46"/>
  <c r="AV58" i="46"/>
  <c r="Q32" i="45" a="1"/>
  <c r="Q35" i="45" a="1"/>
  <c r="Q38" i="45" a="1"/>
  <c r="Q41" i="45" a="1"/>
  <c r="Q44" i="45" a="1"/>
  <c r="Q48" i="45" a="1"/>
  <c r="Q44" i="45" l="1"/>
  <c r="B30" i="89"/>
  <c r="AT28" i="89"/>
  <c r="AA29" i="89"/>
  <c r="AA28" i="88"/>
  <c r="B29" i="88"/>
  <c r="AT27" i="88"/>
  <c r="Q41" i="45"/>
  <c r="B28" i="87"/>
  <c r="AT26" i="87"/>
  <c r="AA27" i="87"/>
  <c r="B29" i="86"/>
  <c r="AT27" i="86"/>
  <c r="AA28" i="86"/>
  <c r="Q38" i="45"/>
  <c r="AA28" i="85"/>
  <c r="B29" i="85"/>
  <c r="AT27" i="85"/>
  <c r="AA28" i="84"/>
  <c r="B29" i="84"/>
  <c r="AT27" i="84"/>
  <c r="B28" i="83"/>
  <c r="AT26" i="83"/>
  <c r="AA27" i="83"/>
  <c r="B28" i="82"/>
  <c r="AT26" i="82"/>
  <c r="AA27" i="82"/>
  <c r="Q35" i="45"/>
  <c r="Y124" i="71"/>
  <c r="B27" i="81"/>
  <c r="AT25" i="81"/>
  <c r="AA26" i="81"/>
  <c r="B28" i="80"/>
  <c r="AT26" i="80"/>
  <c r="AA27" i="80"/>
  <c r="Q32" i="45"/>
  <c r="B28" i="79"/>
  <c r="AT26" i="79"/>
  <c r="AA27" i="79"/>
  <c r="AA28" i="78"/>
  <c r="B29" i="78"/>
  <c r="AT27" i="78"/>
  <c r="Q48" i="45"/>
  <c r="AA25" i="66"/>
  <c r="B26" i="66"/>
  <c r="AT24" i="66"/>
  <c r="AA27" i="76"/>
  <c r="B28" i="76"/>
  <c r="AT26" i="76"/>
  <c r="AA27" i="75"/>
  <c r="B28" i="75"/>
  <c r="AT26" i="75"/>
  <c r="V3" i="59"/>
  <c r="B136" i="59"/>
  <c r="E14" i="59"/>
  <c r="B28" i="73"/>
  <c r="AA27" i="73"/>
  <c r="AT26" i="73"/>
  <c r="X124" i="71"/>
  <c r="AY23" i="66"/>
  <c r="BA22" i="66"/>
  <c r="AT23" i="68"/>
  <c r="AA24" i="68"/>
  <c r="B25" i="68"/>
  <c r="S120" i="67"/>
  <c r="V2" i="67"/>
  <c r="AY24" i="58"/>
  <c r="BA23" i="58"/>
  <c r="B26" i="61"/>
  <c r="AA25" i="61"/>
  <c r="AT24" i="61"/>
  <c r="AA26" i="58"/>
  <c r="B27" i="58"/>
  <c r="AT25" i="58"/>
  <c r="B137" i="46"/>
  <c r="U120" i="46"/>
  <c r="AY17" i="46"/>
  <c r="AV120" i="46"/>
  <c r="G120" i="46"/>
  <c r="B138" i="46" s="1"/>
  <c r="C118" i="46"/>
  <c r="D118" i="46" s="1"/>
  <c r="AV118" i="46" s="1"/>
  <c r="B19" i="46"/>
  <c r="AA19" i="46" s="1"/>
  <c r="J22" i="46"/>
  <c r="J18" i="46"/>
  <c r="J23" i="46"/>
  <c r="J19" i="46"/>
  <c r="AV21" i="46"/>
  <c r="AV17" i="46"/>
  <c r="C52" i="11" a="1"/>
  <c r="J47" i="45" a="1"/>
  <c r="J48" i="45" a="1"/>
  <c r="I18" i="45" a="1"/>
  <c r="I22" i="45" a="1"/>
  <c r="H47" i="45" a="1"/>
  <c r="H21" i="45" a="1"/>
  <c r="H50" i="45" a="1"/>
  <c r="O50" i="45" a="1"/>
  <c r="O18" i="45" a="1"/>
  <c r="H49" i="45" a="1"/>
  <c r="H18" i="45" a="1"/>
  <c r="I19" i="45" a="1"/>
  <c r="O48" i="45" a="1"/>
  <c r="L49" i="45" a="1"/>
  <c r="L21" i="45" a="1"/>
  <c r="O32" i="45" a="1"/>
  <c r="O29" i="45" a="1"/>
  <c r="M49" i="45" a="1"/>
  <c r="O21" i="45" a="1"/>
  <c r="I50" i="45" a="1"/>
  <c r="L50" i="45" a="1"/>
  <c r="J20" i="45" a="1"/>
  <c r="L47" i="45" a="1"/>
  <c r="I48" i="45" a="1"/>
  <c r="M47" i="45" a="1"/>
  <c r="L20" i="45" a="1"/>
  <c r="H19" i="45" a="1"/>
  <c r="M48" i="45" a="1"/>
  <c r="J22" i="45" a="1"/>
  <c r="L22" i="45" a="1"/>
  <c r="H22" i="45" a="1"/>
  <c r="I21" i="45" a="1"/>
  <c r="O17" i="45" a="1"/>
  <c r="O47" i="45" a="1"/>
  <c r="H48" i="45" a="1"/>
  <c r="J21" i="45" a="1"/>
  <c r="O49" i="45" a="1"/>
  <c r="H20" i="45" a="1"/>
  <c r="I20" i="45" a="1"/>
  <c r="L48" i="45" a="1"/>
  <c r="I49" i="45" a="1"/>
  <c r="J50" i="45" a="1"/>
  <c r="O30" i="45" a="1"/>
  <c r="M50" i="45" a="1"/>
  <c r="J49" i="45" a="1"/>
  <c r="B31" i="89" l="1"/>
  <c r="AT29" i="89"/>
  <c r="AA30" i="89"/>
  <c r="B30" i="88"/>
  <c r="AT28" i="88"/>
  <c r="AA29" i="88"/>
  <c r="AA28" i="87"/>
  <c r="B29" i="87"/>
  <c r="AT27" i="87"/>
  <c r="B30" i="86"/>
  <c r="AA29" i="86"/>
  <c r="AT28" i="86"/>
  <c r="B30" i="85"/>
  <c r="AT28" i="85"/>
  <c r="AA29" i="85"/>
  <c r="B30" i="84"/>
  <c r="AT28" i="84"/>
  <c r="AA29" i="84"/>
  <c r="AA28" i="83"/>
  <c r="B29" i="83"/>
  <c r="AT27" i="83"/>
  <c r="AA28" i="82"/>
  <c r="B29" i="82"/>
  <c r="AT27" i="82"/>
  <c r="O32" i="45"/>
  <c r="Y124" i="67"/>
  <c r="B28" i="81"/>
  <c r="AT26" i="81"/>
  <c r="AA27" i="81"/>
  <c r="B29" i="80"/>
  <c r="AT27" i="80"/>
  <c r="AA28" i="80"/>
  <c r="AA28" i="79"/>
  <c r="AT27" i="79"/>
  <c r="B29" i="79"/>
  <c r="B30" i="78"/>
  <c r="AT28" i="78"/>
  <c r="AA29" i="78"/>
  <c r="AA26" i="66"/>
  <c r="B27" i="66"/>
  <c r="AT25" i="66"/>
  <c r="AA28" i="76"/>
  <c r="B29" i="76"/>
  <c r="AT27" i="76"/>
  <c r="AA28" i="75"/>
  <c r="AT27" i="75"/>
  <c r="C11" i="75" s="1"/>
  <c r="C14" i="75"/>
  <c r="V2" i="59"/>
  <c r="S120" i="59"/>
  <c r="B29" i="73"/>
  <c r="AA28" i="73"/>
  <c r="AT27" i="73"/>
  <c r="AY24" i="66"/>
  <c r="BA23" i="66"/>
  <c r="X124" i="67"/>
  <c r="AT24" i="68"/>
  <c r="B26" i="68"/>
  <c r="AA25" i="68"/>
  <c r="AY25" i="58"/>
  <c r="BA24" i="58"/>
  <c r="B27" i="61"/>
  <c r="AA26" i="61"/>
  <c r="AT25" i="61"/>
  <c r="AA27" i="58"/>
  <c r="B28" i="58"/>
  <c r="AT26" i="58"/>
  <c r="L47" i="45"/>
  <c r="H50" i="45"/>
  <c r="H20" i="45"/>
  <c r="J20" i="45"/>
  <c r="H22" i="45"/>
  <c r="J50" i="45"/>
  <c r="J21" i="45"/>
  <c r="O21" i="45"/>
  <c r="H49" i="45"/>
  <c r="J47" i="45"/>
  <c r="I18" i="45"/>
  <c r="H21" i="45"/>
  <c r="H19" i="45"/>
  <c r="H48" i="45"/>
  <c r="O30" i="45"/>
  <c r="J49" i="45"/>
  <c r="I48" i="45"/>
  <c r="L49" i="45"/>
  <c r="I20" i="45"/>
  <c r="O49" i="45"/>
  <c r="M47" i="45"/>
  <c r="K47" i="45" s="1"/>
  <c r="C52" i="11"/>
  <c r="L50" i="45"/>
  <c r="O29" i="45"/>
  <c r="J22" i="45"/>
  <c r="I21" i="45"/>
  <c r="O50" i="45"/>
  <c r="I50" i="45"/>
  <c r="M49" i="45"/>
  <c r="K49" i="45" s="1"/>
  <c r="I49" i="45"/>
  <c r="I22" i="45"/>
  <c r="M50" i="45"/>
  <c r="K50" i="45" s="1"/>
  <c r="O47" i="45"/>
  <c r="L21" i="45"/>
  <c r="O17" i="45"/>
  <c r="L20" i="45"/>
  <c r="M48" i="45"/>
  <c r="K48" i="45" s="1"/>
  <c r="O48" i="45"/>
  <c r="L48" i="45"/>
  <c r="H47" i="45"/>
  <c r="O18" i="45"/>
  <c r="H18" i="45"/>
  <c r="J48" i="45"/>
  <c r="I19" i="45"/>
  <c r="L22" i="45"/>
  <c r="AV19" i="46"/>
  <c r="AV18" i="46"/>
  <c r="AY18" i="46"/>
  <c r="AY19" i="46" s="1"/>
  <c r="AY20" i="46" s="1"/>
  <c r="AY21" i="46" s="1"/>
  <c r="AY22" i="46" s="1"/>
  <c r="AY23" i="46" s="1"/>
  <c r="AY24" i="46" s="1"/>
  <c r="AY25" i="46" s="1"/>
  <c r="AY26" i="46" s="1"/>
  <c r="AY27" i="46" s="1"/>
  <c r="AY28" i="46" s="1"/>
  <c r="AY29" i="46" s="1"/>
  <c r="AY30" i="46" s="1"/>
  <c r="AY31" i="46" s="1"/>
  <c r="AY32" i="46" s="1"/>
  <c r="AY33" i="46" s="1"/>
  <c r="AY34" i="46" s="1"/>
  <c r="AY35" i="46" s="1"/>
  <c r="AY36" i="46" s="1"/>
  <c r="AY37" i="46" s="1"/>
  <c r="AY38" i="46" s="1"/>
  <c r="AY39" i="46" s="1"/>
  <c r="AY40" i="46" s="1"/>
  <c r="AY41" i="46" s="1"/>
  <c r="AY42" i="46" s="1"/>
  <c r="AY43" i="46" s="1"/>
  <c r="AY44" i="46" s="1"/>
  <c r="AY45" i="46" s="1"/>
  <c r="AY46" i="46" s="1"/>
  <c r="AY47" i="46" s="1"/>
  <c r="AY48" i="46" s="1"/>
  <c r="AY49" i="46" s="1"/>
  <c r="AY50" i="46" s="1"/>
  <c r="AY51" i="46" s="1"/>
  <c r="AY52" i="46" s="1"/>
  <c r="AY53" i="46" s="1"/>
  <c r="AY54" i="46" s="1"/>
  <c r="AY55" i="46" s="1"/>
  <c r="AY56" i="46" s="1"/>
  <c r="AY57" i="46" s="1"/>
  <c r="AY58" i="46" s="1"/>
  <c r="AY59" i="46" s="1"/>
  <c r="AY60" i="46" s="1"/>
  <c r="AY61" i="46" s="1"/>
  <c r="AY62" i="46" s="1"/>
  <c r="AY63" i="46" s="1"/>
  <c r="AY64" i="46" s="1"/>
  <c r="AY65" i="46" s="1"/>
  <c r="AY66" i="46" s="1"/>
  <c r="AY67" i="46" s="1"/>
  <c r="AY68" i="46" s="1"/>
  <c r="AY69" i="46" s="1"/>
  <c r="AY70" i="46" s="1"/>
  <c r="AY71" i="46" s="1"/>
  <c r="AY72" i="46" s="1"/>
  <c r="AY73" i="46" s="1"/>
  <c r="AY74" i="46" s="1"/>
  <c r="AY75" i="46" s="1"/>
  <c r="AY76" i="46" s="1"/>
  <c r="AY77" i="46" s="1"/>
  <c r="AY78" i="46" s="1"/>
  <c r="AY79" i="46" s="1"/>
  <c r="AY80" i="46" s="1"/>
  <c r="AY81" i="46" s="1"/>
  <c r="AY82" i="46" s="1"/>
  <c r="AY83" i="46" s="1"/>
  <c r="AY84" i="46" s="1"/>
  <c r="AY85" i="46" s="1"/>
  <c r="AY86" i="46" s="1"/>
  <c r="AY87" i="46" s="1"/>
  <c r="AY88" i="46" s="1"/>
  <c r="AY89" i="46" s="1"/>
  <c r="AY90" i="46" s="1"/>
  <c r="AY91" i="46" s="1"/>
  <c r="AY92" i="46" s="1"/>
  <c r="AY93" i="46" s="1"/>
  <c r="AY94" i="46" s="1"/>
  <c r="AY95" i="46" s="1"/>
  <c r="AY96" i="46" s="1"/>
  <c r="AY97" i="46" s="1"/>
  <c r="AY98" i="46" s="1"/>
  <c r="AY99" i="46" s="1"/>
  <c r="AY100" i="46" s="1"/>
  <c r="AY101" i="46" s="1"/>
  <c r="AY102" i="46" s="1"/>
  <c r="AY103" i="46" s="1"/>
  <c r="AY104" i="46" s="1"/>
  <c r="AY105" i="46" s="1"/>
  <c r="AY106" i="46" s="1"/>
  <c r="AY107" i="46" s="1"/>
  <c r="AY108" i="46" s="1"/>
  <c r="AY109" i="46" s="1"/>
  <c r="AY110" i="46" s="1"/>
  <c r="AY111" i="46" s="1"/>
  <c r="AY112" i="46" s="1"/>
  <c r="AY113" i="46" s="1"/>
  <c r="AY114" i="46" s="1"/>
  <c r="AY115" i="46" s="1"/>
  <c r="AY116" i="46" s="1"/>
  <c r="AV22" i="46"/>
  <c r="AV23" i="46"/>
  <c r="B20" i="46"/>
  <c r="AA20" i="46" s="1"/>
  <c r="D7" i="34"/>
  <c r="B10" i="34"/>
  <c r="B10" i="44"/>
  <c r="D7" i="44"/>
  <c r="C3" i="44"/>
  <c r="B10" i="41"/>
  <c r="D7" i="41"/>
  <c r="D14" i="45"/>
  <c r="D15" i="45" s="1"/>
  <c r="D16" i="45" s="1"/>
  <c r="D17" i="45" s="1"/>
  <c r="D18" i="45" s="1"/>
  <c r="D19" i="45" s="1"/>
  <c r="D20" i="45" s="1"/>
  <c r="D21" i="45" s="1"/>
  <c r="D22" i="45" s="1"/>
  <c r="D23" i="45" s="1"/>
  <c r="D24" i="45" s="1"/>
  <c r="D25" i="45" s="1"/>
  <c r="D26" i="45" s="1"/>
  <c r="D27" i="45" s="1"/>
  <c r="D28" i="45" s="1"/>
  <c r="D29" i="45" s="1"/>
  <c r="D30" i="45" s="1"/>
  <c r="D31" i="45" s="1"/>
  <c r="C3" i="34"/>
  <c r="C3" i="41"/>
  <c r="C12" i="11"/>
  <c r="O20" i="45" a="1"/>
  <c r="S50" i="45" a="1"/>
  <c r="AA31" i="89" l="1"/>
  <c r="B32" i="89"/>
  <c r="AT30" i="89"/>
  <c r="B31" i="88"/>
  <c r="AT29" i="88"/>
  <c r="AA30" i="88"/>
  <c r="AA29" i="87"/>
  <c r="B30" i="87"/>
  <c r="AT28" i="87"/>
  <c r="AA30" i="86"/>
  <c r="AT29" i="86"/>
  <c r="B31" i="86"/>
  <c r="B31" i="85"/>
  <c r="AT29" i="85"/>
  <c r="AA30" i="85"/>
  <c r="B31" i="84"/>
  <c r="AT29" i="84"/>
  <c r="AA30" i="84"/>
  <c r="AA29" i="83"/>
  <c r="B30" i="83"/>
  <c r="AT28" i="83"/>
  <c r="AA29" i="82"/>
  <c r="B30" i="82"/>
  <c r="AT28" i="82"/>
  <c r="O20" i="45"/>
  <c r="Y124" i="59"/>
  <c r="C4" i="80"/>
  <c r="C12" i="80" s="1"/>
  <c r="B12" i="80" s="1"/>
  <c r="C4" i="81"/>
  <c r="C12" i="81" s="1"/>
  <c r="B12" i="81" s="1"/>
  <c r="AA28" i="81"/>
  <c r="B29" i="81"/>
  <c r="AT27" i="81"/>
  <c r="D36" i="45"/>
  <c r="D37" i="45" s="1"/>
  <c r="D38" i="45" s="1"/>
  <c r="D39" i="45" s="1"/>
  <c r="D40" i="45" s="1"/>
  <c r="D32" i="45"/>
  <c r="D33" i="45" s="1"/>
  <c r="D34" i="45" s="1"/>
  <c r="D35" i="45" s="1"/>
  <c r="AA29" i="80"/>
  <c r="AT28" i="80"/>
  <c r="B30" i="80"/>
  <c r="F10" i="12"/>
  <c r="C42" i="45"/>
  <c r="C35" i="45"/>
  <c r="E35" i="45" s="1"/>
  <c r="R35" i="45" s="1"/>
  <c r="C33" i="45"/>
  <c r="C44" i="45"/>
  <c r="C45" i="45"/>
  <c r="E45" i="45" s="1"/>
  <c r="R45" i="45" s="1"/>
  <c r="C43" i="45"/>
  <c r="C41" i="45"/>
  <c r="C34" i="45"/>
  <c r="E34" i="45" s="1"/>
  <c r="R34" i="45" s="1"/>
  <c r="C32" i="45"/>
  <c r="E32" i="45" s="1"/>
  <c r="R32" i="45" s="1"/>
  <c r="AA29" i="79"/>
  <c r="B30" i="79"/>
  <c r="AT28" i="79"/>
  <c r="C4" i="78"/>
  <c r="C12" i="78" s="1"/>
  <c r="B12" i="78" s="1"/>
  <c r="C4" i="79"/>
  <c r="C12" i="79" s="1"/>
  <c r="B12" i="79" s="1"/>
  <c r="B31" i="78"/>
  <c r="AT29" i="78"/>
  <c r="AA30" i="78"/>
  <c r="C4" i="76"/>
  <c r="C12" i="76" s="1"/>
  <c r="C4" i="75"/>
  <c r="C12" i="75" s="1"/>
  <c r="C4" i="74"/>
  <c r="C12" i="74" s="1"/>
  <c r="C4" i="72"/>
  <c r="C12" i="72" s="1"/>
  <c r="C4" i="71"/>
  <c r="C12" i="71" s="1"/>
  <c r="C4" i="73"/>
  <c r="C12" i="73" s="1"/>
  <c r="C4" i="70"/>
  <c r="C12" i="70" s="1"/>
  <c r="C4" i="60"/>
  <c r="C12" i="60" s="1"/>
  <c r="C4" i="63"/>
  <c r="C12" i="63" s="1"/>
  <c r="C4" i="68"/>
  <c r="C12" i="68" s="1"/>
  <c r="C4" i="67"/>
  <c r="C12" i="67" s="1"/>
  <c r="C4" i="66"/>
  <c r="C12" i="66" s="1"/>
  <c r="C4" i="61"/>
  <c r="C12" i="61" s="1"/>
  <c r="C4" i="58"/>
  <c r="C12" i="58" s="1"/>
  <c r="C4" i="59"/>
  <c r="C12" i="59" s="1"/>
  <c r="AA27" i="66"/>
  <c r="B28" i="66"/>
  <c r="AT26" i="66"/>
  <c r="E14" i="75"/>
  <c r="AA29" i="76"/>
  <c r="AT28" i="76"/>
  <c r="B30" i="76"/>
  <c r="V3" i="75"/>
  <c r="B136" i="75"/>
  <c r="X124" i="59"/>
  <c r="AA29" i="73"/>
  <c r="B30" i="73"/>
  <c r="AT28" i="73"/>
  <c r="AY25" i="66"/>
  <c r="BA24" i="66"/>
  <c r="AA26" i="68"/>
  <c r="AT25" i="68"/>
  <c r="B27" i="68"/>
  <c r="AY26" i="58"/>
  <c r="BA25" i="58"/>
  <c r="B28" i="61"/>
  <c r="AA27" i="61"/>
  <c r="AT26" i="61"/>
  <c r="AA28" i="58"/>
  <c r="AT27" i="58"/>
  <c r="B29" i="58"/>
  <c r="S50" i="45"/>
  <c r="C4" i="46"/>
  <c r="C12" i="46" s="1"/>
  <c r="F12" i="12"/>
  <c r="F14" i="12"/>
  <c r="F15" i="12"/>
  <c r="F13" i="12"/>
  <c r="F16" i="12"/>
  <c r="F9" i="12"/>
  <c r="F18" i="12"/>
  <c r="F22" i="12"/>
  <c r="F26" i="12"/>
  <c r="F27" i="12"/>
  <c r="F20" i="12"/>
  <c r="F24" i="12"/>
  <c r="F28" i="12"/>
  <c r="F17" i="12"/>
  <c r="F21" i="12"/>
  <c r="F25" i="12"/>
  <c r="F11" i="12"/>
  <c r="F19" i="12"/>
  <c r="F23" i="12"/>
  <c r="C13" i="45"/>
  <c r="C14" i="45"/>
  <c r="C18" i="45"/>
  <c r="C22" i="45"/>
  <c r="C26" i="45"/>
  <c r="C30" i="45"/>
  <c r="C38" i="45"/>
  <c r="C46" i="45"/>
  <c r="C50" i="45"/>
  <c r="C25" i="45"/>
  <c r="E25" i="45" s="1"/>
  <c r="C15" i="45"/>
  <c r="E15" i="45" s="1"/>
  <c r="C19" i="45"/>
  <c r="E19" i="45" s="1"/>
  <c r="C23" i="45"/>
  <c r="E23" i="45" s="1"/>
  <c r="C27" i="45"/>
  <c r="C31" i="45"/>
  <c r="C39" i="45"/>
  <c r="C47" i="45"/>
  <c r="C17" i="45"/>
  <c r="E17" i="45" s="1"/>
  <c r="C16" i="45"/>
  <c r="C20" i="45"/>
  <c r="C24" i="45"/>
  <c r="E24" i="45" s="1"/>
  <c r="C28" i="45"/>
  <c r="E28" i="45" s="1"/>
  <c r="R28" i="45" s="1"/>
  <c r="C36" i="45"/>
  <c r="C40" i="45"/>
  <c r="C48" i="45"/>
  <c r="C21" i="45"/>
  <c r="C29" i="45"/>
  <c r="E29" i="45" s="1"/>
  <c r="C37" i="45"/>
  <c r="C49" i="45"/>
  <c r="B21" i="46"/>
  <c r="AA21" i="46" s="1"/>
  <c r="G9" i="13"/>
  <c r="G2" i="13"/>
  <c r="S43" i="45" a="1"/>
  <c r="S40" i="45" a="1"/>
  <c r="S39" i="45" a="1"/>
  <c r="S30" i="45" a="1"/>
  <c r="S31" i="45" a="1"/>
  <c r="S20" i="45" a="1"/>
  <c r="S46" i="45" a="1"/>
  <c r="S32" i="45" a="1"/>
  <c r="S26" i="45" a="1"/>
  <c r="S33" i="45" a="1"/>
  <c r="S48" i="45" a="1"/>
  <c r="S36" i="45" a="1"/>
  <c r="S29" i="45" a="1"/>
  <c r="S21" i="45" a="1"/>
  <c r="S47" i="45" a="1"/>
  <c r="S37" i="45" a="1"/>
  <c r="S27" i="45" a="1"/>
  <c r="S49" i="45" a="1"/>
  <c r="S28" i="45" a="1"/>
  <c r="S44" i="45" a="1"/>
  <c r="S35" i="45" a="1"/>
  <c r="S24" i="45" a="1"/>
  <c r="S34" i="45" a="1"/>
  <c r="S41" i="45" a="1"/>
  <c r="O16" i="45" a="1"/>
  <c r="S42" i="45" a="1"/>
  <c r="S25" i="45" a="1"/>
  <c r="S38" i="45" a="1"/>
  <c r="S23" i="45" a="1"/>
  <c r="S44" i="45" l="1"/>
  <c r="S43" i="45"/>
  <c r="S42" i="45"/>
  <c r="AA32" i="89"/>
  <c r="B33" i="89"/>
  <c r="AT31" i="89"/>
  <c r="D46" i="45"/>
  <c r="D47" i="45" s="1"/>
  <c r="D48" i="45" s="1"/>
  <c r="D49" i="45" s="1"/>
  <c r="D50" i="45" s="1"/>
  <c r="E50" i="45" s="1"/>
  <c r="R50" i="45" s="1"/>
  <c r="D41" i="45"/>
  <c r="AA31" i="88"/>
  <c r="B32" i="88"/>
  <c r="AT30" i="88"/>
  <c r="S41" i="45"/>
  <c r="B31" i="87"/>
  <c r="AT29" i="87"/>
  <c r="AA30" i="87"/>
  <c r="AA31" i="86"/>
  <c r="AT30" i="86"/>
  <c r="B32" i="86"/>
  <c r="AA31" i="85"/>
  <c r="AT30" i="85"/>
  <c r="B32" i="85"/>
  <c r="AA31" i="84"/>
  <c r="B32" i="84"/>
  <c r="AT30" i="84"/>
  <c r="B31" i="83"/>
  <c r="AT29" i="83"/>
  <c r="AA30" i="83"/>
  <c r="B31" i="82"/>
  <c r="AT29" i="82"/>
  <c r="AA30" i="82"/>
  <c r="S35" i="45"/>
  <c r="E36" i="45"/>
  <c r="R36" i="45" s="1"/>
  <c r="O16" i="45"/>
  <c r="E33" i="45"/>
  <c r="R33" i="45" s="1"/>
  <c r="B30" i="81"/>
  <c r="AT28" i="81"/>
  <c r="AA29" i="81"/>
  <c r="S34" i="45"/>
  <c r="E48" i="45"/>
  <c r="R48" i="45" s="1"/>
  <c r="E37" i="45"/>
  <c r="R37" i="45" s="1"/>
  <c r="E40" i="45"/>
  <c r="R40" i="45" s="1"/>
  <c r="AA30" i="80"/>
  <c r="AT29" i="80"/>
  <c r="B31" i="80"/>
  <c r="S33" i="45"/>
  <c r="S32" i="45"/>
  <c r="B31" i="79"/>
  <c r="AT29" i="79"/>
  <c r="AA30" i="79"/>
  <c r="AA31" i="78"/>
  <c r="B32" i="78"/>
  <c r="AT30" i="78"/>
  <c r="S49" i="45"/>
  <c r="S48" i="45"/>
  <c r="S47" i="45"/>
  <c r="S24" i="45"/>
  <c r="S31" i="45"/>
  <c r="S39" i="45"/>
  <c r="S27" i="45"/>
  <c r="S28" i="45"/>
  <c r="S37" i="45"/>
  <c r="S46" i="45"/>
  <c r="S23" i="45"/>
  <c r="S29" i="45"/>
  <c r="S26" i="45"/>
  <c r="S38" i="45"/>
  <c r="S25" i="45"/>
  <c r="S30" i="45"/>
  <c r="S36" i="45"/>
  <c r="S40" i="45"/>
  <c r="AA28" i="66"/>
  <c r="B29" i="66"/>
  <c r="AT27" i="66"/>
  <c r="B12" i="58"/>
  <c r="B12" i="68"/>
  <c r="B12" i="73"/>
  <c r="B12" i="75"/>
  <c r="B12" i="61"/>
  <c r="B12" i="63"/>
  <c r="B12" i="71"/>
  <c r="B12" i="76"/>
  <c r="B12" i="66"/>
  <c r="B12" i="60"/>
  <c r="B12" i="72"/>
  <c r="B12" i="59"/>
  <c r="B12" i="67"/>
  <c r="B12" i="70"/>
  <c r="B12" i="74"/>
  <c r="AA30" i="76"/>
  <c r="B31" i="76"/>
  <c r="AT29" i="76"/>
  <c r="S120" i="75"/>
  <c r="V2" i="75"/>
  <c r="AA30" i="73"/>
  <c r="B31" i="73"/>
  <c r="AT29" i="73"/>
  <c r="AY26" i="66"/>
  <c r="BA25" i="66"/>
  <c r="B28" i="68"/>
  <c r="AA27" i="68"/>
  <c r="AT26" i="68"/>
  <c r="AY27" i="58"/>
  <c r="BA26" i="58"/>
  <c r="AA28" i="61"/>
  <c r="B29" i="61"/>
  <c r="AT27" i="61"/>
  <c r="AA29" i="58"/>
  <c r="B30" i="58"/>
  <c r="B31" i="58" s="1"/>
  <c r="AT28" i="58"/>
  <c r="S20" i="45"/>
  <c r="S21" i="45"/>
  <c r="E20" i="45"/>
  <c r="E31" i="45"/>
  <c r="E30" i="45"/>
  <c r="E14" i="45"/>
  <c r="E21" i="45"/>
  <c r="E16" i="45"/>
  <c r="E27" i="45"/>
  <c r="E26" i="45"/>
  <c r="E13" i="45"/>
  <c r="E47" i="45"/>
  <c r="R47" i="45" s="1"/>
  <c r="E22" i="45"/>
  <c r="E39" i="45"/>
  <c r="E38" i="45"/>
  <c r="R38" i="45" s="1"/>
  <c r="E18" i="45"/>
  <c r="B22" i="46"/>
  <c r="AA22" i="46" s="1"/>
  <c r="C4" i="34"/>
  <c r="C12" i="34" s="1"/>
  <c r="C4" i="41"/>
  <c r="C12" i="41" s="1"/>
  <c r="C4" i="44"/>
  <c r="C12" i="44" s="1"/>
  <c r="BB5" i="11"/>
  <c r="S22" i="45" a="1"/>
  <c r="S19" i="45" a="1"/>
  <c r="E46" i="45" l="1"/>
  <c r="R46" i="45" s="1"/>
  <c r="E49" i="45"/>
  <c r="R49" i="45" s="1"/>
  <c r="E41" i="45"/>
  <c r="R41" i="45" s="1"/>
  <c r="D42" i="45"/>
  <c r="B34" i="89"/>
  <c r="AT32" i="89"/>
  <c r="AA33" i="89"/>
  <c r="AA32" i="88"/>
  <c r="B33" i="88"/>
  <c r="AT31" i="88"/>
  <c r="B32" i="87"/>
  <c r="AT30" i="87"/>
  <c r="AA31" i="87"/>
  <c r="B33" i="86"/>
  <c r="AT31" i="86"/>
  <c r="AA32" i="86"/>
  <c r="AA32" i="85"/>
  <c r="B33" i="85"/>
  <c r="AT31" i="85"/>
  <c r="AA32" i="84"/>
  <c r="B33" i="84"/>
  <c r="AT31" i="84"/>
  <c r="B32" i="83"/>
  <c r="AT30" i="83"/>
  <c r="AA31" i="83"/>
  <c r="B32" i="82"/>
  <c r="AT30" i="82"/>
  <c r="AA31" i="82"/>
  <c r="Y124" i="75"/>
  <c r="B31" i="81"/>
  <c r="AT29" i="81"/>
  <c r="AA30" i="81"/>
  <c r="B32" i="80"/>
  <c r="AT30" i="80"/>
  <c r="AA31" i="80"/>
  <c r="B32" i="79"/>
  <c r="AT30" i="79"/>
  <c r="AA31" i="79"/>
  <c r="AA32" i="78"/>
  <c r="B33" i="78"/>
  <c r="AT31" i="78"/>
  <c r="AA29" i="66"/>
  <c r="B30" i="66"/>
  <c r="AT28" i="66"/>
  <c r="B32" i="76"/>
  <c r="AA31" i="76"/>
  <c r="AT30" i="76"/>
  <c r="X124" i="75"/>
  <c r="AA31" i="73"/>
  <c r="B32" i="73"/>
  <c r="AT30" i="73"/>
  <c r="AY27" i="66"/>
  <c r="BA26" i="66"/>
  <c r="B29" i="68"/>
  <c r="AT27" i="68"/>
  <c r="AA28" i="68"/>
  <c r="AY28" i="58"/>
  <c r="BA27" i="58"/>
  <c r="B30" i="61"/>
  <c r="AA29" i="61"/>
  <c r="AT28" i="61"/>
  <c r="AA31" i="58"/>
  <c r="B32" i="58"/>
  <c r="B33" i="58" s="1"/>
  <c r="AT30" i="58"/>
  <c r="AA30" i="58"/>
  <c r="AT29" i="58"/>
  <c r="S22" i="45"/>
  <c r="B12" i="46"/>
  <c r="S19" i="45"/>
  <c r="B23" i="46"/>
  <c r="AA23" i="46" s="1"/>
  <c r="Z20" i="44"/>
  <c r="Z21" i="44"/>
  <c r="Z22" i="44"/>
  <c r="Z23" i="44"/>
  <c r="Z24" i="44"/>
  <c r="Z25" i="44"/>
  <c r="D127" i="44"/>
  <c r="AV127" i="44" s="1"/>
  <c r="B127" i="44"/>
  <c r="D126" i="44"/>
  <c r="AV126" i="44" s="1"/>
  <c r="B126" i="44"/>
  <c r="D125" i="44"/>
  <c r="AV125" i="44" s="1"/>
  <c r="B125" i="44"/>
  <c r="D124" i="44"/>
  <c r="AV124" i="44" s="1"/>
  <c r="B124" i="44"/>
  <c r="D123" i="44"/>
  <c r="AV123" i="44" s="1"/>
  <c r="B123" i="44"/>
  <c r="D122" i="44"/>
  <c r="AV122" i="44" s="1"/>
  <c r="B122" i="44"/>
  <c r="D121" i="44"/>
  <c r="AV121" i="44" s="1"/>
  <c r="B121" i="44"/>
  <c r="AT116" i="44"/>
  <c r="AS115" i="44"/>
  <c r="AR115" i="44"/>
  <c r="AT115" i="44"/>
  <c r="Z115" i="44"/>
  <c r="Q115" i="44"/>
  <c r="J115" i="44"/>
  <c r="I115" i="44"/>
  <c r="H115" i="44"/>
  <c r="G115" i="44"/>
  <c r="AV115" i="44" s="1"/>
  <c r="B115" i="44"/>
  <c r="AA115" i="44" s="1"/>
  <c r="AS114" i="44"/>
  <c r="AR114" i="44"/>
  <c r="AT114" i="44"/>
  <c r="Z114" i="44"/>
  <c r="Q114" i="44"/>
  <c r="J114" i="44"/>
  <c r="I114" i="44"/>
  <c r="H114" i="44"/>
  <c r="G114" i="44"/>
  <c r="AV114" i="44" s="1"/>
  <c r="B114" i="44"/>
  <c r="AA114" i="44" s="1"/>
  <c r="AS113" i="44"/>
  <c r="AR113" i="44"/>
  <c r="AT113" i="44"/>
  <c r="Z113" i="44"/>
  <c r="Q113" i="44"/>
  <c r="J113" i="44"/>
  <c r="I113" i="44"/>
  <c r="H113" i="44"/>
  <c r="G113" i="44"/>
  <c r="AV113" i="44" s="1"/>
  <c r="B113" i="44"/>
  <c r="AA113" i="44" s="1"/>
  <c r="AS112" i="44"/>
  <c r="AR112" i="44"/>
  <c r="AT112" i="44"/>
  <c r="Z112" i="44"/>
  <c r="Q112" i="44"/>
  <c r="J112" i="44"/>
  <c r="I112" i="44"/>
  <c r="H112" i="44"/>
  <c r="G112" i="44"/>
  <c r="AV112" i="44" s="1"/>
  <c r="B112" i="44"/>
  <c r="AA112" i="44" s="1"/>
  <c r="AS111" i="44"/>
  <c r="AR111" i="44"/>
  <c r="AT111" i="44"/>
  <c r="Z111" i="44"/>
  <c r="Q111" i="44"/>
  <c r="J111" i="44"/>
  <c r="I111" i="44"/>
  <c r="H111" i="44"/>
  <c r="G111" i="44"/>
  <c r="AV111" i="44" s="1"/>
  <c r="B111" i="44"/>
  <c r="AA111" i="44" s="1"/>
  <c r="AS110" i="44"/>
  <c r="AR110" i="44"/>
  <c r="AT110" i="44"/>
  <c r="Z110" i="44"/>
  <c r="Q110" i="44"/>
  <c r="J110" i="44"/>
  <c r="I110" i="44"/>
  <c r="H110" i="44"/>
  <c r="G110" i="44"/>
  <c r="AV110" i="44" s="1"/>
  <c r="B110" i="44"/>
  <c r="AA110" i="44" s="1"/>
  <c r="AS109" i="44"/>
  <c r="AR109" i="44"/>
  <c r="AT109" i="44"/>
  <c r="Z109" i="44"/>
  <c r="Q109" i="44"/>
  <c r="J109" i="44"/>
  <c r="I109" i="44"/>
  <c r="H109" i="44"/>
  <c r="G109" i="44"/>
  <c r="AV109" i="44" s="1"/>
  <c r="B109" i="44"/>
  <c r="AA109" i="44" s="1"/>
  <c r="AS108" i="44"/>
  <c r="AR108" i="44"/>
  <c r="AT108" i="44"/>
  <c r="Z108" i="44"/>
  <c r="Q108" i="44"/>
  <c r="J108" i="44"/>
  <c r="I108" i="44"/>
  <c r="H108" i="44"/>
  <c r="G108" i="44"/>
  <c r="AV108" i="44" s="1"/>
  <c r="B108" i="44"/>
  <c r="AA108" i="44" s="1"/>
  <c r="AS107" i="44"/>
  <c r="AR107" i="44"/>
  <c r="AT107" i="44"/>
  <c r="Z107" i="44"/>
  <c r="Q107" i="44"/>
  <c r="J107" i="44"/>
  <c r="I107" i="44"/>
  <c r="H107" i="44"/>
  <c r="G107" i="44"/>
  <c r="AV107" i="44" s="1"/>
  <c r="B107" i="44"/>
  <c r="AA107" i="44" s="1"/>
  <c r="AS106" i="44"/>
  <c r="AR106" i="44"/>
  <c r="AT106" i="44"/>
  <c r="Z106" i="44"/>
  <c r="Q106" i="44"/>
  <c r="J106" i="44"/>
  <c r="I106" i="44"/>
  <c r="H106" i="44"/>
  <c r="G106" i="44"/>
  <c r="AV106" i="44" s="1"/>
  <c r="B106" i="44"/>
  <c r="AA106" i="44" s="1"/>
  <c r="AS105" i="44"/>
  <c r="AR105" i="44"/>
  <c r="AT105" i="44"/>
  <c r="Z105" i="44"/>
  <c r="Q105" i="44"/>
  <c r="J105" i="44"/>
  <c r="I105" i="44"/>
  <c r="H105" i="44"/>
  <c r="G105" i="44"/>
  <c r="AV105" i="44" s="1"/>
  <c r="B105" i="44"/>
  <c r="AA105" i="44" s="1"/>
  <c r="AS104" i="44"/>
  <c r="AR104" i="44"/>
  <c r="AT104" i="44"/>
  <c r="Z104" i="44"/>
  <c r="Q104" i="44"/>
  <c r="J104" i="44"/>
  <c r="I104" i="44"/>
  <c r="H104" i="44"/>
  <c r="G104" i="44"/>
  <c r="AV104" i="44" s="1"/>
  <c r="B104" i="44"/>
  <c r="AA104" i="44" s="1"/>
  <c r="AS103" i="44"/>
  <c r="AR103" i="44"/>
  <c r="AT103" i="44"/>
  <c r="Z103" i="44"/>
  <c r="Q103" i="44"/>
  <c r="J103" i="44"/>
  <c r="I103" i="44"/>
  <c r="H103" i="44"/>
  <c r="G103" i="44"/>
  <c r="AV103" i="44" s="1"/>
  <c r="B103" i="44"/>
  <c r="AA103" i="44" s="1"/>
  <c r="AS102" i="44"/>
  <c r="AR102" i="44"/>
  <c r="AT102" i="44"/>
  <c r="Z102" i="44"/>
  <c r="Q102" i="44"/>
  <c r="J102" i="44"/>
  <c r="I102" i="44"/>
  <c r="H102" i="44"/>
  <c r="G102" i="44"/>
  <c r="AV102" i="44" s="1"/>
  <c r="B102" i="44"/>
  <c r="AA102" i="44" s="1"/>
  <c r="AS101" i="44"/>
  <c r="AR101" i="44"/>
  <c r="AT101" i="44"/>
  <c r="Z101" i="44"/>
  <c r="Q101" i="44"/>
  <c r="J101" i="44"/>
  <c r="I101" i="44"/>
  <c r="H101" i="44"/>
  <c r="G101" i="44"/>
  <c r="AV101" i="44" s="1"/>
  <c r="B101" i="44"/>
  <c r="AA101" i="44" s="1"/>
  <c r="AS100" i="44"/>
  <c r="AR100" i="44"/>
  <c r="AT100" i="44"/>
  <c r="Z100" i="44"/>
  <c r="Q100" i="44"/>
  <c r="J100" i="44"/>
  <c r="I100" i="44"/>
  <c r="H100" i="44"/>
  <c r="G100" i="44"/>
  <c r="AV100" i="44" s="1"/>
  <c r="B100" i="44"/>
  <c r="AA100" i="44" s="1"/>
  <c r="AS99" i="44"/>
  <c r="AR99" i="44"/>
  <c r="AT99" i="44"/>
  <c r="Z99" i="44"/>
  <c r="Q99" i="44"/>
  <c r="J99" i="44"/>
  <c r="I99" i="44"/>
  <c r="H99" i="44"/>
  <c r="G99" i="44"/>
  <c r="AV99" i="44" s="1"/>
  <c r="B99" i="44"/>
  <c r="AA99" i="44" s="1"/>
  <c r="AS98" i="44"/>
  <c r="AR98" i="44"/>
  <c r="AT98" i="44"/>
  <c r="Z98" i="44"/>
  <c r="Q98" i="44"/>
  <c r="J98" i="44"/>
  <c r="I98" i="44"/>
  <c r="H98" i="44"/>
  <c r="G98" i="44"/>
  <c r="AV98" i="44" s="1"/>
  <c r="B98" i="44"/>
  <c r="AA98" i="44" s="1"/>
  <c r="AS97" i="44"/>
  <c r="AR97" i="44"/>
  <c r="AT97" i="44"/>
  <c r="Z97" i="44"/>
  <c r="Q97" i="44"/>
  <c r="J97" i="44"/>
  <c r="I97" i="44"/>
  <c r="H97" i="44"/>
  <c r="G97" i="44"/>
  <c r="AV97" i="44" s="1"/>
  <c r="B97" i="44"/>
  <c r="AA97" i="44" s="1"/>
  <c r="AS96" i="44"/>
  <c r="AR96" i="44"/>
  <c r="AT96" i="44"/>
  <c r="Z96" i="44"/>
  <c r="Q96" i="44"/>
  <c r="J96" i="44"/>
  <c r="I96" i="44"/>
  <c r="H96" i="44"/>
  <c r="G96" i="44"/>
  <c r="AV96" i="44" s="1"/>
  <c r="B96" i="44"/>
  <c r="AA96" i="44" s="1"/>
  <c r="AS95" i="44"/>
  <c r="AR95" i="44"/>
  <c r="AT95" i="44"/>
  <c r="Z95" i="44"/>
  <c r="Q95" i="44"/>
  <c r="J95" i="44"/>
  <c r="I95" i="44"/>
  <c r="H95" i="44"/>
  <c r="G95" i="44"/>
  <c r="AV95" i="44" s="1"/>
  <c r="B95" i="44"/>
  <c r="AA95" i="44" s="1"/>
  <c r="AS94" i="44"/>
  <c r="AR94" i="44"/>
  <c r="AT94" i="44"/>
  <c r="Z94" i="44"/>
  <c r="Q94" i="44"/>
  <c r="J94" i="44"/>
  <c r="I94" i="44"/>
  <c r="H94" i="44"/>
  <c r="G94" i="44"/>
  <c r="AV94" i="44" s="1"/>
  <c r="B94" i="44"/>
  <c r="AA94" i="44" s="1"/>
  <c r="AS93" i="44"/>
  <c r="AR93" i="44"/>
  <c r="AT93" i="44"/>
  <c r="Z93" i="44"/>
  <c r="Q93" i="44"/>
  <c r="J93" i="44"/>
  <c r="I93" i="44"/>
  <c r="H93" i="44"/>
  <c r="G93" i="44"/>
  <c r="AV93" i="44" s="1"/>
  <c r="B93" i="44"/>
  <c r="AA93" i="44" s="1"/>
  <c r="AS92" i="44"/>
  <c r="AR92" i="44"/>
  <c r="AT92" i="44"/>
  <c r="Z92" i="44"/>
  <c r="Q92" i="44"/>
  <c r="J92" i="44"/>
  <c r="I92" i="44"/>
  <c r="H92" i="44"/>
  <c r="G92" i="44"/>
  <c r="AV92" i="44" s="1"/>
  <c r="B92" i="44"/>
  <c r="AA92" i="44" s="1"/>
  <c r="AS91" i="44"/>
  <c r="AR91" i="44"/>
  <c r="AT91" i="44"/>
  <c r="Z91" i="44"/>
  <c r="Q91" i="44"/>
  <c r="J91" i="44"/>
  <c r="I91" i="44"/>
  <c r="H91" i="44"/>
  <c r="G91" i="44"/>
  <c r="AV91" i="44" s="1"/>
  <c r="B91" i="44"/>
  <c r="AA91" i="44" s="1"/>
  <c r="AS90" i="44"/>
  <c r="AR90" i="44"/>
  <c r="AT90" i="44"/>
  <c r="Z90" i="44"/>
  <c r="Q90" i="44"/>
  <c r="J90" i="44"/>
  <c r="I90" i="44"/>
  <c r="H90" i="44"/>
  <c r="G90" i="44"/>
  <c r="B90" i="44"/>
  <c r="AA90" i="44" s="1"/>
  <c r="AS89" i="44"/>
  <c r="AR89" i="44"/>
  <c r="AT89" i="44"/>
  <c r="Z89" i="44"/>
  <c r="Q89" i="44"/>
  <c r="J89" i="44"/>
  <c r="I89" i="44"/>
  <c r="H89" i="44"/>
  <c r="G89" i="44"/>
  <c r="B89" i="44"/>
  <c r="AA89" i="44" s="1"/>
  <c r="AS88" i="44"/>
  <c r="AR88" i="44"/>
  <c r="AT88" i="44"/>
  <c r="Z88" i="44"/>
  <c r="Q88" i="44"/>
  <c r="J88" i="44"/>
  <c r="I88" i="44"/>
  <c r="H88" i="44"/>
  <c r="G88" i="44"/>
  <c r="AV88" i="44" s="1"/>
  <c r="B88" i="44"/>
  <c r="AA88" i="44" s="1"/>
  <c r="AS87" i="44"/>
  <c r="AR87" i="44"/>
  <c r="AT87" i="44"/>
  <c r="Z87" i="44"/>
  <c r="Q87" i="44"/>
  <c r="J87" i="44"/>
  <c r="I87" i="44"/>
  <c r="H87" i="44"/>
  <c r="G87" i="44"/>
  <c r="B87" i="44"/>
  <c r="AA87" i="44" s="1"/>
  <c r="AS86" i="44"/>
  <c r="AR86" i="44"/>
  <c r="AT86" i="44"/>
  <c r="Z86" i="44"/>
  <c r="Q86" i="44"/>
  <c r="J86" i="44"/>
  <c r="I86" i="44"/>
  <c r="H86" i="44"/>
  <c r="G86" i="44"/>
  <c r="B86" i="44"/>
  <c r="AA86" i="44" s="1"/>
  <c r="AS85" i="44"/>
  <c r="AR85" i="44"/>
  <c r="AT85" i="44"/>
  <c r="Z85" i="44"/>
  <c r="Q85" i="44"/>
  <c r="J85" i="44"/>
  <c r="I85" i="44"/>
  <c r="H85" i="44"/>
  <c r="G85" i="44"/>
  <c r="B85" i="44"/>
  <c r="AA85" i="44" s="1"/>
  <c r="AS84" i="44"/>
  <c r="AR84" i="44"/>
  <c r="AT84" i="44"/>
  <c r="Z84" i="44"/>
  <c r="Q84" i="44"/>
  <c r="J84" i="44"/>
  <c r="I84" i="44"/>
  <c r="H84" i="44"/>
  <c r="G84" i="44"/>
  <c r="AV84" i="44" s="1"/>
  <c r="B84" i="44"/>
  <c r="AA84" i="44" s="1"/>
  <c r="AS83" i="44"/>
  <c r="AR83" i="44"/>
  <c r="AT83" i="44"/>
  <c r="Z83" i="44"/>
  <c r="Q83" i="44"/>
  <c r="J83" i="44"/>
  <c r="I83" i="44"/>
  <c r="H83" i="44"/>
  <c r="G83" i="44"/>
  <c r="B83" i="44"/>
  <c r="AA83" i="44" s="1"/>
  <c r="AS82" i="44"/>
  <c r="AR82" i="44"/>
  <c r="AT82" i="44"/>
  <c r="Z82" i="44"/>
  <c r="Q82" i="44"/>
  <c r="J82" i="44"/>
  <c r="I82" i="44"/>
  <c r="H82" i="44"/>
  <c r="G82" i="44"/>
  <c r="B82" i="44"/>
  <c r="AA82" i="44" s="1"/>
  <c r="AS81" i="44"/>
  <c r="AR81" i="44"/>
  <c r="AT81" i="44"/>
  <c r="Z81" i="44"/>
  <c r="Q81" i="44"/>
  <c r="J81" i="44"/>
  <c r="I81" i="44"/>
  <c r="H81" i="44"/>
  <c r="G81" i="44"/>
  <c r="B81" i="44"/>
  <c r="AA81" i="44" s="1"/>
  <c r="AS80" i="44"/>
  <c r="AR80" i="44"/>
  <c r="AT80" i="44"/>
  <c r="Z80" i="44"/>
  <c r="Q80" i="44"/>
  <c r="J80" i="44"/>
  <c r="I80" i="44"/>
  <c r="H80" i="44"/>
  <c r="G80" i="44"/>
  <c r="AV80" i="44" s="1"/>
  <c r="B80" i="44"/>
  <c r="AA80" i="44" s="1"/>
  <c r="AS79" i="44"/>
  <c r="AR79" i="44"/>
  <c r="AT79" i="44"/>
  <c r="Z79" i="44"/>
  <c r="Q79" i="44"/>
  <c r="J79" i="44"/>
  <c r="I79" i="44"/>
  <c r="H79" i="44"/>
  <c r="G79" i="44"/>
  <c r="B79" i="44"/>
  <c r="AA79" i="44" s="1"/>
  <c r="AS78" i="44"/>
  <c r="AR78" i="44"/>
  <c r="AT78" i="44"/>
  <c r="Z78" i="44"/>
  <c r="Q78" i="44"/>
  <c r="J78" i="44"/>
  <c r="I78" i="44"/>
  <c r="H78" i="44"/>
  <c r="G78" i="44"/>
  <c r="B78" i="44"/>
  <c r="AA78" i="44" s="1"/>
  <c r="AS77" i="44"/>
  <c r="AR77" i="44"/>
  <c r="AT77" i="44"/>
  <c r="Z77" i="44"/>
  <c r="Q77" i="44"/>
  <c r="J77" i="44"/>
  <c r="I77" i="44"/>
  <c r="H77" i="44"/>
  <c r="G77" i="44"/>
  <c r="B77" i="44"/>
  <c r="AA77" i="44" s="1"/>
  <c r="AS76" i="44"/>
  <c r="AR76" i="44"/>
  <c r="AT76" i="44"/>
  <c r="Z76" i="44"/>
  <c r="Q76" i="44"/>
  <c r="J76" i="44"/>
  <c r="I76" i="44"/>
  <c r="H76" i="44"/>
  <c r="G76" i="44"/>
  <c r="AV76" i="44" s="1"/>
  <c r="B76" i="44"/>
  <c r="AA76" i="44" s="1"/>
  <c r="AS75" i="44"/>
  <c r="AR75" i="44"/>
  <c r="AT75" i="44"/>
  <c r="Z75" i="44"/>
  <c r="Q75" i="44"/>
  <c r="J75" i="44"/>
  <c r="I75" i="44"/>
  <c r="H75" i="44"/>
  <c r="G75" i="44"/>
  <c r="B75" i="44"/>
  <c r="AA75" i="44" s="1"/>
  <c r="AS74" i="44"/>
  <c r="AR74" i="44"/>
  <c r="AT74" i="44"/>
  <c r="Z74" i="44"/>
  <c r="Q74" i="44"/>
  <c r="J74" i="44"/>
  <c r="I74" i="44"/>
  <c r="H74" i="44"/>
  <c r="G74" i="44"/>
  <c r="B74" i="44"/>
  <c r="AA74" i="44" s="1"/>
  <c r="AS73" i="44"/>
  <c r="AR73" i="44"/>
  <c r="AT73" i="44"/>
  <c r="Z73" i="44"/>
  <c r="Q73" i="44"/>
  <c r="J73" i="44"/>
  <c r="I73" i="44"/>
  <c r="H73" i="44"/>
  <c r="G73" i="44"/>
  <c r="B73" i="44"/>
  <c r="AA73" i="44" s="1"/>
  <c r="AS72" i="44"/>
  <c r="AR72" i="44"/>
  <c r="AT72" i="44"/>
  <c r="Z72" i="44"/>
  <c r="Q72" i="44"/>
  <c r="J72" i="44"/>
  <c r="I72" i="44"/>
  <c r="H72" i="44"/>
  <c r="G72" i="44"/>
  <c r="AV72" i="44" s="1"/>
  <c r="B72" i="44"/>
  <c r="AA72" i="44" s="1"/>
  <c r="AS71" i="44"/>
  <c r="AR71" i="44"/>
  <c r="AT71" i="44"/>
  <c r="Z71" i="44"/>
  <c r="Q71" i="44"/>
  <c r="J71" i="44"/>
  <c r="I71" i="44"/>
  <c r="H71" i="44"/>
  <c r="G71" i="44"/>
  <c r="B71" i="44"/>
  <c r="AA71" i="44" s="1"/>
  <c r="AS70" i="44"/>
  <c r="AR70" i="44"/>
  <c r="AT70" i="44"/>
  <c r="Z70" i="44"/>
  <c r="Q70" i="44"/>
  <c r="J70" i="44"/>
  <c r="I70" i="44"/>
  <c r="H70" i="44"/>
  <c r="G70" i="44"/>
  <c r="B70" i="44"/>
  <c r="AA70" i="44" s="1"/>
  <c r="AS69" i="44"/>
  <c r="AR69" i="44"/>
  <c r="AT69" i="44"/>
  <c r="Z69" i="44"/>
  <c r="Q69" i="44"/>
  <c r="J69" i="44"/>
  <c r="I69" i="44"/>
  <c r="H69" i="44"/>
  <c r="G69" i="44"/>
  <c r="B69" i="44"/>
  <c r="AA69" i="44" s="1"/>
  <c r="AS68" i="44"/>
  <c r="AR68" i="44"/>
  <c r="AT68" i="44"/>
  <c r="Z68" i="44"/>
  <c r="Q68" i="44"/>
  <c r="J68" i="44"/>
  <c r="I68" i="44"/>
  <c r="H68" i="44"/>
  <c r="G68" i="44"/>
  <c r="AV68" i="44" s="1"/>
  <c r="B68" i="44"/>
  <c r="AA68" i="44" s="1"/>
  <c r="AS67" i="44"/>
  <c r="AR67" i="44"/>
  <c r="AT67" i="44"/>
  <c r="Z67" i="44"/>
  <c r="Q67" i="44"/>
  <c r="J67" i="44"/>
  <c r="I67" i="44"/>
  <c r="H67" i="44"/>
  <c r="G67" i="44"/>
  <c r="B67" i="44"/>
  <c r="AA67" i="44" s="1"/>
  <c r="AS66" i="44"/>
  <c r="AR66" i="44"/>
  <c r="AT66" i="44"/>
  <c r="Z66" i="44"/>
  <c r="Q66" i="44"/>
  <c r="J66" i="44"/>
  <c r="I66" i="44"/>
  <c r="H66" i="44"/>
  <c r="G66" i="44"/>
  <c r="B66" i="44"/>
  <c r="AA66" i="44" s="1"/>
  <c r="AS65" i="44"/>
  <c r="AR65" i="44"/>
  <c r="AT65" i="44"/>
  <c r="Z65" i="44"/>
  <c r="Q65" i="44"/>
  <c r="J65" i="44"/>
  <c r="I65" i="44"/>
  <c r="H65" i="44"/>
  <c r="G65" i="44"/>
  <c r="B65" i="44"/>
  <c r="AA65" i="44" s="1"/>
  <c r="AV64" i="44"/>
  <c r="AS64" i="44"/>
  <c r="AR64" i="44"/>
  <c r="AT64" i="44"/>
  <c r="Z64" i="44"/>
  <c r="Q64" i="44"/>
  <c r="J64" i="44"/>
  <c r="I64" i="44"/>
  <c r="H64" i="44"/>
  <c r="G64" i="44"/>
  <c r="B64" i="44"/>
  <c r="AA64" i="44" s="1"/>
  <c r="AS63" i="44"/>
  <c r="AR63" i="44"/>
  <c r="AT63" i="44"/>
  <c r="Z63" i="44"/>
  <c r="Q63" i="44"/>
  <c r="J63" i="44"/>
  <c r="I63" i="44"/>
  <c r="H63" i="44"/>
  <c r="G63" i="44"/>
  <c r="B63" i="44"/>
  <c r="AA63" i="44" s="1"/>
  <c r="AS62" i="44"/>
  <c r="AR62" i="44"/>
  <c r="AT62" i="44"/>
  <c r="Z62" i="44"/>
  <c r="Q62" i="44"/>
  <c r="J62" i="44"/>
  <c r="I62" i="44"/>
  <c r="H62" i="44"/>
  <c r="G62" i="44"/>
  <c r="B62" i="44"/>
  <c r="AA62" i="44" s="1"/>
  <c r="AS61" i="44"/>
  <c r="AR61" i="44"/>
  <c r="AT61" i="44"/>
  <c r="Z61" i="44"/>
  <c r="Q61" i="44"/>
  <c r="J61" i="44"/>
  <c r="I61" i="44"/>
  <c r="H61" i="44"/>
  <c r="G61" i="44"/>
  <c r="B61" i="44"/>
  <c r="AA61" i="44" s="1"/>
  <c r="AS60" i="44"/>
  <c r="AR60" i="44"/>
  <c r="AT60" i="44"/>
  <c r="Z60" i="44"/>
  <c r="Q60" i="44"/>
  <c r="J60" i="44"/>
  <c r="I60" i="44"/>
  <c r="H60" i="44"/>
  <c r="G60" i="44"/>
  <c r="AV60" i="44" s="1"/>
  <c r="B60" i="44"/>
  <c r="AA60" i="44" s="1"/>
  <c r="AS59" i="44"/>
  <c r="AR59" i="44"/>
  <c r="AT59" i="44"/>
  <c r="Z59" i="44"/>
  <c r="Q59" i="44"/>
  <c r="J59" i="44"/>
  <c r="I59" i="44"/>
  <c r="H59" i="44"/>
  <c r="G59" i="44"/>
  <c r="B59" i="44"/>
  <c r="AA59" i="44" s="1"/>
  <c r="AS58" i="44"/>
  <c r="AR58" i="44"/>
  <c r="AT58" i="44"/>
  <c r="Z58" i="44"/>
  <c r="Q58" i="44"/>
  <c r="J58" i="44"/>
  <c r="I58" i="44"/>
  <c r="H58" i="44"/>
  <c r="G58" i="44"/>
  <c r="B58" i="44"/>
  <c r="AA58" i="44" s="1"/>
  <c r="AS57" i="44"/>
  <c r="AR57" i="44"/>
  <c r="AT57" i="44"/>
  <c r="Z57" i="44"/>
  <c r="Q57" i="44"/>
  <c r="J57" i="44"/>
  <c r="I57" i="44"/>
  <c r="H57" i="44"/>
  <c r="G57" i="44"/>
  <c r="B57" i="44"/>
  <c r="AA57" i="44" s="1"/>
  <c r="AS56" i="44"/>
  <c r="AR56" i="44"/>
  <c r="AT56" i="44"/>
  <c r="Z56" i="44"/>
  <c r="Q56" i="44"/>
  <c r="J56" i="44"/>
  <c r="I56" i="44"/>
  <c r="H56" i="44"/>
  <c r="G56" i="44"/>
  <c r="AV56" i="44" s="1"/>
  <c r="B56" i="44"/>
  <c r="AA56" i="44" s="1"/>
  <c r="AS55" i="44"/>
  <c r="AR55" i="44"/>
  <c r="AT55" i="44"/>
  <c r="Z55" i="44"/>
  <c r="Q55" i="44"/>
  <c r="J55" i="44"/>
  <c r="I55" i="44"/>
  <c r="H55" i="44"/>
  <c r="G55" i="44"/>
  <c r="B55" i="44"/>
  <c r="AA55" i="44" s="1"/>
  <c r="AS54" i="44"/>
  <c r="AR54" i="44"/>
  <c r="AT54" i="44"/>
  <c r="Z54" i="44"/>
  <c r="Q54" i="44"/>
  <c r="J54" i="44"/>
  <c r="I54" i="44"/>
  <c r="H54" i="44"/>
  <c r="G54" i="44"/>
  <c r="B54" i="44"/>
  <c r="AA54" i="44" s="1"/>
  <c r="AS53" i="44"/>
  <c r="AR53" i="44"/>
  <c r="AT53" i="44"/>
  <c r="Z53" i="44"/>
  <c r="Q53" i="44"/>
  <c r="J53" i="44"/>
  <c r="I53" i="44"/>
  <c r="H53" i="44"/>
  <c r="G53" i="44"/>
  <c r="B53" i="44"/>
  <c r="AA53" i="44" s="1"/>
  <c r="AS52" i="44"/>
  <c r="AR52" i="44"/>
  <c r="AT52" i="44"/>
  <c r="Z52" i="44"/>
  <c r="Q52" i="44"/>
  <c r="J52" i="44"/>
  <c r="I52" i="44"/>
  <c r="H52" i="44"/>
  <c r="G52" i="44"/>
  <c r="AV52" i="44" s="1"/>
  <c r="B52" i="44"/>
  <c r="AA52" i="44" s="1"/>
  <c r="AS51" i="44"/>
  <c r="AR51" i="44"/>
  <c r="AT51" i="44"/>
  <c r="Z51" i="44"/>
  <c r="Q51" i="44"/>
  <c r="J51" i="44"/>
  <c r="I51" i="44"/>
  <c r="H51" i="44"/>
  <c r="G51" i="44"/>
  <c r="B51" i="44"/>
  <c r="AA51" i="44" s="1"/>
  <c r="AS50" i="44"/>
  <c r="AR50" i="44"/>
  <c r="AT50" i="44"/>
  <c r="Z50" i="44"/>
  <c r="Q50" i="44"/>
  <c r="J50" i="44"/>
  <c r="I50" i="44"/>
  <c r="H50" i="44"/>
  <c r="G50" i="44"/>
  <c r="B50" i="44"/>
  <c r="AA50" i="44" s="1"/>
  <c r="AS49" i="44"/>
  <c r="AR49" i="44"/>
  <c r="AT49" i="44"/>
  <c r="Z49" i="44"/>
  <c r="Q49" i="44"/>
  <c r="J49" i="44"/>
  <c r="I49" i="44"/>
  <c r="H49" i="44"/>
  <c r="G49" i="44"/>
  <c r="B49" i="44"/>
  <c r="AA49" i="44" s="1"/>
  <c r="AS48" i="44"/>
  <c r="AR48" i="44"/>
  <c r="AT48" i="44"/>
  <c r="Z48" i="44"/>
  <c r="Q48" i="44"/>
  <c r="J48" i="44"/>
  <c r="I48" i="44"/>
  <c r="H48" i="44"/>
  <c r="G48" i="44"/>
  <c r="AV48" i="44" s="1"/>
  <c r="B48" i="44"/>
  <c r="AA48" i="44" s="1"/>
  <c r="AS47" i="44"/>
  <c r="AR47" i="44"/>
  <c r="AT47" i="44"/>
  <c r="Z47" i="44"/>
  <c r="Q47" i="44"/>
  <c r="J47" i="44"/>
  <c r="I47" i="44"/>
  <c r="H47" i="44"/>
  <c r="G47" i="44"/>
  <c r="B47" i="44"/>
  <c r="AA47" i="44" s="1"/>
  <c r="AS46" i="44"/>
  <c r="AR46" i="44"/>
  <c r="AT46" i="44"/>
  <c r="Z46" i="44"/>
  <c r="Q46" i="44"/>
  <c r="J46" i="44"/>
  <c r="I46" i="44"/>
  <c r="H46" i="44"/>
  <c r="G46" i="44"/>
  <c r="B46" i="44"/>
  <c r="AA46" i="44" s="1"/>
  <c r="AS45" i="44"/>
  <c r="AR45" i="44"/>
  <c r="AT45" i="44"/>
  <c r="Z45" i="44"/>
  <c r="Q45" i="44"/>
  <c r="J45" i="44"/>
  <c r="I45" i="44"/>
  <c r="H45" i="44"/>
  <c r="G45" i="44"/>
  <c r="B45" i="44"/>
  <c r="AA45" i="44" s="1"/>
  <c r="AS44" i="44"/>
  <c r="AR44" i="44"/>
  <c r="AT44" i="44"/>
  <c r="Z44" i="44"/>
  <c r="Q44" i="44"/>
  <c r="J44" i="44"/>
  <c r="I44" i="44"/>
  <c r="H44" i="44"/>
  <c r="G44" i="44"/>
  <c r="AV44" i="44" s="1"/>
  <c r="B44" i="44"/>
  <c r="AA44" i="44" s="1"/>
  <c r="AS43" i="44"/>
  <c r="AR43" i="44"/>
  <c r="AT43" i="44"/>
  <c r="Z43" i="44"/>
  <c r="Q43" i="44"/>
  <c r="J43" i="44"/>
  <c r="I43" i="44"/>
  <c r="H43" i="44"/>
  <c r="G43" i="44"/>
  <c r="B43" i="44"/>
  <c r="AA43" i="44" s="1"/>
  <c r="AS42" i="44"/>
  <c r="AR42" i="44"/>
  <c r="AT42" i="44"/>
  <c r="Z42" i="44"/>
  <c r="Q42" i="44"/>
  <c r="J42" i="44"/>
  <c r="I42" i="44"/>
  <c r="H42" i="44"/>
  <c r="G42" i="44"/>
  <c r="B42" i="44"/>
  <c r="AA42" i="44" s="1"/>
  <c r="AS41" i="44"/>
  <c r="AR41" i="44"/>
  <c r="AT41" i="44"/>
  <c r="Z41" i="44"/>
  <c r="Q41" i="44"/>
  <c r="J41" i="44"/>
  <c r="I41" i="44"/>
  <c r="H41" i="44"/>
  <c r="G41" i="44"/>
  <c r="B41" i="44"/>
  <c r="AA41" i="44" s="1"/>
  <c r="AS40" i="44"/>
  <c r="AR40" i="44"/>
  <c r="AT40" i="44"/>
  <c r="Z40" i="44"/>
  <c r="Q40" i="44"/>
  <c r="J40" i="44"/>
  <c r="I40" i="44"/>
  <c r="H40" i="44"/>
  <c r="G40" i="44"/>
  <c r="AV40" i="44" s="1"/>
  <c r="B40" i="44"/>
  <c r="AA40" i="44" s="1"/>
  <c r="AS39" i="44"/>
  <c r="AR39" i="44"/>
  <c r="AT39" i="44"/>
  <c r="Z39" i="44"/>
  <c r="Q39" i="44"/>
  <c r="J39" i="44"/>
  <c r="I39" i="44"/>
  <c r="H39" i="44"/>
  <c r="G39" i="44"/>
  <c r="B39" i="44"/>
  <c r="AA39" i="44" s="1"/>
  <c r="AS38" i="44"/>
  <c r="AR38" i="44"/>
  <c r="AT38" i="44"/>
  <c r="Z38" i="44"/>
  <c r="Q38" i="44"/>
  <c r="J38" i="44"/>
  <c r="I38" i="44"/>
  <c r="H38" i="44"/>
  <c r="G38" i="44"/>
  <c r="B38" i="44"/>
  <c r="AA38" i="44" s="1"/>
  <c r="AS37" i="44"/>
  <c r="AR37" i="44"/>
  <c r="AT37" i="44"/>
  <c r="Z37" i="44"/>
  <c r="Q37" i="44"/>
  <c r="J37" i="44"/>
  <c r="I37" i="44"/>
  <c r="H37" i="44"/>
  <c r="G37" i="44"/>
  <c r="B37" i="44"/>
  <c r="AA37" i="44" s="1"/>
  <c r="AS36" i="44"/>
  <c r="AR36" i="44"/>
  <c r="AT36" i="44"/>
  <c r="Z36" i="44"/>
  <c r="Q36" i="44"/>
  <c r="J36" i="44"/>
  <c r="I36" i="44"/>
  <c r="H36" i="44"/>
  <c r="G36" i="44"/>
  <c r="B36" i="44"/>
  <c r="AA36" i="44" s="1"/>
  <c r="AS35" i="44"/>
  <c r="AR35" i="44"/>
  <c r="AT35" i="44"/>
  <c r="Z35" i="44"/>
  <c r="Q35" i="44"/>
  <c r="J35" i="44"/>
  <c r="I35" i="44"/>
  <c r="H35" i="44"/>
  <c r="G35" i="44"/>
  <c r="B35" i="44"/>
  <c r="AA35" i="44" s="1"/>
  <c r="AS34" i="44"/>
  <c r="AR34" i="44"/>
  <c r="AT34" i="44"/>
  <c r="Z34" i="44"/>
  <c r="Q34" i="44"/>
  <c r="J34" i="44"/>
  <c r="I34" i="44"/>
  <c r="H34" i="44"/>
  <c r="G34" i="44"/>
  <c r="B34" i="44"/>
  <c r="AA34" i="44" s="1"/>
  <c r="AS33" i="44"/>
  <c r="AR33" i="44"/>
  <c r="AT33" i="44"/>
  <c r="Z33" i="44"/>
  <c r="Q33" i="44"/>
  <c r="J33" i="44"/>
  <c r="I33" i="44"/>
  <c r="H33" i="44"/>
  <c r="G33" i="44"/>
  <c r="B33" i="44"/>
  <c r="AA33" i="44" s="1"/>
  <c r="AS32" i="44"/>
  <c r="AR32" i="44"/>
  <c r="AT32" i="44"/>
  <c r="Z32" i="44"/>
  <c r="Q32" i="44"/>
  <c r="J32" i="44"/>
  <c r="I32" i="44"/>
  <c r="H32" i="44"/>
  <c r="G32" i="44"/>
  <c r="B32" i="44"/>
  <c r="AA32" i="44" s="1"/>
  <c r="AS31" i="44"/>
  <c r="AR31" i="44"/>
  <c r="AT31" i="44"/>
  <c r="Z31" i="44"/>
  <c r="Q31" i="44"/>
  <c r="J31" i="44"/>
  <c r="I31" i="44"/>
  <c r="H31" i="44"/>
  <c r="G31" i="44"/>
  <c r="B31" i="44"/>
  <c r="AA31" i="44" s="1"/>
  <c r="AS30" i="44"/>
  <c r="AR30" i="44"/>
  <c r="AT30" i="44"/>
  <c r="Z30" i="44"/>
  <c r="Q30" i="44"/>
  <c r="J30" i="44"/>
  <c r="I30" i="44"/>
  <c r="H30" i="44"/>
  <c r="G30" i="44"/>
  <c r="B30" i="44"/>
  <c r="AA30" i="44" s="1"/>
  <c r="AS29" i="44"/>
  <c r="AR29" i="44"/>
  <c r="AT29" i="44"/>
  <c r="Z29" i="44"/>
  <c r="Q29" i="44"/>
  <c r="J29" i="44"/>
  <c r="I29" i="44"/>
  <c r="H29" i="44"/>
  <c r="G29" i="44"/>
  <c r="B29" i="44"/>
  <c r="AA29" i="44" s="1"/>
  <c r="AS28" i="44"/>
  <c r="AR28" i="44"/>
  <c r="AT28" i="44"/>
  <c r="Z28" i="44"/>
  <c r="Q28" i="44"/>
  <c r="J28" i="44"/>
  <c r="I28" i="44"/>
  <c r="H28" i="44"/>
  <c r="G28" i="44"/>
  <c r="B28" i="44"/>
  <c r="AA28" i="44" s="1"/>
  <c r="AS27" i="44"/>
  <c r="AR27" i="44"/>
  <c r="AT27" i="44"/>
  <c r="Z27" i="44"/>
  <c r="Q27" i="44"/>
  <c r="J27" i="44"/>
  <c r="I27" i="44"/>
  <c r="H27" i="44"/>
  <c r="G27" i="44"/>
  <c r="B27" i="44"/>
  <c r="AA27" i="44" s="1"/>
  <c r="AS26" i="44"/>
  <c r="AR26" i="44"/>
  <c r="AT26" i="44"/>
  <c r="Z26" i="44"/>
  <c r="Q26" i="44"/>
  <c r="J26" i="44"/>
  <c r="I26" i="44"/>
  <c r="H26" i="44"/>
  <c r="G26" i="44"/>
  <c r="B26" i="44"/>
  <c r="AA26" i="44" s="1"/>
  <c r="AS25" i="44"/>
  <c r="AR25" i="44"/>
  <c r="AT25" i="44"/>
  <c r="Q25" i="44"/>
  <c r="J25" i="44"/>
  <c r="I25" i="44"/>
  <c r="H25" i="44"/>
  <c r="G25" i="44"/>
  <c r="B25" i="44"/>
  <c r="AA25" i="44" s="1"/>
  <c r="AS24" i="44"/>
  <c r="AR24" i="44"/>
  <c r="AT24" i="44"/>
  <c r="Q24" i="44"/>
  <c r="J24" i="44"/>
  <c r="I24" i="44"/>
  <c r="H24" i="44"/>
  <c r="G24" i="44"/>
  <c r="B24" i="44"/>
  <c r="AA24" i="44" s="1"/>
  <c r="AS23" i="44"/>
  <c r="AR23" i="44"/>
  <c r="AT23" i="44"/>
  <c r="Q23" i="44"/>
  <c r="J23" i="44"/>
  <c r="I23" i="44"/>
  <c r="H23" i="44"/>
  <c r="G23" i="44"/>
  <c r="B23" i="44"/>
  <c r="AS22" i="44"/>
  <c r="AR22" i="44"/>
  <c r="Q22" i="44"/>
  <c r="J22" i="44"/>
  <c r="I22" i="44"/>
  <c r="H22" i="44"/>
  <c r="G22" i="44"/>
  <c r="AS21" i="44"/>
  <c r="AR21" i="44"/>
  <c r="Q21" i="44"/>
  <c r="J21" i="44"/>
  <c r="I21" i="44"/>
  <c r="H21" i="44"/>
  <c r="G21" i="44"/>
  <c r="AS20" i="44"/>
  <c r="AR20" i="44"/>
  <c r="Q20" i="44"/>
  <c r="J20" i="44"/>
  <c r="I20" i="44"/>
  <c r="H20" i="44"/>
  <c r="G20" i="44"/>
  <c r="AS19" i="44"/>
  <c r="AR19" i="44"/>
  <c r="Z19" i="44"/>
  <c r="Q19" i="44"/>
  <c r="I19" i="44"/>
  <c r="H19" i="44"/>
  <c r="G19" i="44"/>
  <c r="AS18" i="44"/>
  <c r="AR18" i="44"/>
  <c r="Z18" i="44"/>
  <c r="Q18" i="44"/>
  <c r="I18" i="44"/>
  <c r="H18" i="44"/>
  <c r="G18" i="44"/>
  <c r="AS17" i="44"/>
  <c r="AR17" i="44"/>
  <c r="Z17" i="44"/>
  <c r="Q17" i="44"/>
  <c r="I17" i="44"/>
  <c r="H17" i="44"/>
  <c r="G17" i="44"/>
  <c r="AS16" i="44"/>
  <c r="AR16" i="44"/>
  <c r="Z16" i="44"/>
  <c r="Q16" i="44"/>
  <c r="I16" i="44"/>
  <c r="H120" i="44" s="1"/>
  <c r="H16" i="44"/>
  <c r="G16" i="44"/>
  <c r="D120" i="44" s="1"/>
  <c r="B16" i="44"/>
  <c r="AA16" i="44" s="1"/>
  <c r="AY15" i="44"/>
  <c r="AV15" i="44"/>
  <c r="H14" i="44"/>
  <c r="AV2" i="44"/>
  <c r="S18" i="45" a="1"/>
  <c r="O25" i="45" a="1"/>
  <c r="E42" i="45" l="1"/>
  <c r="R42" i="45" s="1"/>
  <c r="D43" i="45"/>
  <c r="B35" i="89"/>
  <c r="AT33" i="89"/>
  <c r="AA34" i="89"/>
  <c r="B34" i="88"/>
  <c r="AT32" i="88"/>
  <c r="AA33" i="88"/>
  <c r="AA32" i="87"/>
  <c r="B33" i="87"/>
  <c r="AT31" i="87"/>
  <c r="B34" i="86"/>
  <c r="AA33" i="86"/>
  <c r="AT32" i="86"/>
  <c r="B34" i="85"/>
  <c r="AT32" i="85"/>
  <c r="AA33" i="85"/>
  <c r="B34" i="84"/>
  <c r="AT32" i="84"/>
  <c r="AA33" i="84"/>
  <c r="AA32" i="83"/>
  <c r="B33" i="83"/>
  <c r="AT31" i="83"/>
  <c r="AA32" i="82"/>
  <c r="B33" i="82"/>
  <c r="AT31" i="82"/>
  <c r="O25" i="45"/>
  <c r="AA31" i="81"/>
  <c r="B32" i="81"/>
  <c r="AT30" i="81"/>
  <c r="B33" i="80"/>
  <c r="AT31" i="80"/>
  <c r="AA32" i="80"/>
  <c r="AA32" i="79"/>
  <c r="B33" i="79"/>
  <c r="AT31" i="79"/>
  <c r="B34" i="78"/>
  <c r="AT32" i="78"/>
  <c r="AA33" i="78"/>
  <c r="AA30" i="66"/>
  <c r="B31" i="66"/>
  <c r="AT29" i="66"/>
  <c r="AT22" i="44"/>
  <c r="AA23" i="44"/>
  <c r="B33" i="76"/>
  <c r="AA32" i="76"/>
  <c r="AT31" i="76"/>
  <c r="AA32" i="73"/>
  <c r="B33" i="73"/>
  <c r="AT31" i="73"/>
  <c r="AY28" i="66"/>
  <c r="BA27" i="66"/>
  <c r="AT28" i="68"/>
  <c r="B30" i="68"/>
  <c r="AA29" i="68"/>
  <c r="AY29" i="58"/>
  <c r="BA28" i="58"/>
  <c r="AA33" i="58"/>
  <c r="B34" i="58"/>
  <c r="AT32" i="58"/>
  <c r="B31" i="61"/>
  <c r="AA30" i="61"/>
  <c r="AT29" i="61"/>
  <c r="AA32" i="58"/>
  <c r="AT31" i="58"/>
  <c r="U120" i="44"/>
  <c r="B137" i="44"/>
  <c r="S18" i="45"/>
  <c r="J19" i="44"/>
  <c r="C11" i="46"/>
  <c r="C14" i="46"/>
  <c r="E14" i="46" s="1"/>
  <c r="J16" i="44"/>
  <c r="J17" i="44"/>
  <c r="J18" i="44"/>
  <c r="AY18" i="44" s="1"/>
  <c r="G120" i="44"/>
  <c r="B138" i="44" s="1"/>
  <c r="AY19" i="44"/>
  <c r="AY20" i="44" s="1"/>
  <c r="AY21" i="44" s="1"/>
  <c r="AY22" i="44" s="1"/>
  <c r="AY23" i="44" s="1"/>
  <c r="AY24" i="44" s="1"/>
  <c r="AY25" i="44" s="1"/>
  <c r="AY26" i="44" s="1"/>
  <c r="AY27" i="44" s="1"/>
  <c r="AY28" i="44" s="1"/>
  <c r="AY29" i="44" s="1"/>
  <c r="AY30" i="44" s="1"/>
  <c r="AY31" i="44" s="1"/>
  <c r="AY32" i="44" s="1"/>
  <c r="AY33" i="44" s="1"/>
  <c r="AY34" i="44" s="1"/>
  <c r="AY35" i="44" s="1"/>
  <c r="AY36" i="44" s="1"/>
  <c r="AY37" i="44" s="1"/>
  <c r="AY38" i="44" s="1"/>
  <c r="AY39" i="44" s="1"/>
  <c r="AY40" i="44" s="1"/>
  <c r="AY41" i="44" s="1"/>
  <c r="AY42" i="44" s="1"/>
  <c r="AY43" i="44" s="1"/>
  <c r="AY44" i="44" s="1"/>
  <c r="AY45" i="44" s="1"/>
  <c r="AY46" i="44" s="1"/>
  <c r="AY47" i="44" s="1"/>
  <c r="AY48" i="44" s="1"/>
  <c r="AY49" i="44" s="1"/>
  <c r="AY50" i="44" s="1"/>
  <c r="AY51" i="44" s="1"/>
  <c r="AY52" i="44" s="1"/>
  <c r="AY53" i="44" s="1"/>
  <c r="AY54" i="44" s="1"/>
  <c r="AY55" i="44" s="1"/>
  <c r="AY56" i="44" s="1"/>
  <c r="AY57" i="44" s="1"/>
  <c r="AY58" i="44" s="1"/>
  <c r="AY59" i="44" s="1"/>
  <c r="AY60" i="44" s="1"/>
  <c r="AY61" i="44" s="1"/>
  <c r="AY62" i="44" s="1"/>
  <c r="AY63" i="44" s="1"/>
  <c r="AY64" i="44" s="1"/>
  <c r="AY65" i="44" s="1"/>
  <c r="AY66" i="44" s="1"/>
  <c r="AY67" i="44" s="1"/>
  <c r="AY68" i="44" s="1"/>
  <c r="AY69" i="44" s="1"/>
  <c r="AY70" i="44" s="1"/>
  <c r="AY71" i="44" s="1"/>
  <c r="AY72" i="44" s="1"/>
  <c r="AY73" i="44" s="1"/>
  <c r="AY74" i="44" s="1"/>
  <c r="AY75" i="44" s="1"/>
  <c r="AY76" i="44" s="1"/>
  <c r="AY77" i="44" s="1"/>
  <c r="AY78" i="44" s="1"/>
  <c r="AY79" i="44" s="1"/>
  <c r="AY80" i="44" s="1"/>
  <c r="AY81" i="44" s="1"/>
  <c r="AY82" i="44" s="1"/>
  <c r="AY83" i="44" s="1"/>
  <c r="AY84" i="44" s="1"/>
  <c r="AY85" i="44" s="1"/>
  <c r="AY86" i="44" s="1"/>
  <c r="AY87" i="44" s="1"/>
  <c r="AY88" i="44" s="1"/>
  <c r="AY89" i="44" s="1"/>
  <c r="AY90" i="44" s="1"/>
  <c r="AY91" i="44" s="1"/>
  <c r="AY92" i="44" s="1"/>
  <c r="AY93" i="44" s="1"/>
  <c r="AY94" i="44" s="1"/>
  <c r="AY95" i="44" s="1"/>
  <c r="AY96" i="44" s="1"/>
  <c r="AY97" i="44" s="1"/>
  <c r="AY98" i="44" s="1"/>
  <c r="AY99" i="44" s="1"/>
  <c r="AY100" i="44" s="1"/>
  <c r="AY101" i="44" s="1"/>
  <c r="AY102" i="44" s="1"/>
  <c r="AY103" i="44" s="1"/>
  <c r="AY104" i="44" s="1"/>
  <c r="AY105" i="44" s="1"/>
  <c r="AY106" i="44" s="1"/>
  <c r="AY107" i="44" s="1"/>
  <c r="AY108" i="44" s="1"/>
  <c r="AY109" i="44" s="1"/>
  <c r="AY110" i="44" s="1"/>
  <c r="AY111" i="44" s="1"/>
  <c r="AY112" i="44" s="1"/>
  <c r="AY113" i="44" s="1"/>
  <c r="AY114" i="44" s="1"/>
  <c r="AY115" i="44" s="1"/>
  <c r="AY116" i="44" s="1"/>
  <c r="AY17" i="44"/>
  <c r="AV55" i="44"/>
  <c r="AV59" i="44"/>
  <c r="AV63" i="44"/>
  <c r="AV67" i="44"/>
  <c r="AV71" i="44"/>
  <c r="AV75" i="44"/>
  <c r="AV79" i="44"/>
  <c r="AV83" i="44"/>
  <c r="AV87" i="44"/>
  <c r="AV120" i="44"/>
  <c r="AV39" i="44"/>
  <c r="AV43" i="44"/>
  <c r="AV47" i="44"/>
  <c r="AV51" i="44"/>
  <c r="AV16" i="44"/>
  <c r="AV17" i="44"/>
  <c r="AV19" i="44"/>
  <c r="AV20" i="44"/>
  <c r="AV21" i="44"/>
  <c r="AV22" i="44"/>
  <c r="AV23" i="44"/>
  <c r="AV24" i="44"/>
  <c r="AV25" i="44"/>
  <c r="AV26" i="44"/>
  <c r="AV27" i="44"/>
  <c r="AV28" i="44"/>
  <c r="AV29" i="44"/>
  <c r="AV30" i="44"/>
  <c r="AV31" i="44"/>
  <c r="AV32" i="44"/>
  <c r="AV33" i="44"/>
  <c r="AV34" i="44"/>
  <c r="AV35" i="44"/>
  <c r="AV36" i="44"/>
  <c r="AV37" i="44"/>
  <c r="AV38" i="44"/>
  <c r="AV42" i="44"/>
  <c r="AV46" i="44"/>
  <c r="AV50" i="44"/>
  <c r="AV54" i="44"/>
  <c r="AV58" i="44"/>
  <c r="AV62" i="44"/>
  <c r="AV66" i="44"/>
  <c r="AV70" i="44"/>
  <c r="AV74" i="44"/>
  <c r="AV78" i="44"/>
  <c r="AV82" i="44"/>
  <c r="AV86" i="44"/>
  <c r="AV90" i="44"/>
  <c r="B17" i="44"/>
  <c r="AA17" i="44" s="1"/>
  <c r="AY16" i="44"/>
  <c r="AV41" i="44"/>
  <c r="AV45" i="44"/>
  <c r="AV49" i="44"/>
  <c r="AV53" i="44"/>
  <c r="AV57" i="44"/>
  <c r="AV61" i="44"/>
  <c r="AV65" i="44"/>
  <c r="AV69" i="44"/>
  <c r="AV73" i="44"/>
  <c r="AV77" i="44"/>
  <c r="AV81" i="44"/>
  <c r="AV85" i="44"/>
  <c r="AV89" i="44"/>
  <c r="C118" i="44"/>
  <c r="D118" i="44" s="1"/>
  <c r="AV118" i="44" s="1"/>
  <c r="BX1000" i="11"/>
  <c r="BX998" i="11"/>
  <c r="BX999" i="11"/>
  <c r="BX988" i="11"/>
  <c r="BX989" i="11"/>
  <c r="BX990" i="11"/>
  <c r="BX991" i="11"/>
  <c r="BX992" i="11"/>
  <c r="BX993" i="11"/>
  <c r="BX994" i="11"/>
  <c r="BX995" i="11"/>
  <c r="BX996" i="11"/>
  <c r="BX997" i="11"/>
  <c r="BX975" i="11"/>
  <c r="BX976" i="11"/>
  <c r="BX977" i="11"/>
  <c r="BX978" i="11"/>
  <c r="BX979" i="11"/>
  <c r="BX980" i="11"/>
  <c r="BX981" i="11"/>
  <c r="BX982" i="11"/>
  <c r="BX983" i="11"/>
  <c r="BX984" i="11"/>
  <c r="BX985" i="11"/>
  <c r="BX986" i="11"/>
  <c r="BX987" i="11"/>
  <c r="BX961" i="11"/>
  <c r="BX962" i="11"/>
  <c r="BX963" i="11"/>
  <c r="BX964" i="11"/>
  <c r="BX965" i="11"/>
  <c r="BX966" i="11"/>
  <c r="BX967" i="11"/>
  <c r="BX968" i="11"/>
  <c r="BX969" i="11"/>
  <c r="BX970" i="11"/>
  <c r="BX971" i="11"/>
  <c r="BX972" i="11"/>
  <c r="BX973" i="11"/>
  <c r="BX974" i="11"/>
  <c r="BX947" i="11"/>
  <c r="BX948" i="11"/>
  <c r="BX949" i="11"/>
  <c r="BX950" i="11"/>
  <c r="BX951" i="11"/>
  <c r="BX952" i="11"/>
  <c r="BX953" i="11"/>
  <c r="BX954" i="11"/>
  <c r="BX955" i="11"/>
  <c r="BX956" i="11"/>
  <c r="BX957" i="11"/>
  <c r="BX958" i="11"/>
  <c r="BX959" i="11"/>
  <c r="BX960" i="11"/>
  <c r="BX931" i="11"/>
  <c r="BX932" i="11"/>
  <c r="BX933" i="11"/>
  <c r="BX934" i="11"/>
  <c r="BX935" i="11"/>
  <c r="BX936" i="11"/>
  <c r="BX937" i="11"/>
  <c r="BX938" i="11"/>
  <c r="BX939" i="11"/>
  <c r="BX940" i="11"/>
  <c r="BX941" i="11"/>
  <c r="BX942" i="11"/>
  <c r="BX943" i="11"/>
  <c r="BX944" i="11"/>
  <c r="BX945" i="11"/>
  <c r="BX946" i="11"/>
  <c r="BX908" i="11"/>
  <c r="BX909" i="11"/>
  <c r="BX910" i="11"/>
  <c r="BX911" i="11"/>
  <c r="BX912" i="11"/>
  <c r="BX913" i="11"/>
  <c r="BX914" i="11"/>
  <c r="BX915" i="11"/>
  <c r="BX916" i="11"/>
  <c r="BX917" i="11"/>
  <c r="BX918" i="11"/>
  <c r="BX919" i="11"/>
  <c r="BX920" i="11"/>
  <c r="BX921" i="11"/>
  <c r="BX922" i="11"/>
  <c r="BX923" i="11"/>
  <c r="BX924" i="11"/>
  <c r="BX925" i="11"/>
  <c r="BX926" i="11"/>
  <c r="BX927" i="11"/>
  <c r="BX928" i="11"/>
  <c r="BX929" i="11"/>
  <c r="BX930" i="11"/>
  <c r="BX8" i="11"/>
  <c r="BX9" i="11"/>
  <c r="BX10" i="11"/>
  <c r="BX11" i="11"/>
  <c r="BX12" i="11"/>
  <c r="BX13" i="11"/>
  <c r="BX14" i="11"/>
  <c r="BX15" i="11"/>
  <c r="BX16" i="11"/>
  <c r="BX17" i="11"/>
  <c r="BX18" i="11"/>
  <c r="BX19" i="11"/>
  <c r="BX20" i="11"/>
  <c r="BX21" i="11"/>
  <c r="BX22" i="11"/>
  <c r="BX23" i="11"/>
  <c r="BX24" i="11"/>
  <c r="BX25" i="11"/>
  <c r="BX26" i="11"/>
  <c r="BX27" i="11"/>
  <c r="BX28" i="11"/>
  <c r="BX29" i="11"/>
  <c r="BX30" i="11"/>
  <c r="BX31" i="11"/>
  <c r="BX32" i="11"/>
  <c r="BX33" i="11"/>
  <c r="BX34" i="11"/>
  <c r="BX35" i="11"/>
  <c r="BX36" i="11"/>
  <c r="BX37" i="11"/>
  <c r="BX38" i="11"/>
  <c r="BX39" i="11"/>
  <c r="BX40" i="11"/>
  <c r="BX41" i="11"/>
  <c r="BX42" i="11"/>
  <c r="BX43" i="11"/>
  <c r="BX44" i="11"/>
  <c r="BX45" i="11"/>
  <c r="BX46" i="11"/>
  <c r="BX47" i="11"/>
  <c r="BX48" i="11"/>
  <c r="BX49" i="11"/>
  <c r="BX50" i="11"/>
  <c r="BX51" i="11"/>
  <c r="BX52" i="11"/>
  <c r="BX53" i="11"/>
  <c r="BX54" i="11"/>
  <c r="BX55" i="11"/>
  <c r="BX56" i="11"/>
  <c r="BX57" i="11"/>
  <c r="BX58" i="11"/>
  <c r="BX59" i="11"/>
  <c r="BX60" i="11"/>
  <c r="BX61" i="11"/>
  <c r="BX62" i="11"/>
  <c r="BX63" i="11"/>
  <c r="BX64" i="11"/>
  <c r="BX65" i="11"/>
  <c r="BX66" i="11"/>
  <c r="BX67" i="11"/>
  <c r="BX68" i="11"/>
  <c r="BX69" i="11"/>
  <c r="BX70" i="11"/>
  <c r="BX71" i="11"/>
  <c r="BX72" i="11"/>
  <c r="BX73" i="11"/>
  <c r="BX74" i="11"/>
  <c r="BX75" i="11"/>
  <c r="BX76" i="11"/>
  <c r="BX77" i="11"/>
  <c r="BX78" i="11"/>
  <c r="BX79" i="11"/>
  <c r="BX80" i="11"/>
  <c r="BX81" i="11"/>
  <c r="BX82" i="11"/>
  <c r="BX83" i="11"/>
  <c r="BX84" i="11"/>
  <c r="BX85" i="11"/>
  <c r="BX86" i="11"/>
  <c r="BX87" i="11"/>
  <c r="BX88" i="11"/>
  <c r="BX89" i="11"/>
  <c r="BX90" i="11"/>
  <c r="BX91" i="11"/>
  <c r="BX92" i="11"/>
  <c r="BX93" i="11"/>
  <c r="BX94" i="11"/>
  <c r="BX95" i="11"/>
  <c r="BX96" i="11"/>
  <c r="BX97" i="11"/>
  <c r="BX98" i="11"/>
  <c r="BX99" i="11"/>
  <c r="BX100" i="11"/>
  <c r="BX102" i="11"/>
  <c r="BX103" i="11"/>
  <c r="BX104" i="11"/>
  <c r="BX105" i="11"/>
  <c r="BX106" i="11"/>
  <c r="BX107" i="11"/>
  <c r="BX108" i="11"/>
  <c r="BX109" i="11"/>
  <c r="BX110" i="11"/>
  <c r="BX111" i="11"/>
  <c r="BX112" i="11"/>
  <c r="BX113" i="11"/>
  <c r="BX114" i="11"/>
  <c r="BX115" i="11"/>
  <c r="BX116" i="11"/>
  <c r="BX117" i="11"/>
  <c r="BX118" i="11"/>
  <c r="BX119" i="11"/>
  <c r="BX120" i="11"/>
  <c r="BX121" i="11"/>
  <c r="BX122" i="11"/>
  <c r="BX123" i="11"/>
  <c r="BX124" i="11"/>
  <c r="BX125" i="11"/>
  <c r="BX126" i="11"/>
  <c r="BX127" i="11"/>
  <c r="BX128" i="11"/>
  <c r="BX129" i="11"/>
  <c r="BX130" i="11"/>
  <c r="BX131" i="11"/>
  <c r="BX132" i="11"/>
  <c r="BX133" i="11"/>
  <c r="BX134" i="11"/>
  <c r="BX135" i="11"/>
  <c r="BX136" i="11"/>
  <c r="BX138" i="11"/>
  <c r="BX139" i="11"/>
  <c r="BX140" i="11"/>
  <c r="BX141" i="11"/>
  <c r="BX142" i="11"/>
  <c r="BX143" i="11"/>
  <c r="BX144" i="11"/>
  <c r="BX145" i="11"/>
  <c r="BX146" i="11"/>
  <c r="BX147" i="11"/>
  <c r="BX148" i="11"/>
  <c r="BX149" i="11"/>
  <c r="BX150" i="11"/>
  <c r="BX151" i="11"/>
  <c r="BX152" i="11"/>
  <c r="BX153" i="11"/>
  <c r="BX154" i="11"/>
  <c r="BX155" i="11"/>
  <c r="BX157" i="11"/>
  <c r="BX158" i="11"/>
  <c r="BX159" i="11"/>
  <c r="BX160" i="11"/>
  <c r="BX162" i="11"/>
  <c r="BX163" i="11"/>
  <c r="BX164" i="11"/>
  <c r="BX165" i="11"/>
  <c r="BX166" i="11"/>
  <c r="BX167" i="11"/>
  <c r="BX168" i="11"/>
  <c r="BX169" i="11"/>
  <c r="BX170" i="11"/>
  <c r="BX171" i="11"/>
  <c r="BX172" i="11"/>
  <c r="BX173" i="11"/>
  <c r="BX174" i="11"/>
  <c r="BX175" i="11"/>
  <c r="BX176" i="11"/>
  <c r="BX177" i="11"/>
  <c r="BX178" i="11"/>
  <c r="BX179" i="11"/>
  <c r="BX180" i="11"/>
  <c r="BX181" i="11"/>
  <c r="BX182" i="11"/>
  <c r="BX183" i="11"/>
  <c r="BX184" i="11"/>
  <c r="BX185" i="11"/>
  <c r="BX186" i="11"/>
  <c r="BX187" i="11"/>
  <c r="BX188" i="11"/>
  <c r="BX189" i="11"/>
  <c r="BX190" i="11"/>
  <c r="BX192" i="11"/>
  <c r="BX193" i="11"/>
  <c r="BX194" i="11"/>
  <c r="BX195" i="11"/>
  <c r="BX196" i="11"/>
  <c r="BX197" i="11"/>
  <c r="BX198" i="11"/>
  <c r="BX199" i="11"/>
  <c r="BX200" i="11"/>
  <c r="BX201" i="11"/>
  <c r="BX202" i="11"/>
  <c r="BX203" i="11"/>
  <c r="BX204" i="11"/>
  <c r="BX205" i="11"/>
  <c r="BX206" i="11"/>
  <c r="BX207" i="11"/>
  <c r="BX208" i="11"/>
  <c r="BX209" i="11"/>
  <c r="BX210" i="11"/>
  <c r="BX211" i="11"/>
  <c r="BX212" i="11"/>
  <c r="BX213" i="11"/>
  <c r="BX214" i="11"/>
  <c r="BX215" i="11"/>
  <c r="BX216" i="11"/>
  <c r="BX217" i="11"/>
  <c r="BX218" i="11"/>
  <c r="BX219" i="11"/>
  <c r="BX220" i="11"/>
  <c r="BX221" i="11"/>
  <c r="BX222" i="11"/>
  <c r="BX224" i="11"/>
  <c r="BX225" i="11"/>
  <c r="BX226" i="11"/>
  <c r="BX227" i="11"/>
  <c r="BX228" i="11"/>
  <c r="BX229" i="11"/>
  <c r="BX230" i="11"/>
  <c r="BX231" i="11"/>
  <c r="BX232" i="11"/>
  <c r="BX233" i="11"/>
  <c r="BX234" i="11"/>
  <c r="BX235" i="11"/>
  <c r="BX236" i="11"/>
  <c r="BX237" i="11"/>
  <c r="BX238" i="11"/>
  <c r="BX239" i="11"/>
  <c r="BX240" i="11"/>
  <c r="BX241" i="11"/>
  <c r="BX242" i="11"/>
  <c r="BX243" i="11"/>
  <c r="BX244" i="11"/>
  <c r="BX245" i="11"/>
  <c r="BX246" i="11"/>
  <c r="BX247" i="11"/>
  <c r="BX248" i="11"/>
  <c r="BX249" i="11"/>
  <c r="BX250" i="11"/>
  <c r="BX251" i="11"/>
  <c r="BX252" i="11"/>
  <c r="BX253" i="11"/>
  <c r="BX254" i="11"/>
  <c r="BX255" i="11"/>
  <c r="BX256" i="11"/>
  <c r="BX257" i="11"/>
  <c r="BX258" i="11"/>
  <c r="BX259" i="11"/>
  <c r="BX260" i="11"/>
  <c r="BX261" i="11"/>
  <c r="BX262" i="11"/>
  <c r="BX263" i="11"/>
  <c r="BX264" i="11"/>
  <c r="BX265" i="11"/>
  <c r="BX266" i="11"/>
  <c r="BX267" i="11"/>
  <c r="BX268" i="11"/>
  <c r="BX269" i="11"/>
  <c r="BX270" i="11"/>
  <c r="BX271" i="11"/>
  <c r="BX272" i="11"/>
  <c r="BX273" i="11"/>
  <c r="BX274" i="11"/>
  <c r="BX275" i="11"/>
  <c r="BX276" i="11"/>
  <c r="BX277" i="11"/>
  <c r="BX278" i="11"/>
  <c r="BX279" i="11"/>
  <c r="BX280" i="11"/>
  <c r="BX281" i="11"/>
  <c r="BX282" i="11"/>
  <c r="BX283" i="11"/>
  <c r="BX284" i="11"/>
  <c r="BX285" i="11"/>
  <c r="BX286" i="11"/>
  <c r="BX287" i="11"/>
  <c r="BX288" i="11"/>
  <c r="BX289" i="11"/>
  <c r="BX290" i="11"/>
  <c r="BX291" i="11"/>
  <c r="BX292" i="11"/>
  <c r="BX293" i="11"/>
  <c r="BX294" i="11"/>
  <c r="BX295" i="11"/>
  <c r="BX296" i="11"/>
  <c r="BX297" i="11"/>
  <c r="BX298" i="11"/>
  <c r="BX299" i="11"/>
  <c r="BX300" i="11"/>
  <c r="BX301" i="11"/>
  <c r="BX302" i="11"/>
  <c r="BX303" i="11"/>
  <c r="BX304" i="11"/>
  <c r="BX305" i="11"/>
  <c r="BX306" i="11"/>
  <c r="BX307" i="11"/>
  <c r="BX308" i="11"/>
  <c r="BX309" i="11"/>
  <c r="BX310" i="11"/>
  <c r="BX311" i="11"/>
  <c r="BX312" i="11"/>
  <c r="BX313" i="11"/>
  <c r="BX314" i="11"/>
  <c r="BX315" i="11"/>
  <c r="BX316" i="11"/>
  <c r="BX317" i="11"/>
  <c r="BX318" i="11"/>
  <c r="BX319" i="11"/>
  <c r="BX320" i="11"/>
  <c r="BX321" i="11"/>
  <c r="BX322" i="11"/>
  <c r="BX323" i="11"/>
  <c r="BX324" i="11"/>
  <c r="BX325" i="11"/>
  <c r="BX326" i="11"/>
  <c r="BX327" i="11"/>
  <c r="BX328" i="11"/>
  <c r="BX329" i="11"/>
  <c r="BX330" i="11"/>
  <c r="BX331" i="11"/>
  <c r="BX332" i="11"/>
  <c r="BX333" i="11"/>
  <c r="BX334" i="11"/>
  <c r="BX335" i="11"/>
  <c r="BX336" i="11"/>
  <c r="BX337" i="11"/>
  <c r="BX338" i="11"/>
  <c r="BX339" i="11"/>
  <c r="BX340" i="11"/>
  <c r="BX341" i="11"/>
  <c r="BX342" i="11"/>
  <c r="BX343" i="11"/>
  <c r="BX344" i="11"/>
  <c r="BX345" i="11"/>
  <c r="BX346" i="11"/>
  <c r="BX347" i="11"/>
  <c r="BX348" i="11"/>
  <c r="BX349" i="11"/>
  <c r="BX350" i="11"/>
  <c r="BX351" i="11"/>
  <c r="BX352" i="11"/>
  <c r="BX353" i="11"/>
  <c r="BX354" i="11"/>
  <c r="BX355" i="11"/>
  <c r="BX356" i="11"/>
  <c r="BX357" i="11"/>
  <c r="BX358" i="11"/>
  <c r="BX359" i="11"/>
  <c r="BX360" i="11"/>
  <c r="BX361" i="11"/>
  <c r="BX362" i="11"/>
  <c r="BX363" i="11"/>
  <c r="BX364" i="11"/>
  <c r="BX365" i="11"/>
  <c r="BX366" i="11"/>
  <c r="BX367" i="11"/>
  <c r="BX368" i="11"/>
  <c r="BX369" i="11"/>
  <c r="BX372" i="11"/>
  <c r="BX373" i="11"/>
  <c r="BX374" i="11"/>
  <c r="BX375" i="11"/>
  <c r="BX376" i="11"/>
  <c r="BX377" i="11"/>
  <c r="BX378" i="11"/>
  <c r="BX379" i="11"/>
  <c r="BX380" i="11"/>
  <c r="BX381" i="11"/>
  <c r="BX382" i="11"/>
  <c r="BX383" i="11"/>
  <c r="BX384" i="11"/>
  <c r="BX385" i="11"/>
  <c r="BX386" i="11"/>
  <c r="BX387" i="11"/>
  <c r="BX388" i="11"/>
  <c r="BX389" i="11"/>
  <c r="BX390" i="11"/>
  <c r="BX391" i="11"/>
  <c r="BX392" i="11"/>
  <c r="BX393" i="11"/>
  <c r="BX395" i="11"/>
  <c r="BX396" i="11"/>
  <c r="BX397" i="11"/>
  <c r="BX398" i="11"/>
  <c r="BX399" i="11"/>
  <c r="BX400" i="11"/>
  <c r="BX401" i="11"/>
  <c r="BX402" i="11"/>
  <c r="BX403" i="11"/>
  <c r="BX404" i="11"/>
  <c r="BX405" i="11"/>
  <c r="BX406" i="11"/>
  <c r="BX407" i="11"/>
  <c r="BX408" i="11"/>
  <c r="BX409" i="11"/>
  <c r="BX410" i="11"/>
  <c r="BX411" i="11"/>
  <c r="BX412" i="11"/>
  <c r="BX413" i="11"/>
  <c r="BX414" i="11"/>
  <c r="BX415" i="11"/>
  <c r="BX416" i="11"/>
  <c r="BX417" i="11"/>
  <c r="BX418" i="11"/>
  <c r="BX419" i="11"/>
  <c r="BX420" i="11"/>
  <c r="BX421" i="11"/>
  <c r="BX422" i="11"/>
  <c r="BX423" i="11"/>
  <c r="BX424" i="11"/>
  <c r="BX425" i="11"/>
  <c r="BX426" i="11"/>
  <c r="BX427" i="11"/>
  <c r="BX428" i="11"/>
  <c r="BX429" i="11"/>
  <c r="BX430" i="11"/>
  <c r="BX431" i="11"/>
  <c r="BX432" i="11"/>
  <c r="BX433" i="11"/>
  <c r="BX434" i="11"/>
  <c r="BX435" i="11"/>
  <c r="BX436" i="11"/>
  <c r="BX437" i="11"/>
  <c r="BX438" i="11"/>
  <c r="BX439" i="11"/>
  <c r="BX440" i="11"/>
  <c r="BX441" i="11"/>
  <c r="BX442" i="11"/>
  <c r="BX443" i="11"/>
  <c r="BX444" i="11"/>
  <c r="BX445" i="11"/>
  <c r="BX446" i="11"/>
  <c r="BX447" i="11"/>
  <c r="BX448" i="11"/>
  <c r="BX449" i="11"/>
  <c r="BX450" i="11"/>
  <c r="BX451" i="11"/>
  <c r="BX452" i="11"/>
  <c r="BX453" i="11"/>
  <c r="BX454" i="11"/>
  <c r="BX455" i="11"/>
  <c r="BX456" i="11"/>
  <c r="BX457" i="11"/>
  <c r="BX458" i="11"/>
  <c r="BX459" i="11"/>
  <c r="BX460" i="11"/>
  <c r="BX461" i="11"/>
  <c r="BX462" i="11"/>
  <c r="BX463" i="11"/>
  <c r="BX464" i="11"/>
  <c r="BX465" i="11"/>
  <c r="BX466" i="11"/>
  <c r="BX467" i="11"/>
  <c r="BX468" i="11"/>
  <c r="BX469" i="11"/>
  <c r="BX470" i="11"/>
  <c r="BX471" i="11"/>
  <c r="BX472" i="11"/>
  <c r="BX473" i="11"/>
  <c r="BX474" i="11"/>
  <c r="BX475" i="11"/>
  <c r="BX476" i="11"/>
  <c r="BX477" i="11"/>
  <c r="BX478" i="11"/>
  <c r="BX479" i="11"/>
  <c r="BX480" i="11"/>
  <c r="BX481" i="11"/>
  <c r="BX482" i="11"/>
  <c r="BX483" i="11"/>
  <c r="BX484" i="11"/>
  <c r="BX485" i="11"/>
  <c r="BX486" i="11"/>
  <c r="BX487" i="11"/>
  <c r="BX488" i="11"/>
  <c r="BX489" i="11"/>
  <c r="BX490" i="11"/>
  <c r="BX491" i="11"/>
  <c r="BX492" i="11"/>
  <c r="BX493" i="11"/>
  <c r="BX494" i="11"/>
  <c r="BX495" i="11"/>
  <c r="BX496" i="11"/>
  <c r="BX497" i="11"/>
  <c r="BX498" i="11"/>
  <c r="BX499" i="11"/>
  <c r="BX500" i="11"/>
  <c r="BX501" i="11"/>
  <c r="BX502" i="11"/>
  <c r="BX503" i="11"/>
  <c r="BX504" i="11"/>
  <c r="BX505" i="11"/>
  <c r="BX506" i="11"/>
  <c r="BX507" i="11"/>
  <c r="BX508" i="11"/>
  <c r="BX509" i="11"/>
  <c r="BX510" i="11"/>
  <c r="BX511" i="11"/>
  <c r="BX512" i="11"/>
  <c r="BX513" i="11"/>
  <c r="BX514" i="11"/>
  <c r="BX515" i="11"/>
  <c r="BX516" i="11"/>
  <c r="BX517" i="11"/>
  <c r="BX518" i="11"/>
  <c r="BX519" i="11"/>
  <c r="BX520" i="11"/>
  <c r="BX521" i="11"/>
  <c r="BX522" i="11"/>
  <c r="BX523" i="11"/>
  <c r="BX524" i="11"/>
  <c r="BX525" i="11"/>
  <c r="BX526" i="11"/>
  <c r="BX527" i="11"/>
  <c r="BX528" i="11"/>
  <c r="BX529" i="11"/>
  <c r="BX530" i="11"/>
  <c r="BX531" i="11"/>
  <c r="BX532" i="11"/>
  <c r="BX533" i="11"/>
  <c r="BX534" i="11"/>
  <c r="BX535" i="11"/>
  <c r="BX536" i="11"/>
  <c r="BX537" i="11"/>
  <c r="BX538" i="11"/>
  <c r="BX539" i="11"/>
  <c r="BX540" i="11"/>
  <c r="BX541" i="11"/>
  <c r="BX542" i="11"/>
  <c r="BX543" i="11"/>
  <c r="BX544" i="11"/>
  <c r="BX545" i="11"/>
  <c r="BX546" i="11"/>
  <c r="BX547" i="11"/>
  <c r="BX548" i="11"/>
  <c r="BX549" i="11"/>
  <c r="BX550" i="11"/>
  <c r="BX551" i="11"/>
  <c r="BX552" i="11"/>
  <c r="BX553" i="11"/>
  <c r="BX554" i="11"/>
  <c r="BX555" i="11"/>
  <c r="BX556" i="11"/>
  <c r="BX557" i="11"/>
  <c r="BX558" i="11"/>
  <c r="BX559" i="11"/>
  <c r="BX560" i="11"/>
  <c r="BX561" i="11"/>
  <c r="BX562" i="11"/>
  <c r="BX563" i="11"/>
  <c r="BX564" i="11"/>
  <c r="BX565" i="11"/>
  <c r="BX566" i="11"/>
  <c r="BX567" i="11"/>
  <c r="BX568" i="11"/>
  <c r="BX569" i="11"/>
  <c r="BX570" i="11"/>
  <c r="BX571" i="11"/>
  <c r="BX572" i="11"/>
  <c r="BX573" i="11"/>
  <c r="BX574" i="11"/>
  <c r="BX575" i="11"/>
  <c r="BX576" i="11"/>
  <c r="BX577" i="11"/>
  <c r="BX578" i="11"/>
  <c r="BX579" i="11"/>
  <c r="BX580" i="11"/>
  <c r="BX581" i="11"/>
  <c r="BX582" i="11"/>
  <c r="BX583" i="11"/>
  <c r="BX584" i="11"/>
  <c r="BX585" i="11"/>
  <c r="BX586" i="11"/>
  <c r="BX587" i="11"/>
  <c r="BX588" i="11"/>
  <c r="BX589" i="11"/>
  <c r="BX590" i="11"/>
  <c r="BX591" i="11"/>
  <c r="BX592" i="11"/>
  <c r="BX593" i="11"/>
  <c r="BX594" i="11"/>
  <c r="BX595" i="11"/>
  <c r="BX596" i="11"/>
  <c r="BX597" i="11"/>
  <c r="BX598" i="11"/>
  <c r="BX599" i="11"/>
  <c r="BX600" i="11"/>
  <c r="BX601" i="11"/>
  <c r="BX602" i="11"/>
  <c r="BX603" i="11"/>
  <c r="BX604" i="11"/>
  <c r="BX605" i="11"/>
  <c r="BX606" i="11"/>
  <c r="BX607" i="11"/>
  <c r="BX608" i="11"/>
  <c r="BX609" i="11"/>
  <c r="BX610" i="11"/>
  <c r="BX611" i="11"/>
  <c r="BX612" i="11"/>
  <c r="BX613" i="11"/>
  <c r="BX614" i="11"/>
  <c r="BX615" i="11"/>
  <c r="BX616" i="11"/>
  <c r="BX617" i="11"/>
  <c r="BX618" i="11"/>
  <c r="BX619" i="11"/>
  <c r="BX620" i="11"/>
  <c r="BX621" i="11"/>
  <c r="BX622" i="11"/>
  <c r="BX623" i="11"/>
  <c r="BX624" i="11"/>
  <c r="BX625" i="11"/>
  <c r="BX626" i="11"/>
  <c r="BX627" i="11"/>
  <c r="BX628" i="11"/>
  <c r="BX629" i="11"/>
  <c r="BX630" i="11"/>
  <c r="BX631" i="11"/>
  <c r="BX632" i="11"/>
  <c r="BX633" i="11"/>
  <c r="BX634" i="11"/>
  <c r="BX635" i="11"/>
  <c r="BX636" i="11"/>
  <c r="BX637" i="11"/>
  <c r="BX638" i="11"/>
  <c r="BX639" i="11"/>
  <c r="BX640" i="11"/>
  <c r="BX641" i="11"/>
  <c r="BX642" i="11"/>
  <c r="BX643" i="11"/>
  <c r="BX644" i="11"/>
  <c r="BX645" i="11"/>
  <c r="BX646" i="11"/>
  <c r="BX647" i="11"/>
  <c r="BX648" i="11"/>
  <c r="BX649" i="11"/>
  <c r="BX650" i="11"/>
  <c r="BX651" i="11"/>
  <c r="BX652" i="11"/>
  <c r="BX653" i="11"/>
  <c r="BX654" i="11"/>
  <c r="BX655" i="11"/>
  <c r="BX656" i="11"/>
  <c r="BX657" i="11"/>
  <c r="BX658" i="11"/>
  <c r="BX659" i="11"/>
  <c r="BX660" i="11"/>
  <c r="BX661" i="11"/>
  <c r="BX662" i="11"/>
  <c r="BX663" i="11"/>
  <c r="BX664" i="11"/>
  <c r="BX665" i="11"/>
  <c r="BX666" i="11"/>
  <c r="BX667" i="11"/>
  <c r="BX668" i="11"/>
  <c r="BX669" i="11"/>
  <c r="BX670" i="11"/>
  <c r="BX671" i="11"/>
  <c r="BX672" i="11"/>
  <c r="BX673" i="11"/>
  <c r="BX674" i="11"/>
  <c r="BX675" i="11"/>
  <c r="BX676" i="11"/>
  <c r="BX677" i="11"/>
  <c r="BX678" i="11"/>
  <c r="BX679" i="11"/>
  <c r="BX680" i="11"/>
  <c r="BX681" i="11"/>
  <c r="BX682" i="11"/>
  <c r="BX683" i="11"/>
  <c r="BX684" i="11"/>
  <c r="BX685" i="11"/>
  <c r="BX686" i="11"/>
  <c r="BX687" i="11"/>
  <c r="BX688" i="11"/>
  <c r="BX689" i="11"/>
  <c r="BX690" i="11"/>
  <c r="BX691" i="11"/>
  <c r="BX692" i="11"/>
  <c r="BX693" i="11"/>
  <c r="BX694" i="11"/>
  <c r="BX695" i="11"/>
  <c r="BX696" i="11"/>
  <c r="BX697" i="11"/>
  <c r="BX698" i="11"/>
  <c r="BX699" i="11"/>
  <c r="BX700" i="11"/>
  <c r="BX701" i="11"/>
  <c r="BX702" i="11"/>
  <c r="BX703" i="11"/>
  <c r="BX704" i="11"/>
  <c r="BX705" i="11"/>
  <c r="BX706" i="11"/>
  <c r="BX707" i="11"/>
  <c r="BX708" i="11"/>
  <c r="BX709" i="11"/>
  <c r="BX710" i="11"/>
  <c r="BX711" i="11"/>
  <c r="BX712" i="11"/>
  <c r="BX713" i="11"/>
  <c r="BX714" i="11"/>
  <c r="BX715" i="11"/>
  <c r="BX716" i="11"/>
  <c r="BX717" i="11"/>
  <c r="BX718" i="11"/>
  <c r="BX719" i="11"/>
  <c r="BX720" i="11"/>
  <c r="BX721" i="11"/>
  <c r="BX722" i="11"/>
  <c r="BX723" i="11"/>
  <c r="BX724" i="11"/>
  <c r="BX725" i="11"/>
  <c r="BX726" i="11"/>
  <c r="BX727" i="11"/>
  <c r="BX728" i="11"/>
  <c r="BX729" i="11"/>
  <c r="BX730" i="11"/>
  <c r="BX731" i="11"/>
  <c r="BX732" i="11"/>
  <c r="BX733" i="11"/>
  <c r="BX734" i="11"/>
  <c r="BX735" i="11"/>
  <c r="BX736" i="11"/>
  <c r="BX737" i="11"/>
  <c r="BX738" i="11"/>
  <c r="BX739" i="11"/>
  <c r="BX740" i="11"/>
  <c r="BX741" i="11"/>
  <c r="BX742" i="11"/>
  <c r="BX743" i="11"/>
  <c r="BX744" i="11"/>
  <c r="BX745" i="11"/>
  <c r="BX746" i="11"/>
  <c r="BX747" i="11"/>
  <c r="BX748" i="11"/>
  <c r="BX749" i="11"/>
  <c r="BX750" i="11"/>
  <c r="BX751" i="11"/>
  <c r="BX752" i="11"/>
  <c r="BX753" i="11"/>
  <c r="BX754" i="11"/>
  <c r="BX755" i="11"/>
  <c r="BX756" i="11"/>
  <c r="BX757" i="11"/>
  <c r="BX758" i="11"/>
  <c r="BX759" i="11"/>
  <c r="BX760" i="11"/>
  <c r="BX761" i="11"/>
  <c r="BX762" i="11"/>
  <c r="BX763" i="11"/>
  <c r="BX764" i="11"/>
  <c r="BX765" i="11"/>
  <c r="BX766" i="11"/>
  <c r="BX767" i="11"/>
  <c r="BX768" i="11"/>
  <c r="BX769" i="11"/>
  <c r="BX770" i="11"/>
  <c r="BX771" i="11"/>
  <c r="BX772" i="11"/>
  <c r="BX773" i="11"/>
  <c r="BX774" i="11"/>
  <c r="BX775" i="11"/>
  <c r="BX776" i="11"/>
  <c r="BX777" i="11"/>
  <c r="BX778" i="11"/>
  <c r="BX779" i="11"/>
  <c r="BX780" i="11"/>
  <c r="BX781" i="11"/>
  <c r="BX782" i="11"/>
  <c r="BX783" i="11"/>
  <c r="BX784" i="11"/>
  <c r="BX785" i="11"/>
  <c r="BX786" i="11"/>
  <c r="BX787" i="11"/>
  <c r="BX788" i="11"/>
  <c r="BX789" i="11"/>
  <c r="BX790" i="11"/>
  <c r="BX791" i="11"/>
  <c r="BX792" i="11"/>
  <c r="BX793" i="11"/>
  <c r="BX794" i="11"/>
  <c r="BX795" i="11"/>
  <c r="BX796" i="11"/>
  <c r="BX797" i="11"/>
  <c r="BX798" i="11"/>
  <c r="BX799" i="11"/>
  <c r="BX800" i="11"/>
  <c r="BX801" i="11"/>
  <c r="BX802" i="11"/>
  <c r="BX803" i="11"/>
  <c r="BX804" i="11"/>
  <c r="BX805" i="11"/>
  <c r="BX806" i="11"/>
  <c r="BX807" i="11"/>
  <c r="BX808" i="11"/>
  <c r="BX809" i="11"/>
  <c r="BX810" i="11"/>
  <c r="BX811" i="11"/>
  <c r="BX812" i="11"/>
  <c r="BX813" i="11"/>
  <c r="BX814" i="11"/>
  <c r="BX815" i="11"/>
  <c r="BX816" i="11"/>
  <c r="BX817" i="11"/>
  <c r="BX818" i="11"/>
  <c r="BX819" i="11"/>
  <c r="BX820" i="11"/>
  <c r="BX821" i="11"/>
  <c r="BX822" i="11"/>
  <c r="BX823" i="11"/>
  <c r="BX824" i="11"/>
  <c r="BX825" i="11"/>
  <c r="BX826" i="11"/>
  <c r="BX827" i="11"/>
  <c r="BX828" i="11"/>
  <c r="BX829" i="11"/>
  <c r="BX830" i="11"/>
  <c r="BX831" i="11"/>
  <c r="BX832" i="11"/>
  <c r="BX833" i="11"/>
  <c r="BX834" i="11"/>
  <c r="BX835" i="11"/>
  <c r="BX836" i="11"/>
  <c r="BX837" i="11"/>
  <c r="BX838" i="11"/>
  <c r="BX839" i="11"/>
  <c r="BX840" i="11"/>
  <c r="BX841" i="11"/>
  <c r="BX842" i="11"/>
  <c r="BX843" i="11"/>
  <c r="BX844" i="11"/>
  <c r="BX845" i="11"/>
  <c r="BX846" i="11"/>
  <c r="BX847" i="11"/>
  <c r="BX848" i="11"/>
  <c r="BX849" i="11"/>
  <c r="BX850" i="11"/>
  <c r="BX851" i="11"/>
  <c r="BX852" i="11"/>
  <c r="BX853" i="11"/>
  <c r="BX854" i="11"/>
  <c r="BX855" i="11"/>
  <c r="BX856" i="11"/>
  <c r="BX857" i="11"/>
  <c r="BX858" i="11"/>
  <c r="BX859" i="11"/>
  <c r="BX860" i="11"/>
  <c r="BX861" i="11"/>
  <c r="BX862" i="11"/>
  <c r="BX863" i="11"/>
  <c r="BX864" i="11"/>
  <c r="BX865" i="11"/>
  <c r="BX866" i="11"/>
  <c r="BX867" i="11"/>
  <c r="BX868" i="11"/>
  <c r="BX869" i="11"/>
  <c r="BX870" i="11"/>
  <c r="BX871" i="11"/>
  <c r="BX872" i="11"/>
  <c r="BX873" i="11"/>
  <c r="BX874" i="11"/>
  <c r="BX875" i="11"/>
  <c r="BX876" i="11"/>
  <c r="BX877" i="11"/>
  <c r="BX878" i="11"/>
  <c r="BX879" i="11"/>
  <c r="BX880" i="11"/>
  <c r="BX881" i="11"/>
  <c r="BX882" i="11"/>
  <c r="BX883" i="11"/>
  <c r="BX884" i="11"/>
  <c r="BX885" i="11"/>
  <c r="BX886" i="11"/>
  <c r="BX887" i="11"/>
  <c r="BX888" i="11"/>
  <c r="BX889" i="11"/>
  <c r="BX890" i="11"/>
  <c r="BX891" i="11"/>
  <c r="BX892" i="11"/>
  <c r="BX893" i="11"/>
  <c r="BX894" i="11"/>
  <c r="BX895" i="11"/>
  <c r="BX896" i="11"/>
  <c r="BX897" i="11"/>
  <c r="BX898" i="11"/>
  <c r="BX899" i="11"/>
  <c r="BX900" i="11"/>
  <c r="BX901" i="11"/>
  <c r="BX902" i="11"/>
  <c r="BX903" i="11"/>
  <c r="BX904" i="11"/>
  <c r="BX905" i="11"/>
  <c r="BX906" i="11"/>
  <c r="BX907" i="11"/>
  <c r="F7" i="40"/>
  <c r="BX1" i="11"/>
  <c r="BX7" i="11"/>
  <c r="BX6" i="11"/>
  <c r="BX5" i="11"/>
  <c r="BX4" i="11"/>
  <c r="BX3" i="11"/>
  <c r="BX2" i="11"/>
  <c r="D127" i="41"/>
  <c r="AV127" i="41" s="1"/>
  <c r="B127" i="41"/>
  <c r="D126" i="41"/>
  <c r="AV126" i="41" s="1"/>
  <c r="B126" i="41"/>
  <c r="D125" i="41"/>
  <c r="AV125" i="41" s="1"/>
  <c r="B125" i="41"/>
  <c r="D124" i="41"/>
  <c r="AV124" i="41" s="1"/>
  <c r="B124" i="41"/>
  <c r="D123" i="41"/>
  <c r="AV123" i="41" s="1"/>
  <c r="B123" i="41"/>
  <c r="D122" i="41"/>
  <c r="AV122" i="41" s="1"/>
  <c r="B122" i="41"/>
  <c r="D121" i="41"/>
  <c r="AV121" i="41" s="1"/>
  <c r="B121" i="41"/>
  <c r="AT116" i="41"/>
  <c r="AS115" i="41"/>
  <c r="AR115" i="41"/>
  <c r="AT115" i="41"/>
  <c r="Z115" i="41"/>
  <c r="S115" i="41"/>
  <c r="Q115" i="41"/>
  <c r="J115" i="41"/>
  <c r="I115" i="41"/>
  <c r="H115" i="41"/>
  <c r="G115" i="41"/>
  <c r="AV115" i="41" s="1"/>
  <c r="B115" i="41"/>
  <c r="AA115" i="41" s="1"/>
  <c r="AS114" i="41"/>
  <c r="AR114" i="41"/>
  <c r="AT114" i="41"/>
  <c r="Z114" i="41"/>
  <c r="S114" i="41"/>
  <c r="Q114" i="41"/>
  <c r="J114" i="41"/>
  <c r="I114" i="41"/>
  <c r="H114" i="41"/>
  <c r="G114" i="41"/>
  <c r="AV114" i="41" s="1"/>
  <c r="B114" i="41"/>
  <c r="AA114" i="41" s="1"/>
  <c r="AS113" i="41"/>
  <c r="AR113" i="41"/>
  <c r="AT113" i="41"/>
  <c r="Z113" i="41"/>
  <c r="S113" i="41"/>
  <c r="Q113" i="41"/>
  <c r="J113" i="41"/>
  <c r="I113" i="41"/>
  <c r="H113" i="41"/>
  <c r="G113" i="41"/>
  <c r="B113" i="41"/>
  <c r="AA113" i="41" s="1"/>
  <c r="AS112" i="41"/>
  <c r="AR112" i="41"/>
  <c r="AT112" i="41"/>
  <c r="Z112" i="41"/>
  <c r="S112" i="41"/>
  <c r="Q112" i="41"/>
  <c r="J112" i="41"/>
  <c r="I112" i="41"/>
  <c r="H112" i="41"/>
  <c r="G112" i="41"/>
  <c r="B112" i="41"/>
  <c r="AA112" i="41" s="1"/>
  <c r="AS111" i="41"/>
  <c r="AR111" i="41"/>
  <c r="AT111" i="41"/>
  <c r="Z111" i="41"/>
  <c r="S111" i="41"/>
  <c r="Q111" i="41"/>
  <c r="J111" i="41"/>
  <c r="I111" i="41"/>
  <c r="H111" i="41"/>
  <c r="G111" i="41"/>
  <c r="AV111" i="41" s="1"/>
  <c r="B111" i="41"/>
  <c r="AA111" i="41" s="1"/>
  <c r="AS110" i="41"/>
  <c r="AR110" i="41"/>
  <c r="AT110" i="41"/>
  <c r="Z110" i="41"/>
  <c r="S110" i="41"/>
  <c r="Q110" i="41"/>
  <c r="J110" i="41"/>
  <c r="I110" i="41"/>
  <c r="H110" i="41"/>
  <c r="G110" i="41"/>
  <c r="AV110" i="41" s="1"/>
  <c r="B110" i="41"/>
  <c r="AA110" i="41" s="1"/>
  <c r="AS109" i="41"/>
  <c r="AR109" i="41"/>
  <c r="AT109" i="41"/>
  <c r="Z109" i="41"/>
  <c r="S109" i="41"/>
  <c r="Q109" i="41"/>
  <c r="J109" i="41"/>
  <c r="I109" i="41"/>
  <c r="H109" i="41"/>
  <c r="G109" i="41"/>
  <c r="B109" i="41"/>
  <c r="AA109" i="41" s="1"/>
  <c r="AS108" i="41"/>
  <c r="AR108" i="41"/>
  <c r="AT108" i="41"/>
  <c r="Z108" i="41"/>
  <c r="S108" i="41"/>
  <c r="Q108" i="41"/>
  <c r="J108" i="41"/>
  <c r="I108" i="41"/>
  <c r="H108" i="41"/>
  <c r="G108" i="41"/>
  <c r="B108" i="41"/>
  <c r="AA108" i="41" s="1"/>
  <c r="AS107" i="41"/>
  <c r="AR107" i="41"/>
  <c r="AT107" i="41"/>
  <c r="Z107" i="41"/>
  <c r="S107" i="41"/>
  <c r="Q107" i="41"/>
  <c r="J107" i="41"/>
  <c r="I107" i="41"/>
  <c r="H107" i="41"/>
  <c r="G107" i="41"/>
  <c r="AV107" i="41" s="1"/>
  <c r="B107" i="41"/>
  <c r="AA107" i="41" s="1"/>
  <c r="AS106" i="41"/>
  <c r="AR106" i="41"/>
  <c r="AT106" i="41"/>
  <c r="Z106" i="41"/>
  <c r="S106" i="41"/>
  <c r="Q106" i="41"/>
  <c r="J106" i="41"/>
  <c r="I106" i="41"/>
  <c r="H106" i="41"/>
  <c r="G106" i="41"/>
  <c r="AV106" i="41" s="1"/>
  <c r="B106" i="41"/>
  <c r="AA106" i="41" s="1"/>
  <c r="AS105" i="41"/>
  <c r="AR105" i="41"/>
  <c r="AT105" i="41"/>
  <c r="Z105" i="41"/>
  <c r="S105" i="41"/>
  <c r="Q105" i="41"/>
  <c r="J105" i="41"/>
  <c r="I105" i="41"/>
  <c r="H105" i="41"/>
  <c r="G105" i="41"/>
  <c r="B105" i="41"/>
  <c r="AA105" i="41" s="1"/>
  <c r="AS104" i="41"/>
  <c r="AR104" i="41"/>
  <c r="AT104" i="41"/>
  <c r="Z104" i="41"/>
  <c r="S104" i="41"/>
  <c r="Q104" i="41"/>
  <c r="J104" i="41"/>
  <c r="I104" i="41"/>
  <c r="H104" i="41"/>
  <c r="G104" i="41"/>
  <c r="B104" i="41"/>
  <c r="AA104" i="41" s="1"/>
  <c r="AS103" i="41"/>
  <c r="AR103" i="41"/>
  <c r="AT103" i="41"/>
  <c r="Z103" i="41"/>
  <c r="S103" i="41"/>
  <c r="Q103" i="41"/>
  <c r="J103" i="41"/>
  <c r="I103" i="41"/>
  <c r="H103" i="41"/>
  <c r="G103" i="41"/>
  <c r="AV103" i="41" s="1"/>
  <c r="B103" i="41"/>
  <c r="AA103" i="41" s="1"/>
  <c r="AS102" i="41"/>
  <c r="AR102" i="41"/>
  <c r="AT102" i="41"/>
  <c r="Z102" i="41"/>
  <c r="S102" i="41"/>
  <c r="Q102" i="41"/>
  <c r="J102" i="41"/>
  <c r="I102" i="41"/>
  <c r="H102" i="41"/>
  <c r="G102" i="41"/>
  <c r="AV102" i="41" s="1"/>
  <c r="B102" i="41"/>
  <c r="AA102" i="41" s="1"/>
  <c r="AS101" i="41"/>
  <c r="AR101" i="41"/>
  <c r="AT101" i="41"/>
  <c r="Z101" i="41"/>
  <c r="S101" i="41"/>
  <c r="Q101" i="41"/>
  <c r="J101" i="41"/>
  <c r="I101" i="41"/>
  <c r="H101" i="41"/>
  <c r="G101" i="41"/>
  <c r="B101" i="41"/>
  <c r="AA101" i="41" s="1"/>
  <c r="AS100" i="41"/>
  <c r="AR100" i="41"/>
  <c r="AT100" i="41"/>
  <c r="Z100" i="41"/>
  <c r="S100" i="41"/>
  <c r="Q100" i="41"/>
  <c r="J100" i="41"/>
  <c r="I100" i="41"/>
  <c r="H100" i="41"/>
  <c r="G100" i="41"/>
  <c r="AV100" i="41" s="1"/>
  <c r="B100" i="41"/>
  <c r="AA100" i="41" s="1"/>
  <c r="AS99" i="41"/>
  <c r="AR99" i="41"/>
  <c r="AT99" i="41"/>
  <c r="Z99" i="41"/>
  <c r="S99" i="41"/>
  <c r="Q99" i="41"/>
  <c r="J99" i="41"/>
  <c r="I99" i="41"/>
  <c r="H99" i="41"/>
  <c r="G99" i="41"/>
  <c r="AV99" i="41" s="1"/>
  <c r="B99" i="41"/>
  <c r="AA99" i="41" s="1"/>
  <c r="AS98" i="41"/>
  <c r="AR98" i="41"/>
  <c r="AT98" i="41"/>
  <c r="Z98" i="41"/>
  <c r="S98" i="41"/>
  <c r="Q98" i="41"/>
  <c r="J98" i="41"/>
  <c r="I98" i="41"/>
  <c r="H98" i="41"/>
  <c r="G98" i="41"/>
  <c r="AV98" i="41" s="1"/>
  <c r="B98" i="41"/>
  <c r="AA98" i="41" s="1"/>
  <c r="AS97" i="41"/>
  <c r="AR97" i="41"/>
  <c r="AT97" i="41"/>
  <c r="Z97" i="41"/>
  <c r="S97" i="41"/>
  <c r="Q97" i="41"/>
  <c r="J97" i="41"/>
  <c r="I97" i="41"/>
  <c r="H97" i="41"/>
  <c r="G97" i="41"/>
  <c r="B97" i="41"/>
  <c r="AA97" i="41" s="1"/>
  <c r="AS96" i="41"/>
  <c r="AR96" i="41"/>
  <c r="AT96" i="41"/>
  <c r="Z96" i="41"/>
  <c r="S96" i="41"/>
  <c r="Q96" i="41"/>
  <c r="J96" i="41"/>
  <c r="I96" i="41"/>
  <c r="H96" i="41"/>
  <c r="G96" i="41"/>
  <c r="AV96" i="41" s="1"/>
  <c r="B96" i="41"/>
  <c r="AA96" i="41" s="1"/>
  <c r="AS95" i="41"/>
  <c r="AR95" i="41"/>
  <c r="AT95" i="41"/>
  <c r="Z95" i="41"/>
  <c r="S95" i="41"/>
  <c r="Q95" i="41"/>
  <c r="J95" i="41"/>
  <c r="I95" i="41"/>
  <c r="H95" i="41"/>
  <c r="G95" i="41"/>
  <c r="AV95" i="41" s="1"/>
  <c r="B95" i="41"/>
  <c r="AA95" i="41" s="1"/>
  <c r="AS94" i="41"/>
  <c r="AR94" i="41"/>
  <c r="AT94" i="41"/>
  <c r="Z94" i="41"/>
  <c r="S94" i="41"/>
  <c r="Q94" i="41"/>
  <c r="J94" i="41"/>
  <c r="I94" i="41"/>
  <c r="H94" i="41"/>
  <c r="G94" i="41"/>
  <c r="AV94" i="41" s="1"/>
  <c r="B94" i="41"/>
  <c r="AA94" i="41" s="1"/>
  <c r="AS93" i="41"/>
  <c r="AR93" i="41"/>
  <c r="AT93" i="41"/>
  <c r="Z93" i="41"/>
  <c r="S93" i="41"/>
  <c r="Q93" i="41"/>
  <c r="J93" i="41"/>
  <c r="I93" i="41"/>
  <c r="H93" i="41"/>
  <c r="G93" i="41"/>
  <c r="B93" i="41"/>
  <c r="AA93" i="41" s="1"/>
  <c r="AS92" i="41"/>
  <c r="AR92" i="41"/>
  <c r="AT92" i="41"/>
  <c r="Z92" i="41"/>
  <c r="S92" i="41"/>
  <c r="Q92" i="41"/>
  <c r="J92" i="41"/>
  <c r="I92" i="41"/>
  <c r="H92" i="41"/>
  <c r="G92" i="41"/>
  <c r="AV92" i="41" s="1"/>
  <c r="B92" i="41"/>
  <c r="AA92" i="41" s="1"/>
  <c r="AS91" i="41"/>
  <c r="AR91" i="41"/>
  <c r="AT91" i="41"/>
  <c r="Z91" i="41"/>
  <c r="S91" i="41"/>
  <c r="Q91" i="41"/>
  <c r="J91" i="41"/>
  <c r="I91" i="41"/>
  <c r="H91" i="41"/>
  <c r="G91" i="41"/>
  <c r="AV91" i="41" s="1"/>
  <c r="B91" i="41"/>
  <c r="AA91" i="41" s="1"/>
  <c r="AS90" i="41"/>
  <c r="AR90" i="41"/>
  <c r="AT90" i="41"/>
  <c r="Z90" i="41"/>
  <c r="S90" i="41"/>
  <c r="Q90" i="41"/>
  <c r="J90" i="41"/>
  <c r="I90" i="41"/>
  <c r="H90" i="41"/>
  <c r="G90" i="41"/>
  <c r="AV90" i="41" s="1"/>
  <c r="B90" i="41"/>
  <c r="AA90" i="41" s="1"/>
  <c r="AS89" i="41"/>
  <c r="AR89" i="41"/>
  <c r="AT89" i="41"/>
  <c r="Z89" i="41"/>
  <c r="S89" i="41"/>
  <c r="Q89" i="41"/>
  <c r="J89" i="41"/>
  <c r="I89" i="41"/>
  <c r="H89" i="41"/>
  <c r="G89" i="41"/>
  <c r="B89" i="41"/>
  <c r="AA89" i="41" s="1"/>
  <c r="AS88" i="41"/>
  <c r="AR88" i="41"/>
  <c r="AT88" i="41"/>
  <c r="Z88" i="41"/>
  <c r="S88" i="41"/>
  <c r="Q88" i="41"/>
  <c r="J88" i="41"/>
  <c r="I88" i="41"/>
  <c r="H88" i="41"/>
  <c r="G88" i="41"/>
  <c r="AV88" i="41" s="1"/>
  <c r="B88" i="41"/>
  <c r="AA88" i="41" s="1"/>
  <c r="AS87" i="41"/>
  <c r="AR87" i="41"/>
  <c r="AT87" i="41"/>
  <c r="Z87" i="41"/>
  <c r="S87" i="41"/>
  <c r="Q87" i="41"/>
  <c r="J87" i="41"/>
  <c r="I87" i="41"/>
  <c r="H87" i="41"/>
  <c r="G87" i="41"/>
  <c r="AV87" i="41" s="1"/>
  <c r="B87" i="41"/>
  <c r="AA87" i="41" s="1"/>
  <c r="AS86" i="41"/>
  <c r="AR86" i="41"/>
  <c r="AT86" i="41"/>
  <c r="Z86" i="41"/>
  <c r="S86" i="41"/>
  <c r="Q86" i="41"/>
  <c r="J86" i="41"/>
  <c r="I86" i="41"/>
  <c r="H86" i="41"/>
  <c r="G86" i="41"/>
  <c r="AV86" i="41" s="1"/>
  <c r="B86" i="41"/>
  <c r="AA86" i="41" s="1"/>
  <c r="AS85" i="41"/>
  <c r="AR85" i="41"/>
  <c r="AT85" i="41"/>
  <c r="Z85" i="41"/>
  <c r="S85" i="41"/>
  <c r="Q85" i="41"/>
  <c r="J85" i="41"/>
  <c r="I85" i="41"/>
  <c r="H85" i="41"/>
  <c r="G85" i="41"/>
  <c r="B85" i="41"/>
  <c r="AA85" i="41" s="1"/>
  <c r="AS84" i="41"/>
  <c r="AR84" i="41"/>
  <c r="AT84" i="41"/>
  <c r="Z84" i="41"/>
  <c r="S84" i="41"/>
  <c r="Q84" i="41"/>
  <c r="J84" i="41"/>
  <c r="I84" i="41"/>
  <c r="H84" i="41"/>
  <c r="G84" i="41"/>
  <c r="AV84" i="41" s="1"/>
  <c r="B84" i="41"/>
  <c r="AA84" i="41" s="1"/>
  <c r="AS83" i="41"/>
  <c r="AR83" i="41"/>
  <c r="AT83" i="41"/>
  <c r="Z83" i="41"/>
  <c r="S83" i="41"/>
  <c r="Q83" i="41"/>
  <c r="J83" i="41"/>
  <c r="I83" i="41"/>
  <c r="H83" i="41"/>
  <c r="G83" i="41"/>
  <c r="AV83" i="41" s="1"/>
  <c r="B83" i="41"/>
  <c r="AA83" i="41" s="1"/>
  <c r="AS82" i="41"/>
  <c r="AR82" i="41"/>
  <c r="AT82" i="41"/>
  <c r="Z82" i="41"/>
  <c r="S82" i="41"/>
  <c r="Q82" i="41"/>
  <c r="J82" i="41"/>
  <c r="I82" i="41"/>
  <c r="H82" i="41"/>
  <c r="G82" i="41"/>
  <c r="AV82" i="41" s="1"/>
  <c r="B82" i="41"/>
  <c r="AA82" i="41" s="1"/>
  <c r="AS81" i="41"/>
  <c r="AR81" i="41"/>
  <c r="AT81" i="41"/>
  <c r="Z81" i="41"/>
  <c r="S81" i="41"/>
  <c r="Q81" i="41"/>
  <c r="J81" i="41"/>
  <c r="I81" i="41"/>
  <c r="H81" i="41"/>
  <c r="G81" i="41"/>
  <c r="AV81" i="41" s="1"/>
  <c r="B81" i="41"/>
  <c r="AA81" i="41" s="1"/>
  <c r="AS80" i="41"/>
  <c r="AR80" i="41"/>
  <c r="AT80" i="41"/>
  <c r="Z80" i="41"/>
  <c r="S80" i="41"/>
  <c r="Q80" i="41"/>
  <c r="J80" i="41"/>
  <c r="I80" i="41"/>
  <c r="H80" i="41"/>
  <c r="G80" i="41"/>
  <c r="AV80" i="41" s="1"/>
  <c r="B80" i="41"/>
  <c r="AA80" i="41" s="1"/>
  <c r="AS79" i="41"/>
  <c r="AR79" i="41"/>
  <c r="AT79" i="41"/>
  <c r="Z79" i="41"/>
  <c r="S79" i="41"/>
  <c r="Q79" i="41"/>
  <c r="J79" i="41"/>
  <c r="I79" i="41"/>
  <c r="H79" i="41"/>
  <c r="G79" i="41"/>
  <c r="AV79" i="41" s="1"/>
  <c r="B79" i="41"/>
  <c r="AA79" i="41" s="1"/>
  <c r="AS78" i="41"/>
  <c r="AR78" i="41"/>
  <c r="AT78" i="41"/>
  <c r="Z78" i="41"/>
  <c r="S78" i="41"/>
  <c r="Q78" i="41"/>
  <c r="J78" i="41"/>
  <c r="I78" i="41"/>
  <c r="H78" i="41"/>
  <c r="G78" i="41"/>
  <c r="AV78" i="41" s="1"/>
  <c r="B78" i="41"/>
  <c r="AA78" i="41" s="1"/>
  <c r="AS77" i="41"/>
  <c r="AR77" i="41"/>
  <c r="AT77" i="41"/>
  <c r="Z77" i="41"/>
  <c r="S77" i="41"/>
  <c r="Q77" i="41"/>
  <c r="J77" i="41"/>
  <c r="I77" i="41"/>
  <c r="H77" i="41"/>
  <c r="G77" i="41"/>
  <c r="B77" i="41"/>
  <c r="AA77" i="41" s="1"/>
  <c r="AS76" i="41"/>
  <c r="AR76" i="41"/>
  <c r="AT76" i="41"/>
  <c r="Z76" i="41"/>
  <c r="S76" i="41"/>
  <c r="Q76" i="41"/>
  <c r="J76" i="41"/>
  <c r="I76" i="41"/>
  <c r="H76" i="41"/>
  <c r="G76" i="41"/>
  <c r="AV76" i="41" s="1"/>
  <c r="B76" i="41"/>
  <c r="AA76" i="41" s="1"/>
  <c r="AS75" i="41"/>
  <c r="AR75" i="41"/>
  <c r="AT75" i="41"/>
  <c r="Z75" i="41"/>
  <c r="S75" i="41"/>
  <c r="Q75" i="41"/>
  <c r="J75" i="41"/>
  <c r="I75" i="41"/>
  <c r="H75" i="41"/>
  <c r="G75" i="41"/>
  <c r="B75" i="41"/>
  <c r="AA75" i="41" s="1"/>
  <c r="AS74" i="41"/>
  <c r="AR74" i="41"/>
  <c r="AT74" i="41"/>
  <c r="Z74" i="41"/>
  <c r="S74" i="41"/>
  <c r="Q74" i="41"/>
  <c r="J74" i="41"/>
  <c r="I74" i="41"/>
  <c r="H74" i="41"/>
  <c r="G74" i="41"/>
  <c r="AV74" i="41" s="1"/>
  <c r="B74" i="41"/>
  <c r="AA74" i="41" s="1"/>
  <c r="AS73" i="41"/>
  <c r="AR73" i="41"/>
  <c r="AT73" i="41"/>
  <c r="Z73" i="41"/>
  <c r="S73" i="41"/>
  <c r="Q73" i="41"/>
  <c r="J73" i="41"/>
  <c r="I73" i="41"/>
  <c r="H73" i="41"/>
  <c r="G73" i="41"/>
  <c r="B73" i="41"/>
  <c r="AA73" i="41" s="1"/>
  <c r="AS72" i="41"/>
  <c r="AR72" i="41"/>
  <c r="AT72" i="41"/>
  <c r="Z72" i="41"/>
  <c r="S72" i="41"/>
  <c r="Q72" i="41"/>
  <c r="J72" i="41"/>
  <c r="I72" i="41"/>
  <c r="H72" i="41"/>
  <c r="G72" i="41"/>
  <c r="AV72" i="41" s="1"/>
  <c r="B72" i="41"/>
  <c r="AA72" i="41" s="1"/>
  <c r="AS71" i="41"/>
  <c r="AR71" i="41"/>
  <c r="AT71" i="41"/>
  <c r="Z71" i="41"/>
  <c r="S71" i="41"/>
  <c r="Q71" i="41"/>
  <c r="J71" i="41"/>
  <c r="I71" i="41"/>
  <c r="H71" i="41"/>
  <c r="G71" i="41"/>
  <c r="B71" i="41"/>
  <c r="AA71" i="41" s="1"/>
  <c r="AS70" i="41"/>
  <c r="AR70" i="41"/>
  <c r="AT70" i="41"/>
  <c r="Z70" i="41"/>
  <c r="S70" i="41"/>
  <c r="Q70" i="41"/>
  <c r="J70" i="41"/>
  <c r="I70" i="41"/>
  <c r="H70" i="41"/>
  <c r="G70" i="41"/>
  <c r="AV70" i="41" s="1"/>
  <c r="B70" i="41"/>
  <c r="AA70" i="41" s="1"/>
  <c r="AS69" i="41"/>
  <c r="AR69" i="41"/>
  <c r="AT69" i="41"/>
  <c r="Z69" i="41"/>
  <c r="S69" i="41"/>
  <c r="Q69" i="41"/>
  <c r="J69" i="41"/>
  <c r="I69" i="41"/>
  <c r="H69" i="41"/>
  <c r="G69" i="41"/>
  <c r="AV69" i="41" s="1"/>
  <c r="B69" i="41"/>
  <c r="AA69" i="41" s="1"/>
  <c r="AS68" i="41"/>
  <c r="AR68" i="41"/>
  <c r="AT68" i="41"/>
  <c r="Z68" i="41"/>
  <c r="S68" i="41"/>
  <c r="Q68" i="41"/>
  <c r="J68" i="41"/>
  <c r="I68" i="41"/>
  <c r="H68" i="41"/>
  <c r="G68" i="41"/>
  <c r="AV68" i="41" s="1"/>
  <c r="B68" i="41"/>
  <c r="AA68" i="41" s="1"/>
  <c r="AS67" i="41"/>
  <c r="AR67" i="41"/>
  <c r="AT67" i="41"/>
  <c r="Z67" i="41"/>
  <c r="S67" i="41"/>
  <c r="Q67" i="41"/>
  <c r="J67" i="41"/>
  <c r="I67" i="41"/>
  <c r="H67" i="41"/>
  <c r="G67" i="41"/>
  <c r="AV67" i="41" s="1"/>
  <c r="B67" i="41"/>
  <c r="AA67" i="41" s="1"/>
  <c r="AS66" i="41"/>
  <c r="AR66" i="41"/>
  <c r="AT66" i="41"/>
  <c r="Z66" i="41"/>
  <c r="S66" i="41"/>
  <c r="Q66" i="41"/>
  <c r="J66" i="41"/>
  <c r="I66" i="41"/>
  <c r="H66" i="41"/>
  <c r="G66" i="41"/>
  <c r="AV66" i="41" s="1"/>
  <c r="B66" i="41"/>
  <c r="AA66" i="41" s="1"/>
  <c r="AS65" i="41"/>
  <c r="AR65" i="41"/>
  <c r="AT65" i="41"/>
  <c r="Z65" i="41"/>
  <c r="S65" i="41"/>
  <c r="Q65" i="41"/>
  <c r="J65" i="41"/>
  <c r="I65" i="41"/>
  <c r="H65" i="41"/>
  <c r="G65" i="41"/>
  <c r="AV65" i="41" s="1"/>
  <c r="B65" i="41"/>
  <c r="AA65" i="41" s="1"/>
  <c r="AS64" i="41"/>
  <c r="AR64" i="41"/>
  <c r="AT64" i="41"/>
  <c r="Z64" i="41"/>
  <c r="S64" i="41"/>
  <c r="Q64" i="41"/>
  <c r="J64" i="41"/>
  <c r="I64" i="41"/>
  <c r="H64" i="41"/>
  <c r="G64" i="41"/>
  <c r="AV64" i="41" s="1"/>
  <c r="B64" i="41"/>
  <c r="AA64" i="41" s="1"/>
  <c r="AS63" i="41"/>
  <c r="AR63" i="41"/>
  <c r="AT63" i="41"/>
  <c r="Z63" i="41"/>
  <c r="S63" i="41"/>
  <c r="Q63" i="41"/>
  <c r="J63" i="41"/>
  <c r="I63" i="41"/>
  <c r="H63" i="41"/>
  <c r="G63" i="41"/>
  <c r="AV63" i="41" s="1"/>
  <c r="B63" i="41"/>
  <c r="AA63" i="41" s="1"/>
  <c r="AS62" i="41"/>
  <c r="AR62" i="41"/>
  <c r="AT62" i="41"/>
  <c r="Z62" i="41"/>
  <c r="S62" i="41"/>
  <c r="Q62" i="41"/>
  <c r="J62" i="41"/>
  <c r="I62" i="41"/>
  <c r="H62" i="41"/>
  <c r="G62" i="41"/>
  <c r="AV62" i="41" s="1"/>
  <c r="B62" i="41"/>
  <c r="AA62" i="41" s="1"/>
  <c r="AS61" i="41"/>
  <c r="AR61" i="41"/>
  <c r="AT61" i="41"/>
  <c r="Z61" i="41"/>
  <c r="S61" i="41"/>
  <c r="Q61" i="41"/>
  <c r="J61" i="41"/>
  <c r="I61" i="41"/>
  <c r="H61" i="41"/>
  <c r="G61" i="41"/>
  <c r="B61" i="41"/>
  <c r="AA61" i="41" s="1"/>
  <c r="AS60" i="41"/>
  <c r="AR60" i="41"/>
  <c r="AT60" i="41"/>
  <c r="Z60" i="41"/>
  <c r="S60" i="41"/>
  <c r="Q60" i="41"/>
  <c r="J60" i="41"/>
  <c r="I60" i="41"/>
  <c r="H60" i="41"/>
  <c r="G60" i="41"/>
  <c r="AV60" i="41" s="1"/>
  <c r="B60" i="41"/>
  <c r="AA60" i="41" s="1"/>
  <c r="AS59" i="41"/>
  <c r="AR59" i="41"/>
  <c r="AT59" i="41"/>
  <c r="Q59" i="41"/>
  <c r="J59" i="41"/>
  <c r="I59" i="41"/>
  <c r="H59" i="41"/>
  <c r="G59" i="41"/>
  <c r="B59" i="41"/>
  <c r="AS58" i="41"/>
  <c r="AR58" i="41"/>
  <c r="Q58" i="41"/>
  <c r="I58" i="41"/>
  <c r="H58" i="41"/>
  <c r="G58" i="41"/>
  <c r="AS57" i="41"/>
  <c r="AR57" i="41"/>
  <c r="Q57" i="41"/>
  <c r="I57" i="41"/>
  <c r="H57" i="41"/>
  <c r="G57" i="41"/>
  <c r="AS56" i="41"/>
  <c r="AR56" i="41"/>
  <c r="Q56" i="41"/>
  <c r="I56" i="41"/>
  <c r="H56" i="41"/>
  <c r="G56" i="41"/>
  <c r="AS55" i="41"/>
  <c r="AR55" i="41"/>
  <c r="Q55" i="41"/>
  <c r="I55" i="41"/>
  <c r="H55" i="41"/>
  <c r="G55" i="41"/>
  <c r="AS54" i="41"/>
  <c r="AR54" i="41"/>
  <c r="Q54" i="41"/>
  <c r="I54" i="41"/>
  <c r="H54" i="41"/>
  <c r="G54" i="41"/>
  <c r="AS53" i="41"/>
  <c r="AR53" i="41"/>
  <c r="Q53" i="41"/>
  <c r="I53" i="41"/>
  <c r="H53" i="41"/>
  <c r="G53" i="41"/>
  <c r="AS52" i="41"/>
  <c r="AR52" i="41"/>
  <c r="Q52" i="41"/>
  <c r="I52" i="41"/>
  <c r="H52" i="41"/>
  <c r="G52" i="41"/>
  <c r="AS51" i="41"/>
  <c r="AR51" i="41"/>
  <c r="Q51" i="41"/>
  <c r="I51" i="41"/>
  <c r="H51" i="41"/>
  <c r="G51" i="41"/>
  <c r="AS50" i="41"/>
  <c r="AR50" i="41"/>
  <c r="Q50" i="41"/>
  <c r="I50" i="41"/>
  <c r="H50" i="41"/>
  <c r="G50" i="41"/>
  <c r="AS49" i="41"/>
  <c r="AR49" i="41"/>
  <c r="Q49" i="41"/>
  <c r="I49" i="41"/>
  <c r="H49" i="41"/>
  <c r="G49" i="41"/>
  <c r="AS48" i="41"/>
  <c r="AR48" i="41"/>
  <c r="Q48" i="41"/>
  <c r="I48" i="41"/>
  <c r="H48" i="41"/>
  <c r="G48" i="41"/>
  <c r="AS47" i="41"/>
  <c r="AR47" i="41"/>
  <c r="Q47" i="41"/>
  <c r="I47" i="41"/>
  <c r="H47" i="41"/>
  <c r="G47" i="41"/>
  <c r="AS46" i="41"/>
  <c r="AR46" i="41"/>
  <c r="Q46" i="41"/>
  <c r="I46" i="41"/>
  <c r="H46" i="41"/>
  <c r="G46" i="41"/>
  <c r="AS45" i="41"/>
  <c r="AR45" i="41"/>
  <c r="Q45" i="41"/>
  <c r="I45" i="41"/>
  <c r="H45" i="41"/>
  <c r="G45" i="41"/>
  <c r="AS44" i="41"/>
  <c r="AR44" i="41"/>
  <c r="Q44" i="41"/>
  <c r="I44" i="41"/>
  <c r="H44" i="41"/>
  <c r="G44" i="41"/>
  <c r="AS43" i="41"/>
  <c r="AR43" i="41"/>
  <c r="Q43" i="41"/>
  <c r="I43" i="41"/>
  <c r="H43" i="41"/>
  <c r="G43" i="41"/>
  <c r="AS42" i="41"/>
  <c r="AR42" i="41"/>
  <c r="Q42" i="41"/>
  <c r="I42" i="41"/>
  <c r="H42" i="41"/>
  <c r="G42" i="41"/>
  <c r="AS41" i="41"/>
  <c r="AR41" i="41"/>
  <c r="Q41" i="41"/>
  <c r="I41" i="41"/>
  <c r="H41" i="41"/>
  <c r="G41" i="41"/>
  <c r="AS40" i="41"/>
  <c r="AR40" i="41"/>
  <c r="Q40" i="41"/>
  <c r="I40" i="41"/>
  <c r="H40" i="41"/>
  <c r="G40" i="41"/>
  <c r="AS39" i="41"/>
  <c r="AR39" i="41"/>
  <c r="Q39" i="41"/>
  <c r="I39" i="41"/>
  <c r="H39" i="41"/>
  <c r="G39" i="41"/>
  <c r="AS38" i="41"/>
  <c r="AR38" i="41"/>
  <c r="Q38" i="41"/>
  <c r="I38" i="41"/>
  <c r="H38" i="41"/>
  <c r="G38" i="41"/>
  <c r="AS37" i="41"/>
  <c r="AR37" i="41"/>
  <c r="Q37" i="41"/>
  <c r="I37" i="41"/>
  <c r="H37" i="41"/>
  <c r="G37" i="41"/>
  <c r="AS36" i="41"/>
  <c r="AR36" i="41"/>
  <c r="Q36" i="41"/>
  <c r="I36" i="41"/>
  <c r="H36" i="41"/>
  <c r="G36" i="41"/>
  <c r="AS35" i="41"/>
  <c r="AR35" i="41"/>
  <c r="Q35" i="41"/>
  <c r="I35" i="41"/>
  <c r="H35" i="41"/>
  <c r="G35" i="41"/>
  <c r="AS34" i="41"/>
  <c r="AR34" i="41"/>
  <c r="Q34" i="41"/>
  <c r="I34" i="41"/>
  <c r="H34" i="41"/>
  <c r="G34" i="41"/>
  <c r="AS33" i="41"/>
  <c r="AR33" i="41"/>
  <c r="Q33" i="41"/>
  <c r="I33" i="41"/>
  <c r="H33" i="41"/>
  <c r="G33" i="41"/>
  <c r="AS32" i="41"/>
  <c r="AR32" i="41"/>
  <c r="Q32" i="41"/>
  <c r="I32" i="41"/>
  <c r="H32" i="41"/>
  <c r="G32" i="41"/>
  <c r="AS31" i="41"/>
  <c r="AR31" i="41"/>
  <c r="Q31" i="41"/>
  <c r="I31" i="41"/>
  <c r="H31" i="41"/>
  <c r="G31" i="41"/>
  <c r="AS30" i="41"/>
  <c r="AR30" i="41"/>
  <c r="Q30" i="41"/>
  <c r="I30" i="41"/>
  <c r="H30" i="41"/>
  <c r="G30" i="41"/>
  <c r="AS29" i="41"/>
  <c r="AR29" i="41"/>
  <c r="Q29" i="41"/>
  <c r="I29" i="41"/>
  <c r="H29" i="41"/>
  <c r="G29" i="41"/>
  <c r="AS28" i="41"/>
  <c r="AR28" i="41"/>
  <c r="Q28" i="41"/>
  <c r="I28" i="41"/>
  <c r="H28" i="41"/>
  <c r="G28" i="41"/>
  <c r="AS27" i="41"/>
  <c r="AR27" i="41"/>
  <c r="Q27" i="41"/>
  <c r="I27" i="41"/>
  <c r="H27" i="41"/>
  <c r="G27" i="41"/>
  <c r="AS26" i="41"/>
  <c r="AR26" i="41"/>
  <c r="Q26" i="41"/>
  <c r="I26" i="41"/>
  <c r="H26" i="41"/>
  <c r="G26" i="41"/>
  <c r="AS25" i="41"/>
  <c r="AR25" i="41"/>
  <c r="Q25" i="41"/>
  <c r="I25" i="41"/>
  <c r="H25" i="41"/>
  <c r="G25" i="41"/>
  <c r="AS24" i="41"/>
  <c r="AR24" i="41"/>
  <c r="Q24" i="41"/>
  <c r="I24" i="41"/>
  <c r="H24" i="41"/>
  <c r="G24" i="41"/>
  <c r="AS23" i="41"/>
  <c r="AR23" i="41"/>
  <c r="Z23" i="41"/>
  <c r="Q23" i="41"/>
  <c r="I23" i="41"/>
  <c r="H23" i="41"/>
  <c r="G23" i="41"/>
  <c r="AS22" i="41"/>
  <c r="AR22" i="41"/>
  <c r="Z22" i="41"/>
  <c r="Q22" i="41"/>
  <c r="I22" i="41"/>
  <c r="H22" i="41"/>
  <c r="G22" i="41"/>
  <c r="AS21" i="41"/>
  <c r="AR21" i="41"/>
  <c r="Z21" i="41"/>
  <c r="Q21" i="41"/>
  <c r="I21" i="41"/>
  <c r="H21" i="41"/>
  <c r="G21" i="41"/>
  <c r="AS20" i="41"/>
  <c r="AR20" i="41"/>
  <c r="Z20" i="41"/>
  <c r="Q20" i="41"/>
  <c r="I20" i="41"/>
  <c r="H20" i="41"/>
  <c r="G20" i="41"/>
  <c r="AS19" i="41"/>
  <c r="AR19" i="41"/>
  <c r="Z19" i="41"/>
  <c r="Q19" i="41"/>
  <c r="I19" i="41"/>
  <c r="H19" i="41"/>
  <c r="G19" i="41"/>
  <c r="AS18" i="41"/>
  <c r="AR18" i="41"/>
  <c r="Z18" i="41"/>
  <c r="Q18" i="41"/>
  <c r="I18" i="41"/>
  <c r="H18" i="41"/>
  <c r="G18" i="41"/>
  <c r="AS17" i="41"/>
  <c r="AR17" i="41"/>
  <c r="Z17" i="41"/>
  <c r="Q17" i="41"/>
  <c r="I17" i="41"/>
  <c r="H17" i="41"/>
  <c r="G17" i="41"/>
  <c r="AS16" i="41"/>
  <c r="AR16" i="41"/>
  <c r="Z16" i="41"/>
  <c r="Q16" i="41"/>
  <c r="I16" i="41"/>
  <c r="H120" i="41" s="1"/>
  <c r="H16" i="41"/>
  <c r="G16" i="41"/>
  <c r="D120" i="41" s="1"/>
  <c r="B16" i="41"/>
  <c r="AY15" i="41"/>
  <c r="AV15" i="41"/>
  <c r="H14" i="41"/>
  <c r="AV2" i="41"/>
  <c r="B28" i="40"/>
  <c r="B27" i="40"/>
  <c r="B26" i="40"/>
  <c r="D127" i="34"/>
  <c r="AV127" i="34" s="1"/>
  <c r="B127" i="34"/>
  <c r="D126" i="34"/>
  <c r="AV126" i="34" s="1"/>
  <c r="B126" i="34"/>
  <c r="D125" i="34"/>
  <c r="AV125" i="34" s="1"/>
  <c r="B125" i="34"/>
  <c r="D124" i="34"/>
  <c r="AV124" i="34" s="1"/>
  <c r="B124" i="34"/>
  <c r="D123" i="34"/>
  <c r="AV123" i="34" s="1"/>
  <c r="B123" i="34"/>
  <c r="D122" i="34"/>
  <c r="AV122" i="34" s="1"/>
  <c r="B122" i="34"/>
  <c r="D121" i="34"/>
  <c r="AV121" i="34" s="1"/>
  <c r="B121" i="34"/>
  <c r="AT116" i="34"/>
  <c r="AS115" i="34"/>
  <c r="AR115" i="34"/>
  <c r="AT115" i="34"/>
  <c r="Z115" i="34"/>
  <c r="S115" i="34"/>
  <c r="Q115" i="34"/>
  <c r="J115" i="34"/>
  <c r="I115" i="34"/>
  <c r="H115" i="34"/>
  <c r="G115" i="34"/>
  <c r="AV115" i="34" s="1"/>
  <c r="B115" i="34"/>
  <c r="AA115" i="34" s="1"/>
  <c r="AS114" i="34"/>
  <c r="AR114" i="34"/>
  <c r="AT114" i="34"/>
  <c r="Z114" i="34"/>
  <c r="S114" i="34"/>
  <c r="Q114" i="34"/>
  <c r="J114" i="34"/>
  <c r="I114" i="34"/>
  <c r="H114" i="34"/>
  <c r="G114" i="34"/>
  <c r="AV114" i="34" s="1"/>
  <c r="B114" i="34"/>
  <c r="AA114" i="34" s="1"/>
  <c r="AS113" i="34"/>
  <c r="AR113" i="34"/>
  <c r="AT113" i="34"/>
  <c r="Z113" i="34"/>
  <c r="S113" i="34"/>
  <c r="Q113" i="34"/>
  <c r="J113" i="34"/>
  <c r="I113" i="34"/>
  <c r="H113" i="34"/>
  <c r="G113" i="34"/>
  <c r="B113" i="34"/>
  <c r="AA113" i="34" s="1"/>
  <c r="AS112" i="34"/>
  <c r="AR112" i="34"/>
  <c r="AT112" i="34"/>
  <c r="Z112" i="34"/>
  <c r="S112" i="34"/>
  <c r="Q112" i="34"/>
  <c r="J112" i="34"/>
  <c r="I112" i="34"/>
  <c r="H112" i="34"/>
  <c r="G112" i="34"/>
  <c r="B112" i="34"/>
  <c r="AA112" i="34" s="1"/>
  <c r="AS111" i="34"/>
  <c r="AR111" i="34"/>
  <c r="AT111" i="34"/>
  <c r="Z111" i="34"/>
  <c r="S111" i="34"/>
  <c r="Q111" i="34"/>
  <c r="J111" i="34"/>
  <c r="I111" i="34"/>
  <c r="H111" i="34"/>
  <c r="G111" i="34"/>
  <c r="AV111" i="34" s="1"/>
  <c r="B111" i="34"/>
  <c r="AA111" i="34" s="1"/>
  <c r="AS110" i="34"/>
  <c r="AR110" i="34"/>
  <c r="AT110" i="34"/>
  <c r="Z110" i="34"/>
  <c r="S110" i="34"/>
  <c r="Q110" i="34"/>
  <c r="J110" i="34"/>
  <c r="I110" i="34"/>
  <c r="H110" i="34"/>
  <c r="G110" i="34"/>
  <c r="AV110" i="34" s="1"/>
  <c r="B110" i="34"/>
  <c r="AA110" i="34" s="1"/>
  <c r="AS109" i="34"/>
  <c r="AR109" i="34"/>
  <c r="AT109" i="34"/>
  <c r="Z109" i="34"/>
  <c r="S109" i="34"/>
  <c r="Q109" i="34"/>
  <c r="J109" i="34"/>
  <c r="I109" i="34"/>
  <c r="H109" i="34"/>
  <c r="G109" i="34"/>
  <c r="B109" i="34"/>
  <c r="AA109" i="34" s="1"/>
  <c r="AS108" i="34"/>
  <c r="AR108" i="34"/>
  <c r="AT108" i="34"/>
  <c r="Z108" i="34"/>
  <c r="S108" i="34"/>
  <c r="Q108" i="34"/>
  <c r="J108" i="34"/>
  <c r="I108" i="34"/>
  <c r="H108" i="34"/>
  <c r="G108" i="34"/>
  <c r="B108" i="34"/>
  <c r="AA108" i="34" s="1"/>
  <c r="AS107" i="34"/>
  <c r="AR107" i="34"/>
  <c r="AT107" i="34"/>
  <c r="Z107" i="34"/>
  <c r="S107" i="34"/>
  <c r="Q107" i="34"/>
  <c r="J107" i="34"/>
  <c r="I107" i="34"/>
  <c r="H107" i="34"/>
  <c r="G107" i="34"/>
  <c r="AV107" i="34" s="1"/>
  <c r="B107" i="34"/>
  <c r="AA107" i="34" s="1"/>
  <c r="AS106" i="34"/>
  <c r="AR106" i="34"/>
  <c r="AT106" i="34"/>
  <c r="Z106" i="34"/>
  <c r="S106" i="34"/>
  <c r="Q106" i="34"/>
  <c r="J106" i="34"/>
  <c r="I106" i="34"/>
  <c r="H106" i="34"/>
  <c r="G106" i="34"/>
  <c r="AV106" i="34" s="1"/>
  <c r="B106" i="34"/>
  <c r="AA106" i="34" s="1"/>
  <c r="AS105" i="34"/>
  <c r="AR105" i="34"/>
  <c r="AT105" i="34"/>
  <c r="Z105" i="34"/>
  <c r="S105" i="34"/>
  <c r="Q105" i="34"/>
  <c r="J105" i="34"/>
  <c r="I105" i="34"/>
  <c r="H105" i="34"/>
  <c r="G105" i="34"/>
  <c r="B105" i="34"/>
  <c r="AA105" i="34" s="1"/>
  <c r="AS104" i="34"/>
  <c r="AR104" i="34"/>
  <c r="AT104" i="34"/>
  <c r="Z104" i="34"/>
  <c r="S104" i="34"/>
  <c r="Q104" i="34"/>
  <c r="J104" i="34"/>
  <c r="I104" i="34"/>
  <c r="H104" i="34"/>
  <c r="G104" i="34"/>
  <c r="B104" i="34"/>
  <c r="AA104" i="34" s="1"/>
  <c r="AS103" i="34"/>
  <c r="AR103" i="34"/>
  <c r="AT103" i="34"/>
  <c r="Z103" i="34"/>
  <c r="S103" i="34"/>
  <c r="Q103" i="34"/>
  <c r="J103" i="34"/>
  <c r="I103" i="34"/>
  <c r="H103" i="34"/>
  <c r="G103" i="34"/>
  <c r="AV103" i="34" s="1"/>
  <c r="B103" i="34"/>
  <c r="AA103" i="34" s="1"/>
  <c r="AS102" i="34"/>
  <c r="AR102" i="34"/>
  <c r="AT102" i="34"/>
  <c r="Z102" i="34"/>
  <c r="S102" i="34"/>
  <c r="Q102" i="34"/>
  <c r="J102" i="34"/>
  <c r="I102" i="34"/>
  <c r="H102" i="34"/>
  <c r="G102" i="34"/>
  <c r="AV102" i="34" s="1"/>
  <c r="B102" i="34"/>
  <c r="AA102" i="34" s="1"/>
  <c r="AS101" i="34"/>
  <c r="AR101" i="34"/>
  <c r="AT101" i="34"/>
  <c r="Z101" i="34"/>
  <c r="S101" i="34"/>
  <c r="Q101" i="34"/>
  <c r="J101" i="34"/>
  <c r="I101" i="34"/>
  <c r="H101" i="34"/>
  <c r="G101" i="34"/>
  <c r="B101" i="34"/>
  <c r="AA101" i="34" s="1"/>
  <c r="AS100" i="34"/>
  <c r="AR100" i="34"/>
  <c r="AT100" i="34"/>
  <c r="Z100" i="34"/>
  <c r="S100" i="34"/>
  <c r="Q100" i="34"/>
  <c r="J100" i="34"/>
  <c r="I100" i="34"/>
  <c r="H100" i="34"/>
  <c r="G100" i="34"/>
  <c r="B100" i="34"/>
  <c r="AA100" i="34" s="1"/>
  <c r="AS99" i="34"/>
  <c r="AR99" i="34"/>
  <c r="AT99" i="34"/>
  <c r="Z99" i="34"/>
  <c r="S99" i="34"/>
  <c r="Q99" i="34"/>
  <c r="J99" i="34"/>
  <c r="I99" i="34"/>
  <c r="H99" i="34"/>
  <c r="G99" i="34"/>
  <c r="AV99" i="34" s="1"/>
  <c r="B99" i="34"/>
  <c r="AA99" i="34" s="1"/>
  <c r="AS98" i="34"/>
  <c r="AR98" i="34"/>
  <c r="AT98" i="34"/>
  <c r="Z98" i="34"/>
  <c r="S98" i="34"/>
  <c r="Q98" i="34"/>
  <c r="J98" i="34"/>
  <c r="I98" i="34"/>
  <c r="H98" i="34"/>
  <c r="G98" i="34"/>
  <c r="AV98" i="34" s="1"/>
  <c r="B98" i="34"/>
  <c r="AA98" i="34" s="1"/>
  <c r="AS97" i="34"/>
  <c r="AR97" i="34"/>
  <c r="AT97" i="34"/>
  <c r="Z97" i="34"/>
  <c r="S97" i="34"/>
  <c r="Q97" i="34"/>
  <c r="J97" i="34"/>
  <c r="I97" i="34"/>
  <c r="H97" i="34"/>
  <c r="G97" i="34"/>
  <c r="B97" i="34"/>
  <c r="AA97" i="34" s="1"/>
  <c r="AS96" i="34"/>
  <c r="AR96" i="34"/>
  <c r="AT96" i="34"/>
  <c r="Z96" i="34"/>
  <c r="S96" i="34"/>
  <c r="Q96" i="34"/>
  <c r="J96" i="34"/>
  <c r="I96" i="34"/>
  <c r="H96" i="34"/>
  <c r="G96" i="34"/>
  <c r="B96" i="34"/>
  <c r="AA96" i="34" s="1"/>
  <c r="AS95" i="34"/>
  <c r="AR95" i="34"/>
  <c r="AT95" i="34"/>
  <c r="Z95" i="34"/>
  <c r="S95" i="34"/>
  <c r="Q95" i="34"/>
  <c r="J95" i="34"/>
  <c r="I95" i="34"/>
  <c r="H95" i="34"/>
  <c r="G95" i="34"/>
  <c r="AV95" i="34" s="1"/>
  <c r="B95" i="34"/>
  <c r="AA95" i="34" s="1"/>
  <c r="AS94" i="34"/>
  <c r="AR94" i="34"/>
  <c r="AT94" i="34"/>
  <c r="Z94" i="34"/>
  <c r="S94" i="34"/>
  <c r="Q94" i="34"/>
  <c r="J94" i="34"/>
  <c r="I94" i="34"/>
  <c r="H94" i="34"/>
  <c r="G94" i="34"/>
  <c r="AV94" i="34" s="1"/>
  <c r="B94" i="34"/>
  <c r="AA94" i="34" s="1"/>
  <c r="AS93" i="34"/>
  <c r="AR93" i="34"/>
  <c r="AT93" i="34"/>
  <c r="Z93" i="34"/>
  <c r="S93" i="34"/>
  <c r="Q93" i="34"/>
  <c r="J93" i="34"/>
  <c r="I93" i="34"/>
  <c r="H93" i="34"/>
  <c r="G93" i="34"/>
  <c r="B93" i="34"/>
  <c r="AA93" i="34" s="1"/>
  <c r="AS92" i="34"/>
  <c r="AR92" i="34"/>
  <c r="AT92" i="34"/>
  <c r="Z92" i="34"/>
  <c r="S92" i="34"/>
  <c r="Q92" i="34"/>
  <c r="J92" i="34"/>
  <c r="I92" i="34"/>
  <c r="H92" i="34"/>
  <c r="G92" i="34"/>
  <c r="B92" i="34"/>
  <c r="AA92" i="34" s="1"/>
  <c r="AS91" i="34"/>
  <c r="AR91" i="34"/>
  <c r="AT91" i="34"/>
  <c r="Z91" i="34"/>
  <c r="S91" i="34"/>
  <c r="Q91" i="34"/>
  <c r="J91" i="34"/>
  <c r="I91" i="34"/>
  <c r="H91" i="34"/>
  <c r="G91" i="34"/>
  <c r="AV91" i="34" s="1"/>
  <c r="B91" i="34"/>
  <c r="AA91" i="34" s="1"/>
  <c r="AS90" i="34"/>
  <c r="AR90" i="34"/>
  <c r="AT90" i="34"/>
  <c r="Z90" i="34"/>
  <c r="S90" i="34"/>
  <c r="Q90" i="34"/>
  <c r="J90" i="34"/>
  <c r="I90" i="34"/>
  <c r="H90" i="34"/>
  <c r="G90" i="34"/>
  <c r="AV90" i="34" s="1"/>
  <c r="B90" i="34"/>
  <c r="AA90" i="34" s="1"/>
  <c r="AS89" i="34"/>
  <c r="AR89" i="34"/>
  <c r="AT89" i="34"/>
  <c r="Z89" i="34"/>
  <c r="S89" i="34"/>
  <c r="Q89" i="34"/>
  <c r="J89" i="34"/>
  <c r="I89" i="34"/>
  <c r="H89" i="34"/>
  <c r="G89" i="34"/>
  <c r="B89" i="34"/>
  <c r="AA89" i="34" s="1"/>
  <c r="AS88" i="34"/>
  <c r="AR88" i="34"/>
  <c r="AT88" i="34"/>
  <c r="Z88" i="34"/>
  <c r="S88" i="34"/>
  <c r="Q88" i="34"/>
  <c r="J88" i="34"/>
  <c r="I88" i="34"/>
  <c r="H88" i="34"/>
  <c r="G88" i="34"/>
  <c r="B88" i="34"/>
  <c r="AA88" i="34" s="1"/>
  <c r="AS87" i="34"/>
  <c r="AR87" i="34"/>
  <c r="AT87" i="34"/>
  <c r="Z87" i="34"/>
  <c r="S87" i="34"/>
  <c r="Q87" i="34"/>
  <c r="J87" i="34"/>
  <c r="I87" i="34"/>
  <c r="H87" i="34"/>
  <c r="G87" i="34"/>
  <c r="AV87" i="34" s="1"/>
  <c r="B87" i="34"/>
  <c r="AA87" i="34" s="1"/>
  <c r="AS86" i="34"/>
  <c r="AR86" i="34"/>
  <c r="AT86" i="34"/>
  <c r="Z86" i="34"/>
  <c r="S86" i="34"/>
  <c r="Q86" i="34"/>
  <c r="J86" i="34"/>
  <c r="I86" i="34"/>
  <c r="H86" i="34"/>
  <c r="G86" i="34"/>
  <c r="AV86" i="34" s="1"/>
  <c r="B86" i="34"/>
  <c r="AA86" i="34" s="1"/>
  <c r="AS85" i="34"/>
  <c r="AR85" i="34"/>
  <c r="AT85" i="34"/>
  <c r="Z85" i="34"/>
  <c r="S85" i="34"/>
  <c r="Q85" i="34"/>
  <c r="J85" i="34"/>
  <c r="I85" i="34"/>
  <c r="H85" i="34"/>
  <c r="G85" i="34"/>
  <c r="B85" i="34"/>
  <c r="AA85" i="34" s="1"/>
  <c r="AS84" i="34"/>
  <c r="AR84" i="34"/>
  <c r="AT84" i="34"/>
  <c r="Z84" i="34"/>
  <c r="S84" i="34"/>
  <c r="Q84" i="34"/>
  <c r="J84" i="34"/>
  <c r="I84" i="34"/>
  <c r="H84" i="34"/>
  <c r="G84" i="34"/>
  <c r="B84" i="34"/>
  <c r="AA84" i="34" s="1"/>
  <c r="AS83" i="34"/>
  <c r="AR83" i="34"/>
  <c r="AT83" i="34"/>
  <c r="Z83" i="34"/>
  <c r="S83" i="34"/>
  <c r="Q83" i="34"/>
  <c r="J83" i="34"/>
  <c r="I83" i="34"/>
  <c r="H83" i="34"/>
  <c r="G83" i="34"/>
  <c r="AV83" i="34" s="1"/>
  <c r="B83" i="34"/>
  <c r="AA83" i="34" s="1"/>
  <c r="AS82" i="34"/>
  <c r="AR82" i="34"/>
  <c r="AT82" i="34"/>
  <c r="Z82" i="34"/>
  <c r="S82" i="34"/>
  <c r="Q82" i="34"/>
  <c r="J82" i="34"/>
  <c r="I82" i="34"/>
  <c r="H82" i="34"/>
  <c r="G82" i="34"/>
  <c r="AV82" i="34" s="1"/>
  <c r="B82" i="34"/>
  <c r="AA82" i="34" s="1"/>
  <c r="AS81" i="34"/>
  <c r="AR81" i="34"/>
  <c r="AT81" i="34"/>
  <c r="Z81" i="34"/>
  <c r="S81" i="34"/>
  <c r="Q81" i="34"/>
  <c r="J81" i="34"/>
  <c r="I81" i="34"/>
  <c r="H81" i="34"/>
  <c r="G81" i="34"/>
  <c r="B81" i="34"/>
  <c r="AA81" i="34" s="1"/>
  <c r="AS80" i="34"/>
  <c r="AR80" i="34"/>
  <c r="AT80" i="34"/>
  <c r="Z80" i="34"/>
  <c r="S80" i="34"/>
  <c r="Q80" i="34"/>
  <c r="J80" i="34"/>
  <c r="I80" i="34"/>
  <c r="H80" i="34"/>
  <c r="G80" i="34"/>
  <c r="B80" i="34"/>
  <c r="AA80" i="34" s="1"/>
  <c r="AS79" i="34"/>
  <c r="AR79" i="34"/>
  <c r="AT79" i="34"/>
  <c r="Z79" i="34"/>
  <c r="S79" i="34"/>
  <c r="Q79" i="34"/>
  <c r="J79" i="34"/>
  <c r="I79" i="34"/>
  <c r="H79" i="34"/>
  <c r="G79" i="34"/>
  <c r="AV79" i="34" s="1"/>
  <c r="B79" i="34"/>
  <c r="AA79" i="34" s="1"/>
  <c r="AS78" i="34"/>
  <c r="AR78" i="34"/>
  <c r="AT78" i="34"/>
  <c r="Z78" i="34"/>
  <c r="S78" i="34"/>
  <c r="Q78" i="34"/>
  <c r="J78" i="34"/>
  <c r="I78" i="34"/>
  <c r="H78" i="34"/>
  <c r="G78" i="34"/>
  <c r="AV78" i="34" s="1"/>
  <c r="B78" i="34"/>
  <c r="AA78" i="34" s="1"/>
  <c r="AS77" i="34"/>
  <c r="AR77" i="34"/>
  <c r="AT77" i="34"/>
  <c r="Z77" i="34"/>
  <c r="S77" i="34"/>
  <c r="Q77" i="34"/>
  <c r="J77" i="34"/>
  <c r="I77" i="34"/>
  <c r="H77" i="34"/>
  <c r="G77" i="34"/>
  <c r="B77" i="34"/>
  <c r="AA77" i="34" s="1"/>
  <c r="AS76" i="34"/>
  <c r="AR76" i="34"/>
  <c r="AT76" i="34"/>
  <c r="Z76" i="34"/>
  <c r="S76" i="34"/>
  <c r="Q76" i="34"/>
  <c r="J76" i="34"/>
  <c r="I76" i="34"/>
  <c r="H76" i="34"/>
  <c r="G76" i="34"/>
  <c r="B76" i="34"/>
  <c r="AA76" i="34" s="1"/>
  <c r="AS75" i="34"/>
  <c r="AR75" i="34"/>
  <c r="AT75" i="34"/>
  <c r="Z75" i="34"/>
  <c r="S75" i="34"/>
  <c r="Q75" i="34"/>
  <c r="J75" i="34"/>
  <c r="I75" i="34"/>
  <c r="H75" i="34"/>
  <c r="G75" i="34"/>
  <c r="AV75" i="34" s="1"/>
  <c r="B75" i="34"/>
  <c r="AA75" i="34" s="1"/>
  <c r="AS74" i="34"/>
  <c r="AR74" i="34"/>
  <c r="AT74" i="34"/>
  <c r="Z74" i="34"/>
  <c r="S74" i="34"/>
  <c r="Q74" i="34"/>
  <c r="J74" i="34"/>
  <c r="I74" i="34"/>
  <c r="H74" i="34"/>
  <c r="G74" i="34"/>
  <c r="AV74" i="34" s="1"/>
  <c r="B74" i="34"/>
  <c r="AA74" i="34" s="1"/>
  <c r="AS73" i="34"/>
  <c r="AR73" i="34"/>
  <c r="AT73" i="34"/>
  <c r="Z73" i="34"/>
  <c r="S73" i="34"/>
  <c r="Q73" i="34"/>
  <c r="J73" i="34"/>
  <c r="I73" i="34"/>
  <c r="H73" i="34"/>
  <c r="G73" i="34"/>
  <c r="B73" i="34"/>
  <c r="AA73" i="34" s="1"/>
  <c r="AS72" i="34"/>
  <c r="AR72" i="34"/>
  <c r="AT72" i="34"/>
  <c r="Z72" i="34"/>
  <c r="S72" i="34"/>
  <c r="Q72" i="34"/>
  <c r="J72" i="34"/>
  <c r="I72" i="34"/>
  <c r="H72" i="34"/>
  <c r="G72" i="34"/>
  <c r="B72" i="34"/>
  <c r="AA72" i="34" s="1"/>
  <c r="AS71" i="34"/>
  <c r="AR71" i="34"/>
  <c r="AT71" i="34"/>
  <c r="Z71" i="34"/>
  <c r="S71" i="34"/>
  <c r="Q71" i="34"/>
  <c r="J71" i="34"/>
  <c r="I71" i="34"/>
  <c r="H71" i="34"/>
  <c r="G71" i="34"/>
  <c r="AV71" i="34" s="1"/>
  <c r="B71" i="34"/>
  <c r="AA71" i="34" s="1"/>
  <c r="AS70" i="34"/>
  <c r="AR70" i="34"/>
  <c r="AT70" i="34"/>
  <c r="Z70" i="34"/>
  <c r="S70" i="34"/>
  <c r="Q70" i="34"/>
  <c r="J70" i="34"/>
  <c r="I70" i="34"/>
  <c r="H70" i="34"/>
  <c r="G70" i="34"/>
  <c r="AV70" i="34" s="1"/>
  <c r="B70" i="34"/>
  <c r="AA70" i="34" s="1"/>
  <c r="AS69" i="34"/>
  <c r="AR69" i="34"/>
  <c r="AT69" i="34"/>
  <c r="Z69" i="34"/>
  <c r="S69" i="34"/>
  <c r="Q69" i="34"/>
  <c r="J69" i="34"/>
  <c r="I69" i="34"/>
  <c r="H69" i="34"/>
  <c r="G69" i="34"/>
  <c r="B69" i="34"/>
  <c r="AA69" i="34" s="1"/>
  <c r="AS68" i="34"/>
  <c r="AR68" i="34"/>
  <c r="AT68" i="34"/>
  <c r="Z68" i="34"/>
  <c r="S68" i="34"/>
  <c r="Q68" i="34"/>
  <c r="J68" i="34"/>
  <c r="I68" i="34"/>
  <c r="H68" i="34"/>
  <c r="G68" i="34"/>
  <c r="B68" i="34"/>
  <c r="AA68" i="34" s="1"/>
  <c r="AS67" i="34"/>
  <c r="AR67" i="34"/>
  <c r="AT67" i="34"/>
  <c r="Z67" i="34"/>
  <c r="S67" i="34"/>
  <c r="Q67" i="34"/>
  <c r="J67" i="34"/>
  <c r="I67" i="34"/>
  <c r="H67" i="34"/>
  <c r="G67" i="34"/>
  <c r="AV67" i="34" s="1"/>
  <c r="B67" i="34"/>
  <c r="AA67" i="34" s="1"/>
  <c r="AS66" i="34"/>
  <c r="AR66" i="34"/>
  <c r="AT66" i="34"/>
  <c r="Z66" i="34"/>
  <c r="S66" i="34"/>
  <c r="Q66" i="34"/>
  <c r="J66" i="34"/>
  <c r="I66" i="34"/>
  <c r="H66" i="34"/>
  <c r="G66" i="34"/>
  <c r="AV66" i="34" s="1"/>
  <c r="B66" i="34"/>
  <c r="AA66" i="34" s="1"/>
  <c r="AS65" i="34"/>
  <c r="AR65" i="34"/>
  <c r="AT65" i="34"/>
  <c r="Z65" i="34"/>
  <c r="S65" i="34"/>
  <c r="Q65" i="34"/>
  <c r="J65" i="34"/>
  <c r="I65" i="34"/>
  <c r="H65" i="34"/>
  <c r="G65" i="34"/>
  <c r="B65" i="34"/>
  <c r="AA65" i="34" s="1"/>
  <c r="AS64" i="34"/>
  <c r="AR64" i="34"/>
  <c r="AT64" i="34"/>
  <c r="Z64" i="34"/>
  <c r="S64" i="34"/>
  <c r="Q64" i="34"/>
  <c r="J64" i="34"/>
  <c r="I64" i="34"/>
  <c r="H64" i="34"/>
  <c r="G64" i="34"/>
  <c r="B64" i="34"/>
  <c r="AA64" i="34" s="1"/>
  <c r="AS63" i="34"/>
  <c r="AR63" i="34"/>
  <c r="AT63" i="34"/>
  <c r="Z63" i="34"/>
  <c r="S63" i="34"/>
  <c r="Q63" i="34"/>
  <c r="J63" i="34"/>
  <c r="I63" i="34"/>
  <c r="H63" i="34"/>
  <c r="G63" i="34"/>
  <c r="AV63" i="34" s="1"/>
  <c r="B63" i="34"/>
  <c r="AA63" i="34" s="1"/>
  <c r="AS62" i="34"/>
  <c r="AR62" i="34"/>
  <c r="AT62" i="34"/>
  <c r="Z62" i="34"/>
  <c r="S62" i="34"/>
  <c r="Q62" i="34"/>
  <c r="J62" i="34"/>
  <c r="I62" i="34"/>
  <c r="H62" i="34"/>
  <c r="G62" i="34"/>
  <c r="AV62" i="34" s="1"/>
  <c r="B62" i="34"/>
  <c r="AA62" i="34" s="1"/>
  <c r="AS61" i="34"/>
  <c r="AR61" i="34"/>
  <c r="AT61" i="34"/>
  <c r="Z61" i="34"/>
  <c r="S61" i="34"/>
  <c r="Q61" i="34"/>
  <c r="J61" i="34"/>
  <c r="I61" i="34"/>
  <c r="H61" i="34"/>
  <c r="G61" i="34"/>
  <c r="B61" i="34"/>
  <c r="AA61" i="34" s="1"/>
  <c r="AS60" i="34"/>
  <c r="AR60" i="34"/>
  <c r="AT60" i="34"/>
  <c r="Z60" i="34"/>
  <c r="S60" i="34"/>
  <c r="Q60" i="34"/>
  <c r="J60" i="34"/>
  <c r="I60" i="34"/>
  <c r="H60" i="34"/>
  <c r="G60" i="34"/>
  <c r="B60" i="34"/>
  <c r="AA60" i="34" s="1"/>
  <c r="AS59" i="34"/>
  <c r="AR59" i="34"/>
  <c r="AT59" i="34"/>
  <c r="Z59" i="34"/>
  <c r="S59" i="34"/>
  <c r="Q59" i="34"/>
  <c r="J59" i="34"/>
  <c r="I59" i="34"/>
  <c r="H59" i="34"/>
  <c r="G59" i="34"/>
  <c r="AV59" i="34" s="1"/>
  <c r="B59" i="34"/>
  <c r="AA59" i="34" s="1"/>
  <c r="AS58" i="34"/>
  <c r="AR58" i="34"/>
  <c r="AT58" i="34"/>
  <c r="Z58" i="34"/>
  <c r="S58" i="34"/>
  <c r="Q58" i="34"/>
  <c r="J58" i="34"/>
  <c r="I58" i="34"/>
  <c r="H58" i="34"/>
  <c r="G58" i="34"/>
  <c r="AV58" i="34" s="1"/>
  <c r="B58" i="34"/>
  <c r="AA58" i="34" s="1"/>
  <c r="AS57" i="34"/>
  <c r="AR57" i="34"/>
  <c r="AT57" i="34"/>
  <c r="Z57" i="34"/>
  <c r="S57" i="34"/>
  <c r="Q57" i="34"/>
  <c r="J57" i="34"/>
  <c r="I57" i="34"/>
  <c r="H57" i="34"/>
  <c r="G57" i="34"/>
  <c r="B57" i="34"/>
  <c r="AA57" i="34" s="1"/>
  <c r="AS56" i="34"/>
  <c r="AR56" i="34"/>
  <c r="AT56" i="34"/>
  <c r="Z56" i="34"/>
  <c r="S56" i="34"/>
  <c r="Q56" i="34"/>
  <c r="J56" i="34"/>
  <c r="I56" i="34"/>
  <c r="H56" i="34"/>
  <c r="G56" i="34"/>
  <c r="B56" i="34"/>
  <c r="AA56" i="34" s="1"/>
  <c r="AS55" i="34"/>
  <c r="AR55" i="34"/>
  <c r="AT55" i="34"/>
  <c r="Z55" i="34"/>
  <c r="S55" i="34"/>
  <c r="Q55" i="34"/>
  <c r="J55" i="34"/>
  <c r="I55" i="34"/>
  <c r="H55" i="34"/>
  <c r="G55" i="34"/>
  <c r="AV55" i="34" s="1"/>
  <c r="B55" i="34"/>
  <c r="AA55" i="34" s="1"/>
  <c r="AS54" i="34"/>
  <c r="AR54" i="34"/>
  <c r="AT54" i="34"/>
  <c r="Z54" i="34"/>
  <c r="S54" i="34"/>
  <c r="Q54" i="34"/>
  <c r="J54" i="34"/>
  <c r="I54" i="34"/>
  <c r="H54" i="34"/>
  <c r="G54" i="34"/>
  <c r="AV54" i="34" s="1"/>
  <c r="B54" i="34"/>
  <c r="AA54" i="34" s="1"/>
  <c r="AS53" i="34"/>
  <c r="AR53" i="34"/>
  <c r="AT53" i="34"/>
  <c r="Z53" i="34"/>
  <c r="S53" i="34"/>
  <c r="Q53" i="34"/>
  <c r="J53" i="34"/>
  <c r="I53" i="34"/>
  <c r="H53" i="34"/>
  <c r="G53" i="34"/>
  <c r="B53" i="34"/>
  <c r="AA53" i="34" s="1"/>
  <c r="AS52" i="34"/>
  <c r="AR52" i="34"/>
  <c r="AT52" i="34"/>
  <c r="Z52" i="34"/>
  <c r="S52" i="34"/>
  <c r="Q52" i="34"/>
  <c r="J52" i="34"/>
  <c r="I52" i="34"/>
  <c r="H52" i="34"/>
  <c r="G52" i="34"/>
  <c r="B52" i="34"/>
  <c r="AA52" i="34" s="1"/>
  <c r="AS51" i="34"/>
  <c r="AR51" i="34"/>
  <c r="AT51" i="34"/>
  <c r="Z51" i="34"/>
  <c r="S51" i="34"/>
  <c r="Q51" i="34"/>
  <c r="J51" i="34"/>
  <c r="I51" i="34"/>
  <c r="H51" i="34"/>
  <c r="G51" i="34"/>
  <c r="AV51" i="34" s="1"/>
  <c r="B51" i="34"/>
  <c r="AA51" i="34" s="1"/>
  <c r="AS50" i="34"/>
  <c r="AR50" i="34"/>
  <c r="AT50" i="34"/>
  <c r="Z50" i="34"/>
  <c r="S50" i="34"/>
  <c r="Q50" i="34"/>
  <c r="J50" i="34"/>
  <c r="I50" i="34"/>
  <c r="H50" i="34"/>
  <c r="G50" i="34"/>
  <c r="AV50" i="34" s="1"/>
  <c r="B50" i="34"/>
  <c r="AA50" i="34" s="1"/>
  <c r="AS49" i="34"/>
  <c r="AR49" i="34"/>
  <c r="AT49" i="34"/>
  <c r="Z49" i="34"/>
  <c r="S49" i="34"/>
  <c r="Q49" i="34"/>
  <c r="J49" i="34"/>
  <c r="I49" i="34"/>
  <c r="H49" i="34"/>
  <c r="G49" i="34"/>
  <c r="B49" i="34"/>
  <c r="AA49" i="34" s="1"/>
  <c r="AS48" i="34"/>
  <c r="AR48" i="34"/>
  <c r="AT48" i="34"/>
  <c r="Z48" i="34"/>
  <c r="S48" i="34"/>
  <c r="Q48" i="34"/>
  <c r="J48" i="34"/>
  <c r="I48" i="34"/>
  <c r="H48" i="34"/>
  <c r="G48" i="34"/>
  <c r="B48" i="34"/>
  <c r="AA48" i="34" s="1"/>
  <c r="AS47" i="34"/>
  <c r="AR47" i="34"/>
  <c r="AT47" i="34"/>
  <c r="Z47" i="34"/>
  <c r="S47" i="34"/>
  <c r="Q47" i="34"/>
  <c r="J47" i="34"/>
  <c r="I47" i="34"/>
  <c r="H47" i="34"/>
  <c r="G47" i="34"/>
  <c r="AV47" i="34" s="1"/>
  <c r="B47" i="34"/>
  <c r="AA47" i="34" s="1"/>
  <c r="AS46" i="34"/>
  <c r="AR46" i="34"/>
  <c r="AT46" i="34"/>
  <c r="Z46" i="34"/>
  <c r="S46" i="34"/>
  <c r="Q46" i="34"/>
  <c r="J46" i="34"/>
  <c r="I46" i="34"/>
  <c r="H46" i="34"/>
  <c r="G46" i="34"/>
  <c r="AV46" i="34" s="1"/>
  <c r="B46" i="34"/>
  <c r="AA46" i="34" s="1"/>
  <c r="AS45" i="34"/>
  <c r="AR45" i="34"/>
  <c r="AT45" i="34"/>
  <c r="Z45" i="34"/>
  <c r="S45" i="34"/>
  <c r="Q45" i="34"/>
  <c r="J45" i="34"/>
  <c r="I45" i="34"/>
  <c r="H45" i="34"/>
  <c r="G45" i="34"/>
  <c r="B45" i="34"/>
  <c r="AA45" i="34" s="1"/>
  <c r="AS44" i="34"/>
  <c r="AR44" i="34"/>
  <c r="AT44" i="34"/>
  <c r="Z44" i="34"/>
  <c r="S44" i="34"/>
  <c r="Q44" i="34"/>
  <c r="J44" i="34"/>
  <c r="I44" i="34"/>
  <c r="H44" i="34"/>
  <c r="G44" i="34"/>
  <c r="B44" i="34"/>
  <c r="AA44" i="34" s="1"/>
  <c r="AS43" i="34"/>
  <c r="AR43" i="34"/>
  <c r="AT43" i="34"/>
  <c r="Z43" i="34"/>
  <c r="S43" i="34"/>
  <c r="Q43" i="34"/>
  <c r="J43" i="34"/>
  <c r="I43" i="34"/>
  <c r="H43" i="34"/>
  <c r="G43" i="34"/>
  <c r="AV43" i="34" s="1"/>
  <c r="B43" i="34"/>
  <c r="AS42" i="34"/>
  <c r="AR42" i="34"/>
  <c r="Z42" i="34"/>
  <c r="S42" i="34"/>
  <c r="Q42" i="34"/>
  <c r="I42" i="34"/>
  <c r="H42" i="34"/>
  <c r="G42" i="34"/>
  <c r="AS41" i="34"/>
  <c r="AR41" i="34"/>
  <c r="Z41" i="34"/>
  <c r="S41" i="34"/>
  <c r="Q41" i="34"/>
  <c r="I41" i="34"/>
  <c r="H41" i="34"/>
  <c r="G41" i="34"/>
  <c r="AS40" i="34"/>
  <c r="AR40" i="34"/>
  <c r="Z40" i="34"/>
  <c r="S40" i="34"/>
  <c r="Q40" i="34"/>
  <c r="I40" i="34"/>
  <c r="H40" i="34"/>
  <c r="G40" i="34"/>
  <c r="AS39" i="34"/>
  <c r="AR39" i="34"/>
  <c r="Z39" i="34"/>
  <c r="S39" i="34"/>
  <c r="Q39" i="34"/>
  <c r="I39" i="34"/>
  <c r="H39" i="34"/>
  <c r="G39" i="34"/>
  <c r="AS38" i="34"/>
  <c r="AR38" i="34"/>
  <c r="Z38" i="34"/>
  <c r="S38" i="34"/>
  <c r="Q38" i="34"/>
  <c r="I38" i="34"/>
  <c r="H38" i="34"/>
  <c r="G38" i="34"/>
  <c r="AS37" i="34"/>
  <c r="AR37" i="34"/>
  <c r="Z37" i="34"/>
  <c r="S37" i="34"/>
  <c r="Q37" i="34"/>
  <c r="I37" i="34"/>
  <c r="H37" i="34"/>
  <c r="G37" i="34"/>
  <c r="AS36" i="34"/>
  <c r="AR36" i="34"/>
  <c r="Z36" i="34"/>
  <c r="S36" i="34"/>
  <c r="Q36" i="34"/>
  <c r="I36" i="34"/>
  <c r="H36" i="34"/>
  <c r="G36" i="34"/>
  <c r="AS35" i="34"/>
  <c r="AR35" i="34"/>
  <c r="Z35" i="34"/>
  <c r="S35" i="34"/>
  <c r="Q35" i="34"/>
  <c r="I35" i="34"/>
  <c r="H35" i="34"/>
  <c r="G35" i="34"/>
  <c r="AS34" i="34"/>
  <c r="AR34" i="34"/>
  <c r="Z34" i="34"/>
  <c r="S34" i="34"/>
  <c r="Q34" i="34"/>
  <c r="I34" i="34"/>
  <c r="H34" i="34"/>
  <c r="G34" i="34"/>
  <c r="AS33" i="34"/>
  <c r="AR33" i="34"/>
  <c r="Z33" i="34"/>
  <c r="S33" i="34"/>
  <c r="Q33" i="34"/>
  <c r="I33" i="34"/>
  <c r="H33" i="34"/>
  <c r="G33" i="34"/>
  <c r="AS32" i="34"/>
  <c r="AR32" i="34"/>
  <c r="Z32" i="34"/>
  <c r="S32" i="34"/>
  <c r="Q32" i="34"/>
  <c r="I32" i="34"/>
  <c r="H32" i="34"/>
  <c r="G32" i="34"/>
  <c r="AS31" i="34"/>
  <c r="AR31" i="34"/>
  <c r="Z31" i="34"/>
  <c r="S31" i="34"/>
  <c r="Q31" i="34"/>
  <c r="I31" i="34"/>
  <c r="H31" i="34"/>
  <c r="G31" i="34"/>
  <c r="AS30" i="34"/>
  <c r="AR30" i="34"/>
  <c r="Z30" i="34"/>
  <c r="S30" i="34"/>
  <c r="Q30" i="34"/>
  <c r="I30" i="34"/>
  <c r="H30" i="34"/>
  <c r="G30" i="34"/>
  <c r="AS29" i="34"/>
  <c r="AR29" i="34"/>
  <c r="Z29" i="34"/>
  <c r="S29" i="34"/>
  <c r="Q29" i="34"/>
  <c r="I29" i="34"/>
  <c r="H29" i="34"/>
  <c r="G29" i="34"/>
  <c r="AS28" i="34"/>
  <c r="AR28" i="34"/>
  <c r="Z28" i="34"/>
  <c r="S28" i="34"/>
  <c r="Q28" i="34"/>
  <c r="I28" i="34"/>
  <c r="H28" i="34"/>
  <c r="G28" i="34"/>
  <c r="AS27" i="34"/>
  <c r="AR27" i="34"/>
  <c r="Z27" i="34"/>
  <c r="S27" i="34"/>
  <c r="Q27" i="34"/>
  <c r="I27" i="34"/>
  <c r="H27" i="34"/>
  <c r="G27" i="34"/>
  <c r="AS26" i="34"/>
  <c r="AR26" i="34"/>
  <c r="Z26" i="34"/>
  <c r="S26" i="34"/>
  <c r="Q26" i="34"/>
  <c r="I26" i="34"/>
  <c r="H26" i="34"/>
  <c r="G26" i="34"/>
  <c r="AS25" i="34"/>
  <c r="AR25" i="34"/>
  <c r="Z25" i="34"/>
  <c r="S25" i="34"/>
  <c r="Q25" i="34"/>
  <c r="I25" i="34"/>
  <c r="H25" i="34"/>
  <c r="G25" i="34"/>
  <c r="AS24" i="34"/>
  <c r="AR24" i="34"/>
  <c r="Z24" i="34"/>
  <c r="S24" i="34"/>
  <c r="Q24" i="34"/>
  <c r="I24" i="34"/>
  <c r="H24" i="34"/>
  <c r="G24" i="34"/>
  <c r="AS23" i="34"/>
  <c r="AR23" i="34"/>
  <c r="Z23" i="34"/>
  <c r="S23" i="34"/>
  <c r="Q23" i="34"/>
  <c r="I23" i="34"/>
  <c r="H23" i="34"/>
  <c r="G23" i="34"/>
  <c r="AS22" i="34"/>
  <c r="AR22" i="34"/>
  <c r="Z22" i="34"/>
  <c r="S22" i="34"/>
  <c r="Q22" i="34"/>
  <c r="I22" i="34"/>
  <c r="H22" i="34"/>
  <c r="G22" i="34"/>
  <c r="AS21" i="34"/>
  <c r="AR21" i="34"/>
  <c r="Z21" i="34"/>
  <c r="S21" i="34"/>
  <c r="Q21" i="34"/>
  <c r="I21" i="34"/>
  <c r="H21" i="34"/>
  <c r="G21" i="34"/>
  <c r="AS20" i="34"/>
  <c r="AR20" i="34"/>
  <c r="Z20" i="34"/>
  <c r="S20" i="34"/>
  <c r="Q20" i="34"/>
  <c r="I20" i="34"/>
  <c r="H20" i="34"/>
  <c r="G20" i="34"/>
  <c r="AS19" i="34"/>
  <c r="AR19" i="34"/>
  <c r="Z19" i="34"/>
  <c r="S19" i="34"/>
  <c r="Q19" i="34"/>
  <c r="I19" i="34"/>
  <c r="H19" i="34"/>
  <c r="G19" i="34"/>
  <c r="AS18" i="34"/>
  <c r="AR18" i="34"/>
  <c r="Z18" i="34"/>
  <c r="S18" i="34"/>
  <c r="Q18" i="34"/>
  <c r="I18" i="34"/>
  <c r="H18" i="34"/>
  <c r="G18" i="34"/>
  <c r="AS17" i="34"/>
  <c r="AR17" i="34"/>
  <c r="Z17" i="34"/>
  <c r="S17" i="34"/>
  <c r="Q17" i="34"/>
  <c r="I17" i="34"/>
  <c r="H17" i="34"/>
  <c r="G17" i="34"/>
  <c r="AS16" i="34"/>
  <c r="AR16" i="34"/>
  <c r="Z16" i="34"/>
  <c r="S16" i="34"/>
  <c r="Q16" i="34"/>
  <c r="I16" i="34"/>
  <c r="H120" i="34" s="1"/>
  <c r="H16" i="34"/>
  <c r="G16" i="34"/>
  <c r="D120" i="34" s="1"/>
  <c r="B16" i="34"/>
  <c r="AY15" i="34"/>
  <c r="AV15" i="34"/>
  <c r="H14" i="34"/>
  <c r="AV2" i="34"/>
  <c r="E43" i="45" l="1"/>
  <c r="D44" i="45"/>
  <c r="E44" i="45" s="1"/>
  <c r="R44" i="45" s="1"/>
  <c r="AA35" i="89"/>
  <c r="B36" i="89"/>
  <c r="AT34" i="89"/>
  <c r="B35" i="88"/>
  <c r="AT33" i="88"/>
  <c r="AA34" i="88"/>
  <c r="AA33" i="87"/>
  <c r="B34" i="87"/>
  <c r="AT32" i="87"/>
  <c r="AA34" i="86"/>
  <c r="B35" i="86"/>
  <c r="AT33" i="86"/>
  <c r="B35" i="85"/>
  <c r="AT33" i="85"/>
  <c r="AA34" i="85"/>
  <c r="B35" i="84"/>
  <c r="AT33" i="84"/>
  <c r="AA34" i="84"/>
  <c r="AA33" i="83"/>
  <c r="B34" i="83"/>
  <c r="AT32" i="83"/>
  <c r="AA33" i="82"/>
  <c r="B34" i="82"/>
  <c r="AT32" i="82"/>
  <c r="AA32" i="81"/>
  <c r="B33" i="81"/>
  <c r="AT31" i="81"/>
  <c r="AA33" i="80"/>
  <c r="AT32" i="80"/>
  <c r="B34" i="80"/>
  <c r="AA33" i="79"/>
  <c r="B34" i="79"/>
  <c r="AT32" i="79"/>
  <c r="B35" i="78"/>
  <c r="AT33" i="78"/>
  <c r="AA34" i="78"/>
  <c r="B17" i="41"/>
  <c r="AA17" i="41" s="1"/>
  <c r="AA16" i="41"/>
  <c r="B17" i="34"/>
  <c r="AA17" i="34" s="1"/>
  <c r="AA16" i="34"/>
  <c r="AT42" i="34"/>
  <c r="AA43" i="34"/>
  <c r="AA31" i="66"/>
  <c r="AT30" i="66"/>
  <c r="B32" i="66"/>
  <c r="AT58" i="41"/>
  <c r="AA59" i="41"/>
  <c r="AA33" i="76"/>
  <c r="B34" i="76"/>
  <c r="AT32" i="76"/>
  <c r="AA33" i="73"/>
  <c r="AT32" i="73"/>
  <c r="B34" i="73"/>
  <c r="AY29" i="66"/>
  <c r="BA28" i="66"/>
  <c r="AA30" i="68"/>
  <c r="B31" i="68"/>
  <c r="AT29" i="68"/>
  <c r="AY30" i="58"/>
  <c r="BA29" i="58"/>
  <c r="AA34" i="58"/>
  <c r="B35" i="58"/>
  <c r="AT33" i="58"/>
  <c r="B32" i="61"/>
  <c r="AA31" i="61"/>
  <c r="AT30" i="61"/>
  <c r="B137" i="41"/>
  <c r="U120" i="41"/>
  <c r="V3" i="46"/>
  <c r="B136" i="46"/>
  <c r="B137" i="34"/>
  <c r="U120" i="34"/>
  <c r="AV18" i="44"/>
  <c r="B12" i="41"/>
  <c r="AT16" i="44"/>
  <c r="B18" i="44"/>
  <c r="AA18" i="44" s="1"/>
  <c r="B12" i="44"/>
  <c r="B12" i="34"/>
  <c r="J19" i="41"/>
  <c r="AY19" i="41" s="1"/>
  <c r="J23" i="41"/>
  <c r="AV23" i="41" s="1"/>
  <c r="AV24" i="41"/>
  <c r="J27" i="41"/>
  <c r="J31" i="41"/>
  <c r="J18" i="41"/>
  <c r="AV18" i="41" s="1"/>
  <c r="J22" i="41"/>
  <c r="AV22" i="41" s="1"/>
  <c r="J26" i="41"/>
  <c r="J30" i="41"/>
  <c r="J17" i="41"/>
  <c r="AY17" i="41" s="1"/>
  <c r="J21" i="41"/>
  <c r="AV21" i="41" s="1"/>
  <c r="J25" i="41"/>
  <c r="J29" i="41"/>
  <c r="J20" i="41"/>
  <c r="AV20" i="41" s="1"/>
  <c r="J24" i="41"/>
  <c r="AV25" i="41"/>
  <c r="J28" i="41"/>
  <c r="AV28" i="41" s="1"/>
  <c r="AV29" i="41"/>
  <c r="J32" i="41"/>
  <c r="AV32" i="41" s="1"/>
  <c r="AV27" i="41"/>
  <c r="AV31" i="41"/>
  <c r="B18" i="41"/>
  <c r="AA18" i="41" s="1"/>
  <c r="AT16" i="41"/>
  <c r="AV26" i="41"/>
  <c r="AV30" i="41"/>
  <c r="J51" i="41"/>
  <c r="AV55" i="41"/>
  <c r="J55" i="41"/>
  <c r="AV93" i="41"/>
  <c r="AV109" i="41"/>
  <c r="J35" i="41"/>
  <c r="AV35" i="41"/>
  <c r="J37" i="41"/>
  <c r="AV37" i="41"/>
  <c r="J39" i="41"/>
  <c r="AV39" i="41"/>
  <c r="J41" i="41"/>
  <c r="AV41" i="41"/>
  <c r="J43" i="41"/>
  <c r="AV43" i="41"/>
  <c r="J45" i="41"/>
  <c r="AV45" i="41"/>
  <c r="J47" i="41"/>
  <c r="AV47" i="41"/>
  <c r="J49" i="41"/>
  <c r="AV49" i="41"/>
  <c r="J52" i="41"/>
  <c r="AV56" i="41"/>
  <c r="J56" i="41"/>
  <c r="AV89" i="41"/>
  <c r="AV105" i="41"/>
  <c r="J16" i="41"/>
  <c r="AV16" i="41" s="1"/>
  <c r="J33" i="41"/>
  <c r="J53" i="41"/>
  <c r="AV53" i="41" s="1"/>
  <c r="AV57" i="41"/>
  <c r="J57" i="41"/>
  <c r="AV71" i="41"/>
  <c r="AV73" i="41"/>
  <c r="AV85" i="41"/>
  <c r="AV101" i="41"/>
  <c r="AV120" i="41"/>
  <c r="G120" i="41"/>
  <c r="B138" i="41" s="1"/>
  <c r="C118" i="41"/>
  <c r="D118" i="41" s="1"/>
  <c r="AV118" i="41" s="1"/>
  <c r="J34" i="41"/>
  <c r="J36" i="41"/>
  <c r="J38" i="41"/>
  <c r="J40" i="41"/>
  <c r="J42" i="41"/>
  <c r="J44" i="41"/>
  <c r="J46" i="41"/>
  <c r="J48" i="41"/>
  <c r="J50" i="41"/>
  <c r="J54" i="41"/>
  <c r="J58" i="41"/>
  <c r="AV58" i="41" s="1"/>
  <c r="AV59" i="41"/>
  <c r="AV61" i="41"/>
  <c r="AV75" i="41"/>
  <c r="AV77" i="41"/>
  <c r="AV97" i="41"/>
  <c r="AV104" i="41"/>
  <c r="AV108" i="41"/>
  <c r="AV112" i="41"/>
  <c r="AV113" i="41"/>
  <c r="AT16" i="34"/>
  <c r="B18" i="34"/>
  <c r="J42" i="34"/>
  <c r="J22" i="34"/>
  <c r="AY22" i="34" s="1"/>
  <c r="J38" i="34"/>
  <c r="J37" i="34"/>
  <c r="AV37" i="34"/>
  <c r="AV42" i="34"/>
  <c r="J25" i="34"/>
  <c r="AV25" i="34" s="1"/>
  <c r="J26" i="34"/>
  <c r="AY26" i="34" s="1"/>
  <c r="J41" i="34"/>
  <c r="AV41" i="34" s="1"/>
  <c r="AV45" i="34"/>
  <c r="AV61" i="34"/>
  <c r="AV77" i="34"/>
  <c r="J21" i="34"/>
  <c r="AY21" i="34" s="1"/>
  <c r="AV120" i="34"/>
  <c r="J19" i="34"/>
  <c r="AY19" i="34" s="1"/>
  <c r="G120" i="34"/>
  <c r="B138" i="34" s="1"/>
  <c r="J39" i="34"/>
  <c r="AV39" i="34" s="1"/>
  <c r="J35" i="34"/>
  <c r="J31" i="34"/>
  <c r="AY31" i="34" s="1"/>
  <c r="J27" i="34"/>
  <c r="AV27" i="34" s="1"/>
  <c r="J23" i="34"/>
  <c r="AV23" i="34" s="1"/>
  <c r="C118" i="34"/>
  <c r="D118" i="34" s="1"/>
  <c r="AV118" i="34" s="1"/>
  <c r="J29" i="34"/>
  <c r="AV29" i="34" s="1"/>
  <c r="J30" i="34"/>
  <c r="AY30" i="34" s="1"/>
  <c r="AV57" i="34"/>
  <c r="AV73" i="34"/>
  <c r="AV49" i="34"/>
  <c r="AV65" i="34"/>
  <c r="AV81" i="34"/>
  <c r="J17" i="34"/>
  <c r="AY17" i="34" s="1"/>
  <c r="J18" i="34"/>
  <c r="AY18" i="34" s="1"/>
  <c r="J33" i="34"/>
  <c r="J34" i="34"/>
  <c r="AV35" i="34"/>
  <c r="AV38" i="34"/>
  <c r="AV53" i="34"/>
  <c r="AV69" i="34"/>
  <c r="AV40" i="34"/>
  <c r="AV44" i="34"/>
  <c r="AV48" i="34"/>
  <c r="AV52" i="34"/>
  <c r="AV56" i="34"/>
  <c r="AV60" i="34"/>
  <c r="AV64" i="34"/>
  <c r="AV68" i="34"/>
  <c r="AV72" i="34"/>
  <c r="AV76" i="34"/>
  <c r="AV80" i="34"/>
  <c r="AV84" i="34"/>
  <c r="AV88" i="34"/>
  <c r="AV92" i="34"/>
  <c r="AV96" i="34"/>
  <c r="AV100" i="34"/>
  <c r="AV104" i="34"/>
  <c r="AV108" i="34"/>
  <c r="AV112" i="34"/>
  <c r="J16" i="34"/>
  <c r="AY16" i="34" s="1"/>
  <c r="J20" i="34"/>
  <c r="AY20" i="34" s="1"/>
  <c r="J24" i="34"/>
  <c r="AY24" i="34" s="1"/>
  <c r="J28" i="34"/>
  <c r="AV28" i="34" s="1"/>
  <c r="J32" i="34"/>
  <c r="J36" i="34"/>
  <c r="J40" i="34"/>
  <c r="AV85" i="34"/>
  <c r="AV89" i="34"/>
  <c r="AV93" i="34"/>
  <c r="AV97" i="34"/>
  <c r="AV101" i="34"/>
  <c r="AV105" i="34"/>
  <c r="AV109" i="34"/>
  <c r="AV113" i="34"/>
  <c r="R43" i="45" l="1"/>
  <c r="G15" i="12"/>
  <c r="AA36" i="89"/>
  <c r="B37" i="89"/>
  <c r="AT35" i="89"/>
  <c r="AA35" i="88"/>
  <c r="B36" i="88"/>
  <c r="AT34" i="88"/>
  <c r="B35" i="87"/>
  <c r="AT33" i="87"/>
  <c r="AA34" i="87"/>
  <c r="AA35" i="86"/>
  <c r="AT34" i="86"/>
  <c r="B36" i="86"/>
  <c r="B36" i="85"/>
  <c r="AA35" i="85"/>
  <c r="AT34" i="85"/>
  <c r="B36" i="84"/>
  <c r="AA35" i="84"/>
  <c r="AT34" i="84"/>
  <c r="B35" i="83"/>
  <c r="AT33" i="83"/>
  <c r="AA34" i="83"/>
  <c r="B35" i="82"/>
  <c r="AT33" i="82"/>
  <c r="AA34" i="82"/>
  <c r="AA33" i="81"/>
  <c r="B34" i="81"/>
  <c r="AT32" i="81"/>
  <c r="AA34" i="80"/>
  <c r="AT33" i="80"/>
  <c r="B35" i="80"/>
  <c r="B35" i="79"/>
  <c r="AT33" i="79"/>
  <c r="AA34" i="79"/>
  <c r="AA35" i="78"/>
  <c r="B36" i="78"/>
  <c r="AT34" i="78"/>
  <c r="S120" i="46"/>
  <c r="Z124" i="46" s="1"/>
  <c r="AT17" i="34"/>
  <c r="AA18" i="34"/>
  <c r="AA32" i="66"/>
  <c r="B33" i="66"/>
  <c r="AT31" i="66"/>
  <c r="AA34" i="76"/>
  <c r="AT33" i="76"/>
  <c r="B35" i="76"/>
  <c r="AA34" i="73"/>
  <c r="AT33" i="73"/>
  <c r="C11" i="73" s="1"/>
  <c r="C14" i="73"/>
  <c r="AY30" i="66"/>
  <c r="BA29" i="66"/>
  <c r="B32" i="68"/>
  <c r="AA31" i="68"/>
  <c r="AT30" i="68"/>
  <c r="AY31" i="58"/>
  <c r="BA30" i="58"/>
  <c r="AA35" i="58"/>
  <c r="AT34" i="58"/>
  <c r="B36" i="58"/>
  <c r="B33" i="61"/>
  <c r="AA32" i="61"/>
  <c r="AT31" i="61"/>
  <c r="X124" i="46"/>
  <c r="AV19" i="41"/>
  <c r="AY20" i="41"/>
  <c r="AV17" i="41"/>
  <c r="AY23" i="41"/>
  <c r="AY24" i="41" s="1"/>
  <c r="AY25" i="41" s="1"/>
  <c r="AY26" i="41" s="1"/>
  <c r="AY27" i="41" s="1"/>
  <c r="AY28" i="41" s="1"/>
  <c r="AY29" i="41" s="1"/>
  <c r="AY30" i="41" s="1"/>
  <c r="AY31" i="41" s="1"/>
  <c r="AY32" i="41" s="1"/>
  <c r="AY33" i="41" s="1"/>
  <c r="AY34" i="41" s="1"/>
  <c r="AY35" i="41" s="1"/>
  <c r="AY36" i="41" s="1"/>
  <c r="AY37" i="41" s="1"/>
  <c r="AY38" i="41" s="1"/>
  <c r="AY39" i="41" s="1"/>
  <c r="AY40" i="41" s="1"/>
  <c r="AY41" i="41" s="1"/>
  <c r="AY42" i="41" s="1"/>
  <c r="AY43" i="41" s="1"/>
  <c r="AY44" i="41" s="1"/>
  <c r="AY45" i="41" s="1"/>
  <c r="AY46" i="41" s="1"/>
  <c r="AY47" i="41" s="1"/>
  <c r="AY48" i="41" s="1"/>
  <c r="AY49" i="41" s="1"/>
  <c r="AY50" i="41" s="1"/>
  <c r="AY51" i="41" s="1"/>
  <c r="AY52" i="41" s="1"/>
  <c r="AY53" i="41" s="1"/>
  <c r="AY54" i="41" s="1"/>
  <c r="AY55" i="41" s="1"/>
  <c r="AY56" i="41" s="1"/>
  <c r="AY57" i="41" s="1"/>
  <c r="AY58" i="41" s="1"/>
  <c r="AY59" i="41" s="1"/>
  <c r="AY60" i="41" s="1"/>
  <c r="AY61" i="41" s="1"/>
  <c r="AY62" i="41" s="1"/>
  <c r="AY63" i="41" s="1"/>
  <c r="AY64" i="41" s="1"/>
  <c r="AY65" i="41" s="1"/>
  <c r="AY66" i="41" s="1"/>
  <c r="AY67" i="41" s="1"/>
  <c r="AY68" i="41" s="1"/>
  <c r="AY69" i="41" s="1"/>
  <c r="AY70" i="41" s="1"/>
  <c r="AY71" i="41" s="1"/>
  <c r="AY72" i="41" s="1"/>
  <c r="AY73" i="41" s="1"/>
  <c r="AY74" i="41" s="1"/>
  <c r="AY75" i="41" s="1"/>
  <c r="AY76" i="41" s="1"/>
  <c r="AY77" i="41" s="1"/>
  <c r="AY78" i="41" s="1"/>
  <c r="AY79" i="41" s="1"/>
  <c r="AY80" i="41" s="1"/>
  <c r="AY81" i="41" s="1"/>
  <c r="AY82" i="41" s="1"/>
  <c r="AY83" i="41" s="1"/>
  <c r="AY84" i="41" s="1"/>
  <c r="AY85" i="41" s="1"/>
  <c r="AY86" i="41" s="1"/>
  <c r="AY87" i="41" s="1"/>
  <c r="AY88" i="41" s="1"/>
  <c r="AY89" i="41" s="1"/>
  <c r="AY90" i="41" s="1"/>
  <c r="AY91" i="41" s="1"/>
  <c r="AY92" i="41" s="1"/>
  <c r="AY93" i="41" s="1"/>
  <c r="AY94" i="41" s="1"/>
  <c r="AY95" i="41" s="1"/>
  <c r="AY96" i="41" s="1"/>
  <c r="AY97" i="41" s="1"/>
  <c r="AY98" i="41" s="1"/>
  <c r="AY99" i="41" s="1"/>
  <c r="AY100" i="41" s="1"/>
  <c r="AY101" i="41" s="1"/>
  <c r="AY102" i="41" s="1"/>
  <c r="AY103" i="41" s="1"/>
  <c r="AY104" i="41" s="1"/>
  <c r="AY105" i="41" s="1"/>
  <c r="AY106" i="41" s="1"/>
  <c r="AY107" i="41" s="1"/>
  <c r="AY108" i="41" s="1"/>
  <c r="AY109" i="41" s="1"/>
  <c r="AY110" i="41" s="1"/>
  <c r="AY111" i="41" s="1"/>
  <c r="AY112" i="41" s="1"/>
  <c r="AY113" i="41" s="1"/>
  <c r="AY114" i="41" s="1"/>
  <c r="AY115" i="41" s="1"/>
  <c r="AY116" i="41" s="1"/>
  <c r="AY18" i="41"/>
  <c r="AT17" i="44"/>
  <c r="B19" i="44"/>
  <c r="AA19" i="44" s="1"/>
  <c r="AV54" i="41"/>
  <c r="AV46" i="41"/>
  <c r="AV42" i="41"/>
  <c r="AV38" i="41"/>
  <c r="AV34" i="41"/>
  <c r="AY22" i="41"/>
  <c r="AY21" i="41"/>
  <c r="AV48" i="41"/>
  <c r="AV44" i="41"/>
  <c r="AV40" i="41"/>
  <c r="AV36" i="41"/>
  <c r="AV52" i="41"/>
  <c r="AV51" i="41"/>
  <c r="AV50" i="41"/>
  <c r="AY16" i="41"/>
  <c r="AV33" i="41"/>
  <c r="B19" i="41"/>
  <c r="AA19" i="41" s="1"/>
  <c r="AT17" i="41"/>
  <c r="AY32" i="34"/>
  <c r="AY33" i="34" s="1"/>
  <c r="AY34" i="34" s="1"/>
  <c r="AY35" i="34" s="1"/>
  <c r="AY36" i="34" s="1"/>
  <c r="AY37" i="34" s="1"/>
  <c r="AY38" i="34" s="1"/>
  <c r="AY39" i="34" s="1"/>
  <c r="AY40" i="34" s="1"/>
  <c r="AY41" i="34" s="1"/>
  <c r="AY42" i="34" s="1"/>
  <c r="AY43" i="34" s="1"/>
  <c r="AY44" i="34" s="1"/>
  <c r="AY45" i="34" s="1"/>
  <c r="AY46" i="34" s="1"/>
  <c r="AY47" i="34" s="1"/>
  <c r="AY48" i="34" s="1"/>
  <c r="AY49" i="34" s="1"/>
  <c r="AY50" i="34" s="1"/>
  <c r="AY51" i="34" s="1"/>
  <c r="AY52" i="34" s="1"/>
  <c r="AY53" i="34" s="1"/>
  <c r="AY54" i="34" s="1"/>
  <c r="AY55" i="34" s="1"/>
  <c r="AY56" i="34" s="1"/>
  <c r="AY57" i="34" s="1"/>
  <c r="AY58" i="34" s="1"/>
  <c r="AY59" i="34" s="1"/>
  <c r="AY60" i="34" s="1"/>
  <c r="AY61" i="34" s="1"/>
  <c r="AY62" i="34" s="1"/>
  <c r="AY63" i="34" s="1"/>
  <c r="AY64" i="34" s="1"/>
  <c r="AY65" i="34" s="1"/>
  <c r="AY66" i="34" s="1"/>
  <c r="AY67" i="34" s="1"/>
  <c r="AY68" i="34" s="1"/>
  <c r="AY69" i="34" s="1"/>
  <c r="AY70" i="34" s="1"/>
  <c r="AY71" i="34" s="1"/>
  <c r="AY72" i="34" s="1"/>
  <c r="AY73" i="34" s="1"/>
  <c r="AY74" i="34" s="1"/>
  <c r="AY75" i="34" s="1"/>
  <c r="AY76" i="34" s="1"/>
  <c r="AY77" i="34" s="1"/>
  <c r="AY78" i="34" s="1"/>
  <c r="AY79" i="34" s="1"/>
  <c r="AY80" i="34" s="1"/>
  <c r="AY81" i="34" s="1"/>
  <c r="AY82" i="34" s="1"/>
  <c r="AY83" i="34" s="1"/>
  <c r="AY84" i="34" s="1"/>
  <c r="AY85" i="34" s="1"/>
  <c r="AY86" i="34" s="1"/>
  <c r="AY87" i="34" s="1"/>
  <c r="AY88" i="34" s="1"/>
  <c r="AY89" i="34" s="1"/>
  <c r="AY90" i="34" s="1"/>
  <c r="AY91" i="34" s="1"/>
  <c r="AY92" i="34" s="1"/>
  <c r="AY93" i="34" s="1"/>
  <c r="AY94" i="34" s="1"/>
  <c r="AY95" i="34" s="1"/>
  <c r="AY96" i="34" s="1"/>
  <c r="AY97" i="34" s="1"/>
  <c r="AY98" i="34" s="1"/>
  <c r="AY99" i="34" s="1"/>
  <c r="AY100" i="34" s="1"/>
  <c r="AY101" i="34" s="1"/>
  <c r="AY102" i="34" s="1"/>
  <c r="AY103" i="34" s="1"/>
  <c r="AY104" i="34" s="1"/>
  <c r="AY105" i="34" s="1"/>
  <c r="AY106" i="34" s="1"/>
  <c r="AY107" i="34" s="1"/>
  <c r="AY108" i="34" s="1"/>
  <c r="AY109" i="34" s="1"/>
  <c r="AY110" i="34" s="1"/>
  <c r="AY111" i="34" s="1"/>
  <c r="AY112" i="34" s="1"/>
  <c r="AY113" i="34" s="1"/>
  <c r="AY114" i="34" s="1"/>
  <c r="AY115" i="34" s="1"/>
  <c r="AY116" i="34" s="1"/>
  <c r="AV31" i="34"/>
  <c r="B19" i="34"/>
  <c r="AA19" i="34" s="1"/>
  <c r="AV26" i="34"/>
  <c r="AV24" i="34"/>
  <c r="AV19" i="34"/>
  <c r="AV30" i="34"/>
  <c r="AV17" i="34"/>
  <c r="AV33" i="34"/>
  <c r="AY25" i="34"/>
  <c r="AY29" i="34"/>
  <c r="AY27" i="34"/>
  <c r="AY23" i="34"/>
  <c r="AV21" i="34"/>
  <c r="AV22" i="34"/>
  <c r="B20" i="34"/>
  <c r="AA20" i="34" s="1"/>
  <c r="AT18" i="34"/>
  <c r="AV36" i="34"/>
  <c r="AV20" i="34"/>
  <c r="AY28" i="34"/>
  <c r="AV32" i="34"/>
  <c r="AV16" i="34"/>
  <c r="AV34" i="34"/>
  <c r="AV18" i="34"/>
  <c r="B38" i="89" l="1"/>
  <c r="AT36" i="89"/>
  <c r="AA37" i="89"/>
  <c r="AA36" i="88"/>
  <c r="B37" i="88"/>
  <c r="AT35" i="88"/>
  <c r="B36" i="87"/>
  <c r="AT34" i="87"/>
  <c r="AA35" i="87"/>
  <c r="B37" i="86"/>
  <c r="AT35" i="86"/>
  <c r="AA36" i="86"/>
  <c r="AA36" i="85"/>
  <c r="B37" i="85"/>
  <c r="AT35" i="85"/>
  <c r="AA36" i="84"/>
  <c r="AT35" i="84"/>
  <c r="B37" i="84"/>
  <c r="B36" i="83"/>
  <c r="AT34" i="83"/>
  <c r="AA35" i="83"/>
  <c r="B36" i="82"/>
  <c r="AT34" i="82"/>
  <c r="AA35" i="82"/>
  <c r="B35" i="81"/>
  <c r="AT33" i="81"/>
  <c r="AA34" i="81"/>
  <c r="B36" i="80"/>
  <c r="AT34" i="80"/>
  <c r="AA35" i="80"/>
  <c r="B36" i="79"/>
  <c r="AT34" i="79"/>
  <c r="AA35" i="79"/>
  <c r="AA36" i="78"/>
  <c r="B37" i="78"/>
  <c r="AT35" i="78"/>
  <c r="AA33" i="66"/>
  <c r="AT32" i="66"/>
  <c r="B34" i="66"/>
  <c r="E14" i="73"/>
  <c r="AA35" i="76"/>
  <c r="B36" i="76"/>
  <c r="AT34" i="76"/>
  <c r="B136" i="73"/>
  <c r="V3" i="73"/>
  <c r="AY31" i="66"/>
  <c r="BA30" i="66"/>
  <c r="B33" i="68"/>
  <c r="AA32" i="68"/>
  <c r="AT31" i="68"/>
  <c r="AY32" i="58"/>
  <c r="BA31" i="58"/>
  <c r="AA36" i="58"/>
  <c r="AT35" i="58"/>
  <c r="B37" i="58"/>
  <c r="AA33" i="61"/>
  <c r="B34" i="61"/>
  <c r="AT32" i="61"/>
  <c r="AT18" i="44"/>
  <c r="B20" i="44"/>
  <c r="AA20" i="44" s="1"/>
  <c r="B20" i="41"/>
  <c r="AA20" i="41" s="1"/>
  <c r="AT18" i="41"/>
  <c r="B21" i="34"/>
  <c r="AA21" i="34" s="1"/>
  <c r="AT19" i="34"/>
  <c r="B39" i="89" l="1"/>
  <c r="AT37" i="89"/>
  <c r="AA38" i="89"/>
  <c r="B38" i="88"/>
  <c r="AT36" i="88"/>
  <c r="AA37" i="88"/>
  <c r="B37" i="87"/>
  <c r="AA36" i="87"/>
  <c r="AT35" i="87"/>
  <c r="B38" i="86"/>
  <c r="AT36" i="86"/>
  <c r="AA37" i="86"/>
  <c r="AA37" i="85"/>
  <c r="B38" i="85"/>
  <c r="AT36" i="85"/>
  <c r="AA37" i="84"/>
  <c r="AT36" i="84"/>
  <c r="B38" i="84"/>
  <c r="AA36" i="83"/>
  <c r="B37" i="83"/>
  <c r="AT35" i="83"/>
  <c r="AA36" i="82"/>
  <c r="AT35" i="82"/>
  <c r="B37" i="82"/>
  <c r="AT34" i="81"/>
  <c r="AA35" i="81"/>
  <c r="B36" i="81"/>
  <c r="B37" i="80"/>
  <c r="AT35" i="80"/>
  <c r="AA36" i="80"/>
  <c r="AA36" i="79"/>
  <c r="B37" i="79"/>
  <c r="AT35" i="79"/>
  <c r="B38" i="78"/>
  <c r="AT36" i="78"/>
  <c r="AA37" i="78"/>
  <c r="AT33" i="66"/>
  <c r="AA34" i="66"/>
  <c r="B35" i="66"/>
  <c r="B37" i="76"/>
  <c r="AA36" i="76"/>
  <c r="AT35" i="76"/>
  <c r="S120" i="73"/>
  <c r="V2" i="73"/>
  <c r="AY32" i="66"/>
  <c r="BA31" i="66"/>
  <c r="AA33" i="68"/>
  <c r="B34" i="68"/>
  <c r="B35" i="68" s="1"/>
  <c r="B36" i="68" s="1"/>
  <c r="AT32" i="68"/>
  <c r="AY33" i="58"/>
  <c r="BA32" i="58"/>
  <c r="AA37" i="58"/>
  <c r="B38" i="58"/>
  <c r="AT36" i="58"/>
  <c r="AA34" i="61"/>
  <c r="AT33" i="61"/>
  <c r="B35" i="61"/>
  <c r="AT19" i="44"/>
  <c r="B21" i="44"/>
  <c r="AA21" i="44" s="1"/>
  <c r="B21" i="41"/>
  <c r="AA21" i="41" s="1"/>
  <c r="AT19" i="41"/>
  <c r="AT20" i="34"/>
  <c r="B22" i="34"/>
  <c r="AA22" i="34" s="1"/>
  <c r="A858" i="40" a="1"/>
  <c r="A638" i="40" a="1"/>
  <c r="A237" i="40" a="1"/>
  <c r="A102" i="40" a="1"/>
  <c r="A220" i="40" a="1"/>
  <c r="A775" i="40" a="1"/>
  <c r="A633" i="40" a="1"/>
  <c r="A747" i="40" a="1"/>
  <c r="A781" i="40" a="1"/>
  <c r="A294" i="40" a="1"/>
  <c r="A648" i="40" a="1"/>
  <c r="A476" i="40" a="1"/>
  <c r="A510" i="40" a="1"/>
  <c r="A318" i="40" a="1"/>
  <c r="A198" i="40" a="1"/>
  <c r="A654" i="40" a="1"/>
  <c r="A75" i="40" a="1"/>
  <c r="A348" i="40" a="1"/>
  <c r="A722" i="40" a="1"/>
  <c r="A115" i="40" a="1"/>
  <c r="A304" i="40" a="1"/>
  <c r="A852" i="40" a="1"/>
  <c r="A381" i="40" a="1"/>
  <c r="A330" i="40" a="1"/>
  <c r="A230" i="40" a="1"/>
  <c r="A247" i="40" a="1"/>
  <c r="A111" i="40" a="1"/>
  <c r="A354" i="40" a="1"/>
  <c r="A404" i="40" a="1"/>
  <c r="A630" i="40" a="1"/>
  <c r="A708" i="40" a="1"/>
  <c r="A181" i="40" a="1"/>
  <c r="A710" i="40" a="1"/>
  <c r="A810" i="40" a="1"/>
  <c r="A172" i="40" a="1"/>
  <c r="A709" i="40" a="1"/>
  <c r="A138" i="40" a="1"/>
  <c r="A721" i="40" a="1"/>
  <c r="A878" i="40" a="1"/>
  <c r="A853" i="40" a="1"/>
  <c r="A864" i="40" a="1"/>
  <c r="B10" i="40" a="1"/>
  <c r="A601" i="40" a="1"/>
  <c r="A872" i="40" a="1"/>
  <c r="A146" i="40" a="1"/>
  <c r="A896" i="40" a="1"/>
  <c r="A522" i="40" a="1"/>
  <c r="A205" i="40" a="1"/>
  <c r="A745" i="40" a="1"/>
  <c r="A248" i="40" a="1"/>
  <c r="A400" i="40" a="1"/>
  <c r="A673" i="40" a="1"/>
  <c r="A136" i="40" a="1"/>
  <c r="A595" i="40" a="1"/>
  <c r="A846" i="40" a="1"/>
  <c r="A489" i="40" a="1"/>
  <c r="A385" i="40" a="1"/>
  <c r="A734" i="40" a="1"/>
  <c r="A560" i="40" a="1"/>
  <c r="A783" i="40" a="1"/>
  <c r="A390" i="40" a="1"/>
  <c r="A687" i="40" a="1"/>
  <c r="A813" i="40" a="1"/>
  <c r="A873" i="40" a="1"/>
  <c r="A79" i="40" a="1"/>
  <c r="A189" i="40" a="1"/>
  <c r="A733" i="40" a="1"/>
  <c r="A513" i="40" a="1"/>
  <c r="A565" i="40" a="1"/>
  <c r="A602" i="40" a="1"/>
  <c r="A147" i="40" a="1"/>
  <c r="A474" i="40" a="1"/>
  <c r="A308" i="40" a="1"/>
  <c r="A621" i="40" a="1"/>
  <c r="A360" i="40" a="1"/>
  <c r="A463" i="40" a="1"/>
  <c r="A856" i="40" a="1"/>
  <c r="A289" i="40" a="1"/>
  <c r="A907" i="40" a="1"/>
  <c r="A259" i="40" a="1"/>
  <c r="A615" i="40" a="1"/>
  <c r="A465" i="40" a="1"/>
  <c r="A849" i="40" a="1"/>
  <c r="A736" i="40" a="1"/>
  <c r="A117" i="40" a="1"/>
  <c r="A277" i="40" a="1"/>
  <c r="A805" i="40" a="1"/>
  <c r="A702" i="40" a="1"/>
  <c r="A273" i="40" a="1"/>
  <c r="A879" i="40" a="1"/>
  <c r="A295" i="40" a="1"/>
  <c r="A414" i="40" a="1"/>
  <c r="A696" i="40" a="1"/>
  <c r="A531" i="40" a="1"/>
  <c r="A559" i="40" a="1"/>
  <c r="A628" i="40" a="1"/>
  <c r="A435" i="40" a="1"/>
  <c r="A350" i="40" a="1"/>
  <c r="A757" i="40" a="1"/>
  <c r="A553" i="40" a="1"/>
  <c r="A672" i="40" a="1"/>
  <c r="A782" i="40" a="1"/>
  <c r="A487" i="40" a="1"/>
  <c r="A748" i="40" a="1"/>
  <c r="A307" i="40" a="1"/>
  <c r="A438" i="40" a="1"/>
  <c r="A688" i="40" a="1"/>
  <c r="A224" i="40" a="1"/>
  <c r="A834" i="40" a="1"/>
  <c r="A506" i="40" a="1"/>
  <c r="A835" i="40" a="1"/>
  <c r="A906" i="40" a="1"/>
  <c r="B6" i="40" a="1"/>
  <c r="A840" i="40" a="1"/>
  <c r="A548" i="40" a="1"/>
  <c r="A384" i="40" a="1"/>
  <c r="B22" i="40" a="1"/>
  <c r="A284" i="40" a="1"/>
  <c r="A558" i="40" a="1"/>
  <c r="A759" i="40" a="1"/>
  <c r="A398" i="40" a="1"/>
  <c r="A890" i="40" a="1"/>
  <c r="A446" i="40" a="1"/>
  <c r="A620" i="40" a="1"/>
  <c r="A909" i="40" a="1"/>
  <c r="A865" i="40" a="1"/>
  <c r="A764" i="40" a="1"/>
  <c r="A163" i="40" a="1"/>
  <c r="A573" i="40" a="1"/>
  <c r="A626" i="40" a="1"/>
  <c r="A356" i="40" a="1"/>
  <c r="A459" i="40" a="1"/>
  <c r="A411" i="40" a="1"/>
  <c r="A352" i="40" a="1"/>
  <c r="A661" i="40" a="1"/>
  <c r="A667" i="40" a="1"/>
  <c r="A867" i="40" a="1"/>
  <c r="A608" i="40" a="1"/>
  <c r="A669" i="40" a="1"/>
  <c r="A631" i="40" a="1"/>
  <c r="A415" i="40" a="1"/>
  <c r="A589" i="40" a="1"/>
  <c r="A210" i="40" a="1"/>
  <c r="A123" i="40" a="1"/>
  <c r="A312" i="40" a="1"/>
  <c r="A93" i="40" a="1"/>
  <c r="A362" i="40" a="1"/>
  <c r="A828" i="40" a="1"/>
  <c r="A876" i="40" a="1"/>
  <c r="A499" i="40" a="1"/>
  <c r="A332" i="40" a="1"/>
  <c r="A326" i="40" a="1"/>
  <c r="A453" i="40" a="1"/>
  <c r="A271" i="40" a="1"/>
  <c r="A460" i="40" a="1"/>
  <c r="A363" i="40" a="1"/>
  <c r="A753" i="40" a="1"/>
  <c r="A211" i="40" a="1"/>
  <c r="A344" i="40" a="1"/>
  <c r="A750" i="40" a="1"/>
  <c r="A283" i="40" a="1"/>
  <c r="A524" i="40" a="1"/>
  <c r="A225" i="40" a="1"/>
  <c r="A481" i="40" a="1"/>
  <c r="A624" i="40" a="1"/>
  <c r="A129" i="40" a="1"/>
  <c r="A771" i="40" a="1"/>
  <c r="A74" i="40" a="1"/>
  <c r="A68" i="40" a="1"/>
  <c r="A812" i="40" a="1"/>
  <c r="A739" i="40" a="1"/>
  <c r="A96" i="40" a="1"/>
  <c r="A801" i="40" a="1"/>
  <c r="A380" i="40" a="1"/>
  <c r="A650" i="40" a="1"/>
  <c r="A84" i="40" a="1"/>
  <c r="A187" i="40" a="1"/>
  <c r="A276" i="40" a="1"/>
  <c r="A728" i="40" a="1"/>
  <c r="A403" i="40" a="1"/>
  <c r="A439" i="40" a="1"/>
  <c r="A169" i="40" a="1"/>
  <c r="A60" i="40" a="1"/>
  <c r="A108" i="40" a="1"/>
  <c r="A128" i="40" a="1"/>
  <c r="A337" i="40" a="1"/>
  <c r="A140" i="40" a="1"/>
  <c r="A756" i="40" a="1"/>
  <c r="A162" i="40" a="1"/>
  <c r="A64" i="40" a="1"/>
  <c r="A116" i="40" a="1"/>
  <c r="A685" i="40" a="1"/>
  <c r="A609" i="40" a="1"/>
  <c r="A412" i="40" a="1"/>
  <c r="A729" i="40" a="1"/>
  <c r="A66" i="40" a="1"/>
  <c r="A447" i="40" a="1"/>
  <c r="A590" i="40" a="1"/>
  <c r="A517" i="40" a="1"/>
  <c r="A817" i="40" a="1"/>
  <c r="A640" i="40" a="1"/>
  <c r="A468" i="40" a="1"/>
  <c r="A612" i="40" a="1"/>
  <c r="A868" i="40" a="1"/>
  <c r="A600" i="40" a="1"/>
  <c r="A372" i="40" a="1"/>
  <c r="S14" i="45" a="1"/>
  <c r="A272" i="40" a="1"/>
  <c r="A808" i="40" a="1"/>
  <c r="A520" i="40" a="1"/>
  <c r="A536" i="40" a="1"/>
  <c r="A637" i="40" a="1"/>
  <c r="A854" i="40" a="1"/>
  <c r="A552" i="40" a="1"/>
  <c r="M25" i="45" a="1"/>
  <c r="A894" i="40" a="1"/>
  <c r="A691" i="40" a="1"/>
  <c r="A175" i="40" a="1"/>
  <c r="A680" i="40" a="1"/>
  <c r="A340" i="40" a="1"/>
  <c r="B1423" i="40"/>
  <c r="A901" i="40" a="1"/>
  <c r="A583" i="40" a="1"/>
  <c r="A433" i="40" a="1"/>
  <c r="A105" i="40" a="1"/>
  <c r="A367" i="40" a="1"/>
  <c r="A213" i="40" a="1"/>
  <c r="A234" i="40" a="1"/>
  <c r="A160" i="40" a="1"/>
  <c r="A498" i="40" a="1"/>
  <c r="A542" i="40" a="1"/>
  <c r="A231" i="40" a="1"/>
  <c r="A188" i="40" a="1"/>
  <c r="A816" i="40" a="1"/>
  <c r="A870" i="40" a="1"/>
  <c r="A618" i="40" a="1"/>
  <c r="A643" i="40" a="1"/>
  <c r="A480" i="40" a="1"/>
  <c r="A361" i="40" a="1"/>
  <c r="A740" i="40" a="1"/>
  <c r="A240" i="40" a="1"/>
  <c r="A451" i="40" a="1"/>
  <c r="A632" i="40" a="1"/>
  <c r="A195" i="40" a="1"/>
  <c r="B23" i="40" a="1"/>
  <c r="A296" i="40" a="1"/>
  <c r="A422" i="40" a="1"/>
  <c r="A152" i="40" a="1"/>
  <c r="A475" i="40" a="1"/>
  <c r="A314" i="40" a="1"/>
  <c r="A496" i="40" a="1"/>
  <c r="B21" i="40" a="1"/>
  <c r="A892" i="40" a="1"/>
  <c r="A507" i="40" a="1"/>
  <c r="A555" i="40" a="1"/>
  <c r="A232" i="40" a="1"/>
  <c r="A78" i="40" a="1"/>
  <c r="A253" i="40" a="1"/>
  <c r="A244" i="40" a="1"/>
  <c r="F1923" i="40" a="1"/>
  <c r="A243" i="40" a="1"/>
  <c r="A100" i="40" a="1"/>
  <c r="A364" i="40" a="1"/>
  <c r="A150" i="40" a="1"/>
  <c r="A921" i="40"/>
  <c r="A265" i="40" a="1"/>
  <c r="A217" i="40" a="1"/>
  <c r="B20" i="40" a="1"/>
  <c r="A429" i="40" a="1"/>
  <c r="A903" i="40" a="1"/>
  <c r="A699" i="40" a="1"/>
  <c r="A366" i="40" a="1"/>
  <c r="A303" i="40" a="1"/>
  <c r="A343" i="40" a="1"/>
  <c r="A158" i="40" a="1"/>
  <c r="A378" i="40" a="1"/>
  <c r="A822" i="40" a="1"/>
  <c r="A884" i="40" a="1"/>
  <c r="A836" i="40" a="1"/>
  <c r="A686" i="40" a="1"/>
  <c r="A888" i="40" a="1"/>
  <c r="A777" i="40" a="1"/>
  <c r="A388" i="40" a="1"/>
  <c r="A793" i="40" a="1"/>
  <c r="A444" i="40" a="1"/>
  <c r="A208" i="40" a="1"/>
  <c r="A692" i="40" a="1"/>
  <c r="A567" i="40" a="1"/>
  <c r="A186" i="40" a="1"/>
  <c r="A235" i="40" a="1"/>
  <c r="A541" i="40" a="1"/>
  <c r="A80" i="40" a="1"/>
  <c r="A712" i="40" a="1"/>
  <c r="A201" i="40" a="1"/>
  <c r="A861" i="40" a="1"/>
  <c r="A297" i="40" a="1"/>
  <c r="A572" i="40" a="1"/>
  <c r="A483" i="40" a="1"/>
  <c r="A639" i="40" a="1"/>
  <c r="A800" i="40" a="1"/>
  <c r="A900" i="40" a="1"/>
  <c r="A313" i="40" a="1"/>
  <c r="A511" i="40" a="1"/>
  <c r="A270" i="40" a="1"/>
  <c r="A763" i="40" a="1"/>
  <c r="A368" i="40" a="1"/>
  <c r="A571" i="40" a="1"/>
  <c r="A391" i="40" a="1"/>
  <c r="A744" i="40" a="1"/>
  <c r="A746" i="40" a="1"/>
  <c r="A223" i="40" a="1"/>
  <c r="A69" i="40" a="1"/>
  <c r="A885" i="40" a="1"/>
  <c r="A651" i="40" a="1"/>
  <c r="A242" i="40" a="1"/>
  <c r="A505" i="40" a="1"/>
  <c r="A556" i="40" a="1"/>
  <c r="A844" i="40" a="1"/>
  <c r="A327" i="40" a="1"/>
  <c r="A789" i="40" a="1"/>
  <c r="A373" i="40" a="1"/>
  <c r="A501" i="40" a="1"/>
  <c r="A133" i="40" a="1"/>
  <c r="A724" i="40" a="1"/>
  <c r="A668" i="40" a="1"/>
  <c r="A616" i="40" a="1"/>
  <c r="B5" i="40" a="1"/>
  <c r="A855" i="40" a="1"/>
  <c r="A139" i="40" a="1"/>
  <c r="A375" i="40" a="1"/>
  <c r="A596" i="40" a="1"/>
  <c r="B9" i="40" a="1"/>
  <c r="A493" i="40" a="1"/>
  <c r="A613" i="40" a="1"/>
  <c r="A67" i="40" a="1"/>
  <c r="A792" i="40" a="1"/>
  <c r="A428" i="40" a="1"/>
  <c r="A619" i="40" a="1"/>
  <c r="A319" i="40" a="1"/>
  <c r="A500" i="40" a="1"/>
  <c r="A799" i="40" a="1"/>
  <c r="A421" i="40" a="1"/>
  <c r="A716" i="40" a="1"/>
  <c r="A591" i="40" a="1"/>
  <c r="A477" i="40" a="1"/>
  <c r="A902" i="40" a="1"/>
  <c r="A285" i="40" a="1"/>
  <c r="A387" i="40" a="1"/>
  <c r="A408" i="40" a="1"/>
  <c r="A458" i="40" a="1"/>
  <c r="A488" i="40" a="1"/>
  <c r="A212" i="40" a="1"/>
  <c r="A882" i="40" a="1"/>
  <c r="A564" i="40" a="1"/>
  <c r="A168" i="40" a="1"/>
  <c r="A228" i="40" a="1"/>
  <c r="B921" i="40"/>
  <c r="A518" i="40" a="1"/>
  <c r="A681" i="40" a="1"/>
  <c r="A63" i="40" a="1"/>
  <c r="A693" i="40" a="1"/>
  <c r="A804" i="40" a="1"/>
  <c r="A402" i="40" a="1"/>
  <c r="A333" i="40" a="1"/>
  <c r="A462" i="40" a="1"/>
  <c r="A321" i="40" a="1"/>
  <c r="Q30" i="45" a="1"/>
  <c r="A588" i="40" a="1"/>
  <c r="A831" i="40" a="1"/>
  <c r="A72" i="40" a="1"/>
  <c r="A580" i="40" a="1"/>
  <c r="A386" i="40" a="1"/>
  <c r="A788" i="40" a="1"/>
  <c r="A806" i="40" a="1"/>
  <c r="A543" i="40" a="1"/>
  <c r="A516" i="40" a="1"/>
  <c r="A351" i="40" a="1"/>
  <c r="A219" i="40" a="1"/>
  <c r="A342" i="40" a="1"/>
  <c r="A824" i="40" a="1"/>
  <c r="A690" i="40" a="1"/>
  <c r="A655" i="40" a="1"/>
  <c r="A660" i="40" a="1"/>
  <c r="A546" i="40" a="1"/>
  <c r="A184" i="40" a="1"/>
  <c r="A842" i="40" a="1"/>
  <c r="A434" i="40" a="1"/>
  <c r="I2" i="40" a="1"/>
  <c r="A222" i="40" a="1"/>
  <c r="A566" i="40" a="1"/>
  <c r="A832" i="40" a="1"/>
  <c r="A266" i="40" a="1"/>
  <c r="A417" i="40" a="1"/>
  <c r="A170" i="40" a="1"/>
  <c r="A396" i="40" a="1"/>
  <c r="A825" i="40" a="1"/>
  <c r="A264" i="40" a="1"/>
  <c r="A258" i="40" a="1"/>
  <c r="A678" i="40" a="1"/>
  <c r="A532" i="40" a="1"/>
  <c r="A871" i="40" a="1"/>
  <c r="A282" i="40" a="1"/>
  <c r="A818" i="40" a="1"/>
  <c r="A897" i="40" a="1"/>
  <c r="A194" i="40" a="1"/>
  <c r="A302" i="40" a="1"/>
  <c r="A122" i="40" a="1"/>
  <c r="F1422" i="40" a="1"/>
  <c r="A774" i="40" a="1"/>
  <c r="A676" i="40" a="1"/>
  <c r="A85" i="40" a="1"/>
  <c r="A662" i="40" a="1"/>
  <c r="A794" i="40" a="1"/>
  <c r="A847" i="40" a="1"/>
  <c r="A376" i="40" a="1"/>
  <c r="A261" i="40" a="1"/>
  <c r="A732" i="40" a="1"/>
  <c r="A704" i="40" a="1"/>
  <c r="A457" i="40" a="1"/>
  <c r="A537" i="40" a="1"/>
  <c r="A895" i="40" a="1"/>
  <c r="A90" i="40" a="1"/>
  <c r="A585" i="40" a="1"/>
  <c r="A392" i="40" a="1"/>
  <c r="A738" i="40" a="1"/>
  <c r="A440" i="40" a="1"/>
  <c r="A698" i="40" a="1"/>
  <c r="A796" i="40" a="1"/>
  <c r="A579" i="40" a="1"/>
  <c r="A703" i="40" a="1"/>
  <c r="A97" i="40" a="1"/>
  <c r="A829" i="40" a="1"/>
  <c r="A328" i="40" a="1"/>
  <c r="A627" i="40" a="1"/>
  <c r="A674" i="40" a="1"/>
  <c r="A249" i="40" a="1"/>
  <c r="A114" i="40" a="1"/>
  <c r="A529" i="40" a="1"/>
  <c r="B24" i="40" a="1"/>
  <c r="A604" i="40" a="1"/>
  <c r="F1421" i="40" a="1"/>
  <c r="A357" i="40" a="1"/>
  <c r="A81" i="40" a="1"/>
  <c r="A207" i="40" a="1"/>
  <c r="A528" i="40" a="1"/>
  <c r="A594" i="40" a="1"/>
  <c r="A758" i="40" a="1"/>
  <c r="A525" i="40" a="1"/>
  <c r="A309" i="40" a="1"/>
  <c r="A819" i="40" a="1"/>
  <c r="A649" i="40" a="1"/>
  <c r="A127" i="40" a="1"/>
  <c r="A765" i="40" a="1"/>
  <c r="A603" i="40" a="1"/>
  <c r="A206" i="40" a="1"/>
  <c r="A512" i="40" a="1"/>
  <c r="A183" i="40" a="1"/>
  <c r="A174" i="40" a="1"/>
  <c r="A795" i="40" a="1"/>
  <c r="A452" i="40" a="1"/>
  <c r="A741" i="40" a="1"/>
  <c r="A135" i="40" a="1"/>
  <c r="A445" i="40" a="1"/>
  <c r="A715" i="40" a="1"/>
  <c r="A200" i="40" a="1"/>
  <c r="A182" i="40" a="1"/>
  <c r="A723" i="40" a="1"/>
  <c r="A547" i="40" a="1"/>
  <c r="A776" i="40" a="1"/>
  <c r="A523" i="40" a="1"/>
  <c r="A584" i="40" a="1"/>
  <c r="A700" i="40" a="1"/>
  <c r="A456" i="40" a="1"/>
  <c r="A554" i="40" a="1"/>
  <c r="A416" i="40" a="1"/>
  <c r="A325" i="40" a="1"/>
  <c r="A134" i="40" a="1"/>
  <c r="A278" i="40" a="1"/>
  <c r="A464" i="40" a="1"/>
  <c r="A578" i="40" a="1"/>
  <c r="A848" i="40" a="1"/>
  <c r="A751" i="40" a="1"/>
  <c r="M39" i="45" a="1"/>
  <c r="A91" i="40" a="1"/>
  <c r="A760" i="40" a="1"/>
  <c r="A786" i="40" a="1"/>
  <c r="A165" i="40" a="1"/>
  <c r="A336" i="40" a="1"/>
  <c r="A88" i="40" a="1"/>
  <c r="A379" i="40" a="1"/>
  <c r="A592" i="40" a="1"/>
  <c r="A735" i="40" a="1"/>
  <c r="A145" i="40" a="1"/>
  <c r="A484" i="40" a="1"/>
  <c r="B12" i="40" a="1"/>
  <c r="A607" i="40" a="1"/>
  <c r="A471" i="40" a="1"/>
  <c r="A98" i="40" a="1"/>
  <c r="A120" i="40" a="1"/>
  <c r="A679" i="40" a="1"/>
  <c r="A727" i="40" a="1"/>
  <c r="A331" i="40" a="1"/>
  <c r="A636" i="40" a="1"/>
  <c r="A705" i="40" a="1"/>
  <c r="A830" i="40" a="1"/>
  <c r="F1924" i="40" a="1"/>
  <c r="A807" i="40" a="1"/>
  <c r="A164" i="40" a="1"/>
  <c r="A494" i="40" a="1"/>
  <c r="A62" i="40" a="1"/>
  <c r="A436" i="40" a="1"/>
  <c r="S16" i="45" a="1"/>
  <c r="A769" i="40" a="1"/>
  <c r="B8" i="40" a="1"/>
  <c r="A645" i="40" a="1"/>
  <c r="A349" i="40" a="1"/>
  <c r="A787" i="40" a="1"/>
  <c r="A448" i="40" a="1"/>
  <c r="A290" i="40" a="1"/>
  <c r="A399" i="40" a="1"/>
  <c r="A625" i="40" a="1"/>
  <c r="A73" i="40" a="1"/>
  <c r="A656" i="40" a="1"/>
  <c r="A508" i="40" a="1"/>
  <c r="A642" i="40" a="1"/>
  <c r="A110" i="40" a="1"/>
  <c r="A697" i="40" a="1"/>
  <c r="A843" i="40" a="1"/>
  <c r="A820" i="40" a="1"/>
  <c r="A76" i="40" a="1"/>
  <c r="A770" i="40" a="1"/>
  <c r="A374" i="40" a="1"/>
  <c r="A87" i="40" a="1"/>
  <c r="A199" i="40" a="1"/>
  <c r="A112" i="40" a="1"/>
  <c r="A153" i="40" a="1"/>
  <c r="A726" i="40" a="1"/>
  <c r="A280" i="40" a="1"/>
  <c r="A126" i="40" a="1"/>
  <c r="A811" i="40" a="1"/>
  <c r="A180" i="40" a="1"/>
  <c r="A409" i="40" a="1"/>
  <c r="A597" i="40" a="1"/>
  <c r="A324" i="40" a="1"/>
  <c r="A252" i="40" a="1"/>
  <c r="A151" i="40" a="1"/>
  <c r="A762" i="40" a="1"/>
  <c r="A236" i="40" a="1"/>
  <c r="A837" i="40" a="1"/>
  <c r="A495" i="40" a="1"/>
  <c r="A549" i="40" a="1"/>
  <c r="A714" i="40" a="1"/>
  <c r="A534" i="40" a="1"/>
  <c r="A717" i="40" a="1"/>
  <c r="A405" i="40" a="1"/>
  <c r="A577" i="40" a="1"/>
  <c r="A772" i="40" a="1"/>
  <c r="A410" i="40" a="1"/>
  <c r="B11" i="40" a="1"/>
  <c r="A86" i="40" a="1"/>
  <c r="A450" i="40" a="1"/>
  <c r="A291" i="40" a="1"/>
  <c r="A540" i="40" a="1"/>
  <c r="A103" i="40" a="1"/>
  <c r="A880" i="40" a="1"/>
  <c r="A92" i="40" a="1"/>
  <c r="A255" i="40" a="1"/>
  <c r="A606" i="40" a="1"/>
  <c r="A288" i="40" a="1"/>
  <c r="S13" i="45" a="1"/>
  <c r="A301" i="40" a="1"/>
  <c r="A652" i="40" a="1"/>
  <c r="A159" i="40" a="1"/>
  <c r="A908" i="40" a="1"/>
  <c r="A141" i="40" a="1"/>
  <c r="A768" i="40" a="1"/>
  <c r="A711" i="40" a="1"/>
  <c r="A397" i="40" a="1"/>
  <c r="A441" i="40" a="1"/>
  <c r="A657" i="40" a="1"/>
  <c r="A426" i="40" a="1"/>
  <c r="A345" i="40" a="1"/>
  <c r="S17" i="45" a="1"/>
  <c r="A576" i="40" a="1"/>
  <c r="A859" i="40" a="1"/>
  <c r="S15" i="45" a="1"/>
  <c r="A614" i="40" a="1"/>
  <c r="A156" i="40" a="1"/>
  <c r="A279" i="40" a="1"/>
  <c r="A492" i="40" a="1"/>
  <c r="A866" i="40" a="1"/>
  <c r="A904" i="40" a="1"/>
  <c r="A823" i="40" a="1"/>
  <c r="A393" i="40" a="1"/>
  <c r="A420" i="40" a="1"/>
  <c r="A432" i="40" a="1"/>
  <c r="A568" i="40" a="1"/>
  <c r="A177" i="40" a="1"/>
  <c r="A267" i="40" a="1"/>
  <c r="A582" i="40" a="1"/>
  <c r="A144" i="40" a="1"/>
  <c r="A666" i="40" a="1"/>
  <c r="A469" i="40" a="1"/>
  <c r="A148" i="40" a="1"/>
  <c r="A176" i="40" a="1"/>
  <c r="A292" i="40" a="1"/>
  <c r="A530" i="40" a="1"/>
  <c r="A306" i="40" a="1"/>
  <c r="A320" i="40" a="1"/>
  <c r="A535" i="40" a="1"/>
  <c r="A260" i="40" a="1"/>
  <c r="A61" i="40" a="1"/>
  <c r="A889" i="40" a="1"/>
  <c r="A196" i="40" a="1"/>
  <c r="A229" i="40" a="1"/>
  <c r="A486" i="40" a="1"/>
  <c r="A1423" i="40"/>
  <c r="A171" i="40" a="1"/>
  <c r="A316" i="40" a="1"/>
  <c r="A338" i="40" a="1"/>
  <c r="A204" i="40" a="1"/>
  <c r="A369" i="40" a="1"/>
  <c r="A519" i="40" a="1"/>
  <c r="A570" i="40" a="1"/>
  <c r="A121" i="40" a="1"/>
  <c r="A663" i="40" a="1"/>
  <c r="A482" i="40" a="1"/>
  <c r="A124" i="40" a="1"/>
  <c r="A423" i="40" a="1"/>
  <c r="A104" i="40" a="1"/>
  <c r="A216" i="40" a="1"/>
  <c r="A841" i="40" a="1"/>
  <c r="A256" i="40" a="1"/>
  <c r="A684" i="40" a="1"/>
  <c r="A891" i="40" a="1"/>
  <c r="A246" i="40" a="1"/>
  <c r="A300" i="40" a="1"/>
  <c r="A424" i="40" a="1"/>
  <c r="A784" i="40" a="1"/>
  <c r="A192" i="40" a="1"/>
  <c r="A752" i="40" a="1"/>
  <c r="A132" i="40" a="1"/>
  <c r="A504" i="40" a="1"/>
  <c r="A355" i="40" a="1"/>
  <c r="A877" i="40" a="1"/>
  <c r="A157" i="40" a="1"/>
  <c r="A720" i="40" a="1"/>
  <c r="A193" i="40" a="1"/>
  <c r="A664" i="40" a="1"/>
  <c r="A472" i="40" a="1"/>
  <c r="A268" i="40" a="1"/>
  <c r="A883" i="40" a="1"/>
  <c r="A427" i="40" a="1"/>
  <c r="A241" i="40" a="1"/>
  <c r="A218" i="40" a="1"/>
  <c r="A109" i="40" a="1"/>
  <c r="A644" i="40" a="1"/>
  <c r="A780" i="40" a="1"/>
  <c r="A99" i="40" a="1"/>
  <c r="A798" i="40" a="1"/>
  <c r="A675" i="40" a="1"/>
  <c r="A544" i="40" a="1"/>
  <c r="A315" i="40" a="1"/>
  <c r="A860" i="40" a="1"/>
  <c r="A561" i="40" a="1"/>
  <c r="A254" i="40" a="1"/>
  <c r="A339" i="40" a="1"/>
  <c r="A470" i="40" a="1"/>
  <c r="Q39" i="45" a="1"/>
  <c r="A470" i="40" l="1"/>
  <c r="A339" i="40"/>
  <c r="A254" i="40"/>
  <c r="A561" i="40"/>
  <c r="A860" i="40"/>
  <c r="A315" i="40"/>
  <c r="A544" i="40"/>
  <c r="A675" i="40"/>
  <c r="A798" i="40"/>
  <c r="A99" i="40"/>
  <c r="A780" i="40"/>
  <c r="A644" i="40"/>
  <c r="A109" i="40"/>
  <c r="A218" i="40"/>
  <c r="A241" i="40"/>
  <c r="A427" i="40"/>
  <c r="A883" i="40"/>
  <c r="A268" i="40"/>
  <c r="A472" i="40"/>
  <c r="A664" i="40"/>
  <c r="A193" i="40"/>
  <c r="A720" i="40"/>
  <c r="A157" i="40"/>
  <c r="A877" i="40"/>
  <c r="A355" i="40"/>
  <c r="A504" i="40"/>
  <c r="A132" i="40"/>
  <c r="A752" i="40"/>
  <c r="A192" i="40"/>
  <c r="A784" i="40"/>
  <c r="A424" i="40"/>
  <c r="A300" i="40"/>
  <c r="A246" i="40"/>
  <c r="A891" i="40"/>
  <c r="A684" i="40"/>
  <c r="A256" i="40"/>
  <c r="A841" i="40"/>
  <c r="A216" i="40"/>
  <c r="A104" i="40"/>
  <c r="A423" i="40"/>
  <c r="A124" i="40"/>
  <c r="A482" i="40"/>
  <c r="A663" i="40"/>
  <c r="A121" i="40"/>
  <c r="A570" i="40"/>
  <c r="A519" i="40"/>
  <c r="A369" i="40"/>
  <c r="A204" i="40"/>
  <c r="A338" i="40"/>
  <c r="A316" i="40"/>
  <c r="A171" i="40"/>
  <c r="D1424" i="40"/>
  <c r="D1425" i="40" s="1"/>
  <c r="A486" i="40"/>
  <c r="A229" i="40"/>
  <c r="A196" i="40"/>
  <c r="A889" i="40"/>
  <c r="A61" i="40"/>
  <c r="A260" i="40"/>
  <c r="A535" i="40"/>
  <c r="A320" i="40"/>
  <c r="A306" i="40"/>
  <c r="A530" i="40"/>
  <c r="A292" i="40"/>
  <c r="A176" i="40"/>
  <c r="A148" i="40"/>
  <c r="A469" i="40"/>
  <c r="A666" i="40"/>
  <c r="A144" i="40"/>
  <c r="A582" i="40"/>
  <c r="A267" i="40"/>
  <c r="A177" i="40"/>
  <c r="A568" i="40"/>
  <c r="A432" i="40"/>
  <c r="A420" i="40"/>
  <c r="A393" i="40"/>
  <c r="A823" i="40"/>
  <c r="A904" i="40"/>
  <c r="A866" i="40"/>
  <c r="A492" i="40"/>
  <c r="A279" i="40"/>
  <c r="A156" i="40"/>
  <c r="A614" i="40"/>
  <c r="S15" i="45"/>
  <c r="A859" i="40"/>
  <c r="A576" i="40"/>
  <c r="S17" i="45"/>
  <c r="A345" i="40"/>
  <c r="A426" i="40"/>
  <c r="A657" i="40"/>
  <c r="A441" i="40"/>
  <c r="A397" i="40"/>
  <c r="A711" i="40"/>
  <c r="A768" i="40"/>
  <c r="A141" i="40"/>
  <c r="A908" i="40"/>
  <c r="A159" i="40"/>
  <c r="A652" i="40"/>
  <c r="A301" i="40"/>
  <c r="S13" i="45"/>
  <c r="A288" i="40"/>
  <c r="A606" i="40"/>
  <c r="A255" i="40"/>
  <c r="A92" i="40"/>
  <c r="A880" i="40"/>
  <c r="A103" i="40"/>
  <c r="A540" i="40"/>
  <c r="A291" i="40"/>
  <c r="A450" i="40"/>
  <c r="A86" i="40"/>
  <c r="B11" i="40"/>
  <c r="F11" i="40" s="1"/>
  <c r="A410" i="40"/>
  <c r="A772" i="40"/>
  <c r="A577" i="40"/>
  <c r="A405" i="40"/>
  <c r="A717" i="40"/>
  <c r="A534" i="40"/>
  <c r="A714" i="40"/>
  <c r="A549" i="40"/>
  <c r="A495" i="40"/>
  <c r="A837" i="40"/>
  <c r="A236" i="40"/>
  <c r="A762" i="40"/>
  <c r="A151" i="40"/>
  <c r="A252" i="40"/>
  <c r="A324" i="40"/>
  <c r="A597" i="40"/>
  <c r="A409" i="40"/>
  <c r="A180" i="40"/>
  <c r="A811" i="40"/>
  <c r="A126" i="40"/>
  <c r="A280" i="40"/>
  <c r="A726" i="40"/>
  <c r="A153" i="40"/>
  <c r="A112" i="40"/>
  <c r="A199" i="40"/>
  <c r="A87" i="40"/>
  <c r="A374" i="40"/>
  <c r="A770" i="40"/>
  <c r="A76" i="40"/>
  <c r="A820" i="40"/>
  <c r="A843" i="40"/>
  <c r="A697" i="40"/>
  <c r="A110" i="40"/>
  <c r="A642" i="40"/>
  <c r="A508" i="40"/>
  <c r="A656" i="40"/>
  <c r="A73" i="40"/>
  <c r="A625" i="40"/>
  <c r="A399" i="40"/>
  <c r="A290" i="40"/>
  <c r="A448" i="40"/>
  <c r="A787" i="40"/>
  <c r="A349" i="40"/>
  <c r="A645" i="40"/>
  <c r="B8" i="40"/>
  <c r="F32" i="40" s="1"/>
  <c r="A769" i="40"/>
  <c r="S16" i="45"/>
  <c r="A436" i="40"/>
  <c r="A62" i="40"/>
  <c r="A494" i="40"/>
  <c r="A164" i="40"/>
  <c r="A807" i="40"/>
  <c r="F1924" i="40"/>
  <c r="A830" i="40"/>
  <c r="A705" i="40"/>
  <c r="A636" i="40"/>
  <c r="A331" i="40"/>
  <c r="A727" i="40"/>
  <c r="A679" i="40"/>
  <c r="A120" i="40"/>
  <c r="A98" i="40"/>
  <c r="A471" i="40"/>
  <c r="A607" i="40"/>
  <c r="B12" i="40"/>
  <c r="F12" i="40" s="1"/>
  <c r="A484" i="40"/>
  <c r="A145" i="40"/>
  <c r="A735" i="40"/>
  <c r="A592" i="40"/>
  <c r="A379" i="40"/>
  <c r="A88" i="40"/>
  <c r="A336" i="40"/>
  <c r="A165" i="40"/>
  <c r="A786" i="40"/>
  <c r="A760" i="40"/>
  <c r="A91" i="40"/>
  <c r="M39" i="45"/>
  <c r="K39" i="45" s="1"/>
  <c r="A751" i="40"/>
  <c r="A848" i="40"/>
  <c r="A578" i="40"/>
  <c r="A464" i="40"/>
  <c r="A278" i="40"/>
  <c r="A134" i="40"/>
  <c r="A325" i="40"/>
  <c r="A416" i="40"/>
  <c r="A554" i="40"/>
  <c r="A456" i="40"/>
  <c r="A700" i="40"/>
  <c r="A584" i="40"/>
  <c r="A523" i="40"/>
  <c r="A776" i="40"/>
  <c r="A547" i="40"/>
  <c r="A723" i="40"/>
  <c r="A182" i="40"/>
  <c r="A200" i="40"/>
  <c r="A715" i="40"/>
  <c r="A445" i="40"/>
  <c r="A135" i="40"/>
  <c r="A741" i="40"/>
  <c r="A452" i="40"/>
  <c r="A795" i="40"/>
  <c r="A174" i="40"/>
  <c r="A183" i="40"/>
  <c r="A512" i="40"/>
  <c r="A206" i="40"/>
  <c r="A603" i="40"/>
  <c r="A765" i="40"/>
  <c r="A127" i="40"/>
  <c r="A649" i="40"/>
  <c r="A819" i="40"/>
  <c r="A309" i="40"/>
  <c r="A525" i="40"/>
  <c r="A758" i="40"/>
  <c r="A594" i="40"/>
  <c r="A528" i="40"/>
  <c r="A207" i="40"/>
  <c r="A81" i="40"/>
  <c r="A357" i="40"/>
  <c r="F1421" i="40"/>
  <c r="A604" i="40"/>
  <c r="B24" i="40"/>
  <c r="A529" i="40"/>
  <c r="A114" i="40"/>
  <c r="A249" i="40"/>
  <c r="A674" i="40"/>
  <c r="A627" i="40"/>
  <c r="A328" i="40"/>
  <c r="A829" i="40"/>
  <c r="A97" i="40"/>
  <c r="A703" i="40"/>
  <c r="A579" i="40"/>
  <c r="A796" i="40"/>
  <c r="A698" i="40"/>
  <c r="A440" i="40"/>
  <c r="A738" i="40"/>
  <c r="A392" i="40"/>
  <c r="A585" i="40"/>
  <c r="A90" i="40"/>
  <c r="A895" i="40"/>
  <c r="A537" i="40"/>
  <c r="A457" i="40"/>
  <c r="A704" i="40"/>
  <c r="A732" i="40"/>
  <c r="A261" i="40"/>
  <c r="A376" i="40"/>
  <c r="A847" i="40"/>
  <c r="A794" i="40"/>
  <c r="A662" i="40"/>
  <c r="A85" i="40"/>
  <c r="A676" i="40"/>
  <c r="A774" i="40"/>
  <c r="F1422" i="40"/>
  <c r="A122" i="40"/>
  <c r="A302" i="40"/>
  <c r="A194" i="40"/>
  <c r="A897" i="40"/>
  <c r="A818" i="40"/>
  <c r="A282" i="40"/>
  <c r="A871" i="40"/>
  <c r="A532" i="40"/>
  <c r="A678" i="40"/>
  <c r="A258" i="40"/>
  <c r="A264" i="40"/>
  <c r="A825" i="40"/>
  <c r="A396" i="40"/>
  <c r="A170" i="40"/>
  <c r="A417" i="40"/>
  <c r="A266" i="40"/>
  <c r="A832" i="40"/>
  <c r="A566" i="40"/>
  <c r="A222" i="40"/>
  <c r="I2" i="40"/>
  <c r="BB192" i="11" s="1"/>
  <c r="A434" i="40"/>
  <c r="A842" i="40"/>
  <c r="A184" i="40"/>
  <c r="A546" i="40"/>
  <c r="A660" i="40"/>
  <c r="A655" i="40"/>
  <c r="A690" i="40"/>
  <c r="A824" i="40"/>
  <c r="A342" i="40"/>
  <c r="A219" i="40"/>
  <c r="A351" i="40"/>
  <c r="A516" i="40"/>
  <c r="A543" i="40"/>
  <c r="A806" i="40"/>
  <c r="A788" i="40"/>
  <c r="A386" i="40"/>
  <c r="A580" i="40"/>
  <c r="A72" i="40"/>
  <c r="A831" i="40"/>
  <c r="A588" i="40"/>
  <c r="Q30" i="45"/>
  <c r="R30" i="45" s="1"/>
  <c r="A321" i="40"/>
  <c r="A462" i="40"/>
  <c r="A333" i="40"/>
  <c r="A402" i="40"/>
  <c r="A804" i="40"/>
  <c r="A693" i="40"/>
  <c r="A63" i="40"/>
  <c r="A681" i="40"/>
  <c r="A518" i="40"/>
  <c r="F921" i="40"/>
  <c r="A228" i="40"/>
  <c r="A168" i="40"/>
  <c r="A564" i="40"/>
  <c r="A882" i="40"/>
  <c r="A212" i="40"/>
  <c r="A488" i="40"/>
  <c r="A458" i="40"/>
  <c r="A408" i="40"/>
  <c r="A387" i="40"/>
  <c r="A285" i="40"/>
  <c r="A902" i="40"/>
  <c r="A477" i="40"/>
  <c r="A591" i="40"/>
  <c r="A716" i="40"/>
  <c r="A421" i="40"/>
  <c r="A799" i="40"/>
  <c r="A500" i="40"/>
  <c r="A319" i="40"/>
  <c r="A619" i="40"/>
  <c r="A428" i="40"/>
  <c r="A792" i="40"/>
  <c r="A67" i="40"/>
  <c r="A613" i="40"/>
  <c r="A493" i="40"/>
  <c r="B9" i="40"/>
  <c r="F9" i="40" s="1"/>
  <c r="A596" i="40"/>
  <c r="A375" i="40"/>
  <c r="A139" i="40"/>
  <c r="A855" i="40"/>
  <c r="B5" i="40"/>
  <c r="BB274" i="11" s="1"/>
  <c r="A616" i="40"/>
  <c r="A668" i="40"/>
  <c r="A724" i="40"/>
  <c r="A133" i="40"/>
  <c r="A501" i="40"/>
  <c r="A373" i="40"/>
  <c r="A789" i="40"/>
  <c r="A327" i="40"/>
  <c r="A844" i="40"/>
  <c r="A556" i="40"/>
  <c r="A505" i="40"/>
  <c r="A242" i="40"/>
  <c r="A651" i="40"/>
  <c r="A885" i="40"/>
  <c r="A69" i="40"/>
  <c r="A223" i="40"/>
  <c r="A746" i="40"/>
  <c r="A744" i="40"/>
  <c r="A391" i="40"/>
  <c r="A571" i="40"/>
  <c r="A368" i="40"/>
  <c r="A763" i="40"/>
  <c r="A270" i="40"/>
  <c r="A511" i="40"/>
  <c r="A313" i="40"/>
  <c r="A900" i="40"/>
  <c r="A800" i="40"/>
  <c r="A639" i="40"/>
  <c r="A483" i="40"/>
  <c r="A572" i="40"/>
  <c r="A297" i="40"/>
  <c r="A861" i="40"/>
  <c r="A201" i="40"/>
  <c r="A712" i="40"/>
  <c r="A80" i="40"/>
  <c r="A541" i="40"/>
  <c r="A235" i="40"/>
  <c r="A186" i="40"/>
  <c r="A567" i="40"/>
  <c r="A692" i="40"/>
  <c r="A208" i="40"/>
  <c r="A444" i="40"/>
  <c r="A793" i="40"/>
  <c r="A388" i="40"/>
  <c r="A777" i="40"/>
  <c r="A888" i="40"/>
  <c r="A686" i="40"/>
  <c r="A836" i="40"/>
  <c r="A884" i="40"/>
  <c r="A822" i="40"/>
  <c r="A378" i="40"/>
  <c r="A158" i="40"/>
  <c r="A343" i="40"/>
  <c r="A303" i="40"/>
  <c r="A366" i="40"/>
  <c r="A699" i="40"/>
  <c r="A903" i="40"/>
  <c r="A429" i="40"/>
  <c r="B20" i="40"/>
  <c r="A217" i="40"/>
  <c r="A265" i="40"/>
  <c r="D922" i="40"/>
  <c r="D923" i="40" s="1"/>
  <c r="D924" i="40" s="1"/>
  <c r="D925" i="40" s="1"/>
  <c r="D926" i="40" s="1"/>
  <c r="A150" i="40"/>
  <c r="A364" i="40"/>
  <c r="A100" i="40"/>
  <c r="A243" i="40"/>
  <c r="F1923" i="40"/>
  <c r="A244" i="40"/>
  <c r="A253" i="40"/>
  <c r="A78" i="40"/>
  <c r="A232" i="40"/>
  <c r="A555" i="40"/>
  <c r="A507" i="40"/>
  <c r="A892" i="40"/>
  <c r="B21" i="40"/>
  <c r="A496" i="40"/>
  <c r="A314" i="40"/>
  <c r="A475" i="40"/>
  <c r="A152" i="40"/>
  <c r="A422" i="40"/>
  <c r="A296" i="40"/>
  <c r="B23" i="40"/>
  <c r="F23" i="40" s="1"/>
  <c r="A195" i="40"/>
  <c r="A632" i="40"/>
  <c r="A451" i="40"/>
  <c r="A240" i="40"/>
  <c r="A740" i="40"/>
  <c r="A361" i="40"/>
  <c r="A480" i="40"/>
  <c r="A643" i="40"/>
  <c r="A618" i="40"/>
  <c r="A870" i="40"/>
  <c r="A816" i="40"/>
  <c r="A188" i="40"/>
  <c r="A231" i="40"/>
  <c r="A542" i="40"/>
  <c r="A498" i="40"/>
  <c r="A160" i="40"/>
  <c r="A234" i="40"/>
  <c r="A213" i="40"/>
  <c r="A367" i="40"/>
  <c r="A105" i="40"/>
  <c r="A433" i="40"/>
  <c r="A583" i="40"/>
  <c r="A901" i="40"/>
  <c r="F1423" i="40"/>
  <c r="A340" i="40"/>
  <c r="A680" i="40"/>
  <c r="A175" i="40"/>
  <c r="A691" i="40"/>
  <c r="A894" i="40"/>
  <c r="M25" i="45"/>
  <c r="K25" i="45" s="1"/>
  <c r="A552" i="40"/>
  <c r="A854" i="40"/>
  <c r="A637" i="40"/>
  <c r="A536" i="40"/>
  <c r="A520" i="40"/>
  <c r="A808" i="40"/>
  <c r="A272" i="40"/>
  <c r="S14" i="45"/>
  <c r="A372" i="40"/>
  <c r="A600" i="40"/>
  <c r="A868" i="40"/>
  <c r="A612" i="40"/>
  <c r="A468" i="40"/>
  <c r="A640" i="40"/>
  <c r="A817" i="40"/>
  <c r="A517" i="40"/>
  <c r="A590" i="40"/>
  <c r="A447" i="40"/>
  <c r="A66" i="40"/>
  <c r="A729" i="40"/>
  <c r="A412" i="40"/>
  <c r="A609" i="40"/>
  <c r="A685" i="40"/>
  <c r="A116" i="40"/>
  <c r="A64" i="40"/>
  <c r="A162" i="40"/>
  <c r="A756" i="40"/>
  <c r="A140" i="40"/>
  <c r="A337" i="40"/>
  <c r="A128" i="40"/>
  <c r="A108" i="40"/>
  <c r="A60" i="40"/>
  <c r="A169" i="40"/>
  <c r="A439" i="40"/>
  <c r="A403" i="40"/>
  <c r="A728" i="40"/>
  <c r="A276" i="40"/>
  <c r="A187" i="40"/>
  <c r="A84" i="40"/>
  <c r="A650" i="40"/>
  <c r="A380" i="40"/>
  <c r="A801" i="40"/>
  <c r="A96" i="40"/>
  <c r="A739" i="40"/>
  <c r="A812" i="40"/>
  <c r="A68" i="40"/>
  <c r="A74" i="40"/>
  <c r="A771" i="40"/>
  <c r="A129" i="40"/>
  <c r="A624" i="40"/>
  <c r="A481" i="40"/>
  <c r="A225" i="40"/>
  <c r="A524" i="40"/>
  <c r="A283" i="40"/>
  <c r="A750" i="40"/>
  <c r="A344" i="40"/>
  <c r="A211" i="40"/>
  <c r="A753" i="40"/>
  <c r="A363" i="40"/>
  <c r="A460" i="40"/>
  <c r="A271" i="40"/>
  <c r="A453" i="40"/>
  <c r="A326" i="40"/>
  <c r="A332" i="40"/>
  <c r="A499" i="40"/>
  <c r="A876" i="40"/>
  <c r="A828" i="40"/>
  <c r="A362" i="40"/>
  <c r="A93" i="40"/>
  <c r="A312" i="40"/>
  <c r="A123" i="40"/>
  <c r="A210" i="40"/>
  <c r="A589" i="40"/>
  <c r="A415" i="40"/>
  <c r="A631" i="40"/>
  <c r="A669" i="40"/>
  <c r="A608" i="40"/>
  <c r="A867" i="40"/>
  <c r="A667" i="40"/>
  <c r="A661" i="40"/>
  <c r="A352" i="40"/>
  <c r="A411" i="40"/>
  <c r="A459" i="40"/>
  <c r="A356" i="40"/>
  <c r="A626" i="40"/>
  <c r="A573" i="40"/>
  <c r="A163" i="40"/>
  <c r="A764" i="40"/>
  <c r="A865" i="40"/>
  <c r="A909" i="40"/>
  <c r="A620" i="40"/>
  <c r="A446" i="40"/>
  <c r="A890" i="40"/>
  <c r="A398" i="40"/>
  <c r="A759" i="40"/>
  <c r="A558" i="40"/>
  <c r="A284" i="40"/>
  <c r="B22" i="40"/>
  <c r="F22" i="40" s="1"/>
  <c r="A384" i="40"/>
  <c r="A548" i="40"/>
  <c r="A840" i="40"/>
  <c r="B6" i="40"/>
  <c r="CA137" i="11" s="1"/>
  <c r="BX137" i="11" s="1"/>
  <c r="A906" i="40"/>
  <c r="A835" i="40"/>
  <c r="A506" i="40"/>
  <c r="A834" i="40"/>
  <c r="A224" i="40"/>
  <c r="A688" i="40"/>
  <c r="A438" i="40"/>
  <c r="A307" i="40"/>
  <c r="A748" i="40"/>
  <c r="A487" i="40"/>
  <c r="A782" i="40"/>
  <c r="A672" i="40"/>
  <c r="A553" i="40"/>
  <c r="A757" i="40"/>
  <c r="A350" i="40"/>
  <c r="A435" i="40"/>
  <c r="A628" i="40"/>
  <c r="A559" i="40"/>
  <c r="A531" i="40"/>
  <c r="A696" i="40"/>
  <c r="A414" i="40"/>
  <c r="A295" i="40"/>
  <c r="A879" i="40"/>
  <c r="A273" i="40"/>
  <c r="A702" i="40"/>
  <c r="A805" i="40"/>
  <c r="A277" i="40"/>
  <c r="A117" i="40"/>
  <c r="A736" i="40"/>
  <c r="A849" i="40"/>
  <c r="A465" i="40"/>
  <c r="A615" i="40"/>
  <c r="A259" i="40"/>
  <c r="A907" i="40"/>
  <c r="A289" i="40"/>
  <c r="A856" i="40"/>
  <c r="A463" i="40"/>
  <c r="A360" i="40"/>
  <c r="A621" i="40"/>
  <c r="A308" i="40"/>
  <c r="A474" i="40"/>
  <c r="A147" i="40"/>
  <c r="A602" i="40"/>
  <c r="A565" i="40"/>
  <c r="A513" i="40"/>
  <c r="A733" i="40"/>
  <c r="A189" i="40"/>
  <c r="A79" i="40"/>
  <c r="A873" i="40"/>
  <c r="A813" i="40"/>
  <c r="A687" i="40"/>
  <c r="A390" i="40"/>
  <c r="A783" i="40"/>
  <c r="A560" i="40"/>
  <c r="A734" i="40"/>
  <c r="A385" i="40"/>
  <c r="A489" i="40"/>
  <c r="A846" i="40"/>
  <c r="A595" i="40"/>
  <c r="A136" i="40"/>
  <c r="A673" i="40"/>
  <c r="A400" i="40"/>
  <c r="A248" i="40"/>
  <c r="A745" i="40"/>
  <c r="A205" i="40"/>
  <c r="A522" i="40"/>
  <c r="A896" i="40"/>
  <c r="A146" i="40"/>
  <c r="A872" i="40"/>
  <c r="A601" i="40"/>
  <c r="B10" i="40"/>
  <c r="F10" i="40" s="1"/>
  <c r="A864" i="40"/>
  <c r="A853" i="40"/>
  <c r="A878" i="40"/>
  <c r="A721" i="40"/>
  <c r="A138" i="40"/>
  <c r="A709" i="40"/>
  <c r="A172" i="40"/>
  <c r="A810" i="40"/>
  <c r="A710" i="40"/>
  <c r="A181" i="40"/>
  <c r="A708" i="40"/>
  <c r="A630" i="40"/>
  <c r="A404" i="40"/>
  <c r="A354" i="40"/>
  <c r="A111" i="40"/>
  <c r="A247" i="40"/>
  <c r="A230" i="40"/>
  <c r="A330" i="40"/>
  <c r="A381" i="40"/>
  <c r="A852" i="40"/>
  <c r="A304" i="40"/>
  <c r="A115" i="40"/>
  <c r="A722" i="40"/>
  <c r="A348" i="40"/>
  <c r="A75" i="40"/>
  <c r="A654" i="40"/>
  <c r="A198" i="40"/>
  <c r="A318" i="40"/>
  <c r="A510" i="40"/>
  <c r="A476" i="40"/>
  <c r="A648" i="40"/>
  <c r="A294" i="40"/>
  <c r="A781" i="40"/>
  <c r="A747" i="40"/>
  <c r="A633" i="40"/>
  <c r="A775" i="40"/>
  <c r="A220" i="40"/>
  <c r="A102" i="40"/>
  <c r="A237" i="40"/>
  <c r="A638" i="40"/>
  <c r="A858" i="40"/>
  <c r="AA39" i="89"/>
  <c r="B40" i="89"/>
  <c r="AT38" i="89"/>
  <c r="B39" i="88"/>
  <c r="AT37" i="88"/>
  <c r="AA38" i="88"/>
  <c r="B38" i="87"/>
  <c r="AT36" i="87"/>
  <c r="AA37" i="87"/>
  <c r="AA38" i="86"/>
  <c r="B39" i="86"/>
  <c r="AT37" i="86"/>
  <c r="B39" i="85"/>
  <c r="AT37" i="85"/>
  <c r="AA38" i="85"/>
  <c r="B39" i="84"/>
  <c r="AT37" i="84"/>
  <c r="AA38" i="84"/>
  <c r="AA37" i="83"/>
  <c r="B38" i="83"/>
  <c r="AT36" i="83"/>
  <c r="I4" i="40"/>
  <c r="CA371" i="11" s="1"/>
  <c r="BX371" i="11" s="1"/>
  <c r="CA394" i="11"/>
  <c r="BX394" i="11" s="1"/>
  <c r="AA37" i="82"/>
  <c r="B38" i="82"/>
  <c r="AT36" i="82"/>
  <c r="CA223" i="11"/>
  <c r="BX223" i="11" s="1"/>
  <c r="BB138" i="11"/>
  <c r="BB224" i="11"/>
  <c r="F40" i="40"/>
  <c r="F37" i="40"/>
  <c r="F31" i="40"/>
  <c r="F26" i="40"/>
  <c r="F24" i="40"/>
  <c r="F19" i="40"/>
  <c r="CA191" i="11"/>
  <c r="BX191" i="11" s="1"/>
  <c r="I3" i="40"/>
  <c r="CA370" i="11" s="1"/>
  <c r="BX370" i="11" s="1"/>
  <c r="BB162" i="11"/>
  <c r="F34" i="40"/>
  <c r="F43" i="40"/>
  <c r="F36" i="40"/>
  <c r="F41" i="40"/>
  <c r="Y124" i="73"/>
  <c r="AA36" i="81"/>
  <c r="B37" i="81"/>
  <c r="AT35" i="81"/>
  <c r="AA37" i="80"/>
  <c r="AT36" i="80"/>
  <c r="B38" i="80"/>
  <c r="AA37" i="79"/>
  <c r="B38" i="79"/>
  <c r="AT36" i="79"/>
  <c r="B39" i="78"/>
  <c r="AT37" i="78"/>
  <c r="AA38" i="78"/>
  <c r="AA35" i="66"/>
  <c r="B36" i="66"/>
  <c r="AT34" i="66"/>
  <c r="AA37" i="76"/>
  <c r="B38" i="76"/>
  <c r="AT36" i="76"/>
  <c r="Q39" i="45"/>
  <c r="R39" i="45" s="1"/>
  <c r="X124" i="73"/>
  <c r="AY33" i="66"/>
  <c r="BA32" i="66"/>
  <c r="B37" i="68"/>
  <c r="B38" i="68" s="1"/>
  <c r="AA36" i="68"/>
  <c r="AT35" i="68"/>
  <c r="AA35" i="68"/>
  <c r="AT34" i="68"/>
  <c r="AA34" i="68"/>
  <c r="AT33" i="68"/>
  <c r="AY34" i="58"/>
  <c r="BA33" i="58"/>
  <c r="AT37" i="58"/>
  <c r="B39" i="58"/>
  <c r="AA38" i="58"/>
  <c r="AA35" i="61"/>
  <c r="B36" i="61"/>
  <c r="AT34" i="61"/>
  <c r="AT20" i="44"/>
  <c r="B22" i="44"/>
  <c r="B22" i="41"/>
  <c r="AA22" i="41" s="1"/>
  <c r="AT20" i="41"/>
  <c r="AT21" i="34"/>
  <c r="B23" i="34"/>
  <c r="AA23" i="34" s="1"/>
  <c r="B926" i="40"/>
  <c r="B1424" i="40" a="1"/>
  <c r="A926" i="40"/>
  <c r="O22" i="45" a="1"/>
  <c r="F21" i="40" l="1"/>
  <c r="F35" i="40"/>
  <c r="F8" i="40"/>
  <c r="F30" i="40"/>
  <c r="F29" i="40"/>
  <c r="F38" i="40"/>
  <c r="F27" i="40"/>
  <c r="F39" i="40"/>
  <c r="F33" i="40"/>
  <c r="CA161" i="11"/>
  <c r="BX161" i="11" s="1"/>
  <c r="F44" i="40"/>
  <c r="F28" i="40"/>
  <c r="F25" i="40"/>
  <c r="F42" i="40"/>
  <c r="BB157" i="11"/>
  <c r="CA156" i="11"/>
  <c r="BX156" i="11" s="1"/>
  <c r="AA40" i="89"/>
  <c r="B41" i="89"/>
  <c r="AT39" i="89"/>
  <c r="AA39" i="88"/>
  <c r="B40" i="88"/>
  <c r="AT38" i="88"/>
  <c r="AA38" i="87"/>
  <c r="B39" i="87"/>
  <c r="AT37" i="87"/>
  <c r="AA39" i="86"/>
  <c r="AT38" i="86"/>
  <c r="B40" i="86"/>
  <c r="BB250" i="11"/>
  <c r="B40" i="85"/>
  <c r="AT38" i="85"/>
  <c r="AA39" i="85"/>
  <c r="B40" i="84"/>
  <c r="AA39" i="84"/>
  <c r="AT38" i="84"/>
  <c r="BB251" i="11"/>
  <c r="B39" i="83"/>
  <c r="AT37" i="83"/>
  <c r="AA38" i="83"/>
  <c r="B39" i="82"/>
  <c r="AT37" i="82"/>
  <c r="AA38" i="82"/>
  <c r="F926" i="40"/>
  <c r="D927" i="40"/>
  <c r="B1424" i="40"/>
  <c r="D1426" i="40"/>
  <c r="O22" i="45"/>
  <c r="B38" i="81"/>
  <c r="AT36" i="81"/>
  <c r="AA37" i="81"/>
  <c r="AA38" i="80"/>
  <c r="AT37" i="80"/>
  <c r="B39" i="80"/>
  <c r="B39" i="79"/>
  <c r="AT37" i="79"/>
  <c r="AA38" i="79"/>
  <c r="AA39" i="78"/>
  <c r="B40" i="78"/>
  <c r="AT38" i="78"/>
  <c r="AT21" i="44"/>
  <c r="AA22" i="44"/>
  <c r="AA36" i="66"/>
  <c r="AT35" i="66"/>
  <c r="B37" i="66"/>
  <c r="B39" i="76"/>
  <c r="AA38" i="76"/>
  <c r="AT37" i="76"/>
  <c r="AY34" i="66"/>
  <c r="BA33" i="66"/>
  <c r="AA38" i="68"/>
  <c r="B39" i="68"/>
  <c r="AT37" i="68"/>
  <c r="AA37" i="68"/>
  <c r="AT36" i="68"/>
  <c r="AY35" i="58"/>
  <c r="BA34" i="58"/>
  <c r="AT38" i="58"/>
  <c r="B40" i="58"/>
  <c r="AA39" i="58"/>
  <c r="B37" i="61"/>
  <c r="AA36" i="61"/>
  <c r="AT35" i="61"/>
  <c r="C11" i="44"/>
  <c r="C14" i="44"/>
  <c r="B23" i="41"/>
  <c r="AA23" i="41" s="1"/>
  <c r="AT21" i="41"/>
  <c r="B24" i="34"/>
  <c r="AA24" i="34" s="1"/>
  <c r="AT22" i="34"/>
  <c r="M21" i="45" a="1"/>
  <c r="B1425" i="40"/>
  <c r="F1424" i="40" a="1"/>
  <c r="B42" i="89" l="1"/>
  <c r="AT40" i="89"/>
  <c r="AA41" i="89"/>
  <c r="AA40" i="88"/>
  <c r="B41" i="88"/>
  <c r="AT39" i="88"/>
  <c r="AA39" i="87"/>
  <c r="AT38" i="87"/>
  <c r="B40" i="87"/>
  <c r="B41" i="86"/>
  <c r="AT39" i="86"/>
  <c r="AA40" i="86"/>
  <c r="AA40" i="85"/>
  <c r="B41" i="85"/>
  <c r="AT39" i="85"/>
  <c r="AA40" i="84"/>
  <c r="B41" i="84"/>
  <c r="AT39" i="84"/>
  <c r="B40" i="83"/>
  <c r="AT38" i="83"/>
  <c r="AA39" i="83"/>
  <c r="B40" i="82"/>
  <c r="AT38" i="82"/>
  <c r="AA39" i="82"/>
  <c r="F1424" i="40"/>
  <c r="D928" i="40"/>
  <c r="D1427" i="40"/>
  <c r="B39" i="81"/>
  <c r="AT37" i="81"/>
  <c r="AA38" i="81"/>
  <c r="AT38" i="80"/>
  <c r="B40" i="80"/>
  <c r="AA39" i="80"/>
  <c r="B40" i="79"/>
  <c r="AT38" i="79"/>
  <c r="AA39" i="79"/>
  <c r="AA40" i="78"/>
  <c r="B41" i="78"/>
  <c r="AT39" i="78"/>
  <c r="AT36" i="66"/>
  <c r="AA37" i="66"/>
  <c r="B38" i="66"/>
  <c r="AA39" i="76"/>
  <c r="B40" i="76"/>
  <c r="AT38" i="76"/>
  <c r="AY35" i="66"/>
  <c r="BA34" i="66"/>
  <c r="AA39" i="68"/>
  <c r="AT38" i="68"/>
  <c r="B40" i="68"/>
  <c r="AY36" i="58"/>
  <c r="BA35" i="58"/>
  <c r="AA40" i="58"/>
  <c r="B41" i="58"/>
  <c r="AT39" i="58"/>
  <c r="AA37" i="61"/>
  <c r="B38" i="61"/>
  <c r="AT36" i="61"/>
  <c r="V3" i="44"/>
  <c r="B136" i="44"/>
  <c r="M21" i="45"/>
  <c r="K21" i="45" s="1"/>
  <c r="K14" i="45"/>
  <c r="E14" i="44"/>
  <c r="B24" i="41"/>
  <c r="AA24" i="41" s="1"/>
  <c r="AT22" i="41"/>
  <c r="B25" i="34"/>
  <c r="AA25" i="34" s="1"/>
  <c r="AT23" i="34"/>
  <c r="B927" i="40" a="1"/>
  <c r="F1425" i="40" a="1"/>
  <c r="B1426" i="40"/>
  <c r="F1425" i="40" l="1"/>
  <c r="B43" i="89"/>
  <c r="AT41" i="89"/>
  <c r="AA42" i="89"/>
  <c r="B42" i="88"/>
  <c r="AT40" i="88"/>
  <c r="AA41" i="88"/>
  <c r="B41" i="87"/>
  <c r="AT39" i="87"/>
  <c r="AA40" i="87"/>
  <c r="B42" i="86"/>
  <c r="AT40" i="86"/>
  <c r="AA41" i="86"/>
  <c r="AA41" i="85"/>
  <c r="B42" i="85"/>
  <c r="AT40" i="85"/>
  <c r="B42" i="84"/>
  <c r="AA41" i="84"/>
  <c r="AT40" i="84"/>
  <c r="AA40" i="83"/>
  <c r="B41" i="83"/>
  <c r="AT39" i="83"/>
  <c r="AA40" i="82"/>
  <c r="B41" i="82"/>
  <c r="AT39" i="82"/>
  <c r="B927" i="40"/>
  <c r="D929" i="40"/>
  <c r="D1428" i="40"/>
  <c r="AA39" i="81"/>
  <c r="AT38" i="81"/>
  <c r="B40" i="81"/>
  <c r="B41" i="80"/>
  <c r="AT39" i="80"/>
  <c r="AA40" i="80"/>
  <c r="B41" i="79"/>
  <c r="AA40" i="79"/>
  <c r="AT39" i="79"/>
  <c r="B42" i="78"/>
  <c r="AT40" i="78"/>
  <c r="AA41" i="78"/>
  <c r="B39" i="66"/>
  <c r="AT37" i="66"/>
  <c r="AA38" i="66"/>
  <c r="AA40" i="76"/>
  <c r="AT39" i="76"/>
  <c r="B41" i="76"/>
  <c r="AY36" i="66"/>
  <c r="BA35" i="66"/>
  <c r="AA40" i="68"/>
  <c r="B41" i="68"/>
  <c r="AT39" i="68"/>
  <c r="AY37" i="58"/>
  <c r="BA36" i="58"/>
  <c r="AT40" i="58"/>
  <c r="B42" i="58"/>
  <c r="AA41" i="58"/>
  <c r="B39" i="61"/>
  <c r="AA38" i="61"/>
  <c r="AT37" i="61"/>
  <c r="V2" i="44"/>
  <c r="S120" i="44"/>
  <c r="B25" i="41"/>
  <c r="AA25" i="41" s="1"/>
  <c r="AT23" i="41"/>
  <c r="AT24" i="34"/>
  <c r="B26" i="34"/>
  <c r="AA26" i="34" s="1"/>
  <c r="F1426" i="40" a="1"/>
  <c r="B928" i="40"/>
  <c r="F927" i="40" a="1"/>
  <c r="B1427" i="40"/>
  <c r="Q14" i="45" a="1"/>
  <c r="F1426" i="40" l="1"/>
  <c r="AA43" i="89"/>
  <c r="B44" i="89"/>
  <c r="AT42" i="89"/>
  <c r="B43" i="88"/>
  <c r="AT41" i="88"/>
  <c r="AA42" i="88"/>
  <c r="B42" i="87"/>
  <c r="AT40" i="87"/>
  <c r="AA41" i="87"/>
  <c r="AA42" i="86"/>
  <c r="B43" i="86"/>
  <c r="AT41" i="86"/>
  <c r="B43" i="85"/>
  <c r="AT41" i="85"/>
  <c r="AA42" i="85"/>
  <c r="B43" i="84"/>
  <c r="AT41" i="84"/>
  <c r="AA42" i="84"/>
  <c r="AA41" i="83"/>
  <c r="B42" i="83"/>
  <c r="AT40" i="83"/>
  <c r="AA41" i="82"/>
  <c r="AT40" i="82"/>
  <c r="B42" i="82"/>
  <c r="F927" i="40"/>
  <c r="D930" i="40"/>
  <c r="Y124" i="44"/>
  <c r="AA40" i="81"/>
  <c r="AT39" i="81"/>
  <c r="B41" i="81"/>
  <c r="AA41" i="80"/>
  <c r="AT40" i="80"/>
  <c r="B42" i="80"/>
  <c r="AA41" i="79"/>
  <c r="B42" i="79"/>
  <c r="AT40" i="79"/>
  <c r="AA42" i="78"/>
  <c r="AT41" i="78"/>
  <c r="B43" i="78"/>
  <c r="AA39" i="66"/>
  <c r="B40" i="66"/>
  <c r="AT38" i="66"/>
  <c r="AA41" i="76"/>
  <c r="B42" i="76"/>
  <c r="AT40" i="76"/>
  <c r="AY37" i="66"/>
  <c r="BA36" i="66"/>
  <c r="AA41" i="68"/>
  <c r="B42" i="68"/>
  <c r="AT40" i="68"/>
  <c r="AY38" i="58"/>
  <c r="BA37" i="58"/>
  <c r="B43" i="58"/>
  <c r="AA42" i="58"/>
  <c r="AT41" i="58"/>
  <c r="AA39" i="61"/>
  <c r="AT38" i="61"/>
  <c r="B40" i="61"/>
  <c r="Q14" i="45"/>
  <c r="X124" i="44"/>
  <c r="B26" i="41"/>
  <c r="AA26" i="41" s="1"/>
  <c r="AT24" i="41"/>
  <c r="AT25" i="34"/>
  <c r="B27" i="34"/>
  <c r="AA27" i="34" s="1"/>
  <c r="A1428" i="40"/>
  <c r="F928" i="40" a="1"/>
  <c r="B929" i="40"/>
  <c r="F1427" i="40" a="1"/>
  <c r="O14" i="45" a="1"/>
  <c r="B1428" i="40"/>
  <c r="F1427" i="40" l="1"/>
  <c r="F928" i="40"/>
  <c r="AA44" i="89"/>
  <c r="B45" i="89"/>
  <c r="AT43" i="89"/>
  <c r="AA43" i="88"/>
  <c r="B44" i="88"/>
  <c r="AT42" i="88"/>
  <c r="AA42" i="87"/>
  <c r="B43" i="87"/>
  <c r="AT41" i="87"/>
  <c r="AA43" i="86"/>
  <c r="AT42" i="86"/>
  <c r="B44" i="86"/>
  <c r="B44" i="85"/>
  <c r="AT42" i="85"/>
  <c r="AA43" i="85"/>
  <c r="B44" i="84"/>
  <c r="AA43" i="84"/>
  <c r="AT42" i="84"/>
  <c r="B43" i="83"/>
  <c r="AT41" i="83"/>
  <c r="AA42" i="83"/>
  <c r="B43" i="82"/>
  <c r="AT41" i="82"/>
  <c r="AA42" i="82"/>
  <c r="D1429" i="40"/>
  <c r="F1428" i="40"/>
  <c r="D931" i="40"/>
  <c r="O14" i="45"/>
  <c r="AA41" i="81"/>
  <c r="AT40" i="81"/>
  <c r="B42" i="81"/>
  <c r="AA42" i="80"/>
  <c r="AT41" i="80"/>
  <c r="B43" i="80"/>
  <c r="AA42" i="79"/>
  <c r="B43" i="79"/>
  <c r="AT41" i="79"/>
  <c r="AA43" i="78"/>
  <c r="B44" i="78"/>
  <c r="AT42" i="78"/>
  <c r="R14" i="45"/>
  <c r="B41" i="66"/>
  <c r="AT39" i="66"/>
  <c r="AA40" i="66"/>
  <c r="B43" i="76"/>
  <c r="AA42" i="76"/>
  <c r="AT41" i="76"/>
  <c r="AY38" i="66"/>
  <c r="BA37" i="66"/>
  <c r="AA42" i="68"/>
  <c r="AT41" i="68"/>
  <c r="C11" i="68" s="1"/>
  <c r="C14" i="68"/>
  <c r="AY39" i="58"/>
  <c r="BA38" i="58"/>
  <c r="AA43" i="58"/>
  <c r="AT42" i="58"/>
  <c r="B44" i="58"/>
  <c r="AA40" i="61"/>
  <c r="AT39" i="61"/>
  <c r="C11" i="61" s="1"/>
  <c r="C14" i="61"/>
  <c r="B27" i="41"/>
  <c r="AA27" i="41" s="1"/>
  <c r="AT25" i="41"/>
  <c r="B28" i="34"/>
  <c r="AA28" i="34" s="1"/>
  <c r="AT26" i="34"/>
  <c r="B930" i="40"/>
  <c r="F929" i="40" a="1"/>
  <c r="M31" i="45" a="1"/>
  <c r="F929" i="40" l="1"/>
  <c r="B46" i="89"/>
  <c r="AT44" i="89"/>
  <c r="AA45" i="89"/>
  <c r="AA44" i="88"/>
  <c r="B45" i="88"/>
  <c r="AT43" i="88"/>
  <c r="AA43" i="87"/>
  <c r="AT42" i="87"/>
  <c r="B44" i="87"/>
  <c r="B45" i="86"/>
  <c r="AT43" i="86"/>
  <c r="AA44" i="86"/>
  <c r="AA44" i="85"/>
  <c r="AT43" i="85"/>
  <c r="B45" i="85"/>
  <c r="AA44" i="84"/>
  <c r="AT43" i="84"/>
  <c r="B45" i="84"/>
  <c r="AT42" i="83"/>
  <c r="B44" i="83"/>
  <c r="AA43" i="83"/>
  <c r="B44" i="82"/>
  <c r="AA43" i="82"/>
  <c r="AT42" i="82"/>
  <c r="D1430" i="40"/>
  <c r="B43" i="81"/>
  <c r="AT41" i="81"/>
  <c r="AA42" i="81"/>
  <c r="B44" i="80"/>
  <c r="AT42" i="80"/>
  <c r="AA43" i="80"/>
  <c r="B44" i="79"/>
  <c r="AT42" i="79"/>
  <c r="AA43" i="79"/>
  <c r="B45" i="78"/>
  <c r="AA44" i="78"/>
  <c r="AT43" i="78"/>
  <c r="E14" i="61"/>
  <c r="AA41" i="66"/>
  <c r="B42" i="66"/>
  <c r="AT40" i="66"/>
  <c r="AA43" i="76"/>
  <c r="B44" i="76"/>
  <c r="AT42" i="76"/>
  <c r="M31" i="45"/>
  <c r="K31" i="45" s="1"/>
  <c r="E14" i="68"/>
  <c r="AY39" i="66"/>
  <c r="BA38" i="66"/>
  <c r="V3" i="68"/>
  <c r="B136" i="68"/>
  <c r="AY40" i="58"/>
  <c r="BA39" i="58"/>
  <c r="AT43" i="58"/>
  <c r="AA44" i="58"/>
  <c r="B45" i="58"/>
  <c r="B136" i="61"/>
  <c r="V3" i="61"/>
  <c r="K19" i="45"/>
  <c r="B28" i="41"/>
  <c r="AA28" i="41" s="1"/>
  <c r="AT26" i="41"/>
  <c r="B29" i="34"/>
  <c r="AA29" i="34" s="1"/>
  <c r="AT27" i="34"/>
  <c r="A931" i="40"/>
  <c r="B1429" i="40" a="1"/>
  <c r="B931" i="40"/>
  <c r="F930" i="40" a="1"/>
  <c r="F930" i="40" l="1"/>
  <c r="B47" i="89"/>
  <c r="AT45" i="89"/>
  <c r="AA46" i="89"/>
  <c r="B46" i="88"/>
  <c r="AT44" i="88"/>
  <c r="AA45" i="88"/>
  <c r="B45" i="87"/>
  <c r="AT43" i="87"/>
  <c r="AA44" i="87"/>
  <c r="B46" i="86"/>
  <c r="AT44" i="86"/>
  <c r="AA45" i="86"/>
  <c r="AA45" i="85"/>
  <c r="B46" i="85"/>
  <c r="AT44" i="85"/>
  <c r="AA45" i="84"/>
  <c r="AT44" i="84"/>
  <c r="B46" i="84"/>
  <c r="B45" i="83"/>
  <c r="AT43" i="83"/>
  <c r="AA44" i="83"/>
  <c r="AA44" i="82"/>
  <c r="B45" i="82"/>
  <c r="AT43" i="82"/>
  <c r="D932" i="40"/>
  <c r="F931" i="40"/>
  <c r="B1429" i="40"/>
  <c r="D1431" i="40"/>
  <c r="B44" i="81"/>
  <c r="AA43" i="81"/>
  <c r="AT42" i="81"/>
  <c r="B45" i="80"/>
  <c r="AT43" i="80"/>
  <c r="AA44" i="80"/>
  <c r="B45" i="79"/>
  <c r="AT43" i="79"/>
  <c r="AA44" i="79"/>
  <c r="B46" i="78"/>
  <c r="AT44" i="78"/>
  <c r="AA45" i="78"/>
  <c r="B43" i="66"/>
  <c r="AA42" i="66"/>
  <c r="AT41" i="66"/>
  <c r="B45" i="76"/>
  <c r="AA44" i="76"/>
  <c r="AT43" i="76"/>
  <c r="AY40" i="66"/>
  <c r="BA39" i="66"/>
  <c r="V2" i="68"/>
  <c r="S120" i="68"/>
  <c r="AY41" i="58"/>
  <c r="BA40" i="58"/>
  <c r="AA45" i="58"/>
  <c r="AT44" i="58"/>
  <c r="B46" i="58"/>
  <c r="S120" i="61"/>
  <c r="V2" i="61"/>
  <c r="B29" i="41"/>
  <c r="AA29" i="41" s="1"/>
  <c r="AT27" i="41"/>
  <c r="AT28" i="34"/>
  <c r="B30" i="34"/>
  <c r="AA30" i="34" s="1"/>
  <c r="Q21" i="45" a="1"/>
  <c r="Q23" i="45" a="1"/>
  <c r="B1430" i="40"/>
  <c r="F1429" i="40" a="1"/>
  <c r="Q31" i="45" a="1"/>
  <c r="AA47" i="89" l="1"/>
  <c r="B48" i="89"/>
  <c r="AT46" i="89"/>
  <c r="B47" i="88"/>
  <c r="AT45" i="88"/>
  <c r="AA46" i="88"/>
  <c r="B46" i="87"/>
  <c r="AT44" i="87"/>
  <c r="AA45" i="87"/>
  <c r="AA46" i="86"/>
  <c r="B47" i="86"/>
  <c r="AT45" i="86"/>
  <c r="B47" i="85"/>
  <c r="AT45" i="85"/>
  <c r="AA46" i="85"/>
  <c r="B47" i="84"/>
  <c r="AT45" i="84"/>
  <c r="AA46" i="84"/>
  <c r="B46" i="83"/>
  <c r="AT44" i="83"/>
  <c r="AA45" i="83"/>
  <c r="AA45" i="82"/>
  <c r="AT44" i="82"/>
  <c r="B46" i="82"/>
  <c r="F1429" i="40"/>
  <c r="D1432" i="40"/>
  <c r="D933" i="40"/>
  <c r="Y124" i="61"/>
  <c r="Y124" i="68"/>
  <c r="AA44" i="81"/>
  <c r="B45" i="81"/>
  <c r="AT43" i="81"/>
  <c r="AA45" i="80"/>
  <c r="AT44" i="80"/>
  <c r="B46" i="80"/>
  <c r="AA45" i="79"/>
  <c r="B46" i="79"/>
  <c r="AT44" i="79"/>
  <c r="B47" i="78"/>
  <c r="AA46" i="78"/>
  <c r="AT45" i="78"/>
  <c r="Q21" i="45"/>
  <c r="R21" i="45" s="1"/>
  <c r="Q23" i="45"/>
  <c r="R23" i="45" s="1"/>
  <c r="AT42" i="66"/>
  <c r="AA43" i="66"/>
  <c r="B44" i="66"/>
  <c r="AA45" i="76"/>
  <c r="AT44" i="76"/>
  <c r="B46" i="76"/>
  <c r="AY41" i="66"/>
  <c r="BA40" i="66"/>
  <c r="Q31" i="45"/>
  <c r="X124" i="68"/>
  <c r="AY42" i="58"/>
  <c r="BA41" i="58"/>
  <c r="AT45" i="58"/>
  <c r="AA46" i="58"/>
  <c r="B47" i="58"/>
  <c r="X124" i="61"/>
  <c r="B30" i="41"/>
  <c r="AA30" i="41" s="1"/>
  <c r="AT28" i="41"/>
  <c r="AT29" i="34"/>
  <c r="B31" i="34"/>
  <c r="AA31" i="34" s="1"/>
  <c r="B932" i="40" a="1"/>
  <c r="F1430" i="40" a="1"/>
  <c r="B1431" i="40"/>
  <c r="O24" i="45" a="1"/>
  <c r="O23" i="45" a="1"/>
  <c r="F1430" i="40" l="1"/>
  <c r="AA48" i="89"/>
  <c r="B49" i="89"/>
  <c r="AT47" i="89"/>
  <c r="AA47" i="88"/>
  <c r="B48" i="88"/>
  <c r="AT46" i="88"/>
  <c r="AA46" i="87"/>
  <c r="B47" i="87"/>
  <c r="AT45" i="87"/>
  <c r="AA47" i="86"/>
  <c r="AT46" i="86"/>
  <c r="B48" i="86"/>
  <c r="B48" i="85"/>
  <c r="AT46" i="85"/>
  <c r="AA47" i="85"/>
  <c r="B48" i="84"/>
  <c r="AA47" i="84"/>
  <c r="AT46" i="84"/>
  <c r="AA46" i="83"/>
  <c r="AT45" i="83"/>
  <c r="B47" i="83"/>
  <c r="AA46" i="82"/>
  <c r="B47" i="82"/>
  <c r="AT45" i="82"/>
  <c r="B932" i="40"/>
  <c r="D1433" i="40"/>
  <c r="D934" i="40"/>
  <c r="O24" i="45"/>
  <c r="O23" i="45"/>
  <c r="B46" i="81"/>
  <c r="AA45" i="81"/>
  <c r="AT44" i="81"/>
  <c r="AA46" i="80"/>
  <c r="AT45" i="80"/>
  <c r="B47" i="80"/>
  <c r="AA46" i="79"/>
  <c r="B47" i="79"/>
  <c r="AT45" i="79"/>
  <c r="AA47" i="78"/>
  <c r="B48" i="78"/>
  <c r="AT46" i="78"/>
  <c r="R31" i="45"/>
  <c r="AT43" i="66"/>
  <c r="B45" i="66"/>
  <c r="AA44" i="66"/>
  <c r="B47" i="76"/>
  <c r="B48" i="76" s="1"/>
  <c r="AA46" i="76"/>
  <c r="AT45" i="76"/>
  <c r="AY42" i="66"/>
  <c r="BA41" i="66"/>
  <c r="AY43" i="58"/>
  <c r="BA42" i="58"/>
  <c r="AA47" i="58"/>
  <c r="B48" i="58"/>
  <c r="AT46" i="58"/>
  <c r="B31" i="41"/>
  <c r="AA31" i="41" s="1"/>
  <c r="AT29" i="41"/>
  <c r="B32" i="34"/>
  <c r="AA32" i="34" s="1"/>
  <c r="AT30" i="34"/>
  <c r="F932" i="40" a="1"/>
  <c r="B933" i="40"/>
  <c r="F1431" i="40" a="1"/>
  <c r="B1432" i="40"/>
  <c r="F1431" i="40" l="1"/>
  <c r="B50" i="89"/>
  <c r="AT48" i="89"/>
  <c r="AA49" i="89"/>
  <c r="AA48" i="88"/>
  <c r="B49" i="88"/>
  <c r="AT47" i="88"/>
  <c r="AA47" i="87"/>
  <c r="AT46" i="87"/>
  <c r="B48" i="87"/>
  <c r="B49" i="86"/>
  <c r="AT47" i="86"/>
  <c r="AA48" i="86"/>
  <c r="AA48" i="85"/>
  <c r="B49" i="85"/>
  <c r="AT47" i="85"/>
  <c r="AA48" i="84"/>
  <c r="B49" i="84"/>
  <c r="AT47" i="84"/>
  <c r="AA47" i="83"/>
  <c r="AT46" i="83"/>
  <c r="B48" i="83"/>
  <c r="B48" i="82"/>
  <c r="AT46" i="82"/>
  <c r="AA47" i="82"/>
  <c r="F932" i="40"/>
  <c r="D935" i="40"/>
  <c r="B47" i="81"/>
  <c r="AT45" i="81"/>
  <c r="AA46" i="81"/>
  <c r="AA47" i="80"/>
  <c r="AT46" i="80"/>
  <c r="B48" i="80"/>
  <c r="B48" i="79"/>
  <c r="AT46" i="79"/>
  <c r="AA47" i="79"/>
  <c r="AT47" i="78"/>
  <c r="B49" i="78"/>
  <c r="AA48" i="78"/>
  <c r="AA48" i="76"/>
  <c r="AT47" i="76"/>
  <c r="B49" i="76"/>
  <c r="B46" i="66"/>
  <c r="AA45" i="66"/>
  <c r="AT44" i="66"/>
  <c r="AA47" i="76"/>
  <c r="AT46" i="76"/>
  <c r="AY43" i="66"/>
  <c r="BA42" i="66"/>
  <c r="AY44" i="58"/>
  <c r="BA43" i="58"/>
  <c r="B49" i="58"/>
  <c r="AT47" i="58"/>
  <c r="AA48" i="58"/>
  <c r="B32" i="41"/>
  <c r="AA32" i="41" s="1"/>
  <c r="AT30" i="41"/>
  <c r="B33" i="34"/>
  <c r="AA33" i="34" s="1"/>
  <c r="AT31" i="34"/>
  <c r="A1433" i="40"/>
  <c r="M46" i="45" a="1"/>
  <c r="F933" i="40" a="1"/>
  <c r="F1432" i="40" a="1"/>
  <c r="B934" i="40"/>
  <c r="M22" i="45" a="1"/>
  <c r="B1433" i="40"/>
  <c r="F933" i="40" l="1"/>
  <c r="F1432" i="40"/>
  <c r="B51" i="89"/>
  <c r="AT49" i="89"/>
  <c r="AA50" i="89"/>
  <c r="B50" i="88"/>
  <c r="AT48" i="88"/>
  <c r="AA49" i="88"/>
  <c r="B49" i="87"/>
  <c r="AT47" i="87"/>
  <c r="AA48" i="87"/>
  <c r="B50" i="86"/>
  <c r="AT48" i="86"/>
  <c r="AA49" i="86"/>
  <c r="AA49" i="85"/>
  <c r="B50" i="85"/>
  <c r="AT48" i="85"/>
  <c r="AA49" i="84"/>
  <c r="AT48" i="84"/>
  <c r="B50" i="84"/>
  <c r="B49" i="83"/>
  <c r="AT47" i="83"/>
  <c r="AA48" i="83"/>
  <c r="B49" i="82"/>
  <c r="AT47" i="82"/>
  <c r="AA48" i="82"/>
  <c r="F1433" i="40"/>
  <c r="D1434" i="40"/>
  <c r="D936" i="40"/>
  <c r="AT46" i="81"/>
  <c r="B48" i="81"/>
  <c r="AA47" i="81"/>
  <c r="AA48" i="80"/>
  <c r="AT47" i="80"/>
  <c r="B49" i="80"/>
  <c r="B49" i="79"/>
  <c r="AT47" i="79"/>
  <c r="AA48" i="79"/>
  <c r="B50" i="78"/>
  <c r="AT48" i="78"/>
  <c r="AA49" i="78"/>
  <c r="AA49" i="76"/>
  <c r="B50" i="76"/>
  <c r="AT48" i="76"/>
  <c r="M46" i="45"/>
  <c r="K46" i="45" s="1"/>
  <c r="AT45" i="66"/>
  <c r="B47" i="66"/>
  <c r="AA46" i="66"/>
  <c r="AY44" i="66"/>
  <c r="BA43" i="66"/>
  <c r="BA44" i="58"/>
  <c r="AY45" i="58"/>
  <c r="AT48" i="58"/>
  <c r="AA49" i="58"/>
  <c r="B50" i="58"/>
  <c r="M22" i="45"/>
  <c r="K22" i="45" s="1"/>
  <c r="F20" i="40"/>
  <c r="B33" i="41"/>
  <c r="AA33" i="41" s="1"/>
  <c r="AT31" i="41"/>
  <c r="AT32" i="34"/>
  <c r="B34" i="34"/>
  <c r="AA34" i="34" s="1"/>
  <c r="F934" i="40" a="1"/>
  <c r="B935" i="40"/>
  <c r="F934" i="40" l="1"/>
  <c r="AA51" i="89"/>
  <c r="B52" i="89"/>
  <c r="AT50" i="89"/>
  <c r="B51" i="88"/>
  <c r="AT49" i="88"/>
  <c r="AA50" i="88"/>
  <c r="B50" i="87"/>
  <c r="AT48" i="87"/>
  <c r="AA49" i="87"/>
  <c r="AA50" i="86"/>
  <c r="B51" i="86"/>
  <c r="AT49" i="86"/>
  <c r="B51" i="85"/>
  <c r="AT49" i="85"/>
  <c r="AA50" i="85"/>
  <c r="B51" i="84"/>
  <c r="AT49" i="84"/>
  <c r="AA50" i="84"/>
  <c r="B50" i="83"/>
  <c r="AA49" i="83"/>
  <c r="AT48" i="83"/>
  <c r="AA49" i="82"/>
  <c r="B50" i="82"/>
  <c r="AT48" i="82"/>
  <c r="D1435" i="40"/>
  <c r="AA48" i="81"/>
  <c r="AT47" i="81"/>
  <c r="B49" i="81"/>
  <c r="B50" i="80"/>
  <c r="AT48" i="80"/>
  <c r="AA49" i="80"/>
  <c r="AA49" i="79"/>
  <c r="B50" i="79"/>
  <c r="AT48" i="79"/>
  <c r="AA50" i="78"/>
  <c r="AT49" i="78"/>
  <c r="B51" i="78"/>
  <c r="AA50" i="76"/>
  <c r="AT49" i="76"/>
  <c r="B51" i="76"/>
  <c r="AA47" i="66"/>
  <c r="AT46" i="66"/>
  <c r="B48" i="66"/>
  <c r="AY45" i="66"/>
  <c r="BA44" i="66"/>
  <c r="BA45" i="58"/>
  <c r="AY46" i="58"/>
  <c r="AT49" i="58"/>
  <c r="AA50" i="58"/>
  <c r="B51" i="58"/>
  <c r="B34" i="41"/>
  <c r="AA34" i="41" s="1"/>
  <c r="AT32" i="41"/>
  <c r="AT33" i="34"/>
  <c r="B35" i="34"/>
  <c r="AA35" i="34" s="1"/>
  <c r="Q27" i="45" a="1"/>
  <c r="B1434" i="40" a="1"/>
  <c r="B936" i="40"/>
  <c r="A936" i="40"/>
  <c r="F935" i="40" a="1"/>
  <c r="Q46" i="45" a="1"/>
  <c r="F935" i="40" l="1"/>
  <c r="AA52" i="89"/>
  <c r="B53" i="89"/>
  <c r="AT51" i="89"/>
  <c r="AA51" i="88"/>
  <c r="B52" i="88"/>
  <c r="AT50" i="88"/>
  <c r="AA50" i="87"/>
  <c r="B51" i="87"/>
  <c r="AT49" i="87"/>
  <c r="AA51" i="86"/>
  <c r="AT50" i="86"/>
  <c r="B52" i="86"/>
  <c r="B52" i="85"/>
  <c r="AT50" i="85"/>
  <c r="AA51" i="85"/>
  <c r="B52" i="84"/>
  <c r="AT50" i="84"/>
  <c r="AA51" i="84"/>
  <c r="AA50" i="83"/>
  <c r="B51" i="83"/>
  <c r="AT49" i="83"/>
  <c r="AA50" i="82"/>
  <c r="B51" i="82"/>
  <c r="AT49" i="82"/>
  <c r="F936" i="40"/>
  <c r="D937" i="40"/>
  <c r="B1434" i="40"/>
  <c r="D1436" i="40"/>
  <c r="AA49" i="81"/>
  <c r="AT48" i="81"/>
  <c r="B50" i="81"/>
  <c r="B51" i="80"/>
  <c r="AA50" i="80"/>
  <c r="AT49" i="80"/>
  <c r="AA50" i="79"/>
  <c r="B51" i="79"/>
  <c r="AT49" i="79"/>
  <c r="AA51" i="78"/>
  <c r="B52" i="78"/>
  <c r="AT50" i="78"/>
  <c r="AA51" i="76"/>
  <c r="AT50" i="76"/>
  <c r="B52" i="76"/>
  <c r="Q27" i="45"/>
  <c r="R27" i="45" s="1"/>
  <c r="Q46" i="45"/>
  <c r="X124" i="76"/>
  <c r="B49" i="66"/>
  <c r="AA48" i="66"/>
  <c r="AT47" i="66"/>
  <c r="AY46" i="66"/>
  <c r="BA45" i="66"/>
  <c r="AY47" i="58"/>
  <c r="BA46" i="58"/>
  <c r="AA51" i="58"/>
  <c r="B52" i="58"/>
  <c r="AT50" i="58"/>
  <c r="B35" i="41"/>
  <c r="AA35" i="41" s="1"/>
  <c r="AT33" i="41"/>
  <c r="B36" i="34"/>
  <c r="AA36" i="34" s="1"/>
  <c r="AT34" i="34"/>
  <c r="B1435" i="40"/>
  <c r="F1434" i="40" a="1"/>
  <c r="B54" i="89" l="1"/>
  <c r="AT52" i="89"/>
  <c r="AA53" i="89"/>
  <c r="AA52" i="88"/>
  <c r="B53" i="88"/>
  <c r="AT51" i="88"/>
  <c r="AA51" i="87"/>
  <c r="AT50" i="87"/>
  <c r="B52" i="87"/>
  <c r="B53" i="86"/>
  <c r="AT51" i="86"/>
  <c r="AA52" i="86"/>
  <c r="AA52" i="85"/>
  <c r="B53" i="85"/>
  <c r="AT51" i="85"/>
  <c r="AA52" i="84"/>
  <c r="B53" i="84"/>
  <c r="AT51" i="84"/>
  <c r="B52" i="83"/>
  <c r="AA51" i="83"/>
  <c r="AT50" i="83"/>
  <c r="B52" i="82"/>
  <c r="AT50" i="82"/>
  <c r="AA51" i="82"/>
  <c r="F1434" i="40"/>
  <c r="D938" i="40"/>
  <c r="D1437" i="40"/>
  <c r="B51" i="81"/>
  <c r="AT49" i="81"/>
  <c r="AA50" i="81"/>
  <c r="AA51" i="80"/>
  <c r="B52" i="80"/>
  <c r="AT50" i="80"/>
  <c r="B52" i="79"/>
  <c r="AT50" i="79"/>
  <c r="AA51" i="79"/>
  <c r="B53" i="78"/>
  <c r="AA52" i="78"/>
  <c r="AT51" i="78"/>
  <c r="AT51" i="76"/>
  <c r="B53" i="76"/>
  <c r="AA52" i="76"/>
  <c r="B50" i="66"/>
  <c r="AT48" i="66"/>
  <c r="AA49" i="66"/>
  <c r="AY47" i="66"/>
  <c r="BA46" i="66"/>
  <c r="BA47" i="58"/>
  <c r="AY48" i="58"/>
  <c r="AA52" i="58"/>
  <c r="AT51" i="58"/>
  <c r="B53" i="58"/>
  <c r="B36" i="41"/>
  <c r="AA36" i="41" s="1"/>
  <c r="AT34" i="41"/>
  <c r="B37" i="34"/>
  <c r="AA37" i="34" s="1"/>
  <c r="AT35" i="34"/>
  <c r="B1436" i="40"/>
  <c r="F1435" i="40" a="1"/>
  <c r="B937" i="40" a="1"/>
  <c r="F1435" i="40" l="1"/>
  <c r="B55" i="89"/>
  <c r="AT53" i="89"/>
  <c r="AA54" i="89"/>
  <c r="AT52" i="88"/>
  <c r="B54" i="88"/>
  <c r="AA53" i="88"/>
  <c r="B53" i="87"/>
  <c r="AT51" i="87"/>
  <c r="AA52" i="87"/>
  <c r="B54" i="86"/>
  <c r="AT52" i="86"/>
  <c r="AA53" i="86"/>
  <c r="AA53" i="85"/>
  <c r="B54" i="85"/>
  <c r="AT52" i="85"/>
  <c r="AA53" i="84"/>
  <c r="AT52" i="84"/>
  <c r="B54" i="84"/>
  <c r="B53" i="83"/>
  <c r="AT51" i="83"/>
  <c r="AA52" i="83"/>
  <c r="B53" i="82"/>
  <c r="AT51" i="82"/>
  <c r="AA52" i="82"/>
  <c r="B937" i="40"/>
  <c r="D939" i="40"/>
  <c r="D1438" i="40"/>
  <c r="B52" i="81"/>
  <c r="AA51" i="81"/>
  <c r="AT50" i="81"/>
  <c r="B53" i="80"/>
  <c r="AA52" i="80"/>
  <c r="AT51" i="80"/>
  <c r="B53" i="79"/>
  <c r="AT51" i="79"/>
  <c r="AA52" i="79"/>
  <c r="B54" i="78"/>
  <c r="AT52" i="78"/>
  <c r="AA53" i="78"/>
  <c r="AA53" i="76"/>
  <c r="B54" i="76"/>
  <c r="AT52" i="76"/>
  <c r="AT49" i="66"/>
  <c r="B51" i="66"/>
  <c r="AA50" i="66"/>
  <c r="AY48" i="66"/>
  <c r="BA47" i="66"/>
  <c r="AY49" i="58"/>
  <c r="BA48" i="58"/>
  <c r="AA53" i="58"/>
  <c r="AT52" i="58"/>
  <c r="B54" i="58"/>
  <c r="BX101" i="11"/>
  <c r="BW2" i="11" s="1"/>
  <c r="B37" i="41"/>
  <c r="AA37" i="41" s="1"/>
  <c r="AT35" i="41"/>
  <c r="AT36" i="34"/>
  <c r="B38" i="34"/>
  <c r="AA38" i="34" s="1"/>
  <c r="B1437" i="40"/>
  <c r="F1436" i="40" a="1"/>
  <c r="F937" i="40" a="1"/>
  <c r="B938" i="40"/>
  <c r="F1436" i="40" l="1"/>
  <c r="AA55" i="89"/>
  <c r="B56" i="89"/>
  <c r="AT54" i="89"/>
  <c r="B55" i="88"/>
  <c r="AT53" i="88"/>
  <c r="AA54" i="88"/>
  <c r="B54" i="87"/>
  <c r="AT52" i="87"/>
  <c r="AA53" i="87"/>
  <c r="AA54" i="86"/>
  <c r="B55" i="86"/>
  <c r="AT53" i="86"/>
  <c r="B55" i="85"/>
  <c r="AT53" i="85"/>
  <c r="AA54" i="85"/>
  <c r="B55" i="84"/>
  <c r="AT53" i="84"/>
  <c r="AA54" i="84"/>
  <c r="B54" i="83"/>
  <c r="AA53" i="83"/>
  <c r="AT52" i="83"/>
  <c r="AA53" i="82"/>
  <c r="B54" i="82"/>
  <c r="AT52" i="82"/>
  <c r="F937" i="40"/>
  <c r="D940" i="40"/>
  <c r="AA52" i="81"/>
  <c r="B53" i="81"/>
  <c r="AT51" i="81"/>
  <c r="B54" i="80"/>
  <c r="AT52" i="80"/>
  <c r="AA53" i="80"/>
  <c r="AA53" i="79"/>
  <c r="B54" i="79"/>
  <c r="AT52" i="79"/>
  <c r="B55" i="78"/>
  <c r="AA54" i="78"/>
  <c r="AT53" i="78"/>
  <c r="B55" i="76"/>
  <c r="AA54" i="76"/>
  <c r="AT53" i="76"/>
  <c r="AA51" i="66"/>
  <c r="AT50" i="66"/>
  <c r="B52" i="66"/>
  <c r="AY49" i="66"/>
  <c r="BA48" i="66"/>
  <c r="AY50" i="58"/>
  <c r="BA49" i="58"/>
  <c r="AA54" i="58"/>
  <c r="AT53" i="58"/>
  <c r="B55" i="58"/>
  <c r="B38" i="41"/>
  <c r="AA38" i="41" s="1"/>
  <c r="AT36" i="41"/>
  <c r="AT37" i="34"/>
  <c r="B39" i="34"/>
  <c r="AA39" i="34" s="1"/>
  <c r="F1437" i="40" a="1"/>
  <c r="F938" i="40" a="1"/>
  <c r="B1438" i="40"/>
  <c r="A1438" i="40"/>
  <c r="B939" i="40"/>
  <c r="F938" i="40" l="1"/>
  <c r="F1437" i="40"/>
  <c r="AA56" i="89"/>
  <c r="B57" i="89"/>
  <c r="AT55" i="89"/>
  <c r="AA55" i="88"/>
  <c r="AT54" i="88"/>
  <c r="B56" i="88"/>
  <c r="AA54" i="87"/>
  <c r="B55" i="87"/>
  <c r="AT53" i="87"/>
  <c r="AA55" i="86"/>
  <c r="AT54" i="86"/>
  <c r="B56" i="86"/>
  <c r="B56" i="85"/>
  <c r="AT54" i="85"/>
  <c r="AA55" i="85"/>
  <c r="B56" i="84"/>
  <c r="AT54" i="84"/>
  <c r="AA55" i="84"/>
  <c r="AA54" i="83"/>
  <c r="AT53" i="83"/>
  <c r="B55" i="83"/>
  <c r="AA54" i="82"/>
  <c r="B55" i="82"/>
  <c r="AT53" i="82"/>
  <c r="D1439" i="40"/>
  <c r="F1438" i="40"/>
  <c r="D941" i="40"/>
  <c r="AA53" i="81"/>
  <c r="AT52" i="81"/>
  <c r="B54" i="81"/>
  <c r="B55" i="80"/>
  <c r="AA54" i="80"/>
  <c r="AT53" i="80"/>
  <c r="AA54" i="79"/>
  <c r="B55" i="79"/>
  <c r="AT53" i="79"/>
  <c r="AA55" i="78"/>
  <c r="B56" i="78"/>
  <c r="AT54" i="78"/>
  <c r="AA55" i="76"/>
  <c r="B56" i="76"/>
  <c r="AT54" i="76"/>
  <c r="B53" i="66"/>
  <c r="AT51" i="66"/>
  <c r="AA52" i="66"/>
  <c r="AY50" i="66"/>
  <c r="BA49" i="66"/>
  <c r="BA50" i="58"/>
  <c r="AY51" i="58"/>
  <c r="AT54" i="58"/>
  <c r="B56" i="58"/>
  <c r="AA55" i="58"/>
  <c r="B39" i="41"/>
  <c r="AA39" i="41" s="1"/>
  <c r="AT37" i="41"/>
  <c r="B40" i="34"/>
  <c r="AA40" i="34" s="1"/>
  <c r="AT38" i="34"/>
  <c r="F939" i="40" a="1"/>
  <c r="B940" i="40"/>
  <c r="F939" i="40" l="1"/>
  <c r="AT56" i="89"/>
  <c r="B58" i="89"/>
  <c r="AA57" i="89"/>
  <c r="AA56" i="88"/>
  <c r="B57" i="88"/>
  <c r="AT55" i="88"/>
  <c r="AA55" i="87"/>
  <c r="AT54" i="87"/>
  <c r="B56" i="87"/>
  <c r="B57" i="86"/>
  <c r="AT55" i="86"/>
  <c r="AA56" i="86"/>
  <c r="AA56" i="85"/>
  <c r="B57" i="85"/>
  <c r="AT55" i="85"/>
  <c r="AA56" i="84"/>
  <c r="B57" i="84"/>
  <c r="AT55" i="84"/>
  <c r="AA55" i="83"/>
  <c r="B56" i="83"/>
  <c r="AT54" i="83"/>
  <c r="B56" i="82"/>
  <c r="AT54" i="82"/>
  <c r="AA55" i="82"/>
  <c r="D1440" i="40"/>
  <c r="B55" i="81"/>
  <c r="AT53" i="81"/>
  <c r="AA54" i="81"/>
  <c r="AA55" i="80"/>
  <c r="AT54" i="80"/>
  <c r="B56" i="80"/>
  <c r="B56" i="79"/>
  <c r="AT54" i="79"/>
  <c r="AA55" i="79"/>
  <c r="AT55" i="78"/>
  <c r="B57" i="78"/>
  <c r="AA56" i="78"/>
  <c r="AA56" i="76"/>
  <c r="AT55" i="76"/>
  <c r="B57" i="76"/>
  <c r="AT52" i="66"/>
  <c r="AA53" i="66"/>
  <c r="B54" i="66"/>
  <c r="AY51" i="66"/>
  <c r="BA50" i="66"/>
  <c r="AY52" i="58"/>
  <c r="BA51" i="58"/>
  <c r="AA56" i="58"/>
  <c r="B57" i="58"/>
  <c r="AT55" i="58"/>
  <c r="B40" i="41"/>
  <c r="AA40" i="41" s="1"/>
  <c r="AT38" i="41"/>
  <c r="B41" i="34"/>
  <c r="AA41" i="34" s="1"/>
  <c r="AT39" i="34"/>
  <c r="B941" i="40"/>
  <c r="B1439" i="40" a="1"/>
  <c r="F940" i="40" a="1"/>
  <c r="A941" i="40"/>
  <c r="F940" i="40" l="1"/>
  <c r="B59" i="89"/>
  <c r="AT57" i="89"/>
  <c r="AA58" i="89"/>
  <c r="B58" i="88"/>
  <c r="AA57" i="88"/>
  <c r="AT56" i="88"/>
  <c r="B57" i="87"/>
  <c r="AT55" i="87"/>
  <c r="AA56" i="87"/>
  <c r="B58" i="86"/>
  <c r="AT56" i="86"/>
  <c r="AA57" i="86"/>
  <c r="AA57" i="85"/>
  <c r="B58" i="85"/>
  <c r="AT56" i="85"/>
  <c r="AA57" i="84"/>
  <c r="AT56" i="84"/>
  <c r="B58" i="84"/>
  <c r="B57" i="83"/>
  <c r="AT55" i="83"/>
  <c r="AA56" i="83"/>
  <c r="B57" i="82"/>
  <c r="AT55" i="82"/>
  <c r="AA56" i="82"/>
  <c r="F941" i="40"/>
  <c r="B1439" i="40"/>
  <c r="D942" i="40"/>
  <c r="D1441" i="40"/>
  <c r="B56" i="81"/>
  <c r="AT54" i="81"/>
  <c r="AA55" i="81"/>
  <c r="AA56" i="80"/>
  <c r="AT55" i="80"/>
  <c r="B57" i="80"/>
  <c r="B57" i="79"/>
  <c r="AT55" i="79"/>
  <c r="AA56" i="79"/>
  <c r="B58" i="78"/>
  <c r="AT56" i="78"/>
  <c r="AA57" i="78"/>
  <c r="AA57" i="76"/>
  <c r="B58" i="76"/>
  <c r="AT56" i="76"/>
  <c r="AT53" i="66"/>
  <c r="B55" i="66"/>
  <c r="AA54" i="66"/>
  <c r="AY52" i="66"/>
  <c r="BA51" i="66"/>
  <c r="AY53" i="58"/>
  <c r="BA52" i="58"/>
  <c r="AA57" i="58"/>
  <c r="B58" i="58"/>
  <c r="AT56" i="58"/>
  <c r="B41" i="41"/>
  <c r="AA41" i="41" s="1"/>
  <c r="AT39" i="41"/>
  <c r="AT40" i="34"/>
  <c r="B42" i="34"/>
  <c r="AA42" i="34" s="1"/>
  <c r="A50" i="40" a="1"/>
  <c r="A51" i="40" a="1"/>
  <c r="A52" i="40" a="1"/>
  <c r="A55" i="40" a="1"/>
  <c r="A48" i="40" a="1"/>
  <c r="B1440" i="40"/>
  <c r="F1439" i="40" a="1"/>
  <c r="A49" i="40" a="1"/>
  <c r="A56" i="40" a="1"/>
  <c r="A57" i="40" a="1"/>
  <c r="A54" i="40" a="1"/>
  <c r="AA59" i="89" l="1"/>
  <c r="AT58" i="89"/>
  <c r="B60" i="89"/>
  <c r="B59" i="88"/>
  <c r="AT57" i="88"/>
  <c r="AA58" i="88"/>
  <c r="B58" i="87"/>
  <c r="AT56" i="87"/>
  <c r="AA57" i="87"/>
  <c r="AA58" i="86"/>
  <c r="B59" i="86"/>
  <c r="AT57" i="86"/>
  <c r="B59" i="85"/>
  <c r="AT57" i="85"/>
  <c r="AA58" i="85"/>
  <c r="B59" i="84"/>
  <c r="AT57" i="84"/>
  <c r="AA58" i="84"/>
  <c r="B58" i="83"/>
  <c r="AT56" i="83"/>
  <c r="AA57" i="83"/>
  <c r="AA57" i="82"/>
  <c r="B58" i="82"/>
  <c r="AT56" i="82"/>
  <c r="F1439" i="40"/>
  <c r="D1442" i="40"/>
  <c r="D943" i="40"/>
  <c r="AA56" i="81"/>
  <c r="B57" i="81"/>
  <c r="AT55" i="81"/>
  <c r="B58" i="80"/>
  <c r="AT56" i="80"/>
  <c r="AA57" i="80"/>
  <c r="AA57" i="79"/>
  <c r="B58" i="79"/>
  <c r="AT56" i="79"/>
  <c r="AA58" i="78"/>
  <c r="AT57" i="78"/>
  <c r="B59" i="78"/>
  <c r="AA58" i="76"/>
  <c r="AT57" i="76"/>
  <c r="B59" i="76"/>
  <c r="AT54" i="66"/>
  <c r="AA55" i="66"/>
  <c r="B56" i="66"/>
  <c r="AY53" i="66"/>
  <c r="BA52" i="66"/>
  <c r="AY54" i="58"/>
  <c r="BA53" i="58"/>
  <c r="AT57" i="58"/>
  <c r="AA58" i="58"/>
  <c r="B59" i="58"/>
  <c r="A48" i="40"/>
  <c r="A49" i="40"/>
  <c r="A57" i="40"/>
  <c r="A51" i="40"/>
  <c r="A55" i="40"/>
  <c r="A52" i="40"/>
  <c r="A50" i="40"/>
  <c r="A54" i="40"/>
  <c r="A56" i="40"/>
  <c r="B42" i="41"/>
  <c r="AA42" i="41" s="1"/>
  <c r="AT40" i="41"/>
  <c r="AT41" i="34"/>
  <c r="C11" i="34" s="1"/>
  <c r="C14" i="34"/>
  <c r="F1440" i="40" a="1"/>
  <c r="B942" i="40" a="1"/>
  <c r="B1441" i="40"/>
  <c r="F1440" i="40" l="1"/>
  <c r="AT59" i="89"/>
  <c r="B61" i="89"/>
  <c r="AA60" i="89"/>
  <c r="B60" i="88"/>
  <c r="AA59" i="88"/>
  <c r="AT58" i="88"/>
  <c r="AA58" i="87"/>
  <c r="B59" i="87"/>
  <c r="AT57" i="87"/>
  <c r="AA59" i="86"/>
  <c r="AT58" i="86"/>
  <c r="B60" i="86"/>
  <c r="B60" i="85"/>
  <c r="AT58" i="85"/>
  <c r="AA59" i="85"/>
  <c r="B60" i="84"/>
  <c r="AT58" i="84"/>
  <c r="AA59" i="84"/>
  <c r="AA58" i="83"/>
  <c r="AT57" i="83"/>
  <c r="B59" i="83"/>
  <c r="AA58" i="82"/>
  <c r="B59" i="82"/>
  <c r="AT57" i="82"/>
  <c r="B942" i="40"/>
  <c r="D1443" i="40"/>
  <c r="D944" i="40"/>
  <c r="AA57" i="81"/>
  <c r="AT56" i="81"/>
  <c r="B58" i="81"/>
  <c r="B59" i="80"/>
  <c r="AA58" i="80"/>
  <c r="AT57" i="80"/>
  <c r="AA58" i="79"/>
  <c r="B59" i="79"/>
  <c r="AT57" i="79"/>
  <c r="AA59" i="78"/>
  <c r="B60" i="78"/>
  <c r="AT58" i="78"/>
  <c r="AA59" i="76"/>
  <c r="B60" i="76"/>
  <c r="AT58" i="76"/>
  <c r="B57" i="66"/>
  <c r="AT55" i="66"/>
  <c r="AA56" i="66"/>
  <c r="AY54" i="66"/>
  <c r="BA53" i="66"/>
  <c r="AY55" i="58"/>
  <c r="BA54" i="58"/>
  <c r="AA59" i="58"/>
  <c r="AT58" i="58"/>
  <c r="B60" i="58"/>
  <c r="V3" i="34"/>
  <c r="B136" i="34"/>
  <c r="K15" i="45"/>
  <c r="E14" i="34"/>
  <c r="B43" i="41"/>
  <c r="AA43" i="41" s="1"/>
  <c r="AT41" i="41"/>
  <c r="F942" i="40" a="1"/>
  <c r="B943" i="40"/>
  <c r="B1442" i="40"/>
  <c r="F1441" i="40" a="1"/>
  <c r="F1441" i="40" l="1"/>
  <c r="AT60" i="89"/>
  <c r="B62" i="89"/>
  <c r="AA61" i="89"/>
  <c r="B61" i="88"/>
  <c r="AA60" i="88"/>
  <c r="AT59" i="88"/>
  <c r="AA59" i="87"/>
  <c r="AT58" i="87"/>
  <c r="B60" i="87"/>
  <c r="B61" i="86"/>
  <c r="AT59" i="86"/>
  <c r="AA60" i="86"/>
  <c r="AA60" i="85"/>
  <c r="AT59" i="85"/>
  <c r="B61" i="85"/>
  <c r="AA60" i="84"/>
  <c r="AT59" i="84"/>
  <c r="B61" i="84"/>
  <c r="AA59" i="83"/>
  <c r="B60" i="83"/>
  <c r="AT58" i="83"/>
  <c r="B60" i="82"/>
  <c r="AT58" i="82"/>
  <c r="AA59" i="82"/>
  <c r="F942" i="40"/>
  <c r="D945" i="40"/>
  <c r="B59" i="81"/>
  <c r="AT57" i="81"/>
  <c r="AA58" i="81"/>
  <c r="AA59" i="80"/>
  <c r="B60" i="80"/>
  <c r="AT58" i="80"/>
  <c r="B60" i="79"/>
  <c r="AT58" i="79"/>
  <c r="AA59" i="79"/>
  <c r="B61" i="78"/>
  <c r="AA60" i="78"/>
  <c r="AT59" i="78"/>
  <c r="AA60" i="76"/>
  <c r="B61" i="76"/>
  <c r="AT59" i="76"/>
  <c r="AA57" i="66"/>
  <c r="B58" i="66"/>
  <c r="AT56" i="66"/>
  <c r="AY55" i="66"/>
  <c r="BA54" i="66"/>
  <c r="AY56" i="58"/>
  <c r="BA55" i="58"/>
  <c r="AA60" i="58"/>
  <c r="AT59" i="58"/>
  <c r="B61" i="58"/>
  <c r="V2" i="34"/>
  <c r="S120" i="34"/>
  <c r="B44" i="41"/>
  <c r="AA44" i="41" s="1"/>
  <c r="AT42" i="41"/>
  <c r="A1443" i="40"/>
  <c r="F943" i="40" a="1"/>
  <c r="F1442" i="40" a="1"/>
  <c r="B944" i="40"/>
  <c r="B1443" i="40"/>
  <c r="Q15" i="45" a="1"/>
  <c r="F943" i="40" l="1"/>
  <c r="F1442" i="40"/>
  <c r="B63" i="89"/>
  <c r="AA62" i="89"/>
  <c r="AT61" i="89"/>
  <c r="AT60" i="88"/>
  <c r="AA61" i="88"/>
  <c r="B62" i="88"/>
  <c r="B61" i="87"/>
  <c r="AT59" i="87"/>
  <c r="AA60" i="87"/>
  <c r="AA61" i="86"/>
  <c r="B62" i="86"/>
  <c r="AT60" i="86"/>
  <c r="AT60" i="85"/>
  <c r="B62" i="85"/>
  <c r="AA61" i="85"/>
  <c r="B62" i="84"/>
  <c r="AT60" i="84"/>
  <c r="AA61" i="84"/>
  <c r="B61" i="83"/>
  <c r="AT59" i="83"/>
  <c r="AA60" i="83"/>
  <c r="AT59" i="82"/>
  <c r="AA60" i="82"/>
  <c r="B61" i="82"/>
  <c r="F1443" i="40"/>
  <c r="D1444" i="40"/>
  <c r="D946" i="40"/>
  <c r="Y124" i="34"/>
  <c r="B60" i="81"/>
  <c r="AT58" i="81"/>
  <c r="AA59" i="81"/>
  <c r="B61" i="80"/>
  <c r="AA60" i="80"/>
  <c r="AT59" i="80"/>
  <c r="AT59" i="79"/>
  <c r="AA60" i="79"/>
  <c r="B61" i="79"/>
  <c r="AA61" i="78"/>
  <c r="B62" i="78"/>
  <c r="AT60" i="78"/>
  <c r="AA61" i="76"/>
  <c r="B62" i="76"/>
  <c r="AT60" i="76"/>
  <c r="AA58" i="66"/>
  <c r="B59" i="66"/>
  <c r="AT57" i="66"/>
  <c r="AY56" i="66"/>
  <c r="BA55" i="66"/>
  <c r="AY57" i="58"/>
  <c r="BA56" i="58"/>
  <c r="AA61" i="58"/>
  <c r="AT60" i="58"/>
  <c r="B62" i="58"/>
  <c r="Q15" i="45"/>
  <c r="X124" i="34"/>
  <c r="B45" i="41"/>
  <c r="AA45" i="41" s="1"/>
  <c r="AT43" i="41"/>
  <c r="B945" i="40"/>
  <c r="F944" i="40" a="1"/>
  <c r="O15" i="45" a="1"/>
  <c r="F944" i="40" l="1"/>
  <c r="AT62" i="89"/>
  <c r="AA63" i="89"/>
  <c r="B64" i="89"/>
  <c r="AT61" i="88"/>
  <c r="B63" i="88"/>
  <c r="AA62" i="88"/>
  <c r="AA61" i="87"/>
  <c r="AT60" i="87"/>
  <c r="B62" i="87"/>
  <c r="B63" i="86"/>
  <c r="AT61" i="86"/>
  <c r="AA62" i="86"/>
  <c r="AT61" i="85"/>
  <c r="B63" i="85"/>
  <c r="AA62" i="85"/>
  <c r="AA62" i="84"/>
  <c r="AT61" i="84"/>
  <c r="B63" i="84"/>
  <c r="AA61" i="83"/>
  <c r="AT60" i="83"/>
  <c r="B62" i="83"/>
  <c r="B62" i="82"/>
  <c r="AT60" i="82"/>
  <c r="AA61" i="82"/>
  <c r="D1445" i="40"/>
  <c r="O15" i="45"/>
  <c r="AT59" i="81"/>
  <c r="AA60" i="81"/>
  <c r="B61" i="81"/>
  <c r="AA61" i="80"/>
  <c r="B62" i="80"/>
  <c r="AT60" i="80"/>
  <c r="B62" i="79"/>
  <c r="AT60" i="79"/>
  <c r="AA61" i="79"/>
  <c r="B63" i="78"/>
  <c r="AA62" i="78"/>
  <c r="AT61" i="78"/>
  <c r="AA62" i="76"/>
  <c r="B63" i="76"/>
  <c r="AT61" i="76"/>
  <c r="R15" i="45"/>
  <c r="AA59" i="66"/>
  <c r="B60" i="66"/>
  <c r="AT58" i="66"/>
  <c r="AY57" i="66"/>
  <c r="BA56" i="66"/>
  <c r="AY58" i="58"/>
  <c r="BA57" i="58"/>
  <c r="AA62" i="58"/>
  <c r="B63" i="58"/>
  <c r="AT61" i="58"/>
  <c r="B46" i="41"/>
  <c r="AA46" i="41" s="1"/>
  <c r="AT44" i="41"/>
  <c r="A946" i="40"/>
  <c r="B946" i="40"/>
  <c r="F945" i="40" a="1"/>
  <c r="B1444" i="40" a="1"/>
  <c r="F945" i="40" l="1"/>
  <c r="AT63" i="89"/>
  <c r="B65" i="89"/>
  <c r="AA64" i="89"/>
  <c r="AT62" i="88"/>
  <c r="B64" i="88"/>
  <c r="AA63" i="88"/>
  <c r="B63" i="87"/>
  <c r="AT61" i="87"/>
  <c r="AA62" i="87"/>
  <c r="AA63" i="86"/>
  <c r="AT62" i="86"/>
  <c r="B64" i="86"/>
  <c r="AT62" i="85"/>
  <c r="B64" i="85"/>
  <c r="AA63" i="85"/>
  <c r="B64" i="84"/>
  <c r="AT62" i="84"/>
  <c r="AA63" i="84"/>
  <c r="B63" i="83"/>
  <c r="AT61" i="83"/>
  <c r="AA62" i="83"/>
  <c r="AT61" i="82"/>
  <c r="AA62" i="82"/>
  <c r="B63" i="82"/>
  <c r="D947" i="40"/>
  <c r="B1444" i="40"/>
  <c r="F946" i="40"/>
  <c r="D1446" i="40"/>
  <c r="B62" i="81"/>
  <c r="AT60" i="81"/>
  <c r="AA61" i="81"/>
  <c r="B63" i="80"/>
  <c r="AA62" i="80"/>
  <c r="AT61" i="80"/>
  <c r="AT61" i="79"/>
  <c r="AA62" i="79"/>
  <c r="B63" i="79"/>
  <c r="AA63" i="78"/>
  <c r="B64" i="78"/>
  <c r="AT62" i="78"/>
  <c r="AA63" i="76"/>
  <c r="B64" i="76"/>
  <c r="AT62" i="76"/>
  <c r="B61" i="66"/>
  <c r="AA60" i="66"/>
  <c r="AT59" i="66"/>
  <c r="AY58" i="66"/>
  <c r="BA57" i="66"/>
  <c r="AY59" i="58"/>
  <c r="BA58" i="58"/>
  <c r="AT62" i="58"/>
  <c r="B64" i="58"/>
  <c r="AA63" i="58"/>
  <c r="B47" i="41"/>
  <c r="AA47" i="41" s="1"/>
  <c r="AT45" i="41"/>
  <c r="B1445" i="40"/>
  <c r="F1444" i="40" a="1"/>
  <c r="AT64" i="89" l="1"/>
  <c r="B66" i="89"/>
  <c r="AA65" i="89"/>
  <c r="B65" i="88"/>
  <c r="AA64" i="88"/>
  <c r="AT63" i="88"/>
  <c r="AA63" i="87"/>
  <c r="AT62" i="87"/>
  <c r="B64" i="87"/>
  <c r="B65" i="86"/>
  <c r="AT63" i="86"/>
  <c r="AA64" i="86"/>
  <c r="AA64" i="85"/>
  <c r="AT63" i="85"/>
  <c r="B65" i="85"/>
  <c r="AA64" i="84"/>
  <c r="AT63" i="84"/>
  <c r="B65" i="84"/>
  <c r="AA63" i="83"/>
  <c r="B64" i="83"/>
  <c r="AT62" i="83"/>
  <c r="B64" i="82"/>
  <c r="AT62" i="82"/>
  <c r="AA63" i="82"/>
  <c r="F1444" i="40"/>
  <c r="D1447" i="40"/>
  <c r="D948" i="40"/>
  <c r="AT61" i="81"/>
  <c r="AA62" i="81"/>
  <c r="B63" i="81"/>
  <c r="AA63" i="80"/>
  <c r="AT62" i="80"/>
  <c r="B64" i="80"/>
  <c r="B64" i="79"/>
  <c r="AT62" i="79"/>
  <c r="AA63" i="79"/>
  <c r="B65" i="78"/>
  <c r="AA64" i="78"/>
  <c r="AT63" i="78"/>
  <c r="AA64" i="76"/>
  <c r="B65" i="76"/>
  <c r="AT63" i="76"/>
  <c r="AA61" i="66"/>
  <c r="B62" i="66"/>
  <c r="AT60" i="66"/>
  <c r="AY59" i="66"/>
  <c r="BA58" i="66"/>
  <c r="AY60" i="58"/>
  <c r="BA59" i="58"/>
  <c r="AT63" i="58"/>
  <c r="B65" i="58"/>
  <c r="AA64" i="58"/>
  <c r="B48" i="41"/>
  <c r="AA48" i="41" s="1"/>
  <c r="AT46" i="41"/>
  <c r="B1446" i="40"/>
  <c r="B947" i="40" a="1"/>
  <c r="F1445" i="40" a="1"/>
  <c r="F1445" i="40" l="1"/>
  <c r="B67" i="89"/>
  <c r="AA66" i="89"/>
  <c r="AT65" i="89"/>
  <c r="AT64" i="88"/>
  <c r="AA65" i="88"/>
  <c r="B66" i="88"/>
  <c r="B65" i="87"/>
  <c r="AT63" i="87"/>
  <c r="AA64" i="87"/>
  <c r="AA65" i="86"/>
  <c r="B66" i="86"/>
  <c r="AT64" i="86"/>
  <c r="AT64" i="85"/>
  <c r="B66" i="85"/>
  <c r="AA65" i="85"/>
  <c r="B66" i="84"/>
  <c r="AT64" i="84"/>
  <c r="AA65" i="84"/>
  <c r="B65" i="83"/>
  <c r="AT63" i="83"/>
  <c r="AA64" i="83"/>
  <c r="AT63" i="82"/>
  <c r="AA64" i="82"/>
  <c r="B65" i="82"/>
  <c r="B947" i="40"/>
  <c r="D1448" i="40"/>
  <c r="D949" i="40"/>
  <c r="B64" i="81"/>
  <c r="AT62" i="81"/>
  <c r="AA63" i="81"/>
  <c r="B65" i="80"/>
  <c r="AA64" i="80"/>
  <c r="AT63" i="80"/>
  <c r="AT63" i="79"/>
  <c r="AA64" i="79"/>
  <c r="B65" i="79"/>
  <c r="AA65" i="78"/>
  <c r="B66" i="78"/>
  <c r="AT64" i="78"/>
  <c r="AA65" i="76"/>
  <c r="B66" i="76"/>
  <c r="AT64" i="76"/>
  <c r="AA62" i="66"/>
  <c r="B63" i="66"/>
  <c r="AT61" i="66"/>
  <c r="AY60" i="66"/>
  <c r="BA59" i="66"/>
  <c r="AY61" i="58"/>
  <c r="BA60" i="58"/>
  <c r="AA65" i="58"/>
  <c r="B66" i="58"/>
  <c r="AT64" i="58"/>
  <c r="B49" i="41"/>
  <c r="AA49" i="41" s="1"/>
  <c r="AT47" i="41"/>
  <c r="B1447" i="40"/>
  <c r="F1446" i="40" a="1"/>
  <c r="F947" i="40" a="1"/>
  <c r="B948" i="40"/>
  <c r="F1446" i="40" l="1"/>
  <c r="AT66" i="89"/>
  <c r="B68" i="89"/>
  <c r="AA67" i="89"/>
  <c r="AT65" i="88"/>
  <c r="B67" i="88"/>
  <c r="AA66" i="88"/>
  <c r="AA65" i="87"/>
  <c r="AT64" i="87"/>
  <c r="B66" i="87"/>
  <c r="B67" i="86"/>
  <c r="AT65" i="86"/>
  <c r="AA66" i="86"/>
  <c r="AT65" i="85"/>
  <c r="B67" i="85"/>
  <c r="AA66" i="85"/>
  <c r="AA66" i="84"/>
  <c r="AT65" i="84"/>
  <c r="B67" i="84"/>
  <c r="AA65" i="83"/>
  <c r="AT64" i="83"/>
  <c r="B66" i="83"/>
  <c r="B66" i="82"/>
  <c r="AT64" i="82"/>
  <c r="AA65" i="82"/>
  <c r="F947" i="40"/>
  <c r="D950" i="40"/>
  <c r="AT63" i="81"/>
  <c r="AA64" i="81"/>
  <c r="B65" i="81"/>
  <c r="AA65" i="80"/>
  <c r="AT64" i="80"/>
  <c r="B66" i="80"/>
  <c r="B66" i="79"/>
  <c r="AT64" i="79"/>
  <c r="AA65" i="79"/>
  <c r="B67" i="78"/>
  <c r="AA66" i="78"/>
  <c r="AT65" i="78"/>
  <c r="AA66" i="76"/>
  <c r="B67" i="76"/>
  <c r="AT65" i="76"/>
  <c r="AA63" i="66"/>
  <c r="B64" i="66"/>
  <c r="AT62" i="66"/>
  <c r="AY61" i="66"/>
  <c r="BA60" i="66"/>
  <c r="AY62" i="58"/>
  <c r="BA61" i="58"/>
  <c r="AA66" i="58"/>
  <c r="B67" i="58"/>
  <c r="AT65" i="58"/>
  <c r="B50" i="41"/>
  <c r="AA50" i="41" s="1"/>
  <c r="AT48" i="41"/>
  <c r="B1448" i="40"/>
  <c r="F1447" i="40" a="1"/>
  <c r="F948" i="40" a="1"/>
  <c r="B949" i="40"/>
  <c r="A1448" i="40"/>
  <c r="F1447" i="40" l="1"/>
  <c r="F948" i="40"/>
  <c r="AT67" i="89"/>
  <c r="B69" i="89"/>
  <c r="AA68" i="89"/>
  <c r="AT66" i="88"/>
  <c r="B68" i="88"/>
  <c r="AA67" i="88"/>
  <c r="B67" i="87"/>
  <c r="AT65" i="87"/>
  <c r="AA66" i="87"/>
  <c r="AA67" i="86"/>
  <c r="AT66" i="86"/>
  <c r="B68" i="86"/>
  <c r="AT66" i="85"/>
  <c r="B68" i="85"/>
  <c r="AA67" i="85"/>
  <c r="B68" i="84"/>
  <c r="AT66" i="84"/>
  <c r="AA67" i="84"/>
  <c r="B67" i="83"/>
  <c r="AT65" i="83"/>
  <c r="AA66" i="83"/>
  <c r="AT65" i="82"/>
  <c r="AA66" i="82"/>
  <c r="B67" i="82"/>
  <c r="F1448" i="40"/>
  <c r="D1449" i="40"/>
  <c r="D951" i="40"/>
  <c r="B66" i="81"/>
  <c r="AT64" i="81"/>
  <c r="AA65" i="81"/>
  <c r="B67" i="80"/>
  <c r="AA66" i="80"/>
  <c r="AT65" i="80"/>
  <c r="AT65" i="79"/>
  <c r="AA66" i="79"/>
  <c r="B67" i="79"/>
  <c r="AA67" i="78"/>
  <c r="B68" i="78"/>
  <c r="AT66" i="78"/>
  <c r="AA67" i="76"/>
  <c r="B68" i="76"/>
  <c r="AT66" i="76"/>
  <c r="AA64" i="66"/>
  <c r="B65" i="66"/>
  <c r="AT63" i="66"/>
  <c r="AY62" i="66"/>
  <c r="BA61" i="66"/>
  <c r="AY63" i="58"/>
  <c r="BA62" i="58"/>
  <c r="AA67" i="58"/>
  <c r="AT66" i="58"/>
  <c r="B68" i="58"/>
  <c r="B51" i="41"/>
  <c r="AA51" i="41" s="1"/>
  <c r="AT49" i="41"/>
  <c r="F949" i="40" a="1"/>
  <c r="B950" i="40"/>
  <c r="F949" i="40" l="1"/>
  <c r="AT68" i="89"/>
  <c r="B70" i="89"/>
  <c r="AA69" i="89"/>
  <c r="B69" i="88"/>
  <c r="AA68" i="88"/>
  <c r="AT67" i="88"/>
  <c r="AA67" i="87"/>
  <c r="AT66" i="87"/>
  <c r="B68" i="87"/>
  <c r="AT67" i="86"/>
  <c r="B69" i="86"/>
  <c r="AA68" i="86"/>
  <c r="AA68" i="85"/>
  <c r="B69" i="85"/>
  <c r="AT67" i="85"/>
  <c r="AA68" i="84"/>
  <c r="B69" i="84"/>
  <c r="AT67" i="84"/>
  <c r="AA67" i="83"/>
  <c r="B68" i="83"/>
  <c r="AT66" i="83"/>
  <c r="B68" i="82"/>
  <c r="AT66" i="82"/>
  <c r="AA67" i="82"/>
  <c r="D1450" i="40"/>
  <c r="AT65" i="81"/>
  <c r="AA66" i="81"/>
  <c r="B67" i="81"/>
  <c r="AA67" i="80"/>
  <c r="B68" i="80"/>
  <c r="AT66" i="80"/>
  <c r="B68" i="79"/>
  <c r="AT66" i="79"/>
  <c r="AA67" i="79"/>
  <c r="AA68" i="78"/>
  <c r="B69" i="78"/>
  <c r="AT67" i="78"/>
  <c r="AA68" i="76"/>
  <c r="B69" i="76"/>
  <c r="AT67" i="76"/>
  <c r="AA65" i="66"/>
  <c r="AT64" i="66"/>
  <c r="B66" i="66"/>
  <c r="AY63" i="66"/>
  <c r="BA62" i="66"/>
  <c r="AY64" i="58"/>
  <c r="BA63" i="58"/>
  <c r="AA68" i="58"/>
  <c r="B69" i="58"/>
  <c r="AT67" i="58"/>
  <c r="B52" i="41"/>
  <c r="AA52" i="41" s="1"/>
  <c r="AT50" i="41"/>
  <c r="A951" i="40"/>
  <c r="F950" i="40" a="1"/>
  <c r="B951" i="40"/>
  <c r="B1449" i="40" a="1"/>
  <c r="F950" i="40" l="1"/>
  <c r="AT69" i="89"/>
  <c r="B71" i="89"/>
  <c r="AA70" i="89"/>
  <c r="B70" i="88"/>
  <c r="AA69" i="88"/>
  <c r="AT68" i="88"/>
  <c r="B69" i="87"/>
  <c r="AT67" i="87"/>
  <c r="AA68" i="87"/>
  <c r="AT68" i="86"/>
  <c r="B70" i="86"/>
  <c r="AA69" i="86"/>
  <c r="AT68" i="85"/>
  <c r="B70" i="85"/>
  <c r="AA69" i="85"/>
  <c r="B70" i="84"/>
  <c r="AA69" i="84"/>
  <c r="AT68" i="84"/>
  <c r="AT67" i="83"/>
  <c r="AA68" i="83"/>
  <c r="B69" i="83"/>
  <c r="AT67" i="82"/>
  <c r="AA68" i="82"/>
  <c r="B69" i="82"/>
  <c r="D952" i="40"/>
  <c r="B1449" i="40"/>
  <c r="F951" i="40"/>
  <c r="D1451" i="40"/>
  <c r="B68" i="81"/>
  <c r="AT66" i="81"/>
  <c r="AA67" i="81"/>
  <c r="B69" i="80"/>
  <c r="AA68" i="80"/>
  <c r="AT67" i="80"/>
  <c r="AT67" i="79"/>
  <c r="B69" i="79"/>
  <c r="AA68" i="79"/>
  <c r="AT68" i="78"/>
  <c r="B70" i="78"/>
  <c r="AA69" i="78"/>
  <c r="AA69" i="76"/>
  <c r="B70" i="76"/>
  <c r="AT68" i="76"/>
  <c r="AA66" i="66"/>
  <c r="B67" i="66"/>
  <c r="AT65" i="66"/>
  <c r="AY64" i="66"/>
  <c r="BA63" i="66"/>
  <c r="AY65" i="58"/>
  <c r="BA64" i="58"/>
  <c r="AT68" i="58"/>
  <c r="B70" i="58"/>
  <c r="AA69" i="58"/>
  <c r="B53" i="41"/>
  <c r="AA53" i="41" s="1"/>
  <c r="AT51" i="41"/>
  <c r="B1450" i="40"/>
  <c r="F1449" i="40" a="1"/>
  <c r="B72" i="89" l="1"/>
  <c r="AT70" i="89"/>
  <c r="AA71" i="89"/>
  <c r="AT69" i="88"/>
  <c r="B71" i="88"/>
  <c r="AA70" i="88"/>
  <c r="B70" i="87"/>
  <c r="AT68" i="87"/>
  <c r="AA69" i="87"/>
  <c r="AT69" i="86"/>
  <c r="B71" i="86"/>
  <c r="AA70" i="86"/>
  <c r="AT69" i="85"/>
  <c r="B71" i="85"/>
  <c r="AA70" i="85"/>
  <c r="AT69" i="84"/>
  <c r="B71" i="84"/>
  <c r="AA70" i="84"/>
  <c r="AT68" i="83"/>
  <c r="B70" i="83"/>
  <c r="AA69" i="83"/>
  <c r="B70" i="82"/>
  <c r="AT68" i="82"/>
  <c r="AA69" i="82"/>
  <c r="F1449" i="40"/>
  <c r="D1452" i="40"/>
  <c r="D953" i="40"/>
  <c r="AT67" i="81"/>
  <c r="AA68" i="81"/>
  <c r="B69" i="81"/>
  <c r="AA69" i="80"/>
  <c r="B70" i="80"/>
  <c r="AT68" i="80"/>
  <c r="AT68" i="79"/>
  <c r="B70" i="79"/>
  <c r="AA69" i="79"/>
  <c r="AT69" i="78"/>
  <c r="B71" i="78"/>
  <c r="AA70" i="78"/>
  <c r="AA70" i="76"/>
  <c r="B71" i="76"/>
  <c r="AT69" i="76"/>
  <c r="AA67" i="66"/>
  <c r="AT66" i="66"/>
  <c r="B68" i="66"/>
  <c r="AY65" i="66"/>
  <c r="BA64" i="66"/>
  <c r="AY66" i="58"/>
  <c r="BA65" i="58"/>
  <c r="AA70" i="58"/>
  <c r="AT69" i="58"/>
  <c r="B71" i="58"/>
  <c r="B54" i="41"/>
  <c r="AA54" i="41" s="1"/>
  <c r="AT52" i="41"/>
  <c r="B1451" i="40"/>
  <c r="F1450" i="40" a="1"/>
  <c r="B952" i="40" a="1"/>
  <c r="F1450" i="40" l="1"/>
  <c r="AT71" i="89"/>
  <c r="AA72" i="89"/>
  <c r="B73" i="89"/>
  <c r="B72" i="88"/>
  <c r="AT70" i="88"/>
  <c r="AA71" i="88"/>
  <c r="B71" i="87"/>
  <c r="AA70" i="87"/>
  <c r="AT69" i="87"/>
  <c r="B72" i="86"/>
  <c r="AT70" i="86"/>
  <c r="AA71" i="86"/>
  <c r="B72" i="85"/>
  <c r="AT70" i="85"/>
  <c r="AA71" i="85"/>
  <c r="B72" i="84"/>
  <c r="AT70" i="84"/>
  <c r="AA71" i="84"/>
  <c r="AT69" i="83"/>
  <c r="B71" i="83"/>
  <c r="AA70" i="83"/>
  <c r="AT69" i="82"/>
  <c r="AA70" i="82"/>
  <c r="B71" i="82"/>
  <c r="B952" i="40"/>
  <c r="D1453" i="40"/>
  <c r="D954" i="40"/>
  <c r="B70" i="81"/>
  <c r="AT68" i="81"/>
  <c r="AA69" i="81"/>
  <c r="B71" i="80"/>
  <c r="AA70" i="80"/>
  <c r="AT69" i="80"/>
  <c r="AT69" i="79"/>
  <c r="B71" i="79"/>
  <c r="AA70" i="79"/>
  <c r="B72" i="78"/>
  <c r="AT70" i="78"/>
  <c r="AA71" i="78"/>
  <c r="AA71" i="76"/>
  <c r="B72" i="76"/>
  <c r="AT70" i="76"/>
  <c r="AA68" i="66"/>
  <c r="AT67" i="66"/>
  <c r="C11" i="66" s="1"/>
  <c r="C14" i="66"/>
  <c r="AY66" i="66"/>
  <c r="BA65" i="66"/>
  <c r="AY67" i="58"/>
  <c r="BA66" i="58"/>
  <c r="AT70" i="58"/>
  <c r="B72" i="58"/>
  <c r="AA71" i="58"/>
  <c r="B55" i="41"/>
  <c r="AA55" i="41" s="1"/>
  <c r="AT53" i="41"/>
  <c r="M29" i="45" a="1"/>
  <c r="F1451" i="40" a="1"/>
  <c r="F952" i="40" a="1"/>
  <c r="B1452" i="40"/>
  <c r="B953" i="40"/>
  <c r="F1451" i="40" l="1"/>
  <c r="B74" i="89"/>
  <c r="AT72" i="89"/>
  <c r="AA73" i="89"/>
  <c r="AT71" i="88"/>
  <c r="AA72" i="88"/>
  <c r="B73" i="88"/>
  <c r="B72" i="87"/>
  <c r="AT70" i="87"/>
  <c r="AA71" i="87"/>
  <c r="AT71" i="86"/>
  <c r="AA72" i="86"/>
  <c r="B73" i="86"/>
  <c r="AT71" i="85"/>
  <c r="AA72" i="85"/>
  <c r="B73" i="85"/>
  <c r="AT71" i="84"/>
  <c r="AA72" i="84"/>
  <c r="B73" i="84"/>
  <c r="B72" i="83"/>
  <c r="AT70" i="83"/>
  <c r="AA71" i="83"/>
  <c r="B72" i="82"/>
  <c r="AT70" i="82"/>
  <c r="AA71" i="82"/>
  <c r="F952" i="40"/>
  <c r="D955" i="40"/>
  <c r="AT69" i="81"/>
  <c r="AA70" i="81"/>
  <c r="B71" i="81"/>
  <c r="AA71" i="80"/>
  <c r="B72" i="80"/>
  <c r="AT70" i="80"/>
  <c r="B72" i="79"/>
  <c r="AT70" i="79"/>
  <c r="AA71" i="79"/>
  <c r="AT71" i="78"/>
  <c r="AA72" i="78"/>
  <c r="B73" i="78"/>
  <c r="AA72" i="76"/>
  <c r="B73" i="76"/>
  <c r="AT71" i="76"/>
  <c r="M29" i="45"/>
  <c r="K29" i="45" s="1"/>
  <c r="B136" i="66"/>
  <c r="V3" i="66"/>
  <c r="E14" i="66"/>
  <c r="AY67" i="66"/>
  <c r="BA66" i="66"/>
  <c r="AY68" i="58"/>
  <c r="BA67" i="58"/>
  <c r="AA72" i="58"/>
  <c r="B73" i="58"/>
  <c r="AT71" i="58"/>
  <c r="B56" i="41"/>
  <c r="AA56" i="41" s="1"/>
  <c r="AT54" i="41"/>
  <c r="B1453" i="40"/>
  <c r="F953" i="40" a="1"/>
  <c r="B954" i="40"/>
  <c r="A1453" i="40"/>
  <c r="F1452" i="40" a="1"/>
  <c r="F953" i="40" l="1"/>
  <c r="F1452" i="40"/>
  <c r="AT73" i="89"/>
  <c r="AA74" i="89"/>
  <c r="B75" i="89"/>
  <c r="B74" i="88"/>
  <c r="AT72" i="88"/>
  <c r="AA73" i="88"/>
  <c r="AT71" i="87"/>
  <c r="AA72" i="87"/>
  <c r="B73" i="87"/>
  <c r="B74" i="86"/>
  <c r="AT72" i="86"/>
  <c r="AA73" i="86"/>
  <c r="B74" i="85"/>
  <c r="AT72" i="85"/>
  <c r="AA73" i="85"/>
  <c r="B74" i="84"/>
  <c r="AT72" i="84"/>
  <c r="AA73" i="84"/>
  <c r="AT71" i="83"/>
  <c r="AA72" i="83"/>
  <c r="B73" i="83"/>
  <c r="AA72" i="82"/>
  <c r="AT71" i="82"/>
  <c r="B73" i="82"/>
  <c r="D1454" i="40"/>
  <c r="F1453" i="40"/>
  <c r="D956" i="40"/>
  <c r="B72" i="81"/>
  <c r="AT70" i="81"/>
  <c r="AA71" i="81"/>
  <c r="AA72" i="80"/>
  <c r="B73" i="80"/>
  <c r="AT71" i="80"/>
  <c r="AT71" i="79"/>
  <c r="AA72" i="79"/>
  <c r="B73" i="79"/>
  <c r="B74" i="78"/>
  <c r="AT72" i="78"/>
  <c r="AA73" i="78"/>
  <c r="AA73" i="76"/>
  <c r="B74" i="76"/>
  <c r="AT72" i="76"/>
  <c r="S120" i="66"/>
  <c r="V2" i="66"/>
  <c r="AY68" i="66"/>
  <c r="BA67" i="66"/>
  <c r="AY69" i="58"/>
  <c r="BA68" i="58"/>
  <c r="B74" i="58"/>
  <c r="AA73" i="58"/>
  <c r="AT72" i="58"/>
  <c r="B57" i="41"/>
  <c r="AA57" i="41" s="1"/>
  <c r="AT55" i="41"/>
  <c r="B955" i="40"/>
  <c r="Q29" i="45" a="1"/>
  <c r="Q19" i="45" a="1"/>
  <c r="F954" i="40" a="1"/>
  <c r="F954" i="40" l="1"/>
  <c r="B76" i="89"/>
  <c r="AT74" i="89"/>
  <c r="AA75" i="89"/>
  <c r="AT73" i="88"/>
  <c r="AA74" i="88"/>
  <c r="B75" i="88"/>
  <c r="B74" i="87"/>
  <c r="AT72" i="87"/>
  <c r="AA73" i="87"/>
  <c r="AT73" i="86"/>
  <c r="AA74" i="86"/>
  <c r="B75" i="86"/>
  <c r="AT73" i="85"/>
  <c r="AA74" i="85"/>
  <c r="B75" i="85"/>
  <c r="AT73" i="84"/>
  <c r="AA74" i="84"/>
  <c r="B75" i="84"/>
  <c r="B74" i="83"/>
  <c r="AT72" i="83"/>
  <c r="AA73" i="83"/>
  <c r="B74" i="82"/>
  <c r="AT72" i="82"/>
  <c r="AA73" i="82"/>
  <c r="D1455" i="40"/>
  <c r="Y124" i="66"/>
  <c r="AA72" i="81"/>
  <c r="AT71" i="81"/>
  <c r="B73" i="81"/>
  <c r="B74" i="80"/>
  <c r="AT72" i="80"/>
  <c r="AA73" i="80"/>
  <c r="B74" i="79"/>
  <c r="AT72" i="79"/>
  <c r="AA73" i="79"/>
  <c r="AT73" i="78"/>
  <c r="AA74" i="78"/>
  <c r="B75" i="78"/>
  <c r="AA74" i="76"/>
  <c r="B75" i="76"/>
  <c r="AT73" i="76"/>
  <c r="Q19" i="45"/>
  <c r="R19" i="45" s="1"/>
  <c r="Q29" i="45"/>
  <c r="R29" i="45" s="1"/>
  <c r="X124" i="66"/>
  <c r="AY69" i="66"/>
  <c r="BA68" i="66"/>
  <c r="AY70" i="58"/>
  <c r="BA69" i="58"/>
  <c r="AT73" i="58"/>
  <c r="AA74" i="58"/>
  <c r="B75" i="58"/>
  <c r="K18" i="45"/>
  <c r="B58" i="41"/>
  <c r="AA58" i="41" s="1"/>
  <c r="AT56" i="41"/>
  <c r="B1454" i="40" a="1"/>
  <c r="A956" i="40"/>
  <c r="F955" i="40" a="1"/>
  <c r="B956" i="40"/>
  <c r="O19" i="45" a="1"/>
  <c r="F955" i="40" l="1"/>
  <c r="AT75" i="89"/>
  <c r="AA76" i="89"/>
  <c r="B77" i="89"/>
  <c r="B76" i="88"/>
  <c r="AT74" i="88"/>
  <c r="AA75" i="88"/>
  <c r="AT73" i="87"/>
  <c r="AA74" i="87"/>
  <c r="B75" i="87"/>
  <c r="B76" i="86"/>
  <c r="AT74" i="86"/>
  <c r="AA75" i="86"/>
  <c r="B76" i="85"/>
  <c r="AT74" i="85"/>
  <c r="AA75" i="85"/>
  <c r="B76" i="84"/>
  <c r="AT74" i="84"/>
  <c r="AA75" i="84"/>
  <c r="AT73" i="83"/>
  <c r="AA74" i="83"/>
  <c r="B75" i="83"/>
  <c r="AA74" i="82"/>
  <c r="AT73" i="82"/>
  <c r="B75" i="82"/>
  <c r="B1454" i="40"/>
  <c r="F956" i="40"/>
  <c r="D957" i="40"/>
  <c r="D1456" i="40"/>
  <c r="O19" i="45"/>
  <c r="B74" i="81"/>
  <c r="AT72" i="81"/>
  <c r="AA73" i="81"/>
  <c r="AA74" i="80"/>
  <c r="AT73" i="80"/>
  <c r="B75" i="80"/>
  <c r="AT73" i="79"/>
  <c r="AA74" i="79"/>
  <c r="B75" i="79"/>
  <c r="B76" i="78"/>
  <c r="AT74" i="78"/>
  <c r="AA75" i="78"/>
  <c r="AA75" i="76"/>
  <c r="AT74" i="76"/>
  <c r="B76" i="76"/>
  <c r="AY70" i="66"/>
  <c r="BA69" i="66"/>
  <c r="AY71" i="58"/>
  <c r="BA70" i="58"/>
  <c r="AT74" i="58"/>
  <c r="AA75" i="58"/>
  <c r="B76" i="58"/>
  <c r="AT57" i="41"/>
  <c r="C14" i="41"/>
  <c r="B1455" i="40"/>
  <c r="Q18" i="45" a="1"/>
  <c r="F1454" i="40" a="1"/>
  <c r="Q22" i="45" a="1"/>
  <c r="B78" i="89" l="1"/>
  <c r="AT76" i="89"/>
  <c r="AA77" i="89"/>
  <c r="AT75" i="88"/>
  <c r="AA76" i="88"/>
  <c r="B77" i="88"/>
  <c r="B76" i="87"/>
  <c r="AT74" i="87"/>
  <c r="AA75" i="87"/>
  <c r="AT75" i="86"/>
  <c r="AA76" i="86"/>
  <c r="B77" i="86"/>
  <c r="AT75" i="85"/>
  <c r="AA76" i="85"/>
  <c r="B77" i="85"/>
  <c r="AT75" i="84"/>
  <c r="AA76" i="84"/>
  <c r="B77" i="84"/>
  <c r="B76" i="83"/>
  <c r="AT74" i="83"/>
  <c r="AA75" i="83"/>
  <c r="B76" i="82"/>
  <c r="AT74" i="82"/>
  <c r="AA75" i="82"/>
  <c r="F1454" i="40"/>
  <c r="D1457" i="40"/>
  <c r="D958" i="40"/>
  <c r="AA74" i="81"/>
  <c r="AT73" i="81"/>
  <c r="B75" i="81"/>
  <c r="B76" i="80"/>
  <c r="AT74" i="80"/>
  <c r="AA75" i="80"/>
  <c r="B76" i="79"/>
  <c r="AT74" i="79"/>
  <c r="AA75" i="79"/>
  <c r="AT75" i="78"/>
  <c r="AA76" i="78"/>
  <c r="B77" i="78"/>
  <c r="AA76" i="76"/>
  <c r="B77" i="76"/>
  <c r="AT75" i="76"/>
  <c r="AY71" i="66"/>
  <c r="BA70" i="66"/>
  <c r="BA71" i="58"/>
  <c r="AY72" i="58"/>
  <c r="AT75" i="58"/>
  <c r="AA76" i="58"/>
  <c r="B77" i="58"/>
  <c r="Q22" i="45"/>
  <c r="R22" i="45" s="1"/>
  <c r="Q18" i="45"/>
  <c r="K16" i="45"/>
  <c r="K13" i="45"/>
  <c r="E14" i="41"/>
  <c r="C11" i="41"/>
  <c r="B957" i="40" a="1"/>
  <c r="F1455" i="40" a="1"/>
  <c r="B1456" i="40"/>
  <c r="F1455" i="40" l="1"/>
  <c r="AT77" i="89"/>
  <c r="AA78" i="89"/>
  <c r="B79" i="89"/>
  <c r="B78" i="88"/>
  <c r="AT76" i="88"/>
  <c r="AA77" i="88"/>
  <c r="AT75" i="87"/>
  <c r="AA76" i="87"/>
  <c r="B77" i="87"/>
  <c r="B78" i="86"/>
  <c r="AT76" i="86"/>
  <c r="AA77" i="86"/>
  <c r="B78" i="85"/>
  <c r="AT76" i="85"/>
  <c r="AA77" i="85"/>
  <c r="B78" i="84"/>
  <c r="AT76" i="84"/>
  <c r="AA77" i="84"/>
  <c r="AT75" i="83"/>
  <c r="AA76" i="83"/>
  <c r="B77" i="83"/>
  <c r="AA76" i="82"/>
  <c r="AT75" i="82"/>
  <c r="B77" i="82"/>
  <c r="B957" i="40"/>
  <c r="D1458" i="40"/>
  <c r="D959" i="40"/>
  <c r="B76" i="81"/>
  <c r="AT74" i="81"/>
  <c r="AA75" i="81"/>
  <c r="AA76" i="80"/>
  <c r="AT75" i="80"/>
  <c r="B77" i="80"/>
  <c r="AT75" i="79"/>
  <c r="AA76" i="79"/>
  <c r="B77" i="79"/>
  <c r="B78" i="78"/>
  <c r="AT76" i="78"/>
  <c r="AA77" i="78"/>
  <c r="AA77" i="76"/>
  <c r="B78" i="76"/>
  <c r="AT76" i="76"/>
  <c r="R18" i="45"/>
  <c r="AY72" i="66"/>
  <c r="BA71" i="66"/>
  <c r="BA72" i="58"/>
  <c r="AY73" i="58"/>
  <c r="AA77" i="58"/>
  <c r="B78" i="58"/>
  <c r="AT76" i="58"/>
  <c r="V3" i="41"/>
  <c r="B136" i="41"/>
  <c r="F1456" i="40" a="1"/>
  <c r="Q16" i="45" a="1"/>
  <c r="B958" i="40"/>
  <c r="F957" i="40" a="1"/>
  <c r="B1457" i="40"/>
  <c r="F1456" i="40" l="1"/>
  <c r="B80" i="89"/>
  <c r="AT78" i="89"/>
  <c r="AA79" i="89"/>
  <c r="AT77" i="88"/>
  <c r="AA78" i="88"/>
  <c r="B79" i="88"/>
  <c r="B78" i="87"/>
  <c r="AT76" i="87"/>
  <c r="AA77" i="87"/>
  <c r="AT77" i="86"/>
  <c r="AA78" i="86"/>
  <c r="B79" i="86"/>
  <c r="AT77" i="85"/>
  <c r="AA78" i="85"/>
  <c r="B79" i="85"/>
  <c r="AT77" i="84"/>
  <c r="AA78" i="84"/>
  <c r="B79" i="84"/>
  <c r="B78" i="83"/>
  <c r="AT76" i="83"/>
  <c r="AA77" i="83"/>
  <c r="B78" i="82"/>
  <c r="AT76" i="82"/>
  <c r="AA77" i="82"/>
  <c r="F957" i="40"/>
  <c r="D960" i="40"/>
  <c r="AA76" i="81"/>
  <c r="B77" i="81"/>
  <c r="AT75" i="81"/>
  <c r="B78" i="80"/>
  <c r="AT76" i="80"/>
  <c r="AA77" i="80"/>
  <c r="B78" i="79"/>
  <c r="AT76" i="79"/>
  <c r="AA77" i="79"/>
  <c r="AT77" i="78"/>
  <c r="AA78" i="78"/>
  <c r="B79" i="78"/>
  <c r="AA78" i="76"/>
  <c r="AT77" i="76"/>
  <c r="B79" i="76"/>
  <c r="AY73" i="66"/>
  <c r="BA72" i="66"/>
  <c r="AY74" i="58"/>
  <c r="BA73" i="58"/>
  <c r="AA78" i="58"/>
  <c r="AT77" i="58"/>
  <c r="B79" i="58"/>
  <c r="Q16" i="45"/>
  <c r="V2" i="41"/>
  <c r="S120" i="41"/>
  <c r="F1457" i="40" a="1"/>
  <c r="B959" i="40"/>
  <c r="B1458" i="40"/>
  <c r="F958" i="40" a="1"/>
  <c r="Q13" i="45" a="1"/>
  <c r="A1458" i="40"/>
  <c r="F958" i="40" l="1"/>
  <c r="F1457" i="40"/>
  <c r="AT79" i="89"/>
  <c r="AA80" i="89"/>
  <c r="B81" i="89"/>
  <c r="B80" i="88"/>
  <c r="AT78" i="88"/>
  <c r="AA79" i="88"/>
  <c r="AT77" i="87"/>
  <c r="AA78" i="87"/>
  <c r="B79" i="87"/>
  <c r="B80" i="86"/>
  <c r="AT78" i="86"/>
  <c r="AA79" i="86"/>
  <c r="B80" i="85"/>
  <c r="AT78" i="85"/>
  <c r="AA79" i="85"/>
  <c r="B80" i="84"/>
  <c r="AT78" i="84"/>
  <c r="AA79" i="84"/>
  <c r="AT77" i="83"/>
  <c r="AA78" i="83"/>
  <c r="B79" i="83"/>
  <c r="AA78" i="82"/>
  <c r="AT77" i="82"/>
  <c r="B79" i="82"/>
  <c r="D1459" i="40"/>
  <c r="F1458" i="40"/>
  <c r="D961" i="40"/>
  <c r="Y124" i="41"/>
  <c r="B78" i="81"/>
  <c r="AA77" i="81"/>
  <c r="AT76" i="81"/>
  <c r="AA78" i="80"/>
  <c r="AT77" i="80"/>
  <c r="B79" i="80"/>
  <c r="AT77" i="79"/>
  <c r="AA78" i="79"/>
  <c r="B79" i="79"/>
  <c r="B80" i="78"/>
  <c r="AT78" i="78"/>
  <c r="AA79" i="78"/>
  <c r="AA79" i="76"/>
  <c r="AT78" i="76"/>
  <c r="B80" i="76"/>
  <c r="R16" i="45"/>
  <c r="AY74" i="66"/>
  <c r="BA73" i="66"/>
  <c r="AY75" i="58"/>
  <c r="BA74" i="58"/>
  <c r="AA79" i="58"/>
  <c r="AT78" i="58"/>
  <c r="B80" i="58"/>
  <c r="Q13" i="45"/>
  <c r="X124" i="41"/>
  <c r="F959" i="40" a="1"/>
  <c r="B960" i="40"/>
  <c r="O13" i="45" a="1"/>
  <c r="F959" i="40" l="1"/>
  <c r="B82" i="89"/>
  <c r="AT80" i="89"/>
  <c r="AA81" i="89"/>
  <c r="AT79" i="88"/>
  <c r="AA80" i="88"/>
  <c r="B81" i="88"/>
  <c r="B80" i="87"/>
  <c r="AT78" i="87"/>
  <c r="AA79" i="87"/>
  <c r="AT79" i="86"/>
  <c r="AA80" i="86"/>
  <c r="B81" i="86"/>
  <c r="AT79" i="85"/>
  <c r="AA80" i="85"/>
  <c r="B81" i="85"/>
  <c r="AT79" i="84"/>
  <c r="AA80" i="84"/>
  <c r="B81" i="84"/>
  <c r="B80" i="83"/>
  <c r="AT78" i="83"/>
  <c r="AA79" i="83"/>
  <c r="B80" i="82"/>
  <c r="AT78" i="82"/>
  <c r="AA79" i="82"/>
  <c r="D1460" i="40"/>
  <c r="O13" i="45"/>
  <c r="AT77" i="81"/>
  <c r="AA78" i="81"/>
  <c r="B79" i="81"/>
  <c r="B80" i="80"/>
  <c r="AA79" i="80"/>
  <c r="AT78" i="80"/>
  <c r="B80" i="79"/>
  <c r="AT78" i="79"/>
  <c r="AA79" i="79"/>
  <c r="AT79" i="78"/>
  <c r="AA80" i="78"/>
  <c r="B81" i="78"/>
  <c r="AA80" i="76"/>
  <c r="B81" i="76"/>
  <c r="AT79" i="76"/>
  <c r="R13" i="45"/>
  <c r="AY75" i="66"/>
  <c r="BA74" i="66"/>
  <c r="BA75" i="58"/>
  <c r="AY76" i="58"/>
  <c r="AT79" i="58"/>
  <c r="B81" i="58"/>
  <c r="AA80" i="58"/>
  <c r="B1459" i="40" a="1"/>
  <c r="B961" i="40"/>
  <c r="F960" i="40" a="1"/>
  <c r="A961" i="40"/>
  <c r="F960" i="40" l="1"/>
  <c r="E11" i="45"/>
  <c r="AT81" i="89"/>
  <c r="AA82" i="89"/>
  <c r="B83" i="89"/>
  <c r="B82" i="88"/>
  <c r="AT80" i="88"/>
  <c r="AA81" i="88"/>
  <c r="AT79" i="87"/>
  <c r="AA80" i="87"/>
  <c r="B81" i="87"/>
  <c r="B82" i="86"/>
  <c r="AT80" i="86"/>
  <c r="AA81" i="86"/>
  <c r="B82" i="85"/>
  <c r="AT80" i="85"/>
  <c r="AA81" i="85"/>
  <c r="B82" i="84"/>
  <c r="AT80" i="84"/>
  <c r="AA81" i="84"/>
  <c r="AT79" i="83"/>
  <c r="AA80" i="83"/>
  <c r="B81" i="83"/>
  <c r="AA80" i="82"/>
  <c r="AT79" i="82"/>
  <c r="B81" i="82"/>
  <c r="B1459" i="40"/>
  <c r="F961" i="40"/>
  <c r="D962" i="40"/>
  <c r="D1461" i="40"/>
  <c r="B80" i="81"/>
  <c r="AT78" i="81"/>
  <c r="AA79" i="81"/>
  <c r="AA80" i="80"/>
  <c r="AT79" i="80"/>
  <c r="B81" i="80"/>
  <c r="AT79" i="79"/>
  <c r="AA80" i="79"/>
  <c r="B81" i="79"/>
  <c r="B82" i="78"/>
  <c r="AT80" i="78"/>
  <c r="AA81" i="78"/>
  <c r="AA81" i="76"/>
  <c r="B82" i="76"/>
  <c r="AT80" i="76"/>
  <c r="AY76" i="66"/>
  <c r="BA75" i="66"/>
  <c r="BA76" i="58"/>
  <c r="AY77" i="58"/>
  <c r="AA81" i="58"/>
  <c r="B82" i="58"/>
  <c r="AT80" i="58"/>
  <c r="B1460" i="40"/>
  <c r="F1459" i="40" a="1"/>
  <c r="B84" i="89" l="1"/>
  <c r="AT82" i="89"/>
  <c r="AA83" i="89"/>
  <c r="AT81" i="88"/>
  <c r="AA82" i="88"/>
  <c r="B83" i="88"/>
  <c r="B82" i="87"/>
  <c r="AT80" i="87"/>
  <c r="AA81" i="87"/>
  <c r="AT81" i="86"/>
  <c r="AA82" i="86"/>
  <c r="B83" i="86"/>
  <c r="AT81" i="85"/>
  <c r="AA82" i="85"/>
  <c r="B83" i="85"/>
  <c r="AT81" i="84"/>
  <c r="AA82" i="84"/>
  <c r="B83" i="84"/>
  <c r="B82" i="83"/>
  <c r="AT80" i="83"/>
  <c r="AA81" i="83"/>
  <c r="B82" i="82"/>
  <c r="AT80" i="82"/>
  <c r="AA81" i="82"/>
  <c r="F1459" i="40"/>
  <c r="D1462" i="40"/>
  <c r="D963" i="40"/>
  <c r="AT79" i="81"/>
  <c r="AA80" i="81"/>
  <c r="B81" i="81"/>
  <c r="B82" i="80"/>
  <c r="AT80" i="80"/>
  <c r="AA81" i="80"/>
  <c r="B82" i="79"/>
  <c r="AT80" i="79"/>
  <c r="AA81" i="79"/>
  <c r="AT81" i="78"/>
  <c r="AA82" i="78"/>
  <c r="B83" i="78"/>
  <c r="AA82" i="76"/>
  <c r="B83" i="76"/>
  <c r="AT81" i="76"/>
  <c r="AY77" i="66"/>
  <c r="BA76" i="66"/>
  <c r="BA77" i="58"/>
  <c r="AY78" i="58"/>
  <c r="AA82" i="58"/>
  <c r="B83" i="58"/>
  <c r="AT81" i="58"/>
  <c r="F1460" i="40" a="1"/>
  <c r="B1461" i="40"/>
  <c r="B962" i="40" a="1"/>
  <c r="F1460" i="40" l="1"/>
  <c r="AT83" i="89"/>
  <c r="AA84" i="89"/>
  <c r="B85" i="89"/>
  <c r="B84" i="88"/>
  <c r="AT82" i="88"/>
  <c r="AA83" i="88"/>
  <c r="AT81" i="87"/>
  <c r="AA82" i="87"/>
  <c r="B83" i="87"/>
  <c r="B84" i="86"/>
  <c r="AT82" i="86"/>
  <c r="AA83" i="86"/>
  <c r="B84" i="85"/>
  <c r="AT82" i="85"/>
  <c r="AA83" i="85"/>
  <c r="B84" i="84"/>
  <c r="AT82" i="84"/>
  <c r="AA83" i="84"/>
  <c r="AT81" i="83"/>
  <c r="AA82" i="83"/>
  <c r="B83" i="83"/>
  <c r="AA82" i="82"/>
  <c r="AT81" i="82"/>
  <c r="B83" i="82"/>
  <c r="B962" i="40"/>
  <c r="D1463" i="40"/>
  <c r="D964" i="40"/>
  <c r="B82" i="81"/>
  <c r="AT80" i="81"/>
  <c r="AA81" i="81"/>
  <c r="AA82" i="80"/>
  <c r="AT81" i="80"/>
  <c r="B83" i="80"/>
  <c r="AT81" i="79"/>
  <c r="AA82" i="79"/>
  <c r="B83" i="79"/>
  <c r="B84" i="78"/>
  <c r="AT82" i="78"/>
  <c r="AA83" i="78"/>
  <c r="AA83" i="76"/>
  <c r="B84" i="76"/>
  <c r="AT82" i="76"/>
  <c r="AY78" i="66"/>
  <c r="BA77" i="66"/>
  <c r="AY79" i="58"/>
  <c r="BA78" i="58"/>
  <c r="AA83" i="58"/>
  <c r="B84" i="58"/>
  <c r="AT82" i="58"/>
  <c r="F962" i="40" a="1"/>
  <c r="B1462" i="40"/>
  <c r="F1461" i="40" a="1"/>
  <c r="B963" i="40"/>
  <c r="F1461" i="40" l="1"/>
  <c r="B86" i="89"/>
  <c r="AT84" i="89"/>
  <c r="AA85" i="89"/>
  <c r="AT83" i="88"/>
  <c r="AA84" i="88"/>
  <c r="B85" i="88"/>
  <c r="B84" i="87"/>
  <c r="AT82" i="87"/>
  <c r="AA83" i="87"/>
  <c r="AT83" i="86"/>
  <c r="AA84" i="86"/>
  <c r="B85" i="86"/>
  <c r="AT83" i="85"/>
  <c r="AA84" i="85"/>
  <c r="B85" i="85"/>
  <c r="AT83" i="84"/>
  <c r="AA84" i="84"/>
  <c r="B85" i="84"/>
  <c r="B84" i="83"/>
  <c r="AT82" i="83"/>
  <c r="AA83" i="83"/>
  <c r="B84" i="82"/>
  <c r="AT82" i="82"/>
  <c r="AA83" i="82"/>
  <c r="F962" i="40"/>
  <c r="D965" i="40"/>
  <c r="AT81" i="81"/>
  <c r="AA82" i="81"/>
  <c r="B83" i="81"/>
  <c r="B84" i="80"/>
  <c r="AA83" i="80"/>
  <c r="AT82" i="80"/>
  <c r="B84" i="79"/>
  <c r="AT82" i="79"/>
  <c r="AA83" i="79"/>
  <c r="AT83" i="78"/>
  <c r="AA84" i="78"/>
  <c r="B85" i="78"/>
  <c r="AA84" i="76"/>
  <c r="B85" i="76"/>
  <c r="AT83" i="76"/>
  <c r="AY79" i="66"/>
  <c r="BA78" i="66"/>
  <c r="AY80" i="58"/>
  <c r="BA79" i="58"/>
  <c r="AA84" i="58"/>
  <c r="B85" i="58"/>
  <c r="AT83" i="58"/>
  <c r="B1463" i="40"/>
  <c r="A1463" i="40"/>
  <c r="F1462" i="40" a="1"/>
  <c r="B964" i="40"/>
  <c r="F963" i="40" a="1"/>
  <c r="F963" i="40" l="1"/>
  <c r="F1462" i="40"/>
  <c r="AT85" i="89"/>
  <c r="AA86" i="89"/>
  <c r="B87" i="89"/>
  <c r="B86" i="88"/>
  <c r="AT84" i="88"/>
  <c r="AA85" i="88"/>
  <c r="AT83" i="87"/>
  <c r="AA84" i="87"/>
  <c r="B85" i="87"/>
  <c r="B86" i="86"/>
  <c r="AT84" i="86"/>
  <c r="AA85" i="86"/>
  <c r="B86" i="85"/>
  <c r="AT84" i="85"/>
  <c r="AA85" i="85"/>
  <c r="B86" i="84"/>
  <c r="AT84" i="84"/>
  <c r="AA85" i="84"/>
  <c r="AT83" i="83"/>
  <c r="AA84" i="83"/>
  <c r="B85" i="83"/>
  <c r="AA84" i="82"/>
  <c r="AT83" i="82"/>
  <c r="B85" i="82"/>
  <c r="D1464" i="40"/>
  <c r="F1463" i="40"/>
  <c r="D966" i="40"/>
  <c r="B84" i="81"/>
  <c r="AT82" i="81"/>
  <c r="AA83" i="81"/>
  <c r="AA84" i="80"/>
  <c r="AT83" i="80"/>
  <c r="B85" i="80"/>
  <c r="AT83" i="79"/>
  <c r="AA84" i="79"/>
  <c r="B85" i="79"/>
  <c r="B86" i="78"/>
  <c r="AT84" i="78"/>
  <c r="AA85" i="78"/>
  <c r="AA85" i="76"/>
  <c r="B86" i="76"/>
  <c r="AT84" i="76"/>
  <c r="AY80" i="66"/>
  <c r="BA79" i="66"/>
  <c r="BA80" i="58"/>
  <c r="AY81" i="58"/>
  <c r="AA85" i="58"/>
  <c r="B86" i="58"/>
  <c r="AT84" i="58"/>
  <c r="B965" i="40"/>
  <c r="F964" i="40" a="1"/>
  <c r="F964" i="40" l="1"/>
  <c r="B88" i="89"/>
  <c r="AT86" i="89"/>
  <c r="AA87" i="89"/>
  <c r="AT85" i="88"/>
  <c r="AA86" i="88"/>
  <c r="B87" i="88"/>
  <c r="B86" i="87"/>
  <c r="AT84" i="87"/>
  <c r="AA85" i="87"/>
  <c r="AT85" i="86"/>
  <c r="AA86" i="86"/>
  <c r="B87" i="86"/>
  <c r="AT85" i="85"/>
  <c r="AA86" i="85"/>
  <c r="B87" i="85"/>
  <c r="AT85" i="84"/>
  <c r="AA86" i="84"/>
  <c r="B87" i="84"/>
  <c r="B86" i="83"/>
  <c r="AT84" i="83"/>
  <c r="AA85" i="83"/>
  <c r="B86" i="82"/>
  <c r="AT84" i="82"/>
  <c r="AA85" i="82"/>
  <c r="D1465" i="40"/>
  <c r="AT83" i="81"/>
  <c r="AA84" i="81"/>
  <c r="B85" i="81"/>
  <c r="B86" i="80"/>
  <c r="AT84" i="80"/>
  <c r="AA85" i="80"/>
  <c r="B86" i="79"/>
  <c r="AT84" i="79"/>
  <c r="AA85" i="79"/>
  <c r="AT85" i="78"/>
  <c r="AA86" i="78"/>
  <c r="B87" i="78"/>
  <c r="AA86" i="76"/>
  <c r="B87" i="76"/>
  <c r="AT85" i="76"/>
  <c r="AY81" i="66"/>
  <c r="BA80" i="66"/>
  <c r="AY82" i="58"/>
  <c r="BA81" i="58"/>
  <c r="AT85" i="58"/>
  <c r="AA86" i="58"/>
  <c r="B87" i="58"/>
  <c r="F965" i="40" a="1"/>
  <c r="B966" i="40"/>
  <c r="B1464" i="40" a="1"/>
  <c r="A966" i="40"/>
  <c r="F965" i="40" l="1"/>
  <c r="AT87" i="89"/>
  <c r="AA88" i="89"/>
  <c r="B89" i="89"/>
  <c r="B88" i="88"/>
  <c r="AT86" i="88"/>
  <c r="AA87" i="88"/>
  <c r="AT85" i="87"/>
  <c r="AA86" i="87"/>
  <c r="B87" i="87"/>
  <c r="B88" i="86"/>
  <c r="AT86" i="86"/>
  <c r="AA87" i="86"/>
  <c r="B88" i="85"/>
  <c r="AT86" i="85"/>
  <c r="AA87" i="85"/>
  <c r="B88" i="84"/>
  <c r="AT86" i="84"/>
  <c r="AA87" i="84"/>
  <c r="AT85" i="83"/>
  <c r="AA86" i="83"/>
  <c r="B87" i="83"/>
  <c r="AA86" i="82"/>
  <c r="AT85" i="82"/>
  <c r="B87" i="82"/>
  <c r="B1464" i="40"/>
  <c r="F966" i="40"/>
  <c r="D967" i="40"/>
  <c r="D1466" i="40"/>
  <c r="B86" i="81"/>
  <c r="AT84" i="81"/>
  <c r="AA85" i="81"/>
  <c r="AA86" i="80"/>
  <c r="AT85" i="80"/>
  <c r="B87" i="80"/>
  <c r="AT85" i="79"/>
  <c r="AA86" i="79"/>
  <c r="B87" i="79"/>
  <c r="B88" i="78"/>
  <c r="AT86" i="78"/>
  <c r="AA87" i="78"/>
  <c r="AA87" i="76"/>
  <c r="B88" i="76"/>
  <c r="AT86" i="76"/>
  <c r="AY82" i="66"/>
  <c r="BA81" i="66"/>
  <c r="AY83" i="58"/>
  <c r="BA82" i="58"/>
  <c r="B88" i="58"/>
  <c r="AA87" i="58"/>
  <c r="AT86" i="58"/>
  <c r="M20" i="45" a="1"/>
  <c r="B1465" i="40"/>
  <c r="F1464" i="40" a="1"/>
  <c r="B90" i="89" l="1"/>
  <c r="AT88" i="89"/>
  <c r="AA89" i="89"/>
  <c r="AT87" i="88"/>
  <c r="AA88" i="88"/>
  <c r="B89" i="88"/>
  <c r="B88" i="87"/>
  <c r="AT86" i="87"/>
  <c r="AA87" i="87"/>
  <c r="AT87" i="86"/>
  <c r="AA88" i="86"/>
  <c r="B89" i="86"/>
  <c r="AT87" i="85"/>
  <c r="AA88" i="85"/>
  <c r="B89" i="85"/>
  <c r="AT87" i="84"/>
  <c r="AA88" i="84"/>
  <c r="B89" i="84"/>
  <c r="B88" i="83"/>
  <c r="AT86" i="83"/>
  <c r="AA87" i="83"/>
  <c r="B88" i="82"/>
  <c r="AT86" i="82"/>
  <c r="AA87" i="82"/>
  <c r="F1464" i="40"/>
  <c r="D968" i="40"/>
  <c r="D1467" i="40"/>
  <c r="AT85" i="81"/>
  <c r="AA86" i="81"/>
  <c r="B87" i="81"/>
  <c r="B88" i="80"/>
  <c r="AA87" i="80"/>
  <c r="AT86" i="80"/>
  <c r="B88" i="79"/>
  <c r="AT86" i="79"/>
  <c r="AA87" i="79"/>
  <c r="AT87" i="78"/>
  <c r="AA88" i="78"/>
  <c r="B89" i="78"/>
  <c r="AA88" i="76"/>
  <c r="B89" i="76"/>
  <c r="AT87" i="76"/>
  <c r="M20" i="45"/>
  <c r="K20" i="45" s="1"/>
  <c r="AY83" i="66"/>
  <c r="BA82" i="66"/>
  <c r="AY84" i="58"/>
  <c r="BA83" i="58"/>
  <c r="AT87" i="58"/>
  <c r="AA88" i="58"/>
  <c r="B89" i="58"/>
  <c r="K17" i="45"/>
  <c r="B1466" i="40"/>
  <c r="B967" i="40" a="1"/>
  <c r="F1465" i="40" a="1"/>
  <c r="F1465" i="40" l="1"/>
  <c r="AT89" i="89"/>
  <c r="AA90" i="89"/>
  <c r="B91" i="89"/>
  <c r="B90" i="88"/>
  <c r="AT88" i="88"/>
  <c r="AA89" i="88"/>
  <c r="AT87" i="87"/>
  <c r="AA88" i="87"/>
  <c r="B89" i="87"/>
  <c r="B90" i="86"/>
  <c r="AT88" i="86"/>
  <c r="AA89" i="86"/>
  <c r="B90" i="85"/>
  <c r="AT88" i="85"/>
  <c r="AA89" i="85"/>
  <c r="B90" i="84"/>
  <c r="AT88" i="84"/>
  <c r="AA89" i="84"/>
  <c r="AT87" i="83"/>
  <c r="AA88" i="83"/>
  <c r="B89" i="83"/>
  <c r="AA88" i="82"/>
  <c r="AT87" i="82"/>
  <c r="B89" i="82"/>
  <c r="B967" i="40"/>
  <c r="D969" i="40"/>
  <c r="D1468" i="40"/>
  <c r="B88" i="81"/>
  <c r="AT86" i="81"/>
  <c r="AA87" i="81"/>
  <c r="AA88" i="80"/>
  <c r="AT87" i="80"/>
  <c r="B89" i="80"/>
  <c r="AT87" i="79"/>
  <c r="AA88" i="79"/>
  <c r="B89" i="79"/>
  <c r="B90" i="78"/>
  <c r="AT88" i="78"/>
  <c r="AA89" i="78"/>
  <c r="AA89" i="76"/>
  <c r="B90" i="76"/>
  <c r="AT88" i="76"/>
  <c r="AY84" i="66"/>
  <c r="BA83" i="66"/>
  <c r="BA84" i="58"/>
  <c r="AY85" i="58"/>
  <c r="B90" i="58"/>
  <c r="AA89" i="58"/>
  <c r="AT88" i="58"/>
  <c r="Q20" i="45" a="1"/>
  <c r="F1466" i="40" a="1"/>
  <c r="B1467" i="40"/>
  <c r="F967" i="40" a="1"/>
  <c r="B968" i="40"/>
  <c r="Q17" i="45" a="1"/>
  <c r="F1466" i="40" l="1"/>
  <c r="B92" i="89"/>
  <c r="AT90" i="89"/>
  <c r="AA91" i="89"/>
  <c r="AT89" i="88"/>
  <c r="AA90" i="88"/>
  <c r="B91" i="88"/>
  <c r="B90" i="87"/>
  <c r="AT88" i="87"/>
  <c r="AA89" i="87"/>
  <c r="AT89" i="86"/>
  <c r="AA90" i="86"/>
  <c r="B91" i="86"/>
  <c r="AT89" i="85"/>
  <c r="AA90" i="85"/>
  <c r="B91" i="85"/>
  <c r="AT89" i="84"/>
  <c r="AA90" i="84"/>
  <c r="B91" i="84"/>
  <c r="B90" i="83"/>
  <c r="AT88" i="83"/>
  <c r="AA89" i="83"/>
  <c r="B90" i="82"/>
  <c r="AT88" i="82"/>
  <c r="AA89" i="82"/>
  <c r="F967" i="40"/>
  <c r="D970" i="40"/>
  <c r="AT87" i="81"/>
  <c r="AA88" i="81"/>
  <c r="B89" i="81"/>
  <c r="B90" i="80"/>
  <c r="AT88" i="80"/>
  <c r="AA89" i="80"/>
  <c r="B90" i="79"/>
  <c r="AT88" i="79"/>
  <c r="AA89" i="79"/>
  <c r="AT89" i="78"/>
  <c r="AA90" i="78"/>
  <c r="B91" i="78"/>
  <c r="AA90" i="76"/>
  <c r="B91" i="76"/>
  <c r="AT89" i="76"/>
  <c r="AY85" i="66"/>
  <c r="BA84" i="66"/>
  <c r="BA85" i="58"/>
  <c r="AY86" i="58"/>
  <c r="AT89" i="58"/>
  <c r="AA90" i="58"/>
  <c r="B91" i="58"/>
  <c r="Q20" i="45"/>
  <c r="Q17" i="45"/>
  <c r="Z7" i="11"/>
  <c r="Z8" i="11"/>
  <c r="Z9" i="11"/>
  <c r="Z10" i="11"/>
  <c r="Z11" i="11"/>
  <c r="Z12" i="11"/>
  <c r="Z13" i="11"/>
  <c r="Z14" i="11"/>
  <c r="Z15" i="11"/>
  <c r="Z16" i="11"/>
  <c r="Z17" i="11"/>
  <c r="Z18" i="11"/>
  <c r="Z19" i="11"/>
  <c r="Z20" i="11"/>
  <c r="Z21" i="11"/>
  <c r="Z22" i="11"/>
  <c r="Z23" i="11"/>
  <c r="Z24" i="11"/>
  <c r="Z25" i="11"/>
  <c r="Z26" i="11"/>
  <c r="Z27" i="11"/>
  <c r="Z28" i="11"/>
  <c r="Z29" i="11"/>
  <c r="Z30" i="11"/>
  <c r="Z31" i="11"/>
  <c r="Z6" i="11"/>
  <c r="A1468" i="40"/>
  <c r="F968" i="40" a="1"/>
  <c r="B1468" i="40"/>
  <c r="B969" i="40"/>
  <c r="F1467" i="40" a="1"/>
  <c r="F1467" i="40" l="1"/>
  <c r="F968" i="40"/>
  <c r="AT91" i="89"/>
  <c r="AA92" i="89"/>
  <c r="B93" i="89"/>
  <c r="B92" i="88"/>
  <c r="AT90" i="88"/>
  <c r="AA91" i="88"/>
  <c r="AT89" i="87"/>
  <c r="AA90" i="87"/>
  <c r="B91" i="87"/>
  <c r="B92" i="86"/>
  <c r="AT90" i="86"/>
  <c r="AA91" i="86"/>
  <c r="B92" i="85"/>
  <c r="AT90" i="85"/>
  <c r="AA91" i="85"/>
  <c r="B92" i="84"/>
  <c r="AT90" i="84"/>
  <c r="AA91" i="84"/>
  <c r="AT89" i="83"/>
  <c r="AA90" i="83"/>
  <c r="B91" i="83"/>
  <c r="AA90" i="82"/>
  <c r="AT89" i="82"/>
  <c r="B91" i="82"/>
  <c r="F1468" i="40"/>
  <c r="D1469" i="40"/>
  <c r="D971" i="40"/>
  <c r="B90" i="81"/>
  <c r="AT88" i="81"/>
  <c r="AA89" i="81"/>
  <c r="AA90" i="80"/>
  <c r="AT89" i="80"/>
  <c r="B91" i="80"/>
  <c r="AT89" i="79"/>
  <c r="AA90" i="79"/>
  <c r="B91" i="79"/>
  <c r="B92" i="78"/>
  <c r="AT90" i="78"/>
  <c r="AA91" i="78"/>
  <c r="AA91" i="76"/>
  <c r="AT90" i="76"/>
  <c r="B92" i="76"/>
  <c r="R20" i="45"/>
  <c r="R17" i="45"/>
  <c r="AY86" i="66"/>
  <c r="BA85" i="66"/>
  <c r="AY87" i="58"/>
  <c r="BA86" i="58"/>
  <c r="B92" i="58"/>
  <c r="AA91" i="58"/>
  <c r="AT90" i="58"/>
  <c r="N7" i="11"/>
  <c r="N8" i="11"/>
  <c r="N9" i="11"/>
  <c r="N10" i="11"/>
  <c r="N11" i="11"/>
  <c r="F8" i="4" s="1" a="1"/>
  <c r="F8" i="4" s="1"/>
  <c r="N12" i="11"/>
  <c r="N13" i="11"/>
  <c r="N14" i="11"/>
  <c r="F9" i="4" s="1" a="1"/>
  <c r="F9" i="4" s="1"/>
  <c r="N15" i="11"/>
  <c r="N6" i="11"/>
  <c r="G4" i="9" s="1" a="1"/>
  <c r="G4" i="9" s="1"/>
  <c r="C8" i="11"/>
  <c r="C5" i="11"/>
  <c r="B970" i="40"/>
  <c r="F969" i="40" a="1"/>
  <c r="F969" i="40" l="1"/>
  <c r="B94" i="89"/>
  <c r="AT92" i="89"/>
  <c r="AA93" i="89"/>
  <c r="AT91" i="88"/>
  <c r="AA92" i="88"/>
  <c r="B93" i="88"/>
  <c r="B92" i="87"/>
  <c r="AT90" i="87"/>
  <c r="AA91" i="87"/>
  <c r="AT91" i="86"/>
  <c r="AA92" i="86"/>
  <c r="B93" i="86"/>
  <c r="AT91" i="85"/>
  <c r="AA92" i="85"/>
  <c r="B93" i="85"/>
  <c r="AT91" i="84"/>
  <c r="AA92" i="84"/>
  <c r="B93" i="84"/>
  <c r="B92" i="83"/>
  <c r="AT90" i="83"/>
  <c r="AA91" i="83"/>
  <c r="B92" i="82"/>
  <c r="AT90" i="82"/>
  <c r="AA91" i="82"/>
  <c r="D1470" i="40"/>
  <c r="AT89" i="81"/>
  <c r="AA90" i="81"/>
  <c r="B91" i="81"/>
  <c r="B92" i="80"/>
  <c r="AA91" i="80"/>
  <c r="AT90" i="80"/>
  <c r="B92" i="79"/>
  <c r="AT90" i="79"/>
  <c r="AA91" i="79"/>
  <c r="AT91" i="78"/>
  <c r="AA92" i="78"/>
  <c r="B93" i="78"/>
  <c r="AA92" i="76"/>
  <c r="B93" i="76"/>
  <c r="AT91" i="76"/>
  <c r="AY87" i="66"/>
  <c r="BA86" i="66"/>
  <c r="BA87" i="58"/>
  <c r="AY88" i="58"/>
  <c r="AT91" i="58"/>
  <c r="AA92" i="58"/>
  <c r="B93" i="58"/>
  <c r="F4" i="4" a="1"/>
  <c r="F4" i="4" s="1"/>
  <c r="G5" i="4" s="1"/>
  <c r="H5" i="4" s="1"/>
  <c r="F19" i="4" a="1"/>
  <c r="F19" i="4" s="1"/>
  <c r="F5" i="4" a="1"/>
  <c r="F5" i="4" s="1"/>
  <c r="G7" i="9" a="1"/>
  <c r="G7" i="9" s="1"/>
  <c r="G6" i="9" a="1"/>
  <c r="G6" i="9" s="1"/>
  <c r="F20" i="4" a="1"/>
  <c r="F20" i="4" s="1"/>
  <c r="F13" i="4" a="1"/>
  <c r="F13" i="4" s="1"/>
  <c r="F17" i="4" a="1"/>
  <c r="F17" i="4" s="1"/>
  <c r="F11" i="4" a="1"/>
  <c r="F11" i="4" s="1"/>
  <c r="F16" i="4" a="1"/>
  <c r="F16" i="4" s="1"/>
  <c r="F12" i="4" a="1"/>
  <c r="F12" i="4" s="1"/>
  <c r="F10" i="4" a="1"/>
  <c r="F10" i="4" s="1"/>
  <c r="E21" i="4"/>
  <c r="B971" i="40"/>
  <c r="A971" i="40"/>
  <c r="B1469" i="40" a="1"/>
  <c r="F970" i="40" a="1"/>
  <c r="F970" i="40" l="1"/>
  <c r="AT93" i="89"/>
  <c r="AA94" i="89"/>
  <c r="B95" i="89"/>
  <c r="B94" i="88"/>
  <c r="AT92" i="88"/>
  <c r="AA93" i="88"/>
  <c r="AT91" i="87"/>
  <c r="AA92" i="87"/>
  <c r="B93" i="87"/>
  <c r="B94" i="86"/>
  <c r="AT92" i="86"/>
  <c r="AA93" i="86"/>
  <c r="B94" i="85"/>
  <c r="AT92" i="85"/>
  <c r="AA93" i="85"/>
  <c r="B94" i="84"/>
  <c r="AT92" i="84"/>
  <c r="AA93" i="84"/>
  <c r="AT91" i="83"/>
  <c r="AA92" i="83"/>
  <c r="B93" i="83"/>
  <c r="AA92" i="82"/>
  <c r="AT91" i="82"/>
  <c r="B93" i="82"/>
  <c r="B1469" i="40"/>
  <c r="D972" i="40"/>
  <c r="F971" i="40"/>
  <c r="D1471" i="40"/>
  <c r="B92" i="81"/>
  <c r="AT90" i="81"/>
  <c r="AA91" i="81"/>
  <c r="AA92" i="80"/>
  <c r="B93" i="80"/>
  <c r="AT91" i="80"/>
  <c r="AT91" i="79"/>
  <c r="AA92" i="79"/>
  <c r="B93" i="79"/>
  <c r="B94" i="78"/>
  <c r="AT92" i="78"/>
  <c r="AA93" i="78"/>
  <c r="AA93" i="76"/>
  <c r="B94" i="76"/>
  <c r="AT92" i="76"/>
  <c r="AY88" i="66"/>
  <c r="BA87" i="66"/>
  <c r="BA88" i="58"/>
  <c r="AY89" i="58"/>
  <c r="B94" i="58"/>
  <c r="AA93" i="58"/>
  <c r="AT92" i="58"/>
  <c r="F22" i="4"/>
  <c r="F5" i="9"/>
  <c r="E22" i="4"/>
  <c r="F1469" i="40" a="1"/>
  <c r="B1470" i="40"/>
  <c r="B96" i="89" l="1"/>
  <c r="AT94" i="89"/>
  <c r="AA95" i="89"/>
  <c r="AT93" i="88"/>
  <c r="AA94" i="88"/>
  <c r="B95" i="88"/>
  <c r="B94" i="87"/>
  <c r="AT92" i="87"/>
  <c r="AA93" i="87"/>
  <c r="AT93" i="86"/>
  <c r="AA94" i="86"/>
  <c r="B95" i="86"/>
  <c r="AT93" i="85"/>
  <c r="AA94" i="85"/>
  <c r="B95" i="85"/>
  <c r="AT93" i="84"/>
  <c r="AA94" i="84"/>
  <c r="B95" i="84"/>
  <c r="B94" i="83"/>
  <c r="AT92" i="83"/>
  <c r="AA93" i="83"/>
  <c r="B94" i="82"/>
  <c r="AT92" i="82"/>
  <c r="AA93" i="82"/>
  <c r="F1469" i="40"/>
  <c r="D973" i="40"/>
  <c r="D1472" i="40"/>
  <c r="AT91" i="81"/>
  <c r="AA92" i="81"/>
  <c r="B93" i="81"/>
  <c r="B94" i="80"/>
  <c r="AA93" i="80"/>
  <c r="AT92" i="80"/>
  <c r="B94" i="79"/>
  <c r="AT92" i="79"/>
  <c r="AA93" i="79"/>
  <c r="AT93" i="78"/>
  <c r="AA94" i="78"/>
  <c r="B95" i="78"/>
  <c r="AA94" i="76"/>
  <c r="B95" i="76"/>
  <c r="AT93" i="76"/>
  <c r="AY89" i="66"/>
  <c r="BA88" i="66"/>
  <c r="AY90" i="58"/>
  <c r="BA89" i="58"/>
  <c r="AT93" i="58"/>
  <c r="AA94" i="58"/>
  <c r="B95" i="58"/>
  <c r="F8" i="9"/>
  <c r="F9" i="9" s="1"/>
  <c r="G5" i="9"/>
  <c r="G8" i="9" s="1"/>
  <c r="G9" i="9" s="1"/>
  <c r="B1471" i="40"/>
  <c r="B972" i="40" a="1"/>
  <c r="F1470" i="40" a="1"/>
  <c r="F1470" i="40" l="1"/>
  <c r="AT95" i="89"/>
  <c r="AA96" i="89"/>
  <c r="B97" i="89"/>
  <c r="B96" i="88"/>
  <c r="AT94" i="88"/>
  <c r="AA95" i="88"/>
  <c r="AT93" i="87"/>
  <c r="AA94" i="87"/>
  <c r="B95" i="87"/>
  <c r="B96" i="86"/>
  <c r="AT94" i="86"/>
  <c r="AA95" i="86"/>
  <c r="B96" i="85"/>
  <c r="AT94" i="85"/>
  <c r="AA95" i="85"/>
  <c r="B96" i="84"/>
  <c r="AT94" i="84"/>
  <c r="AA95" i="84"/>
  <c r="AT93" i="83"/>
  <c r="AA94" i="83"/>
  <c r="B95" i="83"/>
  <c r="AA94" i="82"/>
  <c r="B95" i="82"/>
  <c r="AT93" i="82"/>
  <c r="B972" i="40"/>
  <c r="D974" i="40"/>
  <c r="D1473" i="40"/>
  <c r="B94" i="81"/>
  <c r="AT92" i="81"/>
  <c r="AA93" i="81"/>
  <c r="AT93" i="80"/>
  <c r="AA94" i="80"/>
  <c r="B95" i="80"/>
  <c r="AT93" i="79"/>
  <c r="AA94" i="79"/>
  <c r="B95" i="79"/>
  <c r="B96" i="78"/>
  <c r="AT94" i="78"/>
  <c r="AA95" i="78"/>
  <c r="AA95" i="76"/>
  <c r="AT94" i="76"/>
  <c r="B96" i="76"/>
  <c r="AY90" i="66"/>
  <c r="BA89" i="66"/>
  <c r="AY91" i="58"/>
  <c r="BA90" i="58"/>
  <c r="AT94" i="58"/>
  <c r="AA95" i="58"/>
  <c r="B96" i="58"/>
  <c r="G13" i="12"/>
  <c r="B1472" i="40"/>
  <c r="F972" i="40" a="1"/>
  <c r="B973" i="40"/>
  <c r="F1471" i="40" a="1"/>
  <c r="F1471" i="40" l="1"/>
  <c r="B98" i="89"/>
  <c r="AT96" i="89"/>
  <c r="AA97" i="89"/>
  <c r="AT95" i="88"/>
  <c r="AA96" i="88"/>
  <c r="B97" i="88"/>
  <c r="B96" i="87"/>
  <c r="AT94" i="87"/>
  <c r="AA95" i="87"/>
  <c r="AT95" i="86"/>
  <c r="AA96" i="86"/>
  <c r="B97" i="86"/>
  <c r="AT95" i="85"/>
  <c r="AA96" i="85"/>
  <c r="B97" i="85"/>
  <c r="AT95" i="84"/>
  <c r="AA96" i="84"/>
  <c r="B97" i="84"/>
  <c r="B96" i="83"/>
  <c r="AT94" i="83"/>
  <c r="AA95" i="83"/>
  <c r="B96" i="82"/>
  <c r="AT94" i="82"/>
  <c r="AA95" i="82"/>
  <c r="F972" i="40"/>
  <c r="D975" i="40"/>
  <c r="AT93" i="81"/>
  <c r="AA94" i="81"/>
  <c r="B95" i="81"/>
  <c r="B96" i="80"/>
  <c r="AT94" i="80"/>
  <c r="AA95" i="80"/>
  <c r="B96" i="79"/>
  <c r="AT94" i="79"/>
  <c r="AA95" i="79"/>
  <c r="AT95" i="78"/>
  <c r="AA96" i="78"/>
  <c r="B97" i="78"/>
  <c r="AA96" i="76"/>
  <c r="B97" i="76"/>
  <c r="AT95" i="76"/>
  <c r="AY91" i="66"/>
  <c r="BA90" i="66"/>
  <c r="AY92" i="58"/>
  <c r="BA91" i="58"/>
  <c r="AT95" i="58"/>
  <c r="AA96" i="58"/>
  <c r="B97" i="58"/>
  <c r="B1473" i="40"/>
  <c r="A1473" i="40"/>
  <c r="F973" i="40" a="1"/>
  <c r="B974" i="40"/>
  <c r="F1472" i="40" a="1"/>
  <c r="F1472" i="40" l="1"/>
  <c r="F973" i="40"/>
  <c r="AT97" i="89"/>
  <c r="AA98" i="89"/>
  <c r="B99" i="89"/>
  <c r="B98" i="88"/>
  <c r="AT96" i="88"/>
  <c r="AA97" i="88"/>
  <c r="AT95" i="87"/>
  <c r="AA96" i="87"/>
  <c r="B97" i="87"/>
  <c r="B98" i="86"/>
  <c r="AT96" i="86"/>
  <c r="AA97" i="86"/>
  <c r="B98" i="85"/>
  <c r="AT96" i="85"/>
  <c r="AA97" i="85"/>
  <c r="B98" i="84"/>
  <c r="AT96" i="84"/>
  <c r="AA97" i="84"/>
  <c r="AT95" i="83"/>
  <c r="AA96" i="83"/>
  <c r="B97" i="83"/>
  <c r="AT95" i="82"/>
  <c r="AA96" i="82"/>
  <c r="B97" i="82"/>
  <c r="D1474" i="40"/>
  <c r="F1473" i="40"/>
  <c r="D976" i="40"/>
  <c r="B96" i="81"/>
  <c r="AT94" i="81"/>
  <c r="AA95" i="81"/>
  <c r="AT95" i="80"/>
  <c r="AA96" i="80"/>
  <c r="B97" i="80"/>
  <c r="AT95" i="79"/>
  <c r="AA96" i="79"/>
  <c r="B97" i="79"/>
  <c r="B98" i="78"/>
  <c r="AT96" i="78"/>
  <c r="AA97" i="78"/>
  <c r="AA97" i="76"/>
  <c r="B98" i="76"/>
  <c r="AT96" i="76"/>
  <c r="AY92" i="66"/>
  <c r="BA91" i="66"/>
  <c r="AY93" i="58"/>
  <c r="BA92" i="58"/>
  <c r="AT96" i="58"/>
  <c r="AA97" i="58"/>
  <c r="B98" i="58"/>
  <c r="B99" i="58" s="1"/>
  <c r="B975" i="40"/>
  <c r="F974" i="40" a="1"/>
  <c r="F974" i="40" l="1"/>
  <c r="B100" i="89"/>
  <c r="AT98" i="89"/>
  <c r="AA99" i="89"/>
  <c r="AT97" i="88"/>
  <c r="AA98" i="88"/>
  <c r="B99" i="88"/>
  <c r="B98" i="87"/>
  <c r="AT96" i="87"/>
  <c r="AA97" i="87"/>
  <c r="AT97" i="86"/>
  <c r="AA98" i="86"/>
  <c r="B99" i="86"/>
  <c r="AT97" i="85"/>
  <c r="AA98" i="85"/>
  <c r="B99" i="85"/>
  <c r="AT97" i="84"/>
  <c r="AA98" i="84"/>
  <c r="B99" i="84"/>
  <c r="B98" i="83"/>
  <c r="AT96" i="83"/>
  <c r="AA97" i="83"/>
  <c r="B98" i="82"/>
  <c r="AT96" i="82"/>
  <c r="AA97" i="82"/>
  <c r="D1475" i="40"/>
  <c r="AT95" i="81"/>
  <c r="AA96" i="81"/>
  <c r="B97" i="81"/>
  <c r="B98" i="80"/>
  <c r="AA97" i="80"/>
  <c r="AT96" i="80"/>
  <c r="B98" i="79"/>
  <c r="AT96" i="79"/>
  <c r="AA97" i="79"/>
  <c r="AT97" i="78"/>
  <c r="AA98" i="78"/>
  <c r="B99" i="78"/>
  <c r="AA98" i="76"/>
  <c r="B99" i="76"/>
  <c r="AT97" i="76"/>
  <c r="AY93" i="66"/>
  <c r="BA92" i="66"/>
  <c r="AY94" i="58"/>
  <c r="BA93" i="58"/>
  <c r="AA99" i="58"/>
  <c r="B100" i="58"/>
  <c r="AT98" i="58"/>
  <c r="AT97" i="58"/>
  <c r="AA98" i="58"/>
  <c r="B1474" i="40" a="1"/>
  <c r="B976" i="40"/>
  <c r="F975" i="40" a="1"/>
  <c r="A976" i="40"/>
  <c r="F975" i="40" l="1"/>
  <c r="AT99" i="89"/>
  <c r="AA100" i="89"/>
  <c r="B101" i="89"/>
  <c r="B100" i="88"/>
  <c r="AT98" i="88"/>
  <c r="AA99" i="88"/>
  <c r="AT97" i="87"/>
  <c r="AA98" i="87"/>
  <c r="B99" i="87"/>
  <c r="B100" i="86"/>
  <c r="AT98" i="86"/>
  <c r="AA99" i="86"/>
  <c r="B100" i="85"/>
  <c r="AT98" i="85"/>
  <c r="AA99" i="85"/>
  <c r="B100" i="84"/>
  <c r="AT98" i="84"/>
  <c r="AA99" i="84"/>
  <c r="AT97" i="83"/>
  <c r="AA98" i="83"/>
  <c r="B99" i="83"/>
  <c r="AT97" i="82"/>
  <c r="AA98" i="82"/>
  <c r="B99" i="82"/>
  <c r="F976" i="40"/>
  <c r="B1474" i="40"/>
  <c r="D977" i="40"/>
  <c r="D1476" i="40"/>
  <c r="B98" i="81"/>
  <c r="AT96" i="81"/>
  <c r="AA97" i="81"/>
  <c r="AT97" i="80"/>
  <c r="AA98" i="80"/>
  <c r="B99" i="80"/>
  <c r="AT97" i="79"/>
  <c r="AA98" i="79"/>
  <c r="B99" i="79"/>
  <c r="B100" i="78"/>
  <c r="AT98" i="78"/>
  <c r="AA99" i="78"/>
  <c r="AA99" i="76"/>
  <c r="B100" i="76"/>
  <c r="AT98" i="76"/>
  <c r="AY94" i="66"/>
  <c r="BA93" i="66"/>
  <c r="AY95" i="58"/>
  <c r="BA94" i="58"/>
  <c r="AA100" i="58"/>
  <c r="AT99" i="58"/>
  <c r="B101" i="58"/>
  <c r="F1474" i="40" a="1"/>
  <c r="B1475" i="40"/>
  <c r="B102" i="89" l="1"/>
  <c r="AT100" i="89"/>
  <c r="AA101" i="89"/>
  <c r="AT99" i="88"/>
  <c r="AA100" i="88"/>
  <c r="B101" i="88"/>
  <c r="B100" i="87"/>
  <c r="AT98" i="87"/>
  <c r="AA99" i="87"/>
  <c r="AT99" i="86"/>
  <c r="AA100" i="86"/>
  <c r="B101" i="86"/>
  <c r="AT99" i="85"/>
  <c r="AA100" i="85"/>
  <c r="B101" i="85"/>
  <c r="AT99" i="84"/>
  <c r="AA100" i="84"/>
  <c r="B101" i="84"/>
  <c r="B100" i="83"/>
  <c r="AT98" i="83"/>
  <c r="AA99" i="83"/>
  <c r="B100" i="82"/>
  <c r="AT98" i="82"/>
  <c r="AA99" i="82"/>
  <c r="F1474" i="40"/>
  <c r="D978" i="40"/>
  <c r="D1477" i="40"/>
  <c r="AT97" i="81"/>
  <c r="AA98" i="81"/>
  <c r="B99" i="81"/>
  <c r="B100" i="80"/>
  <c r="AA99" i="80"/>
  <c r="AT98" i="80"/>
  <c r="B100" i="79"/>
  <c r="AT98" i="79"/>
  <c r="AA99" i="79"/>
  <c r="AT99" i="78"/>
  <c r="AA100" i="78"/>
  <c r="B101" i="78"/>
  <c r="AA100" i="76"/>
  <c r="B101" i="76"/>
  <c r="AT99" i="76"/>
  <c r="AY95" i="66"/>
  <c r="BA94" i="66"/>
  <c r="AY96" i="58"/>
  <c r="BA95" i="58"/>
  <c r="AA101" i="58"/>
  <c r="AT100" i="58"/>
  <c r="B102" i="58"/>
  <c r="F1475" i="40" a="1"/>
  <c r="B1476" i="40"/>
  <c r="B977" i="40" a="1"/>
  <c r="F1475" i="40" l="1"/>
  <c r="AT101" i="89"/>
  <c r="AA102" i="89"/>
  <c r="B103" i="89"/>
  <c r="B102" i="88"/>
  <c r="AT100" i="88"/>
  <c r="AA101" i="88"/>
  <c r="AT99" i="87"/>
  <c r="AA100" i="87"/>
  <c r="B101" i="87"/>
  <c r="B102" i="86"/>
  <c r="AT100" i="86"/>
  <c r="AA101" i="86"/>
  <c r="B102" i="85"/>
  <c r="AT100" i="85"/>
  <c r="AA101" i="85"/>
  <c r="B102" i="84"/>
  <c r="AT100" i="84"/>
  <c r="AA101" i="84"/>
  <c r="AT99" i="83"/>
  <c r="AA100" i="83"/>
  <c r="B101" i="83"/>
  <c r="AT99" i="82"/>
  <c r="AA100" i="82"/>
  <c r="B101" i="82"/>
  <c r="B977" i="40"/>
  <c r="D979" i="40"/>
  <c r="D1478" i="40"/>
  <c r="B100" i="81"/>
  <c r="AT98" i="81"/>
  <c r="AA99" i="81"/>
  <c r="AT99" i="80"/>
  <c r="AA100" i="80"/>
  <c r="B101" i="80"/>
  <c r="AT99" i="79"/>
  <c r="AA100" i="79"/>
  <c r="B101" i="79"/>
  <c r="B102" i="78"/>
  <c r="AT100" i="78"/>
  <c r="AA101" i="78"/>
  <c r="AA101" i="76"/>
  <c r="B102" i="76"/>
  <c r="AT100" i="76"/>
  <c r="AY96" i="66"/>
  <c r="BA95" i="66"/>
  <c r="AY97" i="58"/>
  <c r="BA96" i="58"/>
  <c r="AA102" i="58"/>
  <c r="AT101" i="58"/>
  <c r="B103" i="58"/>
  <c r="B978" i="40"/>
  <c r="F1476" i="40" a="1"/>
  <c r="B1477" i="40"/>
  <c r="F977" i="40" a="1"/>
  <c r="F1476" i="40" l="1"/>
  <c r="B104" i="89"/>
  <c r="AT102" i="89"/>
  <c r="AA103" i="89"/>
  <c r="AT101" i="88"/>
  <c r="AA102" i="88"/>
  <c r="B103" i="88"/>
  <c r="B102" i="87"/>
  <c r="AT100" i="87"/>
  <c r="AA101" i="87"/>
  <c r="AT101" i="86"/>
  <c r="AA102" i="86"/>
  <c r="B103" i="86"/>
  <c r="AT101" i="85"/>
  <c r="AA102" i="85"/>
  <c r="B103" i="85"/>
  <c r="AT101" i="84"/>
  <c r="AA102" i="84"/>
  <c r="B103" i="84"/>
  <c r="B102" i="83"/>
  <c r="AT100" i="83"/>
  <c r="AA101" i="83"/>
  <c r="B102" i="82"/>
  <c r="AT100" i="82"/>
  <c r="AA101" i="82"/>
  <c r="F977" i="40"/>
  <c r="D980" i="40"/>
  <c r="AT99" i="81"/>
  <c r="AA100" i="81"/>
  <c r="B101" i="81"/>
  <c r="B102" i="80"/>
  <c r="AA101" i="80"/>
  <c r="AT100" i="80"/>
  <c r="B102" i="79"/>
  <c r="AT100" i="79"/>
  <c r="AA101" i="79"/>
  <c r="AT101" i="78"/>
  <c r="AA102" i="78"/>
  <c r="B103" i="78"/>
  <c r="AA102" i="76"/>
  <c r="B103" i="76"/>
  <c r="AT101" i="76"/>
  <c r="AY97" i="66"/>
  <c r="BA96" i="66"/>
  <c r="AY98" i="58"/>
  <c r="BA97" i="58"/>
  <c r="AA103" i="58"/>
  <c r="AT102" i="58"/>
  <c r="B104" i="58"/>
  <c r="B1478" i="40"/>
  <c r="F1477" i="40" a="1"/>
  <c r="A1478" i="40"/>
  <c r="F978" i="40" a="1"/>
  <c r="B979" i="40"/>
  <c r="F978" i="40" l="1"/>
  <c r="F1477" i="40"/>
  <c r="AT103" i="89"/>
  <c r="AA104" i="89"/>
  <c r="B105" i="89"/>
  <c r="B104" i="88"/>
  <c r="AT102" i="88"/>
  <c r="AA103" i="88"/>
  <c r="AT101" i="87"/>
  <c r="AA102" i="87"/>
  <c r="B103" i="87"/>
  <c r="B104" i="86"/>
  <c r="AT102" i="86"/>
  <c r="AA103" i="86"/>
  <c r="B104" i="85"/>
  <c r="AT102" i="85"/>
  <c r="AA103" i="85"/>
  <c r="B104" i="84"/>
  <c r="AT102" i="84"/>
  <c r="AA103" i="84"/>
  <c r="AT101" i="83"/>
  <c r="AA102" i="83"/>
  <c r="B103" i="83"/>
  <c r="AT101" i="82"/>
  <c r="AA102" i="82"/>
  <c r="B103" i="82"/>
  <c r="D1479" i="40"/>
  <c r="F1478" i="40"/>
  <c r="D981" i="40"/>
  <c r="B102" i="81"/>
  <c r="AT100" i="81"/>
  <c r="AA101" i="81"/>
  <c r="AT101" i="80"/>
  <c r="AA102" i="80"/>
  <c r="B103" i="80"/>
  <c r="AT101" i="79"/>
  <c r="AA102" i="79"/>
  <c r="B103" i="79"/>
  <c r="B104" i="78"/>
  <c r="AT102" i="78"/>
  <c r="AA103" i="78"/>
  <c r="AA103" i="76"/>
  <c r="B104" i="76"/>
  <c r="AT102" i="76"/>
  <c r="AY98" i="66"/>
  <c r="BA97" i="66"/>
  <c r="BA98" i="58"/>
  <c r="AY99" i="58"/>
  <c r="AA104" i="58"/>
  <c r="B105" i="58"/>
  <c r="AT103" i="58"/>
  <c r="B980" i="40"/>
  <c r="F979" i="40" a="1"/>
  <c r="F979" i="40" l="1"/>
  <c r="B106" i="89"/>
  <c r="AT104" i="89"/>
  <c r="AA105" i="89"/>
  <c r="AT103" i="88"/>
  <c r="AA104" i="88"/>
  <c r="B105" i="88"/>
  <c r="B104" i="87"/>
  <c r="AT102" i="87"/>
  <c r="AA103" i="87"/>
  <c r="AT103" i="86"/>
  <c r="AA104" i="86"/>
  <c r="B105" i="86"/>
  <c r="AT103" i="85"/>
  <c r="AA104" i="85"/>
  <c r="B105" i="85"/>
  <c r="AT103" i="84"/>
  <c r="AA104" i="84"/>
  <c r="B105" i="84"/>
  <c r="B104" i="83"/>
  <c r="AT102" i="83"/>
  <c r="AA103" i="83"/>
  <c r="B104" i="82"/>
  <c r="AT102" i="82"/>
  <c r="AA103" i="82"/>
  <c r="D1480" i="40"/>
  <c r="AT101" i="81"/>
  <c r="AA102" i="81"/>
  <c r="B103" i="81"/>
  <c r="B104" i="80"/>
  <c r="AA103" i="80"/>
  <c r="AT102" i="80"/>
  <c r="B104" i="79"/>
  <c r="AT102" i="79"/>
  <c r="AA103" i="79"/>
  <c r="AT103" i="78"/>
  <c r="AA104" i="78"/>
  <c r="B105" i="78"/>
  <c r="AA104" i="76"/>
  <c r="B105" i="76"/>
  <c r="AT103" i="76"/>
  <c r="AY99" i="66"/>
  <c r="BA98" i="66"/>
  <c r="BA99" i="58"/>
  <c r="AY100" i="58"/>
  <c r="AA105" i="58"/>
  <c r="AT104" i="58"/>
  <c r="B106" i="58"/>
  <c r="F980" i="40" a="1"/>
  <c r="B981" i="40"/>
  <c r="A981" i="40"/>
  <c r="B1479" i="40" a="1"/>
  <c r="F980" i="40" l="1"/>
  <c r="AT105" i="89"/>
  <c r="AA106" i="89"/>
  <c r="B107" i="89"/>
  <c r="B106" i="88"/>
  <c r="AT104" i="88"/>
  <c r="AA105" i="88"/>
  <c r="AT103" i="87"/>
  <c r="AA104" i="87"/>
  <c r="B105" i="87"/>
  <c r="B106" i="86"/>
  <c r="AT104" i="86"/>
  <c r="AA105" i="86"/>
  <c r="B106" i="85"/>
  <c r="AT104" i="85"/>
  <c r="AA105" i="85"/>
  <c r="B106" i="84"/>
  <c r="AT104" i="84"/>
  <c r="AA105" i="84"/>
  <c r="AT103" i="83"/>
  <c r="AA104" i="83"/>
  <c r="B105" i="83"/>
  <c r="AT103" i="82"/>
  <c r="AA104" i="82"/>
  <c r="B105" i="82"/>
  <c r="F981" i="40"/>
  <c r="B1479" i="40"/>
  <c r="D982" i="40"/>
  <c r="D1481" i="40"/>
  <c r="B104" i="81"/>
  <c r="AT102" i="81"/>
  <c r="AA103" i="81"/>
  <c r="AT103" i="80"/>
  <c r="AA104" i="80"/>
  <c r="B105" i="80"/>
  <c r="AT103" i="79"/>
  <c r="AA104" i="79"/>
  <c r="B105" i="79"/>
  <c r="B106" i="78"/>
  <c r="AT104" i="78"/>
  <c r="AA105" i="78"/>
  <c r="AA105" i="76"/>
  <c r="B106" i="76"/>
  <c r="AT104" i="76"/>
  <c r="AY100" i="66"/>
  <c r="BA99" i="66"/>
  <c r="AY101" i="58"/>
  <c r="BA100" i="58"/>
  <c r="AA106" i="58"/>
  <c r="B107" i="58"/>
  <c r="AT105" i="58"/>
  <c r="F1479" i="40" a="1"/>
  <c r="B1480" i="40"/>
  <c r="B108" i="89" l="1"/>
  <c r="AT106" i="89"/>
  <c r="AA107" i="89"/>
  <c r="AT105" i="88"/>
  <c r="AA106" i="88"/>
  <c r="B107" i="88"/>
  <c r="B106" i="87"/>
  <c r="AT104" i="87"/>
  <c r="AA105" i="87"/>
  <c r="AT105" i="86"/>
  <c r="AA106" i="86"/>
  <c r="B107" i="86"/>
  <c r="AT105" i="85"/>
  <c r="AA106" i="85"/>
  <c r="B107" i="85"/>
  <c r="AT105" i="84"/>
  <c r="AA106" i="84"/>
  <c r="B107" i="84"/>
  <c r="B106" i="83"/>
  <c r="AT104" i="83"/>
  <c r="AA105" i="83"/>
  <c r="B106" i="82"/>
  <c r="AT104" i="82"/>
  <c r="AA105" i="82"/>
  <c r="F1479" i="40"/>
  <c r="D1482" i="40"/>
  <c r="D983" i="40"/>
  <c r="AT103" i="81"/>
  <c r="AA104" i="81"/>
  <c r="B105" i="81"/>
  <c r="B106" i="80"/>
  <c r="AA105" i="80"/>
  <c r="AT104" i="80"/>
  <c r="B106" i="79"/>
  <c r="AT104" i="79"/>
  <c r="AA105" i="79"/>
  <c r="AT105" i="78"/>
  <c r="AA106" i="78"/>
  <c r="B107" i="78"/>
  <c r="AA106" i="76"/>
  <c r="AT105" i="76"/>
  <c r="B107" i="76"/>
  <c r="AY101" i="66"/>
  <c r="BA100" i="66"/>
  <c r="AY102" i="58"/>
  <c r="BA101" i="58"/>
  <c r="AA107" i="58"/>
  <c r="AT106" i="58"/>
  <c r="B108" i="58"/>
  <c r="F1480" i="40" a="1"/>
  <c r="B982" i="40" a="1"/>
  <c r="B1481" i="40"/>
  <c r="F1480" i="40" l="1"/>
  <c r="AT107" i="89"/>
  <c r="C11" i="89" s="1"/>
  <c r="AA108" i="89"/>
  <c r="C14" i="89"/>
  <c r="E14" i="89" s="1"/>
  <c r="B108" i="88"/>
  <c r="AT106" i="88"/>
  <c r="AA107" i="88"/>
  <c r="AT105" i="87"/>
  <c r="AA106" i="87"/>
  <c r="B107" i="87"/>
  <c r="B108" i="86"/>
  <c r="AT106" i="86"/>
  <c r="AA107" i="86"/>
  <c r="B108" i="85"/>
  <c r="AT106" i="85"/>
  <c r="AA107" i="85"/>
  <c r="B108" i="84"/>
  <c r="AT106" i="84"/>
  <c r="AA107" i="84"/>
  <c r="AT105" i="83"/>
  <c r="AA106" i="83"/>
  <c r="B107" i="83"/>
  <c r="AT105" i="82"/>
  <c r="AA106" i="82"/>
  <c r="B107" i="82"/>
  <c r="B982" i="40"/>
  <c r="D1483" i="40"/>
  <c r="D984" i="40"/>
  <c r="B106" i="81"/>
  <c r="AT104" i="81"/>
  <c r="AA105" i="81"/>
  <c r="AT105" i="80"/>
  <c r="AA106" i="80"/>
  <c r="B107" i="80"/>
  <c r="AT105" i="79"/>
  <c r="AA106" i="79"/>
  <c r="B107" i="79"/>
  <c r="B108" i="78"/>
  <c r="AT106" i="78"/>
  <c r="AA107" i="78"/>
  <c r="AA107" i="76"/>
  <c r="AT106" i="76"/>
  <c r="B108" i="76"/>
  <c r="AY102" i="66"/>
  <c r="BA101" i="66"/>
  <c r="AY103" i="58"/>
  <c r="BA102" i="58"/>
  <c r="AA108" i="58"/>
  <c r="AT107" i="58"/>
  <c r="B109" i="58"/>
  <c r="B983" i="40"/>
  <c r="F1481" i="40" a="1"/>
  <c r="B1482" i="40"/>
  <c r="F982" i="40" a="1"/>
  <c r="F1481" i="40" l="1"/>
  <c r="B136" i="89"/>
  <c r="V3" i="89"/>
  <c r="AT107" i="88"/>
  <c r="C11" i="88" s="1"/>
  <c r="AA108" i="88"/>
  <c r="C14" i="88"/>
  <c r="E14" i="88" s="1"/>
  <c r="B108" i="87"/>
  <c r="AT106" i="87"/>
  <c r="AA107" i="87"/>
  <c r="C11" i="86"/>
  <c r="AT107" i="86"/>
  <c r="AA108" i="86"/>
  <c r="C14" i="86"/>
  <c r="E14" i="86" s="1"/>
  <c r="C11" i="85"/>
  <c r="AT107" i="85"/>
  <c r="AA108" i="85"/>
  <c r="C14" i="85"/>
  <c r="E14" i="85" s="1"/>
  <c r="AT107" i="84"/>
  <c r="C11" i="84" s="1"/>
  <c r="AA108" i="84"/>
  <c r="C14" i="84"/>
  <c r="E14" i="84" s="1"/>
  <c r="B108" i="83"/>
  <c r="AT106" i="83"/>
  <c r="AA107" i="83"/>
  <c r="B108" i="82"/>
  <c r="AT106" i="82"/>
  <c r="AA107" i="82"/>
  <c r="F982" i="40"/>
  <c r="D985" i="40"/>
  <c r="AT105" i="81"/>
  <c r="AA106" i="81"/>
  <c r="B107" i="81"/>
  <c r="B108" i="80"/>
  <c r="AT106" i="80"/>
  <c r="AA107" i="80"/>
  <c r="B108" i="79"/>
  <c r="AT106" i="79"/>
  <c r="AA107" i="79"/>
  <c r="AT107" i="78"/>
  <c r="C11" i="78" s="1"/>
  <c r="AA108" i="78"/>
  <c r="C14" i="78"/>
  <c r="E14" i="78" s="1"/>
  <c r="AA108" i="76"/>
  <c r="AT107" i="76"/>
  <c r="C11" i="76" s="1"/>
  <c r="C14" i="76"/>
  <c r="AY103" i="66"/>
  <c r="BA102" i="66"/>
  <c r="AY104" i="58"/>
  <c r="BA103" i="58"/>
  <c r="AA109" i="58"/>
  <c r="AT108" i="58"/>
  <c r="B110" i="58"/>
  <c r="M27" i="45" a="1"/>
  <c r="F983" i="40" a="1"/>
  <c r="B984" i="40"/>
  <c r="F1482" i="40" a="1"/>
  <c r="B1483" i="40"/>
  <c r="A1483" i="40"/>
  <c r="F983" i="40" l="1"/>
  <c r="F1482" i="40"/>
  <c r="B136" i="88"/>
  <c r="V3" i="88"/>
  <c r="AT107" i="87"/>
  <c r="C11" i="87" s="1"/>
  <c r="AA108" i="87"/>
  <c r="C14" i="87"/>
  <c r="E14" i="87" s="1"/>
  <c r="B136" i="86"/>
  <c r="V3" i="86"/>
  <c r="B136" i="85"/>
  <c r="V3" i="85"/>
  <c r="B136" i="84"/>
  <c r="V3" i="84"/>
  <c r="AT107" i="83"/>
  <c r="C11" i="83" s="1"/>
  <c r="AA108" i="83"/>
  <c r="C14" i="83"/>
  <c r="E14" i="83" s="1"/>
  <c r="AT107" i="82"/>
  <c r="C11" i="82" s="1"/>
  <c r="AA108" i="82"/>
  <c r="C14" i="82"/>
  <c r="E14" i="82" s="1"/>
  <c r="F1483" i="40"/>
  <c r="D1484" i="40"/>
  <c r="D986" i="40"/>
  <c r="B108" i="81"/>
  <c r="AT106" i="81"/>
  <c r="AA107" i="81"/>
  <c r="C11" i="80"/>
  <c r="AT107" i="80"/>
  <c r="AA108" i="80"/>
  <c r="C14" i="80"/>
  <c r="E14" i="80" s="1"/>
  <c r="AT107" i="79"/>
  <c r="C11" i="79" s="1"/>
  <c r="AA108" i="79"/>
  <c r="C14" i="79"/>
  <c r="E14" i="79" s="1"/>
  <c r="B136" i="78"/>
  <c r="V3" i="78"/>
  <c r="M27" i="45"/>
  <c r="K27" i="45" s="1"/>
  <c r="E14" i="76"/>
  <c r="V3" i="76"/>
  <c r="B136" i="76"/>
  <c r="AY104" i="66"/>
  <c r="BA103" i="66"/>
  <c r="AY105" i="58"/>
  <c r="BA104" i="58"/>
  <c r="AA110" i="58"/>
  <c r="AT109" i="58"/>
  <c r="B111" i="58"/>
  <c r="F984" i="40" a="1"/>
  <c r="B985" i="40"/>
  <c r="F984" i="40" l="1"/>
  <c r="B136" i="87"/>
  <c r="V3" i="87"/>
  <c r="B136" i="83"/>
  <c r="V3" i="83"/>
  <c r="B136" i="82"/>
  <c r="V3" i="82"/>
  <c r="D1485" i="40"/>
  <c r="AT107" i="81"/>
  <c r="C11" i="81" s="1"/>
  <c r="AA108" i="81"/>
  <c r="C14" i="81"/>
  <c r="E14" i="81" s="1"/>
  <c r="B136" i="80"/>
  <c r="V3" i="80"/>
  <c r="B136" i="79"/>
  <c r="V3" i="79"/>
  <c r="AY105" i="66"/>
  <c r="BA104" i="66"/>
  <c r="AY106" i="58"/>
  <c r="BA105" i="58"/>
  <c r="AA111" i="58"/>
  <c r="AT110" i="58"/>
  <c r="B112" i="58"/>
  <c r="B986" i="40"/>
  <c r="B1484" i="40" a="1"/>
  <c r="A986" i="40"/>
  <c r="F985" i="40" a="1"/>
  <c r="F985" i="40" l="1"/>
  <c r="F986" i="40"/>
  <c r="D987" i="40"/>
  <c r="B1484" i="40"/>
  <c r="D1486" i="40"/>
  <c r="B136" i="81"/>
  <c r="V3" i="81"/>
  <c r="AY106" i="66"/>
  <c r="BA105" i="66"/>
  <c r="AY107" i="58"/>
  <c r="BA106" i="58"/>
  <c r="AA112" i="58"/>
  <c r="B113" i="58"/>
  <c r="AT111" i="58"/>
  <c r="B1485" i="40"/>
  <c r="F1484" i="40" a="1"/>
  <c r="F1484" i="40" l="1"/>
  <c r="D1487" i="40"/>
  <c r="D988" i="40"/>
  <c r="AY107" i="66"/>
  <c r="BA106" i="66"/>
  <c r="AY108" i="58"/>
  <c r="BA107" i="58"/>
  <c r="AA113" i="58"/>
  <c r="AT112" i="58"/>
  <c r="B114" i="58"/>
  <c r="B987" i="40" a="1"/>
  <c r="B1486" i="40"/>
  <c r="F1485" i="40" a="1"/>
  <c r="F1485" i="40" l="1"/>
  <c r="B987" i="40"/>
  <c r="D1488" i="40"/>
  <c r="D989" i="40"/>
  <c r="AY108" i="66"/>
  <c r="BA107" i="66"/>
  <c r="AY109" i="58"/>
  <c r="BA108" i="58"/>
  <c r="AA114" i="58"/>
  <c r="AT113" i="58"/>
  <c r="B115" i="58"/>
  <c r="B988" i="40"/>
  <c r="F1486" i="40" a="1"/>
  <c r="F987" i="40" a="1"/>
  <c r="B1487" i="40"/>
  <c r="F1486" i="40" l="1"/>
  <c r="F987" i="40"/>
  <c r="D990" i="40"/>
  <c r="AY109" i="66"/>
  <c r="AY110" i="66" s="1"/>
  <c r="AY111" i="66" s="1"/>
  <c r="AY112" i="66" s="1"/>
  <c r="AY113" i="66" s="1"/>
  <c r="AY114" i="66" s="1"/>
  <c r="AY115" i="66" s="1"/>
  <c r="AY116" i="66" s="1"/>
  <c r="BA108" i="66"/>
  <c r="AY110" i="58"/>
  <c r="BA109" i="58"/>
  <c r="AA115" i="58"/>
  <c r="AT114" i="58"/>
  <c r="C11" i="58" s="1"/>
  <c r="C14" i="58"/>
  <c r="F988" i="40" a="1"/>
  <c r="B1488" i="40"/>
  <c r="A1488" i="40"/>
  <c r="B989" i="40"/>
  <c r="F1487" i="40" a="1"/>
  <c r="M24" i="45" a="1"/>
  <c r="F988" i="40" l="1"/>
  <c r="F1487" i="40"/>
  <c r="F1488" i="40"/>
  <c r="D1489" i="40"/>
  <c r="D991" i="40"/>
  <c r="BA110" i="58"/>
  <c r="AY111" i="58"/>
  <c r="M24" i="45"/>
  <c r="K24" i="45" s="1"/>
  <c r="E14" i="58"/>
  <c r="B136" i="58"/>
  <c r="V3" i="58"/>
  <c r="B990" i="40"/>
  <c r="O2" i="40" a="1"/>
  <c r="F989" i="40" a="1"/>
  <c r="F989" i="40" l="1"/>
  <c r="D1490" i="40"/>
  <c r="AY112" i="58"/>
  <c r="BA111" i="58"/>
  <c r="O2" i="40"/>
  <c r="D47" i="40" s="1"/>
  <c r="Y124" i="58"/>
  <c r="Q26" i="45" a="1"/>
  <c r="Q25" i="45" a="1"/>
  <c r="F990" i="40" a="1"/>
  <c r="B4" i="40" a="1"/>
  <c r="A991" i="40"/>
  <c r="B991" i="40"/>
  <c r="Q24" i="45" a="1"/>
  <c r="B1489" i="40" a="1"/>
  <c r="F990" i="40" l="1"/>
  <c r="D992" i="40"/>
  <c r="B1489" i="40"/>
  <c r="F991" i="40"/>
  <c r="D1491" i="40"/>
  <c r="Q26" i="45"/>
  <c r="Q25" i="45"/>
  <c r="R25" i="45" s="1"/>
  <c r="BA112" i="58"/>
  <c r="AY113" i="58"/>
  <c r="B4" i="40"/>
  <c r="Q24" i="45"/>
  <c r="X124" i="58"/>
  <c r="B1490" i="40"/>
  <c r="R10" i="45" a="1"/>
  <c r="F1489" i="40" a="1"/>
  <c r="C36" i="11" a="1"/>
  <c r="F1489" i="40" l="1"/>
  <c r="D1492" i="40"/>
  <c r="D993" i="40"/>
  <c r="C36" i="11"/>
  <c r="R26" i="45"/>
  <c r="R10" i="45"/>
  <c r="R24" i="45"/>
  <c r="AY114" i="58"/>
  <c r="BA113" i="58"/>
  <c r="B992" i="40" a="1"/>
  <c r="B1491" i="40"/>
  <c r="F1490" i="40" a="1"/>
  <c r="F1490" i="40" l="1"/>
  <c r="B992" i="40"/>
  <c r="D1493" i="40"/>
  <c r="D994" i="40"/>
  <c r="AY115" i="58"/>
  <c r="BA114" i="58"/>
  <c r="B993" i="40"/>
  <c r="B1492" i="40"/>
  <c r="F1491" i="40" a="1"/>
  <c r="F992" i="40" a="1"/>
  <c r="F1491" i="40" l="1"/>
  <c r="F992" i="40"/>
  <c r="D995" i="40"/>
  <c r="AY116" i="58"/>
  <c r="BA115" i="58"/>
  <c r="B1493" i="40"/>
  <c r="A1493" i="40"/>
  <c r="F1492" i="40" a="1"/>
  <c r="B994" i="40"/>
  <c r="F993" i="40" a="1"/>
  <c r="F993" i="40" l="1"/>
  <c r="F1492" i="40"/>
  <c r="F1493" i="40"/>
  <c r="D1494" i="40"/>
  <c r="D996" i="40"/>
  <c r="F994" i="40" a="1"/>
  <c r="B995" i="40"/>
  <c r="F994" i="40" l="1"/>
  <c r="D1495" i="40"/>
  <c r="B996" i="40"/>
  <c r="A996" i="40"/>
  <c r="F995" i="40" a="1"/>
  <c r="B1494" i="40" a="1"/>
  <c r="F995" i="40" l="1"/>
  <c r="D997" i="40"/>
  <c r="F996" i="40"/>
  <c r="B1494" i="40"/>
  <c r="D1496" i="40"/>
  <c r="F1494" i="40" a="1"/>
  <c r="B1495" i="40"/>
  <c r="F1494" i="40" l="1"/>
  <c r="D1497" i="40"/>
  <c r="D998" i="40"/>
  <c r="B997" i="40" a="1"/>
  <c r="B1496" i="40"/>
  <c r="F1495" i="40" a="1"/>
  <c r="F1495" i="40" l="1"/>
  <c r="B997" i="40"/>
  <c r="D1498" i="40"/>
  <c r="D999" i="40"/>
  <c r="F1496" i="40" a="1"/>
  <c r="B1497" i="40"/>
  <c r="F997" i="40" a="1"/>
  <c r="B998" i="40"/>
  <c r="F1496" i="40" l="1"/>
  <c r="F997" i="40"/>
  <c r="D1000" i="40"/>
  <c r="B999" i="40"/>
  <c r="F1497" i="40" a="1"/>
  <c r="A1498" i="40"/>
  <c r="B1498" i="40"/>
  <c r="F998" i="40" a="1"/>
  <c r="F1497" i="40" l="1"/>
  <c r="F998" i="40"/>
  <c r="D1499" i="40"/>
  <c r="F1498" i="40"/>
  <c r="D1001" i="40"/>
  <c r="F999" i="40" a="1"/>
  <c r="B1000" i="40"/>
  <c r="F999" i="40" l="1"/>
  <c r="D1500" i="40"/>
  <c r="B1001" i="40"/>
  <c r="B1499" i="40" a="1"/>
  <c r="F1000" i="40" a="1"/>
  <c r="A1001" i="40"/>
  <c r="F1000" i="40" l="1"/>
  <c r="B1499" i="40"/>
  <c r="F1001" i="40"/>
  <c r="D1002" i="40"/>
  <c r="D1501" i="40"/>
  <c r="B1500" i="40"/>
  <c r="F1499" i="40" a="1"/>
  <c r="F1499" i="40" l="1"/>
  <c r="D1003" i="40"/>
  <c r="D1502" i="40"/>
  <c r="B1501" i="40"/>
  <c r="B1002" i="40" a="1"/>
  <c r="F1500" i="40" a="1"/>
  <c r="F1500" i="40" l="1"/>
  <c r="B1002" i="40"/>
  <c r="D1004" i="40"/>
  <c r="D1503" i="40"/>
  <c r="F1501" i="40" a="1"/>
  <c r="B1502" i="40"/>
  <c r="F1002" i="40" a="1"/>
  <c r="B1003" i="40"/>
  <c r="F1501" i="40" l="1"/>
  <c r="F1002" i="40"/>
  <c r="D1005" i="40"/>
  <c r="B1503" i="40"/>
  <c r="F1502" i="40" a="1"/>
  <c r="B1004" i="40"/>
  <c r="A1503" i="40"/>
  <c r="F1003" i="40" a="1"/>
  <c r="F1502" i="40" l="1"/>
  <c r="F1003" i="40"/>
  <c r="D1504" i="40"/>
  <c r="F1503" i="40"/>
  <c r="D1006" i="40"/>
  <c r="B1005" i="40"/>
  <c r="F1004" i="40" a="1"/>
  <c r="F1004" i="40" l="1"/>
  <c r="D1505" i="40"/>
  <c r="A1006" i="40"/>
  <c r="F1005" i="40" a="1"/>
  <c r="B1504" i="40" a="1"/>
  <c r="B1006" i="40"/>
  <c r="F1005" i="40" l="1"/>
  <c r="B1504" i="40"/>
  <c r="D1007" i="40"/>
  <c r="F1006" i="40"/>
  <c r="D1506" i="40"/>
  <c r="F1504" i="40" a="1"/>
  <c r="B1505" i="40"/>
  <c r="F1504" i="40" l="1"/>
  <c r="D1008" i="40"/>
  <c r="D1507" i="40"/>
  <c r="B1506" i="40"/>
  <c r="B1007" i="40" a="1"/>
  <c r="F1505" i="40" a="1"/>
  <c r="F1505" i="40" l="1"/>
  <c r="B1007" i="40"/>
  <c r="D1009" i="40"/>
  <c r="D1508" i="40"/>
  <c r="F1506" i="40" a="1"/>
  <c r="F1007" i="40" a="1"/>
  <c r="B1008" i="40"/>
  <c r="B1507" i="40"/>
  <c r="F1506" i="40" l="1"/>
  <c r="F1007" i="40"/>
  <c r="D1010" i="40"/>
  <c r="B1508" i="40"/>
  <c r="B1009" i="40"/>
  <c r="F1008" i="40" a="1"/>
  <c r="A1508" i="40"/>
  <c r="F1507" i="40" a="1"/>
  <c r="F1008" i="40" l="1"/>
  <c r="F1507" i="40"/>
  <c r="D1509" i="40"/>
  <c r="F1508" i="40"/>
  <c r="D1011" i="40"/>
  <c r="F1009" i="40" a="1"/>
  <c r="B1010" i="40"/>
  <c r="F1009" i="40" l="1"/>
  <c r="D1510" i="40"/>
  <c r="A1011" i="40"/>
  <c r="B1509" i="40" a="1"/>
  <c r="F1010" i="40" a="1"/>
  <c r="B1011" i="40"/>
  <c r="F1010" i="40" l="1"/>
  <c r="B1509" i="40"/>
  <c r="D1012" i="40"/>
  <c r="F1011" i="40"/>
  <c r="D1511" i="40"/>
  <c r="F1509" i="40" a="1"/>
  <c r="B1510" i="40"/>
  <c r="F1509" i="40" l="1"/>
  <c r="D1512" i="40"/>
  <c r="D1013" i="40"/>
  <c r="B1012" i="40" a="1"/>
  <c r="B1511" i="40"/>
  <c r="F1510" i="40" a="1"/>
  <c r="F1510" i="40" l="1"/>
  <c r="B1012" i="40"/>
  <c r="D1513" i="40"/>
  <c r="D1014" i="40"/>
  <c r="F1511" i="40" a="1"/>
  <c r="F1012" i="40" a="1"/>
  <c r="B1512" i="40"/>
  <c r="B1013" i="40"/>
  <c r="F1511" i="40" l="1"/>
  <c r="F1012" i="40"/>
  <c r="D1015" i="40"/>
  <c r="B1014" i="40"/>
  <c r="F1013" i="40" a="1"/>
  <c r="F1512" i="40" a="1"/>
  <c r="B1513" i="40"/>
  <c r="A1513" i="40"/>
  <c r="F1013" i="40" l="1"/>
  <c r="F1512" i="40"/>
  <c r="D1514" i="40"/>
  <c r="F1513" i="40"/>
  <c r="D1016" i="40"/>
  <c r="F1014" i="40" a="1"/>
  <c r="B1015" i="40"/>
  <c r="F1014" i="40" l="1"/>
  <c r="D1515" i="40"/>
  <c r="B1016" i="40"/>
  <c r="B1514" i="40" a="1"/>
  <c r="F1015" i="40" a="1"/>
  <c r="A1016" i="40"/>
  <c r="F1015" i="40" l="1"/>
  <c r="B1514" i="40"/>
  <c r="F1016" i="40"/>
  <c r="D1017" i="40"/>
  <c r="D1516" i="40"/>
  <c r="F1514" i="40" a="1"/>
  <c r="B1515" i="40"/>
  <c r="F1514" i="40" l="1"/>
  <c r="D1517" i="40"/>
  <c r="D1018" i="40"/>
  <c r="B1017" i="40" a="1"/>
  <c r="B1516" i="40"/>
  <c r="F1515" i="40" a="1"/>
  <c r="F1515" i="40" l="1"/>
  <c r="B1017" i="40"/>
  <c r="D1518" i="40"/>
  <c r="D1019" i="40"/>
  <c r="F1516" i="40" a="1"/>
  <c r="F1017" i="40" a="1"/>
  <c r="B1517" i="40"/>
  <c r="B1018" i="40"/>
  <c r="F1516" i="40" l="1"/>
  <c r="F1017" i="40"/>
  <c r="D1020" i="40"/>
  <c r="B1019" i="40"/>
  <c r="F1018" i="40" a="1"/>
  <c r="A1518" i="40"/>
  <c r="F1517" i="40" a="1"/>
  <c r="B1518" i="40"/>
  <c r="F1018" i="40" l="1"/>
  <c r="F1517" i="40"/>
  <c r="D1519" i="40"/>
  <c r="F1518" i="40"/>
  <c r="D1021" i="40"/>
  <c r="F1019" i="40" a="1"/>
  <c r="B1020" i="40"/>
  <c r="F1019" i="40" l="1"/>
  <c r="D1520" i="40"/>
  <c r="B1021" i="40"/>
  <c r="F1020" i="40" a="1"/>
  <c r="A1021" i="40"/>
  <c r="B1519" i="40" a="1"/>
  <c r="F1020" i="40" l="1"/>
  <c r="D1022" i="40"/>
  <c r="F1021" i="40"/>
  <c r="B1519" i="40"/>
  <c r="D1521" i="40"/>
  <c r="B1520" i="40"/>
  <c r="F1519" i="40" a="1"/>
  <c r="F1519" i="40" l="1"/>
  <c r="D1522" i="40"/>
  <c r="D1023" i="40"/>
  <c r="B1022" i="40" a="1"/>
  <c r="F1520" i="40" a="1"/>
  <c r="B1521" i="40"/>
  <c r="F1520" i="40" l="1"/>
  <c r="B1022" i="40"/>
  <c r="D1523" i="40"/>
  <c r="D1024" i="40"/>
  <c r="F1521" i="40" a="1"/>
  <c r="F1022" i="40" a="1"/>
  <c r="B1522" i="40"/>
  <c r="B1023" i="40"/>
  <c r="F1521" i="40" l="1"/>
  <c r="F1022" i="40"/>
  <c r="D1025" i="40"/>
  <c r="B1024" i="40"/>
  <c r="F1522" i="40" a="1"/>
  <c r="A1523" i="40"/>
  <c r="F1023" i="40" a="1"/>
  <c r="B1523" i="40"/>
  <c r="F1522" i="40" l="1"/>
  <c r="F1023" i="40"/>
  <c r="D1524" i="40"/>
  <c r="F1523" i="40"/>
  <c r="D1026" i="40"/>
  <c r="F1024" i="40" a="1"/>
  <c r="B1025" i="40"/>
  <c r="F1024" i="40" l="1"/>
  <c r="D1525" i="40"/>
  <c r="B1524" i="40" a="1"/>
  <c r="B1026" i="40"/>
  <c r="F1025" i="40" a="1"/>
  <c r="A1026" i="40"/>
  <c r="F1025" i="40" l="1"/>
  <c r="B1524" i="40"/>
  <c r="F1026" i="40"/>
  <c r="D1027" i="40"/>
  <c r="D1526" i="40"/>
  <c r="B1525" i="40"/>
  <c r="F1524" i="40" a="1"/>
  <c r="F1524" i="40" l="1"/>
  <c r="D1527" i="40"/>
  <c r="D1028" i="40"/>
  <c r="B1027" i="40" a="1"/>
  <c r="B1526" i="40"/>
  <c r="F1525" i="40" a="1"/>
  <c r="F1525" i="40" l="1"/>
  <c r="B1027" i="40"/>
  <c r="D1528" i="40"/>
  <c r="D1029" i="40"/>
  <c r="F1526" i="40" a="1"/>
  <c r="B1028" i="40"/>
  <c r="B1527" i="40"/>
  <c r="F1027" i="40" a="1"/>
  <c r="F1526" i="40" l="1"/>
  <c r="F1027" i="40"/>
  <c r="D1030" i="40"/>
  <c r="B1029" i="40"/>
  <c r="A1528" i="40"/>
  <c r="F1527" i="40" a="1"/>
  <c r="F1028" i="40" a="1"/>
  <c r="B1528" i="40"/>
  <c r="F1527" i="40" l="1"/>
  <c r="F1028" i="40"/>
  <c r="D1529" i="40"/>
  <c r="F1528" i="40"/>
  <c r="D1031" i="40"/>
  <c r="B1030" i="40"/>
  <c r="F1029" i="40" a="1"/>
  <c r="F1029" i="40" l="1"/>
  <c r="D1530" i="40"/>
  <c r="F1030" i="40" a="1"/>
  <c r="B1529" i="40" a="1"/>
  <c r="B1031" i="40"/>
  <c r="A1031" i="40"/>
  <c r="F1030" i="40" l="1"/>
  <c r="B1529" i="40"/>
  <c r="D1032" i="40"/>
  <c r="F1031" i="40"/>
  <c r="D1531" i="40"/>
  <c r="F1529" i="40" a="1"/>
  <c r="B1530" i="40"/>
  <c r="F1529" i="40" l="1"/>
  <c r="D1033" i="40"/>
  <c r="D1532" i="40"/>
  <c r="B1531" i="40"/>
  <c r="B1032" i="40" a="1"/>
  <c r="F1530" i="40" a="1"/>
  <c r="F1530" i="40" l="1"/>
  <c r="B1032" i="40"/>
  <c r="D1034" i="40"/>
  <c r="D1533" i="40"/>
  <c r="F1531" i="40" a="1"/>
  <c r="F1032" i="40" a="1"/>
  <c r="B1033" i="40"/>
  <c r="B1532" i="40"/>
  <c r="F1531" i="40" l="1"/>
  <c r="F1032" i="40"/>
  <c r="D1035" i="40"/>
  <c r="A1533" i="40"/>
  <c r="F1033" i="40" a="1"/>
  <c r="B1533" i="40"/>
  <c r="B1034" i="40"/>
  <c r="F1532" i="40" a="1"/>
  <c r="F1033" i="40" l="1"/>
  <c r="F1532" i="40"/>
  <c r="D1534" i="40"/>
  <c r="F1533" i="40"/>
  <c r="D1036" i="40"/>
  <c r="F1034" i="40" a="1"/>
  <c r="B1035" i="40"/>
  <c r="F1034" i="40" l="1"/>
  <c r="D1535" i="40"/>
  <c r="A1036" i="40"/>
  <c r="B1534" i="40" a="1"/>
  <c r="F1035" i="40" a="1"/>
  <c r="B1036" i="40"/>
  <c r="F1035" i="40" l="1"/>
  <c r="B1534" i="40"/>
  <c r="D1037" i="40"/>
  <c r="F1036" i="40"/>
  <c r="D1536" i="40"/>
  <c r="B1535" i="40"/>
  <c r="F1534" i="40" a="1"/>
  <c r="F1534" i="40" l="1"/>
  <c r="D1038" i="40"/>
  <c r="D1537" i="40"/>
  <c r="B1037" i="40" a="1"/>
  <c r="B1536" i="40"/>
  <c r="F1535" i="40" a="1"/>
  <c r="F1535" i="40" l="1"/>
  <c r="B1037" i="40"/>
  <c r="D1039" i="40"/>
  <c r="D1538" i="40"/>
  <c r="F1536" i="40" a="1"/>
  <c r="B1537" i="40"/>
  <c r="F1037" i="40" a="1"/>
  <c r="B1038" i="40"/>
  <c r="F1536" i="40" l="1"/>
  <c r="F1037" i="40"/>
  <c r="D1040" i="40"/>
  <c r="A1538" i="40"/>
  <c r="F1537" i="40" a="1"/>
  <c r="B1538" i="40"/>
  <c r="F1038" i="40" a="1"/>
  <c r="B1039" i="40"/>
  <c r="F1038" i="40" l="1"/>
  <c r="F1537" i="40"/>
  <c r="D1539" i="40"/>
  <c r="F1538" i="40"/>
  <c r="D1041" i="40"/>
  <c r="F1039" i="40" a="1"/>
  <c r="B1040" i="40"/>
  <c r="F1039" i="40" l="1"/>
  <c r="D1540" i="40"/>
  <c r="A1041" i="40"/>
  <c r="B1041" i="40"/>
  <c r="F1040" i="40" a="1"/>
  <c r="B1539" i="40" a="1"/>
  <c r="F1040" i="40" l="1"/>
  <c r="F1041" i="40"/>
  <c r="D1042" i="40"/>
  <c r="B1539" i="40"/>
  <c r="D1541" i="40"/>
  <c r="B1540" i="40"/>
  <c r="F1539" i="40" a="1"/>
  <c r="F1539" i="40" l="1"/>
  <c r="D1043" i="40"/>
  <c r="D1542" i="40"/>
  <c r="B1541" i="40"/>
  <c r="B1042" i="40" a="1"/>
  <c r="F1540" i="40" a="1"/>
  <c r="F1540" i="40" l="1"/>
  <c r="B1042" i="40"/>
  <c r="D1044" i="40"/>
  <c r="D1543" i="40"/>
  <c r="F1541" i="40" a="1"/>
  <c r="F1042" i="40" a="1"/>
  <c r="B1043" i="40"/>
  <c r="B1542" i="40"/>
  <c r="F1541" i="40" l="1"/>
  <c r="F1042" i="40"/>
  <c r="D1045" i="40"/>
  <c r="B1543" i="40"/>
  <c r="F1542" i="40" a="1"/>
  <c r="A1543" i="40"/>
  <c r="B1044" i="40"/>
  <c r="F1043" i="40" a="1"/>
  <c r="F1542" i="40" l="1"/>
  <c r="F1043" i="40"/>
  <c r="D1544" i="40"/>
  <c r="F1543" i="40"/>
  <c r="D1046" i="40"/>
  <c r="F1044" i="40" a="1"/>
  <c r="B1045" i="40"/>
  <c r="F1044" i="40" l="1"/>
  <c r="D1545" i="40"/>
  <c r="B1046" i="40"/>
  <c r="B1544" i="40" a="1"/>
  <c r="F1045" i="40" a="1"/>
  <c r="A1046" i="40"/>
  <c r="F1045" i="40" l="1"/>
  <c r="B1544" i="40"/>
  <c r="F1046" i="40"/>
  <c r="D1047" i="40"/>
  <c r="D1546" i="40"/>
  <c r="F1544" i="40" a="1"/>
  <c r="B1545" i="40"/>
  <c r="F1544" i="40" l="1"/>
  <c r="D1547" i="40"/>
  <c r="D1048" i="40"/>
  <c r="B1047" i="40" a="1"/>
  <c r="B1546" i="40"/>
  <c r="F1545" i="40" a="1"/>
  <c r="F1545" i="40" l="1"/>
  <c r="B1047" i="40"/>
  <c r="D1548" i="40"/>
  <c r="D1049" i="40"/>
  <c r="F1546" i="40" a="1"/>
  <c r="F1047" i="40" a="1"/>
  <c r="B1547" i="40"/>
  <c r="B1048" i="40"/>
  <c r="F1546" i="40" l="1"/>
  <c r="F1047" i="40"/>
  <c r="D1050" i="40"/>
  <c r="B1548" i="40"/>
  <c r="F1547" i="40" a="1"/>
  <c r="B1049" i="40"/>
  <c r="F1048" i="40" a="1"/>
  <c r="A1548" i="40"/>
  <c r="F1547" i="40" l="1"/>
  <c r="F1048" i="40"/>
  <c r="F1548" i="40"/>
  <c r="D1549" i="40"/>
  <c r="D1051" i="40"/>
  <c r="F1049" i="40" a="1"/>
  <c r="B1050" i="40"/>
  <c r="F1049" i="40" l="1"/>
  <c r="D1550" i="40"/>
  <c r="B1051" i="40"/>
  <c r="A1051" i="40"/>
  <c r="B1549" i="40" a="1"/>
  <c r="F1050" i="40" a="1"/>
  <c r="F1050" i="40" l="1"/>
  <c r="B1549" i="40"/>
  <c r="F1051" i="40"/>
  <c r="D1052" i="40"/>
  <c r="D1551" i="40"/>
  <c r="F1549" i="40" a="1"/>
  <c r="B1550" i="40"/>
  <c r="F1549" i="40" l="1"/>
  <c r="D1552" i="40"/>
  <c r="D1053" i="40"/>
  <c r="B1052" i="40" a="1"/>
  <c r="B1551" i="40"/>
  <c r="F1550" i="40" a="1"/>
  <c r="F1550" i="40" l="1"/>
  <c r="B1052" i="40"/>
  <c r="D1553" i="40"/>
  <c r="D1054" i="40"/>
  <c r="F1551" i="40" a="1"/>
  <c r="F1052" i="40" a="1"/>
  <c r="B1552" i="40"/>
  <c r="B1053" i="40"/>
  <c r="F1551" i="40" l="1"/>
  <c r="F1052" i="40"/>
  <c r="D1055" i="40"/>
  <c r="B1054" i="40"/>
  <c r="F1053" i="40" a="1"/>
  <c r="A1553" i="40"/>
  <c r="F1552" i="40" a="1"/>
  <c r="B1553" i="40"/>
  <c r="F1552" i="40" l="1"/>
  <c r="F1053" i="40"/>
  <c r="D1554" i="40"/>
  <c r="F1553" i="40"/>
  <c r="D1056" i="40"/>
  <c r="B1055" i="40"/>
  <c r="F1054" i="40" a="1"/>
  <c r="F1054" i="40" l="1"/>
  <c r="D1555" i="40"/>
  <c r="A1056" i="40"/>
  <c r="F1055" i="40" a="1"/>
  <c r="B1056" i="40"/>
  <c r="B1554" i="40" a="1"/>
  <c r="F1055" i="40" l="1"/>
  <c r="B1554" i="40"/>
  <c r="D1057" i="40"/>
  <c r="F1056" i="40"/>
  <c r="D1556" i="40"/>
  <c r="F1554" i="40" a="1"/>
  <c r="B1555" i="40"/>
  <c r="F1554" i="40" l="1"/>
  <c r="D1557" i="40"/>
  <c r="D1058" i="40"/>
  <c r="B1057" i="40" a="1"/>
  <c r="B1556" i="40"/>
  <c r="F1555" i="40" a="1"/>
  <c r="F1555" i="40" l="1"/>
  <c r="B1057" i="40"/>
  <c r="D1558" i="40"/>
  <c r="D1059" i="40"/>
  <c r="F1556" i="40" a="1"/>
  <c r="B1058" i="40"/>
  <c r="F1057" i="40" a="1"/>
  <c r="B1557" i="40"/>
  <c r="F1556" i="40" l="1"/>
  <c r="F1057" i="40"/>
  <c r="D1060" i="40"/>
  <c r="B1059" i="40"/>
  <c r="F1557" i="40" a="1"/>
  <c r="B1558" i="40"/>
  <c r="F1058" i="40" a="1"/>
  <c r="A1558" i="40"/>
  <c r="F1058" i="40" l="1"/>
  <c r="F1557" i="40"/>
  <c r="F1558" i="40"/>
  <c r="D1559" i="40"/>
  <c r="D1061" i="40"/>
  <c r="F1059" i="40" a="1"/>
  <c r="B1060" i="40"/>
  <c r="F1059" i="40" l="1"/>
  <c r="D1560" i="40"/>
  <c r="A1061" i="40"/>
  <c r="B1559" i="40" a="1"/>
  <c r="F1060" i="40" a="1"/>
  <c r="B1061" i="40"/>
  <c r="F1060" i="40" l="1"/>
  <c r="B1559" i="40"/>
  <c r="D1062" i="40"/>
  <c r="F1061" i="40"/>
  <c r="D1561" i="40"/>
  <c r="B1560" i="40"/>
  <c r="F1559" i="40" a="1"/>
  <c r="F1559" i="40" l="1"/>
  <c r="D1063" i="40"/>
  <c r="D1562" i="40"/>
  <c r="B1561" i="40"/>
  <c r="B1062" i="40" a="1"/>
  <c r="F1560" i="40" a="1"/>
  <c r="F1560" i="40" l="1"/>
  <c r="B1062" i="40"/>
  <c r="D1064" i="40"/>
  <c r="D1563" i="40"/>
  <c r="F1561" i="40" a="1"/>
  <c r="B1063" i="40"/>
  <c r="B1562" i="40"/>
  <c r="F1062" i="40" a="1"/>
  <c r="F1561" i="40" l="1"/>
  <c r="F1062" i="40"/>
  <c r="D1065" i="40"/>
  <c r="A1563" i="40"/>
  <c r="F1063" i="40" a="1"/>
  <c r="F1562" i="40" a="1"/>
  <c r="B1064" i="40"/>
  <c r="B1563" i="40"/>
  <c r="F1063" i="40" l="1"/>
  <c r="F1562" i="40"/>
  <c r="F1563" i="40"/>
  <c r="D1564" i="40"/>
  <c r="D1066" i="40"/>
  <c r="F1064" i="40" a="1"/>
  <c r="B1065" i="40"/>
  <c r="F1064" i="40" l="1"/>
  <c r="D1565" i="40"/>
  <c r="B1564" i="40" a="1"/>
  <c r="B1066" i="40"/>
  <c r="F1065" i="40" a="1"/>
  <c r="A1066" i="40"/>
  <c r="F1065" i="40" l="1"/>
  <c r="B1564" i="40"/>
  <c r="F1066" i="40"/>
  <c r="D1067" i="40"/>
  <c r="D1566" i="40"/>
  <c r="B1565" i="40"/>
  <c r="F1564" i="40" a="1"/>
  <c r="F1564" i="40" l="1"/>
  <c r="D1567" i="40"/>
  <c r="D1068" i="40"/>
  <c r="B1067" i="40" a="1"/>
  <c r="B1566" i="40"/>
  <c r="F1565" i="40" a="1"/>
  <c r="F1565" i="40" l="1"/>
  <c r="B1067" i="40"/>
  <c r="D1568" i="40"/>
  <c r="D1069" i="40"/>
  <c r="F1566" i="40" a="1"/>
  <c r="B1068" i="40"/>
  <c r="B1567" i="40"/>
  <c r="F1067" i="40" a="1"/>
  <c r="F1566" i="40" l="1"/>
  <c r="F1067" i="40"/>
  <c r="D1070" i="40"/>
  <c r="B1069" i="40"/>
  <c r="A1568" i="40"/>
  <c r="F1567" i="40" a="1"/>
  <c r="F1068" i="40" a="1"/>
  <c r="B1568" i="40"/>
  <c r="F1567" i="40" l="1"/>
  <c r="F1068" i="40"/>
  <c r="D1569" i="40"/>
  <c r="F1568" i="40"/>
  <c r="D1071" i="40"/>
  <c r="F1069" i="40" a="1"/>
  <c r="B1070" i="40"/>
  <c r="F1069" i="40" l="1"/>
  <c r="D1570" i="40"/>
  <c r="B1071" i="40"/>
  <c r="B1569" i="40" a="1"/>
  <c r="F1070" i="40" a="1"/>
  <c r="A1071" i="40"/>
  <c r="F1070" i="40" l="1"/>
  <c r="B1569" i="40"/>
  <c r="F1071" i="40"/>
  <c r="D1072" i="40"/>
  <c r="D1571" i="40"/>
  <c r="B1570" i="40"/>
  <c r="F1569" i="40" a="1"/>
  <c r="F1569" i="40" l="1"/>
  <c r="D1572" i="40"/>
  <c r="D1073" i="40"/>
  <c r="B1072" i="40" a="1"/>
  <c r="B1571" i="40"/>
  <c r="F1570" i="40" a="1"/>
  <c r="F1570" i="40" l="1"/>
  <c r="B1072" i="40"/>
  <c r="D1573" i="40"/>
  <c r="D1074" i="40"/>
  <c r="F1571" i="40" a="1"/>
  <c r="B1073" i="40"/>
  <c r="F1072" i="40" a="1"/>
  <c r="B1572" i="40"/>
  <c r="F1571" i="40" l="1"/>
  <c r="F1072" i="40"/>
  <c r="D1075" i="40"/>
  <c r="B1074" i="40"/>
  <c r="F1073" i="40" a="1"/>
  <c r="F1572" i="40" a="1"/>
  <c r="A1573" i="40"/>
  <c r="B1573" i="40"/>
  <c r="F1073" i="40" l="1"/>
  <c r="F1572" i="40"/>
  <c r="F1573" i="40"/>
  <c r="D1574" i="40"/>
  <c r="D1076" i="40"/>
  <c r="F1074" i="40" a="1"/>
  <c r="B1075" i="40"/>
  <c r="F1074" i="40" l="1"/>
  <c r="D1575" i="40"/>
  <c r="B1076" i="40"/>
  <c r="B1574" i="40" a="1"/>
  <c r="F1075" i="40" a="1"/>
  <c r="A1076" i="40"/>
  <c r="F1075" i="40" l="1"/>
  <c r="B1574" i="40"/>
  <c r="F1076" i="40"/>
  <c r="D1077" i="40"/>
  <c r="D1576" i="40"/>
  <c r="B1575" i="40"/>
  <c r="F1574" i="40" a="1"/>
  <c r="F1574" i="40" l="1"/>
  <c r="D1577" i="40"/>
  <c r="D1078" i="40"/>
  <c r="B1077" i="40" a="1"/>
  <c r="B1576" i="40"/>
  <c r="F1575" i="40" a="1"/>
  <c r="F1575" i="40" l="1"/>
  <c r="B1077" i="40"/>
  <c r="D1578" i="40"/>
  <c r="D1079" i="40"/>
  <c r="F1576" i="40" a="1"/>
  <c r="B1078" i="40"/>
  <c r="B1577" i="40"/>
  <c r="F1077" i="40" a="1"/>
  <c r="F1576" i="40" l="1"/>
  <c r="F1077" i="40"/>
  <c r="D1080" i="40"/>
  <c r="B1079" i="40"/>
  <c r="A1578" i="40"/>
  <c r="B1578" i="40"/>
  <c r="F1078" i="40" a="1"/>
  <c r="F1577" i="40" a="1"/>
  <c r="F1078" i="40" l="1"/>
  <c r="F1577" i="40"/>
  <c r="F1578" i="40"/>
  <c r="D1579" i="40"/>
  <c r="D1081" i="40"/>
  <c r="B1080" i="40"/>
  <c r="F1079" i="40" a="1"/>
  <c r="F1079" i="40" l="1"/>
  <c r="D1580" i="40"/>
  <c r="B1579" i="40" a="1"/>
  <c r="B1081" i="40"/>
  <c r="F1080" i="40" a="1"/>
  <c r="A1081" i="40"/>
  <c r="F1080" i="40" l="1"/>
  <c r="F1081" i="40"/>
  <c r="B1579" i="40"/>
  <c r="D1082" i="40"/>
  <c r="D1581" i="40"/>
  <c r="F1579" i="40" a="1"/>
  <c r="B1580" i="40"/>
  <c r="F1579" i="40" l="1"/>
  <c r="D1582" i="40"/>
  <c r="D1083" i="40"/>
  <c r="B1082" i="40" a="1"/>
  <c r="B1581" i="40"/>
  <c r="F1580" i="40" a="1"/>
  <c r="F1580" i="40" l="1"/>
  <c r="B1082" i="40"/>
  <c r="D1583" i="40"/>
  <c r="D1084" i="40"/>
  <c r="F1581" i="40" a="1"/>
  <c r="F1082" i="40" a="1"/>
  <c r="B1083" i="40"/>
  <c r="B1582" i="40"/>
  <c r="F1581" i="40" l="1"/>
  <c r="F1082" i="40"/>
  <c r="D1085" i="40"/>
  <c r="B1084" i="40"/>
  <c r="F1083" i="40" a="1"/>
  <c r="F1582" i="40" a="1"/>
  <c r="B1583" i="40"/>
  <c r="A1583" i="40"/>
  <c r="F1083" i="40" l="1"/>
  <c r="F1582" i="40"/>
  <c r="F1583" i="40"/>
  <c r="D1584" i="40"/>
  <c r="D1086" i="40"/>
  <c r="F1084" i="40" a="1"/>
  <c r="B1085" i="40"/>
  <c r="F1084" i="40" l="1"/>
  <c r="D1585" i="40"/>
  <c r="B1086" i="40"/>
  <c r="B1584" i="40" a="1"/>
  <c r="F1085" i="40" a="1"/>
  <c r="A1086" i="40"/>
  <c r="F1085" i="40" l="1"/>
  <c r="B1584" i="40"/>
  <c r="F1086" i="40"/>
  <c r="D1087" i="40"/>
  <c r="D1586" i="40"/>
  <c r="F1584" i="40" a="1"/>
  <c r="B1585" i="40"/>
  <c r="F1584" i="40" l="1"/>
  <c r="D1587" i="40"/>
  <c r="D1088" i="40"/>
  <c r="B1087" i="40" a="1"/>
  <c r="B1586" i="40"/>
  <c r="F1585" i="40" a="1"/>
  <c r="F1585" i="40" l="1"/>
  <c r="B1087" i="40"/>
  <c r="D1588" i="40"/>
  <c r="D1089" i="40"/>
  <c r="F1586" i="40" a="1"/>
  <c r="F1087" i="40" a="1"/>
  <c r="B1088" i="40"/>
  <c r="B1587" i="40"/>
  <c r="F1586" i="40" l="1"/>
  <c r="F1087" i="40"/>
  <c r="D1090" i="40"/>
  <c r="B1089" i="40"/>
  <c r="B1588" i="40"/>
  <c r="F1088" i="40" a="1"/>
  <c r="A1588" i="40"/>
  <c r="F1587" i="40" a="1"/>
  <c r="F1088" i="40" l="1"/>
  <c r="F1587" i="40"/>
  <c r="D1589" i="40"/>
  <c r="F1588" i="40"/>
  <c r="D1091" i="40"/>
  <c r="B1090" i="40"/>
  <c r="F1089" i="40" a="1"/>
  <c r="F1089" i="40" l="1"/>
  <c r="D1590" i="40"/>
  <c r="A1091" i="40"/>
  <c r="F1090" i="40" a="1"/>
  <c r="B1589" i="40" a="1"/>
  <c r="B1091" i="40"/>
  <c r="F1090" i="40" l="1"/>
  <c r="B1589" i="40"/>
  <c r="D1092" i="40"/>
  <c r="F1091" i="40"/>
  <c r="D1591" i="40"/>
  <c r="F1589" i="40" a="1"/>
  <c r="B1590" i="40"/>
  <c r="F1589" i="40" l="1"/>
  <c r="D1093" i="40"/>
  <c r="D1592" i="40"/>
  <c r="B1591" i="40"/>
  <c r="B1092" i="40" a="1"/>
  <c r="F1590" i="40" a="1"/>
  <c r="F1590" i="40" l="1"/>
  <c r="B1092" i="40"/>
  <c r="D1094" i="40"/>
  <c r="D1593" i="40"/>
  <c r="F1591" i="40" a="1"/>
  <c r="F1092" i="40" a="1"/>
  <c r="B1093" i="40"/>
  <c r="B1592" i="40"/>
  <c r="F1591" i="40" l="1"/>
  <c r="F1092" i="40"/>
  <c r="D1095" i="40"/>
  <c r="B1593" i="40"/>
  <c r="F1093" i="40" a="1"/>
  <c r="B1094" i="40"/>
  <c r="F1592" i="40" a="1"/>
  <c r="A1593" i="40"/>
  <c r="F1093" i="40" l="1"/>
  <c r="F1592" i="40"/>
  <c r="D1594" i="40"/>
  <c r="F1593" i="40"/>
  <c r="D1096" i="40"/>
  <c r="F1094" i="40" a="1"/>
  <c r="B1095" i="40"/>
  <c r="F1094" i="40" l="1"/>
  <c r="D1595" i="40"/>
  <c r="F1095" i="40" a="1"/>
  <c r="B1594" i="40" a="1"/>
  <c r="A1096" i="40"/>
  <c r="B1096" i="40"/>
  <c r="F1095" i="40" l="1"/>
  <c r="B1594" i="40"/>
  <c r="F1096" i="40"/>
  <c r="D1097" i="40"/>
  <c r="D1596" i="40"/>
  <c r="F1594" i="40" a="1"/>
  <c r="B1595" i="40"/>
  <c r="F1594" i="40" l="1"/>
  <c r="D1597" i="40"/>
  <c r="D1098" i="40"/>
  <c r="B1097" i="40" a="1"/>
  <c r="F1595" i="40" a="1"/>
  <c r="B1596" i="40"/>
  <c r="F1595" i="40" l="1"/>
  <c r="B1097" i="40"/>
  <c r="D1598" i="40"/>
  <c r="D1099" i="40"/>
  <c r="F1596" i="40" a="1"/>
  <c r="B1597" i="40"/>
  <c r="B1098" i="40"/>
  <c r="F1097" i="40" a="1"/>
  <c r="F1596" i="40" l="1"/>
  <c r="F1097" i="40"/>
  <c r="D1100" i="40"/>
  <c r="B1099" i="40"/>
  <c r="B1598" i="40"/>
  <c r="F1597" i="40" a="1"/>
  <c r="F1098" i="40" a="1"/>
  <c r="A1598" i="40"/>
  <c r="F1597" i="40" l="1"/>
  <c r="F1098" i="40"/>
  <c r="F1598" i="40"/>
  <c r="D1599" i="40"/>
  <c r="D1101" i="40"/>
  <c r="F1099" i="40" a="1"/>
  <c r="B1100" i="40"/>
  <c r="F1099" i="40" l="1"/>
  <c r="D1600" i="40"/>
  <c r="B1101" i="40"/>
  <c r="A1101" i="40"/>
  <c r="F1100" i="40" a="1"/>
  <c r="B1599" i="40" a="1"/>
  <c r="F1100" i="40" l="1"/>
  <c r="D1102" i="40"/>
  <c r="F1101" i="40"/>
  <c r="B1599" i="40"/>
  <c r="D1601" i="40"/>
  <c r="F1599" i="40" a="1"/>
  <c r="B1600" i="40"/>
  <c r="F1599" i="40" l="1"/>
  <c r="D1602" i="40"/>
  <c r="D1103" i="40"/>
  <c r="B1102" i="40" a="1"/>
  <c r="F1600" i="40" a="1"/>
  <c r="B1601" i="40"/>
  <c r="F1600" i="40" l="1"/>
  <c r="B1102" i="40"/>
  <c r="D1603" i="40"/>
  <c r="D1104" i="40"/>
  <c r="F1601" i="40" a="1"/>
  <c r="B1602" i="40"/>
  <c r="B1103" i="40"/>
  <c r="F1102" i="40" a="1"/>
  <c r="F1601" i="40" l="1"/>
  <c r="F1102" i="40"/>
  <c r="D1105" i="40"/>
  <c r="A1603" i="40"/>
  <c r="F1602" i="40" a="1"/>
  <c r="B1603" i="40"/>
  <c r="F1103" i="40" a="1"/>
  <c r="B1104" i="40"/>
  <c r="F1602" i="40" l="1"/>
  <c r="F1103" i="40"/>
  <c r="D1604" i="40"/>
  <c r="F1603" i="40"/>
  <c r="D1106" i="40"/>
  <c r="F1104" i="40" a="1"/>
  <c r="B1105" i="40"/>
  <c r="F1104" i="40" l="1"/>
  <c r="D1605" i="40"/>
  <c r="B1604" i="40" a="1"/>
  <c r="A1106" i="40"/>
  <c r="F1105" i="40" a="1"/>
  <c r="B1106" i="40"/>
  <c r="F1105" i="40" l="1"/>
  <c r="B1604" i="40"/>
  <c r="D1107" i="40"/>
  <c r="F1106" i="40"/>
  <c r="D1606" i="40"/>
  <c r="B1605" i="40"/>
  <c r="F1604" i="40" a="1"/>
  <c r="F1604" i="40" l="1"/>
  <c r="D1108" i="40"/>
  <c r="D1607" i="40"/>
  <c r="B1606" i="40"/>
  <c r="F1605" i="40" a="1"/>
  <c r="B1107" i="40" a="1"/>
  <c r="F1605" i="40" l="1"/>
  <c r="B1107" i="40"/>
  <c r="D1109" i="40"/>
  <c r="D1608" i="40"/>
  <c r="F1606" i="40" a="1"/>
  <c r="F1107" i="40" a="1"/>
  <c r="B1607" i="40"/>
  <c r="B1108" i="40"/>
  <c r="F1606" i="40" l="1"/>
  <c r="F1107" i="40"/>
  <c r="D1110" i="40"/>
  <c r="F1108" i="40" a="1"/>
  <c r="A1608" i="40"/>
  <c r="B1608" i="40"/>
  <c r="F1607" i="40" a="1"/>
  <c r="B1109" i="40"/>
  <c r="F1108" i="40" l="1"/>
  <c r="F1607" i="40"/>
  <c r="D1609" i="40"/>
  <c r="F1608" i="40"/>
  <c r="D1111" i="40"/>
  <c r="F1109" i="40" a="1"/>
  <c r="B1110" i="40"/>
  <c r="F1109" i="40" l="1"/>
  <c r="D1610" i="40"/>
  <c r="B1111" i="40"/>
  <c r="F1110" i="40" a="1"/>
  <c r="B1609" i="40" a="1"/>
  <c r="A1111" i="40"/>
  <c r="F1110" i="40" l="1"/>
  <c r="B1609" i="40"/>
  <c r="F1111" i="40"/>
  <c r="D1112" i="40"/>
  <c r="D1611" i="40"/>
  <c r="F1609" i="40" a="1"/>
  <c r="B1610" i="40"/>
  <c r="F1609" i="40" l="1"/>
  <c r="D1612" i="40"/>
  <c r="D1113" i="40"/>
  <c r="B1112" i="40" a="1"/>
  <c r="F1610" i="40" a="1"/>
  <c r="B1611" i="40"/>
  <c r="F1610" i="40" l="1"/>
  <c r="B1112" i="40"/>
  <c r="D1613" i="40"/>
  <c r="D1114" i="40"/>
  <c r="F1611" i="40" a="1"/>
  <c r="B1612" i="40"/>
  <c r="B1113" i="40"/>
  <c r="F1112" i="40" a="1"/>
  <c r="F1611" i="40" l="1"/>
  <c r="F1112" i="40"/>
  <c r="D1115" i="40"/>
  <c r="B1114" i="40"/>
  <c r="B1613" i="40"/>
  <c r="F1612" i="40" a="1"/>
  <c r="F1113" i="40" a="1"/>
  <c r="A1613" i="40"/>
  <c r="F1612" i="40" l="1"/>
  <c r="F1113" i="40"/>
  <c r="D1614" i="40"/>
  <c r="F1613" i="40"/>
  <c r="D1116" i="40"/>
  <c r="F1114" i="40" a="1"/>
  <c r="B1115" i="40"/>
  <c r="F1114" i="40" l="1"/>
  <c r="D1615" i="40"/>
  <c r="A1116" i="40"/>
  <c r="B1116" i="40"/>
  <c r="F1115" i="40" a="1"/>
  <c r="B1614" i="40" a="1"/>
  <c r="F1115" i="40" l="1"/>
  <c r="D1117" i="40"/>
  <c r="F1116" i="40"/>
  <c r="B1614" i="40"/>
  <c r="D1616" i="40"/>
  <c r="B1615" i="40"/>
  <c r="F1614" i="40" a="1"/>
  <c r="F1614" i="40" l="1"/>
  <c r="D1617" i="40"/>
  <c r="D1118" i="40"/>
  <c r="B1117" i="40" a="1"/>
  <c r="B1616" i="40"/>
  <c r="F1615" i="40" a="1"/>
  <c r="F1615" i="40" l="1"/>
  <c r="B1117" i="40"/>
  <c r="D1618" i="40"/>
  <c r="D1119" i="40"/>
  <c r="F1616" i="40" a="1"/>
  <c r="F1117" i="40" a="1"/>
  <c r="B1118" i="40"/>
  <c r="B1617" i="40"/>
  <c r="F1616" i="40" l="1"/>
  <c r="F1117" i="40"/>
  <c r="D1120" i="40"/>
  <c r="B1119" i="40"/>
  <c r="A1618" i="40"/>
  <c r="B1618" i="40"/>
  <c r="F1617" i="40" a="1"/>
  <c r="F1118" i="40" a="1"/>
  <c r="F1617" i="40" l="1"/>
  <c r="F1118" i="40"/>
  <c r="F1618" i="40"/>
  <c r="D1619" i="40"/>
  <c r="D1121" i="40"/>
  <c r="B1120" i="40"/>
  <c r="F1119" i="40" a="1"/>
  <c r="F1119" i="40" l="1"/>
  <c r="D1620" i="40"/>
  <c r="B1121" i="40"/>
  <c r="A1121" i="40"/>
  <c r="F1120" i="40" a="1"/>
  <c r="B1619" i="40" a="1"/>
  <c r="F1120" i="40" l="1"/>
  <c r="D1122" i="40"/>
  <c r="F1121" i="40"/>
  <c r="B1619" i="40"/>
  <c r="D1621" i="40"/>
  <c r="F1619" i="40" a="1"/>
  <c r="B1620" i="40"/>
  <c r="F1619" i="40" l="1"/>
  <c r="D1622" i="40"/>
  <c r="D1123" i="40"/>
  <c r="B1122" i="40" a="1"/>
  <c r="B1621" i="40"/>
  <c r="F1620" i="40" a="1"/>
  <c r="F1620" i="40" l="1"/>
  <c r="B1122" i="40"/>
  <c r="D1623" i="40"/>
  <c r="D1124" i="40"/>
  <c r="F1621" i="40" a="1"/>
  <c r="B1123" i="40"/>
  <c r="F1122" i="40" a="1"/>
  <c r="B1622" i="40"/>
  <c r="F1621" i="40" l="1"/>
  <c r="F1122" i="40"/>
  <c r="D1125" i="40"/>
  <c r="B1623" i="40"/>
  <c r="F1622" i="40" a="1"/>
  <c r="A1623" i="40"/>
  <c r="F1123" i="40" a="1"/>
  <c r="B1124" i="40"/>
  <c r="F1622" i="40" l="1"/>
  <c r="F1123" i="40"/>
  <c r="F1623" i="40"/>
  <c r="D1624" i="40"/>
  <c r="D1126" i="40"/>
  <c r="F1124" i="40" a="1"/>
  <c r="B1125" i="40"/>
  <c r="F1124" i="40" l="1"/>
  <c r="D1625" i="40"/>
  <c r="B1624" i="40" a="1"/>
  <c r="F1125" i="40" a="1"/>
  <c r="A1126" i="40"/>
  <c r="B1126" i="40"/>
  <c r="F1125" i="40" l="1"/>
  <c r="D1127" i="40"/>
  <c r="B1624" i="40"/>
  <c r="F1126" i="40"/>
  <c r="D1626" i="40"/>
  <c r="F1624" i="40" a="1"/>
  <c r="B1625" i="40"/>
  <c r="F1624" i="40" l="1"/>
  <c r="D1627" i="40"/>
  <c r="D1128" i="40"/>
  <c r="B1626" i="40"/>
  <c r="B1127" i="40" a="1"/>
  <c r="F1625" i="40" a="1"/>
  <c r="F1625" i="40" l="1"/>
  <c r="B1127" i="40"/>
  <c r="D1628" i="40"/>
  <c r="D1129" i="40"/>
  <c r="B1627" i="40"/>
  <c r="F1626" i="40" a="1"/>
  <c r="F1127" i="40" a="1"/>
  <c r="B1128" i="40"/>
  <c r="F1626" i="40" l="1"/>
  <c r="F1127" i="40"/>
  <c r="D1130" i="40"/>
  <c r="B1129" i="40"/>
  <c r="F1627" i="40" a="1"/>
  <c r="A1628" i="40"/>
  <c r="F1128" i="40" a="1"/>
  <c r="B1628" i="40"/>
  <c r="F1627" i="40" l="1"/>
  <c r="F1128" i="40"/>
  <c r="F1628" i="40"/>
  <c r="D1629" i="40"/>
  <c r="D1131" i="40"/>
  <c r="F1129" i="40" a="1"/>
  <c r="B1130" i="40"/>
  <c r="F1129" i="40" l="1"/>
  <c r="D1630" i="40"/>
  <c r="B1629" i="40" a="1"/>
  <c r="A1131" i="40"/>
  <c r="F1130" i="40" a="1"/>
  <c r="B1131" i="40"/>
  <c r="F1130" i="40" l="1"/>
  <c r="B1629" i="40"/>
  <c r="D1132" i="40"/>
  <c r="F1131" i="40"/>
  <c r="D1631" i="40"/>
  <c r="B1630" i="40"/>
  <c r="F1629" i="40" a="1"/>
  <c r="F1629" i="40" l="1"/>
  <c r="D1632" i="40"/>
  <c r="D1133" i="40"/>
  <c r="B1132" i="40" a="1"/>
  <c r="B1631" i="40"/>
  <c r="F1630" i="40" a="1"/>
  <c r="F1630" i="40" l="1"/>
  <c r="B1132" i="40"/>
  <c r="D1633" i="40"/>
  <c r="D1134" i="40"/>
  <c r="F1631" i="40" a="1"/>
  <c r="F1132" i="40" a="1"/>
  <c r="B1133" i="40"/>
  <c r="B1632" i="40"/>
  <c r="F1631" i="40" l="1"/>
  <c r="F1132" i="40"/>
  <c r="D1135" i="40"/>
  <c r="B1134" i="40"/>
  <c r="F1133" i="40" a="1"/>
  <c r="F1632" i="40" a="1"/>
  <c r="A1633" i="40"/>
  <c r="B1633" i="40"/>
  <c r="F1632" i="40" l="1"/>
  <c r="F1133" i="40"/>
  <c r="D1634" i="40"/>
  <c r="F1633" i="40"/>
  <c r="D1136" i="40"/>
  <c r="F1134" i="40" a="1"/>
  <c r="B1135" i="40"/>
  <c r="F1134" i="40" l="1"/>
  <c r="D1635" i="40"/>
  <c r="B1136" i="40"/>
  <c r="F1135" i="40" a="1"/>
  <c r="A1136" i="40"/>
  <c r="B1634" i="40" a="1"/>
  <c r="F1135" i="40" l="1"/>
  <c r="F1136" i="40"/>
  <c r="D1137" i="40"/>
  <c r="B1634" i="40"/>
  <c r="D1636" i="40"/>
  <c r="B1635" i="40"/>
  <c r="F1634" i="40" a="1"/>
  <c r="F1634" i="40" l="1"/>
  <c r="D1637" i="40"/>
  <c r="D1138" i="40"/>
  <c r="B1137" i="40" a="1"/>
  <c r="B1636" i="40"/>
  <c r="F1635" i="40" a="1"/>
  <c r="F1635" i="40" l="1"/>
  <c r="B1137" i="40"/>
  <c r="D1638" i="40"/>
  <c r="D1139" i="40"/>
  <c r="F1636" i="40" a="1"/>
  <c r="F1137" i="40" a="1"/>
  <c r="B1637" i="40"/>
  <c r="B1138" i="40"/>
  <c r="F1636" i="40" l="1"/>
  <c r="F1137" i="40"/>
  <c r="D1140" i="40"/>
  <c r="B1139" i="40"/>
  <c r="F1138" i="40" a="1"/>
  <c r="B1638" i="40"/>
  <c r="F1637" i="40" a="1"/>
  <c r="A1638" i="40"/>
  <c r="F1637" i="40" l="1"/>
  <c r="F1138" i="40"/>
  <c r="D1639" i="40"/>
  <c r="F1638" i="40"/>
  <c r="D1141" i="40"/>
  <c r="F1139" i="40" a="1"/>
  <c r="B1140" i="40"/>
  <c r="F1139" i="40" l="1"/>
  <c r="D1640" i="40"/>
  <c r="B1141" i="40"/>
  <c r="B1639" i="40" a="1"/>
  <c r="F1140" i="40" a="1"/>
  <c r="A1141" i="40"/>
  <c r="F1140" i="40" l="1"/>
  <c r="B1639" i="40"/>
  <c r="F1141" i="40"/>
  <c r="D1142" i="40"/>
  <c r="D1641" i="40"/>
  <c r="F1639" i="40" a="1"/>
  <c r="B1640" i="40"/>
  <c r="F1639" i="40" l="1"/>
  <c r="D1642" i="40"/>
  <c r="D1143" i="40"/>
  <c r="B1142" i="40" a="1"/>
  <c r="B1641" i="40"/>
  <c r="F1640" i="40" a="1"/>
  <c r="F1640" i="40" l="1"/>
  <c r="B1142" i="40"/>
  <c r="D1643" i="40"/>
  <c r="D1144" i="40"/>
  <c r="F1641" i="40" a="1"/>
  <c r="B1642" i="40"/>
  <c r="B1143" i="40"/>
  <c r="F1142" i="40" a="1"/>
  <c r="F1641" i="40" l="1"/>
  <c r="F1142" i="40"/>
  <c r="D1145" i="40"/>
  <c r="B1144" i="40"/>
  <c r="F1143" i="40" a="1"/>
  <c r="B1643" i="40"/>
  <c r="F1642" i="40" a="1"/>
  <c r="A1643" i="40"/>
  <c r="F1143" i="40" l="1"/>
  <c r="F1642" i="40"/>
  <c r="F1643" i="40"/>
  <c r="D1644" i="40"/>
  <c r="D1146" i="40"/>
  <c r="F1144" i="40" a="1"/>
  <c r="B1145" i="40"/>
  <c r="F1144" i="40" l="1"/>
  <c r="D1645" i="40"/>
  <c r="A1146" i="40"/>
  <c r="B1644" i="40" a="1"/>
  <c r="F1145" i="40" a="1"/>
  <c r="B1146" i="40"/>
  <c r="F1145" i="40" l="1"/>
  <c r="B1644" i="40"/>
  <c r="D1147" i="40"/>
  <c r="F1146" i="40"/>
  <c r="D1646" i="40"/>
  <c r="B1645" i="40"/>
  <c r="F1644" i="40" a="1"/>
  <c r="F1644" i="40" l="1"/>
  <c r="D1647" i="40"/>
  <c r="D1148" i="40"/>
  <c r="B1147" i="40" a="1"/>
  <c r="B1646" i="40"/>
  <c r="F1645" i="40" a="1"/>
  <c r="F1645" i="40" l="1"/>
  <c r="B1147" i="40"/>
  <c r="D1648" i="40"/>
  <c r="D1149" i="40"/>
  <c r="F1646" i="40" a="1"/>
  <c r="B1148" i="40"/>
  <c r="F1147" i="40" a="1"/>
  <c r="B1647" i="40"/>
  <c r="F1646" i="40" l="1"/>
  <c r="F1147" i="40"/>
  <c r="D1150" i="40"/>
  <c r="F1148" i="40" a="1"/>
  <c r="B1648" i="40"/>
  <c r="A1648" i="40"/>
  <c r="F1647" i="40" a="1"/>
  <c r="B1149" i="40"/>
  <c r="F1148" i="40" l="1"/>
  <c r="F1647" i="40"/>
  <c r="D1649" i="40"/>
  <c r="F1648" i="40"/>
  <c r="D1151" i="40"/>
  <c r="F1149" i="40" a="1"/>
  <c r="B1150" i="40"/>
  <c r="F1149" i="40" l="1"/>
  <c r="D1650" i="40"/>
  <c r="B1151" i="40"/>
  <c r="F1150" i="40" a="1"/>
  <c r="B1649" i="40" a="1"/>
  <c r="A1151" i="40"/>
  <c r="F1150" i="40" l="1"/>
  <c r="B1649" i="40"/>
  <c r="F1151" i="40"/>
  <c r="D1152" i="40"/>
  <c r="D1651" i="40"/>
  <c r="B1650" i="40"/>
  <c r="F1649" i="40" a="1"/>
  <c r="F1649" i="40" l="1"/>
  <c r="D1652" i="40"/>
  <c r="D1153" i="40"/>
  <c r="B1152" i="40" a="1"/>
  <c r="F1650" i="40" a="1"/>
  <c r="B1651" i="40"/>
  <c r="F1650" i="40" l="1"/>
  <c r="B1152" i="40"/>
  <c r="D1653" i="40"/>
  <c r="D1154" i="40"/>
  <c r="F1651" i="40" a="1"/>
  <c r="B1652" i="40"/>
  <c r="B1153" i="40"/>
  <c r="F1152" i="40" a="1"/>
  <c r="F1651" i="40" l="1"/>
  <c r="F1152" i="40"/>
  <c r="D1155" i="40"/>
  <c r="B1154" i="40"/>
  <c r="A1653" i="40"/>
  <c r="F1153" i="40" a="1"/>
  <c r="F1652" i="40" a="1"/>
  <c r="B1653" i="40"/>
  <c r="F1153" i="40" l="1"/>
  <c r="F1652" i="40"/>
  <c r="D1654" i="40"/>
  <c r="F1653" i="40"/>
  <c r="D1156" i="40"/>
  <c r="F1154" i="40" a="1"/>
  <c r="B1155" i="40"/>
  <c r="F1154" i="40" l="1"/>
  <c r="D1655" i="40"/>
  <c r="B1654" i="40" a="1"/>
  <c r="F1155" i="40" a="1"/>
  <c r="B1156" i="40"/>
  <c r="A1156" i="40"/>
  <c r="F1155" i="40" l="1"/>
  <c r="D1157" i="40"/>
  <c r="F1156" i="40"/>
  <c r="B1654" i="40"/>
  <c r="D1656" i="40"/>
  <c r="F1654" i="40" a="1"/>
  <c r="B1655" i="40"/>
  <c r="F1654" i="40" l="1"/>
  <c r="D1657" i="40"/>
  <c r="D1158" i="40"/>
  <c r="B1157" i="40" a="1"/>
  <c r="F1655" i="40" a="1"/>
  <c r="B1656" i="40"/>
  <c r="F1655" i="40" l="1"/>
  <c r="B1157" i="40"/>
  <c r="D1658" i="40"/>
  <c r="D1159" i="40"/>
  <c r="F1656" i="40" a="1"/>
  <c r="B1158" i="40"/>
  <c r="B1657" i="40"/>
  <c r="F1157" i="40" a="1"/>
  <c r="F1656" i="40" l="1"/>
  <c r="F1157" i="40"/>
  <c r="D1160" i="40"/>
  <c r="B1658" i="40"/>
  <c r="F1657" i="40" a="1"/>
  <c r="B1159" i="40"/>
  <c r="F1158" i="40" a="1"/>
  <c r="A1658" i="40"/>
  <c r="F1657" i="40" l="1"/>
  <c r="F1158" i="40"/>
  <c r="F1658" i="40"/>
  <c r="D1659" i="40"/>
  <c r="D1161" i="40"/>
  <c r="F1159" i="40" a="1"/>
  <c r="B1160" i="40"/>
  <c r="F1159" i="40" l="1"/>
  <c r="D1660" i="40"/>
  <c r="A1161" i="40"/>
  <c r="B1161" i="40"/>
  <c r="F1160" i="40" a="1"/>
  <c r="B1659" i="40" a="1"/>
  <c r="F1160" i="40" l="1"/>
  <c r="D1162" i="40"/>
  <c r="B1659" i="40"/>
  <c r="F1161" i="40"/>
  <c r="D1661" i="40"/>
  <c r="B1660" i="40"/>
  <c r="F1659" i="40" a="1"/>
  <c r="F1659" i="40" l="1"/>
  <c r="D1662" i="40"/>
  <c r="D1163" i="40"/>
  <c r="B1162" i="40" a="1"/>
  <c r="B1661" i="40"/>
  <c r="F1660" i="40" a="1"/>
  <c r="F1660" i="40" l="1"/>
  <c r="B1162" i="40"/>
  <c r="D1663" i="40"/>
  <c r="D1164" i="40"/>
  <c r="F1661" i="40" a="1"/>
  <c r="F1162" i="40" a="1"/>
  <c r="B1163" i="40"/>
  <c r="B1662" i="40"/>
  <c r="F1661" i="40" l="1"/>
  <c r="F1162" i="40"/>
  <c r="D1165" i="40"/>
  <c r="F1662" i="40" a="1"/>
  <c r="B1663" i="40"/>
  <c r="A1663" i="40"/>
  <c r="F1163" i="40" a="1"/>
  <c r="B1164" i="40"/>
  <c r="F1662" i="40" l="1"/>
  <c r="F1163" i="40"/>
  <c r="D1664" i="40"/>
  <c r="F1663" i="40"/>
  <c r="D1166" i="40"/>
  <c r="B1165" i="40"/>
  <c r="F1164" i="40" a="1"/>
  <c r="F1164" i="40" l="1"/>
  <c r="D1665" i="40"/>
  <c r="B1166" i="40"/>
  <c r="B1664" i="40" a="1"/>
  <c r="F1165" i="40" a="1"/>
  <c r="A1166" i="40"/>
  <c r="F1165" i="40" l="1"/>
  <c r="B1664" i="40"/>
  <c r="F1166" i="40"/>
  <c r="D1167" i="40"/>
  <c r="D1666" i="40"/>
  <c r="F1664" i="40" a="1"/>
  <c r="B1665" i="40"/>
  <c r="F1664" i="40" l="1"/>
  <c r="D1667" i="40"/>
  <c r="D1168" i="40"/>
  <c r="B1167" i="40" a="1"/>
  <c r="B1666" i="40"/>
  <c r="F1665" i="40" a="1"/>
  <c r="F1665" i="40" l="1"/>
  <c r="B1167" i="40"/>
  <c r="D1668" i="40"/>
  <c r="D1169" i="40"/>
  <c r="F1666" i="40" a="1"/>
  <c r="B1168" i="40"/>
  <c r="F1167" i="40" a="1"/>
  <c r="B1667" i="40"/>
  <c r="F1666" i="40" l="1"/>
  <c r="F1167" i="40"/>
  <c r="D1170" i="40"/>
  <c r="B1169" i="40"/>
  <c r="B1668" i="40"/>
  <c r="F1168" i="40" a="1"/>
  <c r="F1667" i="40" a="1"/>
  <c r="A1668" i="40"/>
  <c r="F1168" i="40" l="1"/>
  <c r="F1667" i="40"/>
  <c r="D1669" i="40"/>
  <c r="F1668" i="40"/>
  <c r="D1171" i="40"/>
  <c r="F1169" i="40" a="1"/>
  <c r="B1170" i="40"/>
  <c r="F1169" i="40" l="1"/>
  <c r="D1670" i="40"/>
  <c r="A1171" i="40"/>
  <c r="B1669" i="40" a="1"/>
  <c r="F1170" i="40" a="1"/>
  <c r="B1171" i="40"/>
  <c r="F1170" i="40" l="1"/>
  <c r="B1669" i="40"/>
  <c r="D1172" i="40"/>
  <c r="F1171" i="40"/>
  <c r="D1671" i="40"/>
  <c r="B1670" i="40"/>
  <c r="F1669" i="40" a="1"/>
  <c r="F1669" i="40" l="1"/>
  <c r="D1672" i="40"/>
  <c r="D1173" i="40"/>
  <c r="B1172" i="40" a="1"/>
  <c r="B1671" i="40"/>
  <c r="F1670" i="40" a="1"/>
  <c r="F1670" i="40" l="1"/>
  <c r="B1172" i="40"/>
  <c r="D1673" i="40"/>
  <c r="D1174" i="40"/>
  <c r="F1671" i="40" a="1"/>
  <c r="B1672" i="40"/>
  <c r="F1172" i="40" a="1"/>
  <c r="B1173" i="40"/>
  <c r="F1671" i="40" l="1"/>
  <c r="F1172" i="40"/>
  <c r="D1175" i="40"/>
  <c r="B1174" i="40"/>
  <c r="F1672" i="40" a="1"/>
  <c r="B1673" i="40"/>
  <c r="F1173" i="40" a="1"/>
  <c r="A1673" i="40"/>
  <c r="F1672" i="40" l="1"/>
  <c r="F1173" i="40"/>
  <c r="F1673" i="40"/>
  <c r="D1674" i="40"/>
  <c r="D1176" i="40"/>
  <c r="F1174" i="40" a="1"/>
  <c r="B1175" i="40"/>
  <c r="F1174" i="40" l="1"/>
  <c r="D1675" i="40"/>
  <c r="B1176" i="40"/>
  <c r="B1674" i="40" a="1"/>
  <c r="A1176" i="40"/>
  <c r="F1175" i="40" a="1"/>
  <c r="F1175" i="40" l="1"/>
  <c r="B1674" i="40"/>
  <c r="F1176" i="40"/>
  <c r="D1177" i="40"/>
  <c r="D1676" i="40"/>
  <c r="F1674" i="40" a="1"/>
  <c r="B1675" i="40"/>
  <c r="F1674" i="40" l="1"/>
  <c r="D1677" i="40"/>
  <c r="D1178" i="40"/>
  <c r="B1177" i="40" a="1"/>
  <c r="B1676" i="40"/>
  <c r="F1675" i="40" a="1"/>
  <c r="F1675" i="40" l="1"/>
  <c r="B1177" i="40"/>
  <c r="D1678" i="40"/>
  <c r="D1179" i="40"/>
  <c r="F1676" i="40" a="1"/>
  <c r="B1677" i="40"/>
  <c r="B1178" i="40"/>
  <c r="F1177" i="40" a="1"/>
  <c r="F1676" i="40" l="1"/>
  <c r="F1177" i="40"/>
  <c r="D1180" i="40"/>
  <c r="A1678" i="40"/>
  <c r="F1677" i="40" a="1"/>
  <c r="B1678" i="40"/>
  <c r="F1178" i="40" a="1"/>
  <c r="B1179" i="40"/>
  <c r="F1677" i="40" l="1"/>
  <c r="F1178" i="40"/>
  <c r="D1679" i="40"/>
  <c r="F1678" i="40"/>
  <c r="D1181" i="40"/>
  <c r="F1179" i="40" a="1"/>
  <c r="B1180" i="40"/>
  <c r="F1179" i="40" l="1"/>
  <c r="D1680" i="40"/>
  <c r="B1181" i="40"/>
  <c r="B1679" i="40" a="1"/>
  <c r="F1180" i="40" a="1"/>
  <c r="A1181" i="40"/>
  <c r="F1180" i="40" l="1"/>
  <c r="B1679" i="40"/>
  <c r="F1181" i="40"/>
  <c r="D1182" i="40"/>
  <c r="D1681" i="40"/>
  <c r="F1679" i="40" a="1"/>
  <c r="B1680" i="40"/>
  <c r="F1679" i="40" l="1"/>
  <c r="D1183" i="40"/>
  <c r="D1682" i="40"/>
  <c r="B1681" i="40"/>
  <c r="B1182" i="40" a="1"/>
  <c r="F1680" i="40" a="1"/>
  <c r="F1680" i="40" l="1"/>
  <c r="B1182" i="40"/>
  <c r="D1184" i="40"/>
  <c r="D1683" i="40"/>
  <c r="F1681" i="40" a="1"/>
  <c r="F1182" i="40" a="1"/>
  <c r="B1183" i="40"/>
  <c r="B1682" i="40"/>
  <c r="F1681" i="40" l="1"/>
  <c r="F1182" i="40"/>
  <c r="D1185" i="40"/>
  <c r="B1683" i="40"/>
  <c r="B1184" i="40"/>
  <c r="F1183" i="40" a="1"/>
  <c r="F1682" i="40" a="1"/>
  <c r="A1683" i="40"/>
  <c r="F1183" i="40" l="1"/>
  <c r="F1682" i="40"/>
  <c r="D1684" i="40"/>
  <c r="F1683" i="40"/>
  <c r="D1186" i="40"/>
  <c r="B1185" i="40"/>
  <c r="F1184" i="40" a="1"/>
  <c r="F1184" i="40" l="1"/>
  <c r="D1685" i="40"/>
  <c r="F1185" i="40" a="1"/>
  <c r="B1684" i="40" a="1"/>
  <c r="A1186" i="40"/>
  <c r="B1186" i="40"/>
  <c r="F1185" i="40" l="1"/>
  <c r="F1186" i="40"/>
  <c r="D1187" i="40"/>
  <c r="B1684" i="40"/>
  <c r="D1686" i="40"/>
  <c r="F1684" i="40" a="1"/>
  <c r="B1685" i="40"/>
  <c r="F1684" i="40" l="1"/>
  <c r="D1687" i="40"/>
  <c r="D1188" i="40"/>
  <c r="B1187" i="40" a="1"/>
  <c r="B1686" i="40"/>
  <c r="F1685" i="40" a="1"/>
  <c r="F1685" i="40" l="1"/>
  <c r="B1187" i="40"/>
  <c r="D1688" i="40"/>
  <c r="D1189" i="40"/>
  <c r="F1686" i="40" a="1"/>
  <c r="B1687" i="40"/>
  <c r="B1188" i="40"/>
  <c r="F1187" i="40" a="1"/>
  <c r="F1686" i="40" l="1"/>
  <c r="F1187" i="40"/>
  <c r="D1190" i="40"/>
  <c r="B1189" i="40"/>
  <c r="F1687" i="40" a="1"/>
  <c r="F1188" i="40" a="1"/>
  <c r="A1688" i="40"/>
  <c r="B1688" i="40"/>
  <c r="F1687" i="40" l="1"/>
  <c r="F1188" i="40"/>
  <c r="D1689" i="40"/>
  <c r="F1688" i="40"/>
  <c r="D1191" i="40"/>
  <c r="F1189" i="40" a="1"/>
  <c r="B1190" i="40"/>
  <c r="F1189" i="40" l="1"/>
  <c r="D1690" i="40"/>
  <c r="A1191" i="40"/>
  <c r="B1689" i="40" a="1"/>
  <c r="F1190" i="40" a="1"/>
  <c r="B1191" i="40"/>
  <c r="F1190" i="40" l="1"/>
  <c r="B1689" i="40"/>
  <c r="D1192" i="40"/>
  <c r="F1191" i="40"/>
  <c r="D1691" i="40"/>
  <c r="F1689" i="40" a="1"/>
  <c r="B1690" i="40"/>
  <c r="F1689" i="40" l="1"/>
  <c r="D1692" i="40"/>
  <c r="D1193" i="40"/>
  <c r="B1192" i="40" a="1"/>
  <c r="B1691" i="40"/>
  <c r="F1690" i="40" a="1"/>
  <c r="F1690" i="40" l="1"/>
  <c r="B1192" i="40"/>
  <c r="D1693" i="40"/>
  <c r="D1194" i="40"/>
  <c r="F1691" i="40" a="1"/>
  <c r="B1193" i="40"/>
  <c r="B1692" i="40"/>
  <c r="F1192" i="40" a="1"/>
  <c r="F1691" i="40" l="1"/>
  <c r="F1192" i="40"/>
  <c r="D1195" i="40"/>
  <c r="B1693" i="40"/>
  <c r="A1693" i="40"/>
  <c r="F1692" i="40" a="1"/>
  <c r="F1193" i="40" a="1"/>
  <c r="B1194" i="40"/>
  <c r="F1692" i="40" l="1"/>
  <c r="F1193" i="40"/>
  <c r="D1694" i="40"/>
  <c r="F1693" i="40"/>
  <c r="D1196" i="40"/>
  <c r="F1194" i="40" a="1"/>
  <c r="B1195" i="40"/>
  <c r="F1194" i="40" l="1"/>
  <c r="D1695" i="40"/>
  <c r="F1195" i="40" a="1"/>
  <c r="B1196" i="40"/>
  <c r="A1196" i="40"/>
  <c r="B1694" i="40" a="1"/>
  <c r="F1195" i="40" l="1"/>
  <c r="B1694" i="40"/>
  <c r="D1197" i="40"/>
  <c r="F1196" i="40"/>
  <c r="D1696" i="40"/>
  <c r="F1694" i="40" a="1"/>
  <c r="B1695" i="40"/>
  <c r="F1694" i="40" l="1"/>
  <c r="D1697" i="40"/>
  <c r="D1198" i="40"/>
  <c r="B1197" i="40" a="1"/>
  <c r="B1696" i="40"/>
  <c r="F1695" i="40" a="1"/>
  <c r="F1695" i="40" l="1"/>
  <c r="B1197" i="40"/>
  <c r="D1698" i="40"/>
  <c r="D1199" i="40"/>
  <c r="B1198" i="40"/>
  <c r="B1697" i="40"/>
  <c r="F1197" i="40" a="1"/>
  <c r="F1696" i="40" a="1"/>
  <c r="F1696" i="40" l="1"/>
  <c r="F1197" i="40"/>
  <c r="D1200" i="40"/>
  <c r="B1199" i="40"/>
  <c r="F1697" i="40" a="1"/>
  <c r="A1698" i="40"/>
  <c r="F1198" i="40" a="1"/>
  <c r="B1698" i="40"/>
  <c r="F1198" i="40" l="1"/>
  <c r="F1697" i="40"/>
  <c r="F1698" i="40"/>
  <c r="D1699" i="40"/>
  <c r="D1201" i="40"/>
  <c r="F1199" i="40" a="1"/>
  <c r="B1200" i="40"/>
  <c r="F1199" i="40" l="1"/>
  <c r="D1700" i="40"/>
  <c r="A1201" i="40"/>
  <c r="B1699" i="40" a="1"/>
  <c r="F1200" i="40" a="1"/>
  <c r="B1201" i="40"/>
  <c r="F1200" i="40" l="1"/>
  <c r="B1699" i="40"/>
  <c r="D1202" i="40"/>
  <c r="F1201" i="40"/>
  <c r="D1701" i="40"/>
  <c r="F1699" i="40" a="1"/>
  <c r="B1700" i="40"/>
  <c r="F1699" i="40" l="1"/>
  <c r="D1203" i="40"/>
  <c r="D1702" i="40"/>
  <c r="B1701" i="40"/>
  <c r="B1202" i="40" a="1"/>
  <c r="F1700" i="40" a="1"/>
  <c r="F1700" i="40" l="1"/>
  <c r="B1202" i="40"/>
  <c r="D1703" i="40"/>
  <c r="D1204" i="40"/>
  <c r="F1701" i="40" a="1"/>
  <c r="F1202" i="40" a="1"/>
  <c r="B1702" i="40"/>
  <c r="B1203" i="40"/>
  <c r="F1701" i="40" l="1"/>
  <c r="F1202" i="40"/>
  <c r="D1205" i="40"/>
  <c r="B1204" i="40"/>
  <c r="B1703" i="40"/>
  <c r="F1702" i="40" a="1"/>
  <c r="F1203" i="40" a="1"/>
  <c r="A1703" i="40"/>
  <c r="F1702" i="40" l="1"/>
  <c r="F1203" i="40"/>
  <c r="F1703" i="40"/>
  <c r="D1704" i="40"/>
  <c r="D1206" i="40"/>
  <c r="F1204" i="40" a="1"/>
  <c r="B1205" i="40"/>
  <c r="F1204" i="40" l="1"/>
  <c r="D1705" i="40"/>
  <c r="B1206" i="40"/>
  <c r="B1704" i="40" a="1"/>
  <c r="A1206" i="40"/>
  <c r="F1205" i="40" a="1"/>
  <c r="F1205" i="40" l="1"/>
  <c r="B1704" i="40"/>
  <c r="F1206" i="40"/>
  <c r="D1207" i="40"/>
  <c r="D1706" i="40"/>
  <c r="B1705" i="40"/>
  <c r="F1704" i="40" a="1"/>
  <c r="F1704" i="40" l="1"/>
  <c r="D1707" i="40"/>
  <c r="D1208" i="40"/>
  <c r="B1207" i="40" a="1"/>
  <c r="B1706" i="40"/>
  <c r="F1705" i="40" a="1"/>
  <c r="F1705" i="40" l="1"/>
  <c r="B1207" i="40"/>
  <c r="D1708" i="40"/>
  <c r="D1209" i="40"/>
  <c r="F1706" i="40" a="1"/>
  <c r="B1208" i="40"/>
  <c r="F1207" i="40" a="1"/>
  <c r="B1707" i="40"/>
  <c r="F1706" i="40" l="1"/>
  <c r="F1207" i="40"/>
  <c r="D1210" i="40"/>
  <c r="B1209" i="40"/>
  <c r="F1208" i="40" a="1"/>
  <c r="A1708" i="40"/>
  <c r="B1708" i="40"/>
  <c r="F1707" i="40" a="1"/>
  <c r="F1208" i="40" l="1"/>
  <c r="F1707" i="40"/>
  <c r="D1709" i="40"/>
  <c r="F1708" i="40"/>
  <c r="D1211" i="40"/>
  <c r="F1209" i="40" a="1"/>
  <c r="B1210" i="40"/>
  <c r="F1209" i="40" l="1"/>
  <c r="D1710" i="40"/>
  <c r="B1211" i="40"/>
  <c r="A1211" i="40"/>
  <c r="F1210" i="40" a="1"/>
  <c r="B1709" i="40" a="1"/>
  <c r="F1210" i="40" l="1"/>
  <c r="D1212" i="40"/>
  <c r="F1211" i="40"/>
  <c r="B1709" i="40"/>
  <c r="D1711" i="40"/>
  <c r="B1710" i="40"/>
  <c r="F1709" i="40" a="1"/>
  <c r="F1709" i="40" l="1"/>
  <c r="D1712" i="40"/>
  <c r="D1213" i="40"/>
  <c r="B1212" i="40" a="1"/>
  <c r="B1711" i="40"/>
  <c r="F1710" i="40" a="1"/>
  <c r="F1710" i="40" l="1"/>
  <c r="B1212" i="40"/>
  <c r="D1713" i="40"/>
  <c r="D1214" i="40"/>
  <c r="F1711" i="40" a="1"/>
  <c r="F1212" i="40" a="1"/>
  <c r="B1213" i="40"/>
  <c r="B1712" i="40"/>
  <c r="F1711" i="40" l="1"/>
  <c r="F1212" i="40"/>
  <c r="D1215" i="40"/>
  <c r="B1214" i="40"/>
  <c r="B1713" i="40"/>
  <c r="F1712" i="40" a="1"/>
  <c r="A1713" i="40"/>
  <c r="F1213" i="40" a="1"/>
  <c r="F1213" i="40" l="1"/>
  <c r="F1712" i="40"/>
  <c r="F1713" i="40"/>
  <c r="D1714" i="40"/>
  <c r="D1216" i="40"/>
  <c r="B1215" i="40"/>
  <c r="F1214" i="40" a="1"/>
  <c r="F1214" i="40" l="1"/>
  <c r="D1715" i="40"/>
  <c r="A1216" i="40"/>
  <c r="F1215" i="40" a="1"/>
  <c r="B1714" i="40" a="1"/>
  <c r="B1216" i="40"/>
  <c r="F1215" i="40" l="1"/>
  <c r="D1217" i="40"/>
  <c r="B1714" i="40"/>
  <c r="F1216" i="40"/>
  <c r="D1716" i="40"/>
  <c r="F1714" i="40" a="1"/>
  <c r="B1715" i="40"/>
  <c r="F1714" i="40" l="1"/>
  <c r="D1717" i="40"/>
  <c r="D1218" i="40"/>
  <c r="B1217" i="40" a="1"/>
  <c r="B1716" i="40"/>
  <c r="F1715" i="40" a="1"/>
  <c r="F1715" i="40" l="1"/>
  <c r="B1217" i="40"/>
  <c r="D1718" i="40"/>
  <c r="D1219" i="40"/>
  <c r="F1716" i="40" a="1"/>
  <c r="B1218" i="40"/>
  <c r="B1717" i="40"/>
  <c r="F1217" i="40" a="1"/>
  <c r="F1716" i="40" l="1"/>
  <c r="F1217" i="40"/>
  <c r="D1220" i="40"/>
  <c r="B1219" i="40"/>
  <c r="A1718" i="40"/>
  <c r="F1218" i="40" a="1"/>
  <c r="B1718" i="40"/>
  <c r="F1717" i="40" a="1"/>
  <c r="F1218" i="40" l="1"/>
  <c r="F1717" i="40"/>
  <c r="F1718" i="40"/>
  <c r="D1719" i="40"/>
  <c r="D1221" i="40"/>
  <c r="B1220" i="40"/>
  <c r="F1219" i="40" a="1"/>
  <c r="F1219" i="40" l="1"/>
  <c r="D1720" i="40"/>
  <c r="B1719" i="40" a="1"/>
  <c r="A1221" i="40"/>
  <c r="F1220" i="40" a="1"/>
  <c r="B1221" i="40"/>
  <c r="F1220" i="40" l="1"/>
  <c r="D1222" i="40"/>
  <c r="B1719" i="40"/>
  <c r="F1221" i="40"/>
  <c r="D1721" i="40"/>
  <c r="F1719" i="40" a="1"/>
  <c r="B1720" i="40"/>
  <c r="F1719" i="40" l="1"/>
  <c r="D1722" i="40"/>
  <c r="D1223" i="40"/>
  <c r="B1721" i="40"/>
  <c r="B1222" i="40" a="1"/>
  <c r="F1720" i="40" a="1"/>
  <c r="F1720" i="40" l="1"/>
  <c r="B1222" i="40"/>
  <c r="D1723" i="40"/>
  <c r="D1224" i="40"/>
  <c r="F1721" i="40" a="1"/>
  <c r="B1722" i="40"/>
  <c r="F1222" i="40" a="1"/>
  <c r="B1223" i="40"/>
  <c r="F1721" i="40" l="1"/>
  <c r="F1222" i="40"/>
  <c r="D1225" i="40"/>
  <c r="B1224" i="40"/>
  <c r="B1723" i="40"/>
  <c r="F1223" i="40" a="1"/>
  <c r="F1722" i="40" a="1"/>
  <c r="A1723" i="40"/>
  <c r="F1223" i="40" l="1"/>
  <c r="F1722" i="40"/>
  <c r="F1723" i="40"/>
  <c r="D1724" i="40"/>
  <c r="D1226" i="40"/>
  <c r="B1225" i="40"/>
  <c r="F1224" i="40" a="1"/>
  <c r="F1224" i="40" l="1"/>
  <c r="D1725" i="40"/>
  <c r="B1226" i="40"/>
  <c r="F1225" i="40" a="1"/>
  <c r="B1724" i="40" a="1"/>
  <c r="A1226" i="40"/>
  <c r="F1225" i="40" l="1"/>
  <c r="B1724" i="40"/>
  <c r="F1226" i="40"/>
  <c r="D1227" i="40"/>
  <c r="D1726" i="40"/>
  <c r="F1724" i="40" a="1"/>
  <c r="B1725" i="40"/>
  <c r="F1724" i="40" l="1"/>
  <c r="D1228" i="40"/>
  <c r="D1727" i="40"/>
  <c r="B1726" i="40"/>
  <c r="B1227" i="40" a="1"/>
  <c r="F1725" i="40" a="1"/>
  <c r="F1725" i="40" l="1"/>
  <c r="B1227" i="40"/>
  <c r="D1229" i="40"/>
  <c r="D1728" i="40"/>
  <c r="F1726" i="40" a="1"/>
  <c r="F1227" i="40" a="1"/>
  <c r="B1228" i="40"/>
  <c r="B1727" i="40"/>
  <c r="F1726" i="40" l="1"/>
  <c r="F1227" i="40"/>
  <c r="D1230" i="40"/>
  <c r="A1728" i="40"/>
  <c r="B1728" i="40"/>
  <c r="F1228" i="40" a="1"/>
  <c r="F1727" i="40" a="1"/>
  <c r="B1229" i="40"/>
  <c r="F1228" i="40" l="1"/>
  <c r="F1727" i="40"/>
  <c r="F1728" i="40"/>
  <c r="D1729" i="40"/>
  <c r="D1231" i="40"/>
  <c r="F1229" i="40" a="1"/>
  <c r="B1230" i="40"/>
  <c r="F1229" i="40" l="1"/>
  <c r="D1730" i="40"/>
  <c r="A1231" i="40"/>
  <c r="B1231" i="40"/>
  <c r="F1230" i="40" a="1"/>
  <c r="B1729" i="40" a="1"/>
  <c r="F1230" i="40" l="1"/>
  <c r="F1231" i="40"/>
  <c r="D1232" i="40"/>
  <c r="B1729" i="40"/>
  <c r="D1731" i="40"/>
  <c r="F1729" i="40" a="1"/>
  <c r="B1730" i="40"/>
  <c r="F1729" i="40" l="1"/>
  <c r="D1732" i="40"/>
  <c r="D1233" i="40"/>
  <c r="B1232" i="40" a="1"/>
  <c r="B1731" i="40"/>
  <c r="F1730" i="40" a="1"/>
  <c r="F1730" i="40" l="1"/>
  <c r="B1232" i="40"/>
  <c r="D1733" i="40"/>
  <c r="D1234" i="40"/>
  <c r="F1232" i="40" a="1"/>
  <c r="F1731" i="40" a="1"/>
  <c r="B1732" i="40"/>
  <c r="B1233" i="40"/>
  <c r="F1731" i="40" l="1"/>
  <c r="F1232" i="40"/>
  <c r="D1235" i="40"/>
  <c r="F1732" i="40" a="1"/>
  <c r="B1733" i="40"/>
  <c r="B1234" i="40"/>
  <c r="F1233" i="40" a="1"/>
  <c r="A1733" i="40"/>
  <c r="F1732" i="40" l="1"/>
  <c r="F1233" i="40"/>
  <c r="D1734" i="40"/>
  <c r="F1733" i="40"/>
  <c r="D1236" i="40"/>
  <c r="B1235" i="40"/>
  <c r="F1234" i="40" a="1"/>
  <c r="F1234" i="40" l="1"/>
  <c r="D1735" i="40"/>
  <c r="B1236" i="40"/>
  <c r="B1734" i="40" a="1"/>
  <c r="A1236" i="40"/>
  <c r="F1235" i="40" a="1"/>
  <c r="F1235" i="40" l="1"/>
  <c r="B1734" i="40"/>
  <c r="F1236" i="40"/>
  <c r="D1237" i="40"/>
  <c r="D1736" i="40"/>
  <c r="F1734" i="40" a="1"/>
  <c r="B1735" i="40"/>
  <c r="F1734" i="40" l="1"/>
  <c r="D1737" i="40"/>
  <c r="D1238" i="40"/>
  <c r="B1237" i="40" a="1"/>
  <c r="B1736" i="40"/>
  <c r="F1735" i="40" a="1"/>
  <c r="F1735" i="40" l="1"/>
  <c r="B1237" i="40"/>
  <c r="D1738" i="40"/>
  <c r="D1239" i="40"/>
  <c r="F1736" i="40" a="1"/>
  <c r="F1237" i="40" a="1"/>
  <c r="B1737" i="40"/>
  <c r="B1238" i="40"/>
  <c r="F1736" i="40" l="1"/>
  <c r="F1237" i="40"/>
  <c r="D1240" i="40"/>
  <c r="B1738" i="40"/>
  <c r="F1737" i="40" a="1"/>
  <c r="A1738" i="40"/>
  <c r="F1238" i="40" a="1"/>
  <c r="B1239" i="40"/>
  <c r="F1737" i="40" l="1"/>
  <c r="F1238" i="40"/>
  <c r="F1738" i="40"/>
  <c r="D1739" i="40"/>
  <c r="D1241" i="40"/>
  <c r="F1239" i="40" a="1"/>
  <c r="B1240" i="40"/>
  <c r="F1239" i="40" l="1"/>
  <c r="D1740" i="40"/>
  <c r="B1241" i="40"/>
  <c r="A1241" i="40"/>
  <c r="F1240" i="40" a="1"/>
  <c r="B1739" i="40" a="1"/>
  <c r="F1240" i="40" l="1"/>
  <c r="D1242" i="40"/>
  <c r="F1241" i="40"/>
  <c r="B1739" i="40"/>
  <c r="D1741" i="40"/>
  <c r="B1740" i="40"/>
  <c r="F1739" i="40" a="1"/>
  <c r="F1739" i="40" l="1"/>
  <c r="D1742" i="40"/>
  <c r="D1243" i="40"/>
  <c r="B1242" i="40" a="1"/>
  <c r="B1741" i="40"/>
  <c r="F1740" i="40" a="1"/>
  <c r="F1740" i="40" l="1"/>
  <c r="B1242" i="40"/>
  <c r="D1743" i="40"/>
  <c r="D1244" i="40"/>
  <c r="F1741" i="40" a="1"/>
  <c r="B1742" i="40"/>
  <c r="F1242" i="40" a="1"/>
  <c r="B1243" i="40"/>
  <c r="F1741" i="40" l="1"/>
  <c r="F1242" i="40"/>
  <c r="D1245" i="40"/>
  <c r="B1244" i="40"/>
  <c r="F1742" i="40" a="1"/>
  <c r="B1743" i="40"/>
  <c r="F1243" i="40" a="1"/>
  <c r="A1743" i="40"/>
  <c r="F1742" i="40" l="1"/>
  <c r="F1243" i="40"/>
  <c r="D1744" i="40"/>
  <c r="F1743" i="40"/>
  <c r="D1246" i="40"/>
  <c r="F1244" i="40" a="1"/>
  <c r="B1245" i="40"/>
  <c r="F1244" i="40" l="1"/>
  <c r="D1745" i="40"/>
  <c r="B1744" i="40" a="1"/>
  <c r="F1245" i="40" a="1"/>
  <c r="A1246" i="40"/>
  <c r="B1246" i="40"/>
  <c r="F1245" i="40" l="1"/>
  <c r="B1744" i="40"/>
  <c r="F1246" i="40"/>
  <c r="D1247" i="40"/>
  <c r="D1746" i="40"/>
  <c r="F1744" i="40" a="1"/>
  <c r="B1745" i="40"/>
  <c r="F1744" i="40" l="1"/>
  <c r="D1248" i="40"/>
  <c r="D1747" i="40"/>
  <c r="B1746" i="40"/>
  <c r="B1247" i="40" a="1"/>
  <c r="F1745" i="40" a="1"/>
  <c r="F1745" i="40" l="1"/>
  <c r="B1247" i="40"/>
  <c r="D1249" i="40"/>
  <c r="D1748" i="40"/>
  <c r="F1746" i="40" a="1"/>
  <c r="F1247" i="40" a="1"/>
  <c r="B1248" i="40"/>
  <c r="B1747" i="40"/>
  <c r="F1746" i="40" l="1"/>
  <c r="F1247" i="40"/>
  <c r="D1250" i="40"/>
  <c r="A1748" i="40"/>
  <c r="F1248" i="40" a="1"/>
  <c r="B1748" i="40"/>
  <c r="B1249" i="40"/>
  <c r="F1747" i="40" a="1"/>
  <c r="F1248" i="40" l="1"/>
  <c r="F1747" i="40"/>
  <c r="F1748" i="40"/>
  <c r="D1749" i="40"/>
  <c r="D1251" i="40"/>
  <c r="F1249" i="40" a="1"/>
  <c r="B1250" i="40"/>
  <c r="F1249" i="40" l="1"/>
  <c r="D1750" i="40"/>
  <c r="B1749" i="40" a="1"/>
  <c r="B1251" i="40"/>
  <c r="F1250" i="40" a="1"/>
  <c r="A1251" i="40"/>
  <c r="F1250" i="40" l="1"/>
  <c r="F1251" i="40"/>
  <c r="B1749" i="40"/>
  <c r="D1252" i="40"/>
  <c r="D1751" i="40"/>
  <c r="B1750" i="40"/>
  <c r="F1749" i="40" a="1"/>
  <c r="F1749" i="40" l="1"/>
  <c r="D1253" i="40"/>
  <c r="D1752" i="40"/>
  <c r="B1751" i="40"/>
  <c r="B1252" i="40" a="1"/>
  <c r="F1750" i="40" a="1"/>
  <c r="F1750" i="40" l="1"/>
  <c r="B1252" i="40"/>
  <c r="D1254" i="40"/>
  <c r="D1753" i="40"/>
  <c r="F1751" i="40" a="1"/>
  <c r="F1252" i="40" a="1"/>
  <c r="B1253" i="40"/>
  <c r="B1752" i="40"/>
  <c r="F1751" i="40" l="1"/>
  <c r="F1252" i="40"/>
  <c r="D1255" i="40"/>
  <c r="B1753" i="40"/>
  <c r="F1253" i="40" a="1"/>
  <c r="A1753" i="40"/>
  <c r="B1254" i="40"/>
  <c r="F1752" i="40" a="1"/>
  <c r="F1253" i="40" l="1"/>
  <c r="F1752" i="40"/>
  <c r="D1754" i="40"/>
  <c r="F1753" i="40"/>
  <c r="D1256" i="40"/>
  <c r="B1255" i="40"/>
  <c r="F1254" i="40" a="1"/>
  <c r="F1254" i="40" l="1"/>
  <c r="D1755" i="40"/>
  <c r="A1256" i="40"/>
  <c r="B1256" i="40"/>
  <c r="F1255" i="40" a="1"/>
  <c r="B1754" i="40" a="1"/>
  <c r="F1255" i="40" l="1"/>
  <c r="F1256" i="40"/>
  <c r="D1257" i="40"/>
  <c r="B1754" i="40"/>
  <c r="D1756" i="40"/>
  <c r="B1755" i="40"/>
  <c r="F1754" i="40" a="1"/>
  <c r="F1754" i="40" l="1"/>
  <c r="D1757" i="40"/>
  <c r="D1258" i="40"/>
  <c r="B1257" i="40" a="1"/>
  <c r="B1756" i="40"/>
  <c r="F1755" i="40" a="1"/>
  <c r="F1755" i="40" l="1"/>
  <c r="B1257" i="40"/>
  <c r="D1758" i="40"/>
  <c r="D1259" i="40"/>
  <c r="F1756" i="40" a="1"/>
  <c r="B1757" i="40"/>
  <c r="B1258" i="40"/>
  <c r="F1257" i="40" a="1"/>
  <c r="F1756" i="40" l="1"/>
  <c r="F1257" i="40"/>
  <c r="D1260" i="40"/>
  <c r="A1758" i="40"/>
  <c r="B1758" i="40"/>
  <c r="B1259" i="40"/>
  <c r="F1757" i="40" a="1"/>
  <c r="F1258" i="40" a="1"/>
  <c r="F1757" i="40" l="1"/>
  <c r="F1258" i="40"/>
  <c r="D1759" i="40"/>
  <c r="F1758" i="40"/>
  <c r="D1261" i="40"/>
  <c r="F1259" i="40" a="1"/>
  <c r="B1260" i="40"/>
  <c r="F1259" i="40" l="1"/>
  <c r="D1760" i="40"/>
  <c r="B1759" i="40" a="1"/>
  <c r="B1261" i="40"/>
  <c r="F1260" i="40" a="1"/>
  <c r="A1261" i="40"/>
  <c r="F1260" i="40" l="1"/>
  <c r="F1261" i="40"/>
  <c r="B1759" i="40"/>
  <c r="D1262" i="40"/>
  <c r="D1761" i="40"/>
  <c r="B1760" i="40"/>
  <c r="F1759" i="40" a="1"/>
  <c r="F1759" i="40" l="1"/>
  <c r="D1263" i="40"/>
  <c r="D1762" i="40"/>
  <c r="B1761" i="40"/>
  <c r="F1760" i="40" a="1"/>
  <c r="B1262" i="40" a="1"/>
  <c r="F1760" i="40" l="1"/>
  <c r="B1262" i="40"/>
  <c r="D1264" i="40"/>
  <c r="D1763" i="40"/>
  <c r="F1761" i="40" a="1"/>
  <c r="B1263" i="40"/>
  <c r="B1762" i="40"/>
  <c r="F1262" i="40" a="1"/>
  <c r="F1761" i="40" l="1"/>
  <c r="F1262" i="40"/>
  <c r="D1265" i="40"/>
  <c r="B1763" i="40"/>
  <c r="A1763" i="40"/>
  <c r="F1263" i="40" a="1"/>
  <c r="F1762" i="40" a="1"/>
  <c r="B1264" i="40"/>
  <c r="F1263" i="40" l="1"/>
  <c r="F1762" i="40"/>
  <c r="D1764" i="40"/>
  <c r="F1763" i="40"/>
  <c r="D1266" i="40"/>
  <c r="F1264" i="40" a="1"/>
  <c r="B1265" i="40"/>
  <c r="F1264" i="40" l="1"/>
  <c r="D1765" i="40"/>
  <c r="B1266" i="40"/>
  <c r="A1266" i="40"/>
  <c r="F1265" i="40" a="1"/>
  <c r="B1764" i="40" a="1"/>
  <c r="F1265" i="40" l="1"/>
  <c r="D1267" i="40"/>
  <c r="F1266" i="40"/>
  <c r="B1764" i="40"/>
  <c r="D1766" i="40"/>
  <c r="B1765" i="40"/>
  <c r="F1764" i="40" a="1"/>
  <c r="F1764" i="40" l="1"/>
  <c r="D1767" i="40"/>
  <c r="D1268" i="40"/>
  <c r="B1267" i="40" a="1"/>
  <c r="B1766" i="40"/>
  <c r="F1765" i="40" a="1"/>
  <c r="F1765" i="40" l="1"/>
  <c r="B1267" i="40"/>
  <c r="D1768" i="40"/>
  <c r="D1269" i="40"/>
  <c r="F1766" i="40" a="1"/>
  <c r="F1267" i="40" a="1"/>
  <c r="B1268" i="40"/>
  <c r="B1767" i="40"/>
  <c r="F1766" i="40" l="1"/>
  <c r="F1267" i="40"/>
  <c r="D1270" i="40"/>
  <c r="B1768" i="40"/>
  <c r="A1768" i="40"/>
  <c r="F1268" i="40" a="1"/>
  <c r="F1767" i="40" a="1"/>
  <c r="B1269" i="40"/>
  <c r="F1268" i="40" l="1"/>
  <c r="F1767" i="40"/>
  <c r="D1769" i="40"/>
  <c r="F1768" i="40"/>
  <c r="D1271" i="40"/>
  <c r="F1269" i="40" a="1"/>
  <c r="B1270" i="40"/>
  <c r="F1269" i="40" l="1"/>
  <c r="D1770" i="40"/>
  <c r="A1271" i="40"/>
  <c r="B1769" i="40" a="1"/>
  <c r="F1270" i="40" a="1"/>
  <c r="B1271" i="40"/>
  <c r="F1270" i="40" l="1"/>
  <c r="B1769" i="40"/>
  <c r="D1272" i="40"/>
  <c r="F1271" i="40"/>
  <c r="D1771" i="40"/>
  <c r="F1769" i="40" a="1"/>
  <c r="B1770" i="40"/>
  <c r="F1769" i="40" l="1"/>
  <c r="D1273" i="40"/>
  <c r="D1772" i="40"/>
  <c r="B1771" i="40"/>
  <c r="B1272" i="40" a="1"/>
  <c r="F1770" i="40" a="1"/>
  <c r="F1770" i="40" l="1"/>
  <c r="B1272" i="40"/>
  <c r="D1274" i="40"/>
  <c r="D1773" i="40"/>
  <c r="F1771" i="40" a="1"/>
  <c r="F1272" i="40" a="1"/>
  <c r="B1273" i="40"/>
  <c r="B1772" i="40"/>
  <c r="F1771" i="40" l="1"/>
  <c r="F1272" i="40"/>
  <c r="D1275" i="40"/>
  <c r="B1773" i="40"/>
  <c r="B1274" i="40"/>
  <c r="F1273" i="40" a="1"/>
  <c r="F1772" i="40" a="1"/>
  <c r="A1773" i="40"/>
  <c r="F1273" i="40" l="1"/>
  <c r="F1772" i="40"/>
  <c r="D1774" i="40"/>
  <c r="F1773" i="40"/>
  <c r="D1276" i="40"/>
  <c r="B1275" i="40"/>
  <c r="F1274" i="40" a="1"/>
  <c r="F1274" i="40" l="1"/>
  <c r="D1775" i="40"/>
  <c r="F1275" i="40" a="1"/>
  <c r="A1276" i="40"/>
  <c r="B1774" i="40" a="1"/>
  <c r="B1276" i="40"/>
  <c r="F1275" i="40" l="1"/>
  <c r="D1277" i="40"/>
  <c r="F1276" i="40"/>
  <c r="B1774" i="40"/>
  <c r="D1776" i="40"/>
  <c r="F1774" i="40" a="1"/>
  <c r="B1775" i="40"/>
  <c r="F1774" i="40" l="1"/>
  <c r="D1777" i="40"/>
  <c r="D1278" i="40"/>
  <c r="B1277" i="40" a="1"/>
  <c r="B1776" i="40"/>
  <c r="F1775" i="40" a="1"/>
  <c r="F1775" i="40" l="1"/>
  <c r="B1277" i="40"/>
  <c r="D1778" i="40"/>
  <c r="D1279" i="40"/>
  <c r="F1776" i="40" a="1"/>
  <c r="B1777" i="40"/>
  <c r="F1277" i="40" a="1"/>
  <c r="B1278" i="40"/>
  <c r="F1776" i="40" l="1"/>
  <c r="F1277" i="40"/>
  <c r="D1280" i="40"/>
  <c r="B1778" i="40"/>
  <c r="B1279" i="40"/>
  <c r="A1778" i="40"/>
  <c r="F1777" i="40" a="1"/>
  <c r="F1278" i="40" a="1"/>
  <c r="F1777" i="40" l="1"/>
  <c r="F1278" i="40"/>
  <c r="F1778" i="40"/>
  <c r="D1779" i="40"/>
  <c r="D1281" i="40"/>
  <c r="F1279" i="40" a="1"/>
  <c r="B1280" i="40"/>
  <c r="F1279" i="40" l="1"/>
  <c r="D1780" i="40"/>
  <c r="B1779" i="40" a="1"/>
  <c r="B1281" i="40"/>
  <c r="F1280" i="40" a="1"/>
  <c r="A1281" i="40"/>
  <c r="F1280" i="40" l="1"/>
  <c r="F1281" i="40"/>
  <c r="B1779" i="40"/>
  <c r="D1282" i="40"/>
  <c r="D1781" i="40"/>
  <c r="B1780" i="40"/>
  <c r="F1779" i="40" a="1"/>
  <c r="F1779" i="40" l="1"/>
  <c r="D1283" i="40"/>
  <c r="D1782" i="40"/>
  <c r="B1781" i="40"/>
  <c r="B1282" i="40" a="1"/>
  <c r="F1780" i="40" a="1"/>
  <c r="F1780" i="40" l="1"/>
  <c r="B1282" i="40"/>
  <c r="D1284" i="40"/>
  <c r="D1783" i="40"/>
  <c r="F1781" i="40" a="1"/>
  <c r="B1782" i="40"/>
  <c r="B1283" i="40"/>
  <c r="F1282" i="40" a="1"/>
  <c r="F1781" i="40" l="1"/>
  <c r="F1282" i="40"/>
  <c r="D1285" i="40"/>
  <c r="B1783" i="40"/>
  <c r="B1284" i="40"/>
  <c r="F1283" i="40" a="1"/>
  <c r="A1783" i="40"/>
  <c r="F1782" i="40" a="1"/>
  <c r="F1283" i="40" l="1"/>
  <c r="F1782" i="40"/>
  <c r="D1784" i="40"/>
  <c r="F1783" i="40"/>
  <c r="D1286" i="40"/>
  <c r="F1284" i="40" a="1"/>
  <c r="B1285" i="40"/>
  <c r="F1284" i="40" l="1"/>
  <c r="D1785" i="40"/>
  <c r="B1784" i="40" a="1"/>
  <c r="A1286" i="40"/>
  <c r="F1285" i="40" a="1"/>
  <c r="B1286" i="40"/>
  <c r="F1285" i="40" l="1"/>
  <c r="D1287" i="40"/>
  <c r="B1784" i="40"/>
  <c r="F1286" i="40"/>
  <c r="D1786" i="40"/>
  <c r="B1785" i="40"/>
  <c r="F1784" i="40" a="1"/>
  <c r="F1784" i="40" l="1"/>
  <c r="D1787" i="40"/>
  <c r="D1288" i="40"/>
  <c r="B1287" i="40" a="1"/>
  <c r="F1785" i="40" a="1"/>
  <c r="B1786" i="40"/>
  <c r="F1785" i="40" l="1"/>
  <c r="B1287" i="40"/>
  <c r="D1788" i="40"/>
  <c r="D1289" i="40"/>
  <c r="F1786" i="40" a="1"/>
  <c r="B1787" i="40"/>
  <c r="B1288" i="40"/>
  <c r="F1287" i="40" a="1"/>
  <c r="F1786" i="40" l="1"/>
  <c r="F1287" i="40"/>
  <c r="D1290" i="40"/>
  <c r="A1788" i="40"/>
  <c r="B1289" i="40"/>
  <c r="B1788" i="40"/>
  <c r="F1787" i="40" a="1"/>
  <c r="F1288" i="40" a="1"/>
  <c r="F1787" i="40" l="1"/>
  <c r="F1288" i="40"/>
  <c r="D1789" i="40"/>
  <c r="F1788" i="40"/>
  <c r="D1291" i="40"/>
  <c r="F1289" i="40" a="1"/>
  <c r="B1290" i="40"/>
  <c r="F1289" i="40" l="1"/>
  <c r="D1790" i="40"/>
  <c r="B1789" i="40" a="1"/>
  <c r="B1291" i="40"/>
  <c r="F1290" i="40" a="1"/>
  <c r="A1291" i="40"/>
  <c r="F1290" i="40" l="1"/>
  <c r="F1291" i="40"/>
  <c r="B1789" i="40"/>
  <c r="D1292" i="40"/>
  <c r="D1791" i="40"/>
  <c r="B1790" i="40"/>
  <c r="F1789" i="40" a="1"/>
  <c r="F1789" i="40" l="1"/>
  <c r="D1293" i="40"/>
  <c r="D1792" i="40"/>
  <c r="B1791" i="40"/>
  <c r="B1292" i="40" a="1"/>
  <c r="F1790" i="40" a="1"/>
  <c r="F1790" i="40" l="1"/>
  <c r="B1292" i="40"/>
  <c r="D1294" i="40"/>
  <c r="D1793" i="40"/>
  <c r="F1791" i="40" a="1"/>
  <c r="F1292" i="40" a="1"/>
  <c r="B1792" i="40"/>
  <c r="B1293" i="40"/>
  <c r="F1791" i="40" l="1"/>
  <c r="F1292" i="40"/>
  <c r="D1295" i="40"/>
  <c r="B1793" i="40"/>
  <c r="F1293" i="40" a="1"/>
  <c r="B1294" i="40"/>
  <c r="F1792" i="40" a="1"/>
  <c r="A1793" i="40"/>
  <c r="F1293" i="40" l="1"/>
  <c r="F1792" i="40"/>
  <c r="D1794" i="40"/>
  <c r="F1793" i="40"/>
  <c r="D1296" i="40"/>
  <c r="F1294" i="40" a="1"/>
  <c r="B1295" i="40"/>
  <c r="F1294" i="40" l="1"/>
  <c r="D1795" i="40"/>
  <c r="B1296" i="40"/>
  <c r="A1296" i="40"/>
  <c r="F1295" i="40" a="1"/>
  <c r="B1794" i="40" a="1"/>
  <c r="F1295" i="40" l="1"/>
  <c r="D1297" i="40"/>
  <c r="F1296" i="40"/>
  <c r="B1794" i="40"/>
  <c r="D1796" i="40"/>
  <c r="B1795" i="40"/>
  <c r="F1794" i="40" a="1"/>
  <c r="F1794" i="40" l="1"/>
  <c r="D1797" i="40"/>
  <c r="D1298" i="40"/>
  <c r="B1297" i="40" a="1"/>
  <c r="F1795" i="40" a="1"/>
  <c r="B1796" i="40"/>
  <c r="F1795" i="40" l="1"/>
  <c r="B1297" i="40"/>
  <c r="D1798" i="40"/>
  <c r="D1299" i="40"/>
  <c r="F1796" i="40" a="1"/>
  <c r="B1298" i="40"/>
  <c r="F1297" i="40" a="1"/>
  <c r="B1797" i="40"/>
  <c r="F1796" i="40" l="1"/>
  <c r="F1297" i="40"/>
  <c r="D1300" i="40"/>
  <c r="A1798" i="40"/>
  <c r="B1798" i="40"/>
  <c r="F1797" i="40" a="1"/>
  <c r="B1299" i="40"/>
  <c r="F1298" i="40" a="1"/>
  <c r="F1797" i="40" l="1"/>
  <c r="F1298" i="40"/>
  <c r="D1799" i="40"/>
  <c r="F1798" i="40"/>
  <c r="D1301" i="40"/>
  <c r="F1299" i="40" a="1"/>
  <c r="B1300" i="40"/>
  <c r="F1299" i="40" l="1"/>
  <c r="D1800" i="40"/>
  <c r="A1301" i="40"/>
  <c r="B1799" i="40" a="1"/>
  <c r="F1300" i="40" a="1"/>
  <c r="B1301" i="40"/>
  <c r="F1300" i="40" l="1"/>
  <c r="B1799" i="40"/>
  <c r="D1302" i="40"/>
  <c r="F1301" i="40"/>
  <c r="D1801" i="40"/>
  <c r="F1799" i="40" a="1"/>
  <c r="B1800" i="40"/>
  <c r="F1799" i="40" l="1"/>
  <c r="D1303" i="40"/>
  <c r="D1802" i="40"/>
  <c r="B1801" i="40"/>
  <c r="B1302" i="40" a="1"/>
  <c r="F1800" i="40" a="1"/>
  <c r="F1800" i="40" l="1"/>
  <c r="B1302" i="40"/>
  <c r="D1304" i="40"/>
  <c r="D1803" i="40"/>
  <c r="F1801" i="40" a="1"/>
  <c r="B1802" i="40"/>
  <c r="F1302" i="40" a="1"/>
  <c r="B1303" i="40"/>
  <c r="F1801" i="40" l="1"/>
  <c r="F1302" i="40"/>
  <c r="D1305" i="40"/>
  <c r="B1803" i="40"/>
  <c r="F1802" i="40" a="1"/>
  <c r="A1803" i="40"/>
  <c r="F1303" i="40" a="1"/>
  <c r="B1304" i="40"/>
  <c r="F1802" i="40" l="1"/>
  <c r="F1303" i="40"/>
  <c r="D1804" i="40"/>
  <c r="F1803" i="40"/>
  <c r="D1306" i="40"/>
  <c r="F1304" i="40" a="1"/>
  <c r="B1305" i="40"/>
  <c r="F1304" i="40" l="1"/>
  <c r="D1805" i="40"/>
  <c r="A1306" i="40"/>
  <c r="B1804" i="40" a="1"/>
  <c r="F1305" i="40" a="1"/>
  <c r="B1306" i="40"/>
  <c r="F1305" i="40" l="1"/>
  <c r="D1307" i="40"/>
  <c r="B1804" i="40"/>
  <c r="F1306" i="40"/>
  <c r="D1806" i="40"/>
  <c r="B1805" i="40"/>
  <c r="F1804" i="40" a="1"/>
  <c r="F1804" i="40" l="1"/>
  <c r="D1807" i="40"/>
  <c r="D1308" i="40"/>
  <c r="B1307" i="40" a="1"/>
  <c r="B1806" i="40"/>
  <c r="F1805" i="40" a="1"/>
  <c r="F1805" i="40" l="1"/>
  <c r="B1307" i="40"/>
  <c r="D1808" i="40"/>
  <c r="D1309" i="40"/>
  <c r="F1806" i="40" a="1"/>
  <c r="F1307" i="40" a="1"/>
  <c r="B1807" i="40"/>
  <c r="B1308" i="40"/>
  <c r="F1806" i="40" l="1"/>
  <c r="F1307" i="40"/>
  <c r="D1310" i="40"/>
  <c r="B1309" i="40"/>
  <c r="B1808" i="40"/>
  <c r="F1807" i="40" a="1"/>
  <c r="A1808" i="40"/>
  <c r="F1308" i="40" a="1"/>
  <c r="F1308" i="40" l="1"/>
  <c r="F1807" i="40"/>
  <c r="F1808" i="40"/>
  <c r="D1809" i="40"/>
  <c r="D1311" i="40"/>
  <c r="F1309" i="40" a="1"/>
  <c r="B1310" i="40"/>
  <c r="F1309" i="40" l="1"/>
  <c r="D1810" i="40"/>
  <c r="B1809" i="40" a="1"/>
  <c r="B1311" i="40"/>
  <c r="F1310" i="40" a="1"/>
  <c r="A1311" i="40"/>
  <c r="F1310" i="40" l="1"/>
  <c r="F1311" i="40"/>
  <c r="B1809" i="40"/>
  <c r="D1312" i="40"/>
  <c r="D1811" i="40"/>
  <c r="F1809" i="40" a="1"/>
  <c r="B1810" i="40"/>
  <c r="F1809" i="40" l="1"/>
  <c r="D1313" i="40"/>
  <c r="D1812" i="40"/>
  <c r="B1811" i="40"/>
  <c r="B1312" i="40" a="1"/>
  <c r="F1810" i="40" a="1"/>
  <c r="F1810" i="40" l="1"/>
  <c r="B1312" i="40"/>
  <c r="D1314" i="40"/>
  <c r="D1813" i="40"/>
  <c r="F1811" i="40" a="1"/>
  <c r="B1812" i="40"/>
  <c r="F1312" i="40" a="1"/>
  <c r="B1313" i="40"/>
  <c r="F1811" i="40" l="1"/>
  <c r="F1312" i="40"/>
  <c r="D1315" i="40"/>
  <c r="A1813" i="40"/>
  <c r="F1313" i="40" a="1"/>
  <c r="B1314" i="40"/>
  <c r="B1813" i="40"/>
  <c r="F1812" i="40" a="1"/>
  <c r="F1313" i="40" l="1"/>
  <c r="F1812" i="40"/>
  <c r="F1813" i="40"/>
  <c r="D1814" i="40"/>
  <c r="D1316" i="40"/>
  <c r="F1314" i="40" a="1"/>
  <c r="B1315" i="40"/>
  <c r="F1314" i="40" l="1"/>
  <c r="D1815" i="40"/>
  <c r="B1316" i="40"/>
  <c r="A1316" i="40"/>
  <c r="F1315" i="40" a="1"/>
  <c r="B1814" i="40" a="1"/>
  <c r="F1315" i="40" l="1"/>
  <c r="D1317" i="40"/>
  <c r="F1316" i="40"/>
  <c r="B1814" i="40"/>
  <c r="D1816" i="40"/>
  <c r="F1814" i="40" a="1"/>
  <c r="B1815" i="40"/>
  <c r="F1814" i="40" l="1"/>
  <c r="D1817" i="40"/>
  <c r="D1318" i="40"/>
  <c r="B1317" i="40" a="1"/>
  <c r="B1816" i="40"/>
  <c r="F1815" i="40" a="1"/>
  <c r="F1815" i="40" l="1"/>
  <c r="B1317" i="40"/>
  <c r="D1818" i="40"/>
  <c r="D1319" i="40"/>
  <c r="F1816" i="40" a="1"/>
  <c r="B1817" i="40"/>
  <c r="F1317" i="40" a="1"/>
  <c r="B1318" i="40"/>
  <c r="F1816" i="40" l="1"/>
  <c r="F1317" i="40"/>
  <c r="D1320" i="40"/>
  <c r="B1818" i="40"/>
  <c r="F1318" i="40" a="1"/>
  <c r="F1817" i="40" a="1"/>
  <c r="B1319" i="40"/>
  <c r="A1818" i="40"/>
  <c r="F1817" i="40" l="1"/>
  <c r="F1318" i="40"/>
  <c r="F1818" i="40"/>
  <c r="D1819" i="40"/>
  <c r="D1321" i="40"/>
  <c r="F1319" i="40" a="1"/>
  <c r="B1320" i="40"/>
  <c r="F1319" i="40" l="1"/>
  <c r="D1820" i="40"/>
  <c r="B1819" i="40" a="1"/>
  <c r="B1321" i="40"/>
  <c r="F1320" i="40" a="1"/>
  <c r="A1321" i="40"/>
  <c r="F1320" i="40" l="1"/>
  <c r="F1321" i="40"/>
  <c r="B1819" i="40"/>
  <c r="D1322" i="40"/>
  <c r="D1821" i="40"/>
  <c r="F1819" i="40" a="1"/>
  <c r="B1820" i="40"/>
  <c r="F1819" i="40" l="1"/>
  <c r="D1323" i="40"/>
  <c r="D1822" i="40"/>
  <c r="B1821" i="40"/>
  <c r="B1322" i="40" a="1"/>
  <c r="F1820" i="40" a="1"/>
  <c r="F1820" i="40" l="1"/>
  <c r="B1322" i="40"/>
  <c r="D1324" i="40"/>
  <c r="D1823" i="40"/>
  <c r="F1821" i="40" a="1"/>
  <c r="F1322" i="40" a="1"/>
  <c r="B1323" i="40"/>
  <c r="B1822" i="40"/>
  <c r="F1821" i="40" l="1"/>
  <c r="F1322" i="40"/>
  <c r="D1325" i="40"/>
  <c r="B1823" i="40"/>
  <c r="A1823" i="40"/>
  <c r="B1324" i="40"/>
  <c r="F1323" i="40" a="1"/>
  <c r="F1822" i="40" a="1"/>
  <c r="F1323" i="40" l="1"/>
  <c r="F1822" i="40"/>
  <c r="D1824" i="40"/>
  <c r="F1823" i="40"/>
  <c r="D1326" i="40"/>
  <c r="F1324" i="40" a="1"/>
  <c r="B1325" i="40"/>
  <c r="F1324" i="40" l="1"/>
  <c r="D1825" i="40"/>
  <c r="A1326" i="40"/>
  <c r="B1326" i="40"/>
  <c r="F1325" i="40" a="1"/>
  <c r="B1824" i="40" a="1"/>
  <c r="F1325" i="40" l="1"/>
  <c r="D1327" i="40"/>
  <c r="F1326" i="40"/>
  <c r="B1824" i="40"/>
  <c r="D1826" i="40"/>
  <c r="F1824" i="40" a="1"/>
  <c r="B1825" i="40"/>
  <c r="F1824" i="40" l="1"/>
  <c r="D1827" i="40"/>
  <c r="D1328" i="40"/>
  <c r="B1327" i="40" a="1"/>
  <c r="B1826" i="40"/>
  <c r="F1825" i="40" a="1"/>
  <c r="F1825" i="40" l="1"/>
  <c r="B1327" i="40"/>
  <c r="D1828" i="40"/>
  <c r="D1329" i="40"/>
  <c r="F1826" i="40" a="1"/>
  <c r="B1827" i="40"/>
  <c r="F1327" i="40" a="1"/>
  <c r="B1328" i="40"/>
  <c r="F1826" i="40" l="1"/>
  <c r="F1327" i="40"/>
  <c r="D1330" i="40"/>
  <c r="B1828" i="40"/>
  <c r="F1827" i="40" a="1"/>
  <c r="B1329" i="40"/>
  <c r="F1328" i="40" a="1"/>
  <c r="A1828" i="40"/>
  <c r="F1827" i="40" l="1"/>
  <c r="F1328" i="40"/>
  <c r="F1828" i="40"/>
  <c r="D1829" i="40"/>
  <c r="D1331" i="40"/>
  <c r="F1329" i="40" a="1"/>
  <c r="B1330" i="40"/>
  <c r="F1329" i="40" l="1"/>
  <c r="D1830" i="40"/>
  <c r="B1829" i="40" a="1"/>
  <c r="A1331" i="40"/>
  <c r="F1330" i="40" a="1"/>
  <c r="B1331" i="40"/>
  <c r="F1330" i="40" l="1"/>
  <c r="D1332" i="40"/>
  <c r="B1829" i="40"/>
  <c r="F1331" i="40"/>
  <c r="D1831" i="40"/>
  <c r="F1829" i="40" a="1"/>
  <c r="B1830" i="40"/>
  <c r="F1829" i="40" l="1"/>
  <c r="D1832" i="40"/>
  <c r="D1333" i="40"/>
  <c r="B1332" i="40" a="1"/>
  <c r="B1831" i="40"/>
  <c r="F1830" i="40" a="1"/>
  <c r="F1830" i="40" l="1"/>
  <c r="B1332" i="40"/>
  <c r="D1833" i="40"/>
  <c r="D1334" i="40"/>
  <c r="F1831" i="40" a="1"/>
  <c r="F1332" i="40" a="1"/>
  <c r="B1333" i="40"/>
  <c r="B1832" i="40"/>
  <c r="F1831" i="40" l="1"/>
  <c r="F1332" i="40"/>
  <c r="D1335" i="40"/>
  <c r="B1833" i="40"/>
  <c r="F1333" i="40" a="1"/>
  <c r="B1334" i="40"/>
  <c r="F1832" i="40" a="1"/>
  <c r="A1833" i="40"/>
  <c r="F1333" i="40" l="1"/>
  <c r="F1832" i="40"/>
  <c r="F1833" i="40"/>
  <c r="D1834" i="40"/>
  <c r="D1336" i="40"/>
  <c r="B1335" i="40"/>
  <c r="F1334" i="40" a="1"/>
  <c r="F1334" i="40" l="1"/>
  <c r="D1835" i="40"/>
  <c r="B1336" i="40"/>
  <c r="B1834" i="40" a="1"/>
  <c r="F1335" i="40" a="1"/>
  <c r="A1336" i="40"/>
  <c r="F1335" i="40" l="1"/>
  <c r="B1834" i="40"/>
  <c r="F1336" i="40"/>
  <c r="D1337" i="40"/>
  <c r="D1836" i="40"/>
  <c r="F1834" i="40" a="1"/>
  <c r="B1835" i="40"/>
  <c r="F1834" i="40" l="1"/>
  <c r="D1338" i="40"/>
  <c r="D1837" i="40"/>
  <c r="B1836" i="40"/>
  <c r="F1835" i="40" a="1"/>
  <c r="B1337" i="40" a="1"/>
  <c r="F1835" i="40" l="1"/>
  <c r="B1337" i="40"/>
  <c r="D1339" i="40"/>
  <c r="D1838" i="40"/>
  <c r="F1836" i="40" a="1"/>
  <c r="F1337" i="40" a="1"/>
  <c r="B1837" i="40"/>
  <c r="B1338" i="40"/>
  <c r="F1836" i="40" l="1"/>
  <c r="F1337" i="40"/>
  <c r="D1340" i="40"/>
  <c r="A1838" i="40"/>
  <c r="F1338" i="40" a="1"/>
  <c r="B1339" i="40"/>
  <c r="F1837" i="40" a="1"/>
  <c r="B1838" i="40"/>
  <c r="F1338" i="40" l="1"/>
  <c r="F1837" i="40"/>
  <c r="F1838" i="40"/>
  <c r="D1839" i="40"/>
  <c r="D1341" i="40"/>
  <c r="F1339" i="40" a="1"/>
  <c r="B1340" i="40"/>
  <c r="F1339" i="40" l="1"/>
  <c r="D1840" i="40"/>
  <c r="B1341" i="40"/>
  <c r="A1341" i="40"/>
  <c r="F1340" i="40" a="1"/>
  <c r="B1839" i="40" a="1"/>
  <c r="F1340" i="40" l="1"/>
  <c r="D1342" i="40"/>
  <c r="F1341" i="40"/>
  <c r="B1839" i="40"/>
  <c r="D1841" i="40"/>
  <c r="F1839" i="40" a="1"/>
  <c r="B1840" i="40"/>
  <c r="F1839" i="40" l="1"/>
  <c r="D1842" i="40"/>
  <c r="D1343" i="40"/>
  <c r="B1342" i="40" a="1"/>
  <c r="B1841" i="40"/>
  <c r="F1840" i="40" a="1"/>
  <c r="F1840" i="40" l="1"/>
  <c r="B1342" i="40"/>
  <c r="D1843" i="40"/>
  <c r="D1344" i="40"/>
  <c r="F1841" i="40" a="1"/>
  <c r="F1342" i="40" a="1"/>
  <c r="B1343" i="40"/>
  <c r="B1842" i="40"/>
  <c r="F1841" i="40" l="1"/>
  <c r="F1342" i="40"/>
  <c r="D1345" i="40"/>
  <c r="B1843" i="40"/>
  <c r="B1344" i="40"/>
  <c r="A1843" i="40"/>
  <c r="F1343" i="40" a="1"/>
  <c r="F1842" i="40" a="1"/>
  <c r="F1343" i="40" l="1"/>
  <c r="F1842" i="40"/>
  <c r="F1843" i="40"/>
  <c r="D1844" i="40"/>
  <c r="D1346" i="40"/>
  <c r="F1344" i="40" a="1"/>
  <c r="B1345" i="40"/>
  <c r="F1344" i="40" l="1"/>
  <c r="D1845" i="40"/>
  <c r="B1844" i="40" a="1"/>
  <c r="B1346" i="40"/>
  <c r="F1345" i="40" a="1"/>
  <c r="A1346" i="40"/>
  <c r="F1345" i="40" l="1"/>
  <c r="F1346" i="40"/>
  <c r="B1844" i="40"/>
  <c r="D1347" i="40"/>
  <c r="D1846" i="40"/>
  <c r="F1844" i="40" a="1"/>
  <c r="B1845" i="40"/>
  <c r="F1844" i="40" l="1"/>
  <c r="D1348" i="40"/>
  <c r="D1847" i="40"/>
  <c r="B1846" i="40"/>
  <c r="F1845" i="40" a="1"/>
  <c r="B1347" i="40" a="1"/>
  <c r="F1845" i="40" l="1"/>
  <c r="B1347" i="40"/>
  <c r="D1349" i="40"/>
  <c r="D1848" i="40"/>
  <c r="F1846" i="40" a="1"/>
  <c r="B1348" i="40"/>
  <c r="F1347" i="40" a="1"/>
  <c r="B1847" i="40"/>
  <c r="F1846" i="40" l="1"/>
  <c r="F1347" i="40"/>
  <c r="D1350" i="40"/>
  <c r="B1848" i="40"/>
  <c r="F1348" i="40" a="1"/>
  <c r="B1349" i="40"/>
  <c r="F1847" i="40" a="1"/>
  <c r="A1848" i="40"/>
  <c r="F1348" i="40" l="1"/>
  <c r="F1847" i="40"/>
  <c r="D1849" i="40"/>
  <c r="F1848" i="40"/>
  <c r="D1351" i="40"/>
  <c r="B1350" i="40"/>
  <c r="F1349" i="40" a="1"/>
  <c r="F1349" i="40" l="1"/>
  <c r="D1850" i="40"/>
  <c r="F1350" i="40" a="1"/>
  <c r="B1849" i="40" a="1"/>
  <c r="A1351" i="40"/>
  <c r="B1351" i="40"/>
  <c r="F1350" i="40" l="1"/>
  <c r="B1849" i="40"/>
  <c r="D1352" i="40"/>
  <c r="F1351" i="40"/>
  <c r="D1851" i="40"/>
  <c r="F1849" i="40" a="1"/>
  <c r="B1850" i="40"/>
  <c r="F1849" i="40" l="1"/>
  <c r="D1353" i="40"/>
  <c r="D1852" i="40"/>
  <c r="B1851" i="40"/>
  <c r="B1352" i="40" a="1"/>
  <c r="F1850" i="40" a="1"/>
  <c r="F1850" i="40" l="1"/>
  <c r="B1352" i="40"/>
  <c r="D1354" i="40"/>
  <c r="D1853" i="40"/>
  <c r="F1851" i="40" a="1"/>
  <c r="B1353" i="40"/>
  <c r="F1352" i="40" a="1"/>
  <c r="B1852" i="40"/>
  <c r="F1851" i="40" l="1"/>
  <c r="F1352" i="40"/>
  <c r="D1355" i="40"/>
  <c r="A1853" i="40"/>
  <c r="B1354" i="40"/>
  <c r="F1852" i="40" a="1"/>
  <c r="B1853" i="40"/>
  <c r="F1353" i="40" a="1"/>
  <c r="F1852" i="40" l="1"/>
  <c r="F1353" i="40"/>
  <c r="F1853" i="40"/>
  <c r="D1854" i="40"/>
  <c r="D1356" i="40"/>
  <c r="F1354" i="40" a="1"/>
  <c r="B1355" i="40"/>
  <c r="F1354" i="40" l="1"/>
  <c r="D1855" i="40"/>
  <c r="A1356" i="40"/>
  <c r="B1356" i="40"/>
  <c r="F1355" i="40" a="1"/>
  <c r="B1854" i="40" a="1"/>
  <c r="F1355" i="40" l="1"/>
  <c r="F1356" i="40"/>
  <c r="D1357" i="40"/>
  <c r="B1854" i="40"/>
  <c r="D1856" i="40"/>
  <c r="B1855" i="40"/>
  <c r="F1854" i="40" a="1"/>
  <c r="F1854" i="40" l="1"/>
  <c r="D1857" i="40"/>
  <c r="D1358" i="40"/>
  <c r="B1357" i="40" a="1"/>
  <c r="F1855" i="40" a="1"/>
  <c r="B1856" i="40"/>
  <c r="F1855" i="40" l="1"/>
  <c r="B1357" i="40"/>
  <c r="D1858" i="40"/>
  <c r="D1359" i="40"/>
  <c r="F1856" i="40" a="1"/>
  <c r="F1357" i="40" a="1"/>
  <c r="B1857" i="40"/>
  <c r="B1358" i="40"/>
  <c r="F1856" i="40" l="1"/>
  <c r="F1357" i="40"/>
  <c r="D1360" i="40"/>
  <c r="B1858" i="40"/>
  <c r="F1857" i="40" a="1"/>
  <c r="B1359" i="40"/>
  <c r="F1358" i="40" a="1"/>
  <c r="A1858" i="40"/>
  <c r="F1857" i="40" l="1"/>
  <c r="F1358" i="40"/>
  <c r="F1858" i="40"/>
  <c r="D1859" i="40"/>
  <c r="D1361" i="40"/>
  <c r="F1359" i="40" a="1"/>
  <c r="B1360" i="40"/>
  <c r="F1359" i="40" l="1"/>
  <c r="D1860" i="40"/>
  <c r="B1859" i="40" a="1"/>
  <c r="F1360" i="40" a="1"/>
  <c r="B1361" i="40"/>
  <c r="A1361" i="40"/>
  <c r="F1360" i="40" l="1"/>
  <c r="F1361" i="40"/>
  <c r="B1859" i="40"/>
  <c r="D1362" i="40"/>
  <c r="D1861" i="40"/>
  <c r="F1859" i="40" a="1"/>
  <c r="B1860" i="40"/>
  <c r="F1859" i="40" l="1"/>
  <c r="D1363" i="40"/>
  <c r="D1862" i="40"/>
  <c r="B1861" i="40"/>
  <c r="B1362" i="40" a="1"/>
  <c r="F1860" i="40" a="1"/>
  <c r="F1860" i="40" l="1"/>
  <c r="B1362" i="40"/>
  <c r="D1364" i="40"/>
  <c r="D1863" i="40"/>
  <c r="F1861" i="40" a="1"/>
  <c r="B1862" i="40"/>
  <c r="B1363" i="40"/>
  <c r="F1362" i="40" a="1"/>
  <c r="F1861" i="40" l="1"/>
  <c r="F1362" i="40"/>
  <c r="D1365" i="40"/>
  <c r="A1863" i="40"/>
  <c r="B1863" i="40"/>
  <c r="F1363" i="40" a="1"/>
  <c r="F1862" i="40" a="1"/>
  <c r="B1364" i="40"/>
  <c r="F1363" i="40" l="1"/>
  <c r="F1862" i="40"/>
  <c r="F1863" i="40"/>
  <c r="D1864" i="40"/>
  <c r="D1366" i="40"/>
  <c r="F1364" i="40" a="1"/>
  <c r="B1365" i="40"/>
  <c r="F1364" i="40" l="1"/>
  <c r="D1865" i="40"/>
  <c r="B1366" i="40"/>
  <c r="F1365" i="40" a="1"/>
  <c r="A1366" i="40"/>
  <c r="B1864" i="40" a="1"/>
  <c r="F1365" i="40" l="1"/>
  <c r="B1864" i="40"/>
  <c r="F1366" i="40"/>
  <c r="D1367" i="40"/>
  <c r="D1866" i="40"/>
  <c r="F1864" i="40" a="1"/>
  <c r="B1865" i="40"/>
  <c r="F1864" i="40" l="1"/>
  <c r="D1368" i="40"/>
  <c r="D1867" i="40"/>
  <c r="B1866" i="40"/>
  <c r="B1367" i="40" a="1"/>
  <c r="F1865" i="40" a="1"/>
  <c r="F1865" i="40" l="1"/>
  <c r="B1367" i="40"/>
  <c r="D1369" i="40"/>
  <c r="D1868" i="40"/>
  <c r="F1866" i="40" a="1"/>
  <c r="B1368" i="40"/>
  <c r="F1367" i="40" a="1"/>
  <c r="B1867" i="40"/>
  <c r="F1866" i="40" l="1"/>
  <c r="F1367" i="40"/>
  <c r="D1370" i="40"/>
  <c r="A1868" i="40"/>
  <c r="F1368" i="40" a="1"/>
  <c r="B1868" i="40"/>
  <c r="F1867" i="40" a="1"/>
  <c r="B1369" i="40"/>
  <c r="F1867" i="40" l="1"/>
  <c r="F1368" i="40"/>
  <c r="F1868" i="40"/>
  <c r="D1869" i="40"/>
  <c r="D1371" i="40"/>
  <c r="F1369" i="40" a="1"/>
  <c r="B1370" i="40"/>
  <c r="F1369" i="40" l="1"/>
  <c r="D1870" i="40"/>
  <c r="B1371" i="40"/>
  <c r="F1370" i="40" a="1"/>
  <c r="B1869" i="40" a="1"/>
  <c r="A1371" i="40"/>
  <c r="F1370" i="40" l="1"/>
  <c r="D1372" i="40"/>
  <c r="F1371" i="40"/>
  <c r="B1869" i="40"/>
  <c r="D1871" i="40"/>
  <c r="F1869" i="40" a="1"/>
  <c r="B1870" i="40"/>
  <c r="F1869" i="40" l="1"/>
  <c r="D1872" i="40"/>
  <c r="D1373" i="40"/>
  <c r="B1372" i="40" a="1"/>
  <c r="F1870" i="40" a="1"/>
  <c r="B1871" i="40"/>
  <c r="F1870" i="40" l="1"/>
  <c r="B1372" i="40"/>
  <c r="D1873" i="40"/>
  <c r="D1374" i="40"/>
  <c r="F1871" i="40" a="1"/>
  <c r="F1372" i="40" a="1"/>
  <c r="B1373" i="40"/>
  <c r="B1872" i="40"/>
  <c r="F1871" i="40" l="1"/>
  <c r="F1372" i="40"/>
  <c r="D1375" i="40"/>
  <c r="A1873" i="40"/>
  <c r="B1374" i="40"/>
  <c r="F1872" i="40" a="1"/>
  <c r="B1873" i="40"/>
  <c r="F1373" i="40" a="1"/>
  <c r="F1872" i="40" l="1"/>
  <c r="F1373" i="40"/>
  <c r="D1874" i="40"/>
  <c r="F1873" i="40"/>
  <c r="D1376" i="40"/>
  <c r="F1374" i="40" a="1"/>
  <c r="B1375" i="40"/>
  <c r="F1374" i="40" l="1"/>
  <c r="D1875" i="40"/>
  <c r="A1376" i="40"/>
  <c r="B1874" i="40" a="1"/>
  <c r="F1375" i="40" a="1"/>
  <c r="B1376" i="40"/>
  <c r="F1375" i="40" l="1"/>
  <c r="B1874" i="40"/>
  <c r="D1377" i="40"/>
  <c r="F1376" i="40"/>
  <c r="D1876" i="40"/>
  <c r="F1874" i="40" a="1"/>
  <c r="B1875" i="40"/>
  <c r="F1874" i="40" l="1"/>
  <c r="D1378" i="40"/>
  <c r="D1877" i="40"/>
  <c r="B1876" i="40"/>
  <c r="F1875" i="40" a="1"/>
  <c r="B1377" i="40" a="1"/>
  <c r="F1875" i="40" l="1"/>
  <c r="B1377" i="40"/>
  <c r="D1379" i="40"/>
  <c r="D1878" i="40"/>
  <c r="F1876" i="40" a="1"/>
  <c r="F1377" i="40" a="1"/>
  <c r="B1877" i="40"/>
  <c r="B1378" i="40"/>
  <c r="F1876" i="40" l="1"/>
  <c r="F1377" i="40"/>
  <c r="D1380" i="40"/>
  <c r="B1878" i="40"/>
  <c r="F1877" i="40" a="1"/>
  <c r="A1878" i="40"/>
  <c r="F1378" i="40" a="1"/>
  <c r="B1379" i="40"/>
  <c r="F1877" i="40" l="1"/>
  <c r="F1378" i="40"/>
  <c r="D1879" i="40"/>
  <c r="F1878" i="40"/>
  <c r="D1381" i="40"/>
  <c r="F1379" i="40" a="1"/>
  <c r="B1380" i="40"/>
  <c r="F1379" i="40" l="1"/>
  <c r="D1880" i="40"/>
  <c r="B1879" i="40" a="1"/>
  <c r="A1381" i="40"/>
  <c r="B1381" i="40"/>
  <c r="F1380" i="40" a="1"/>
  <c r="F1380" i="40" l="1"/>
  <c r="D1382" i="40"/>
  <c r="B1879" i="40"/>
  <c r="F1381" i="40"/>
  <c r="D1881" i="40"/>
  <c r="F1879" i="40" a="1"/>
  <c r="B1880" i="40"/>
  <c r="F1879" i="40" l="1"/>
  <c r="D1882" i="40"/>
  <c r="D1383" i="40"/>
  <c r="B1382" i="40" a="1"/>
  <c r="B1881" i="40"/>
  <c r="F1880" i="40" a="1"/>
  <c r="F1880" i="40" l="1"/>
  <c r="B1382" i="40"/>
  <c r="D1883" i="40"/>
  <c r="D1384" i="40"/>
  <c r="F1881" i="40" a="1"/>
  <c r="B1882" i="40"/>
  <c r="F1382" i="40" a="1"/>
  <c r="B1383" i="40"/>
  <c r="F1881" i="40" l="1"/>
  <c r="F1382" i="40"/>
  <c r="D1385" i="40"/>
  <c r="A1883" i="40"/>
  <c r="B1883" i="40"/>
  <c r="F1882" i="40" a="1"/>
  <c r="F1383" i="40" a="1"/>
  <c r="B1384" i="40"/>
  <c r="F1882" i="40" l="1"/>
  <c r="F1383" i="40"/>
  <c r="D1884" i="40"/>
  <c r="F1883" i="40"/>
  <c r="D1386" i="40"/>
  <c r="F1384" i="40" a="1"/>
  <c r="B1385" i="40"/>
  <c r="F1384" i="40" l="1"/>
  <c r="D1885" i="40"/>
  <c r="B1386" i="40"/>
  <c r="A1386" i="40"/>
  <c r="F1385" i="40" a="1"/>
  <c r="B1884" i="40" a="1"/>
  <c r="F1385" i="40" l="1"/>
  <c r="D1387" i="40"/>
  <c r="F1386" i="40"/>
  <c r="B1884" i="40"/>
  <c r="D1886" i="40"/>
  <c r="B1885" i="40"/>
  <c r="F1884" i="40" a="1"/>
  <c r="F1884" i="40" l="1"/>
  <c r="D1887" i="40"/>
  <c r="D1388" i="40"/>
  <c r="B1387" i="40" a="1"/>
  <c r="F1885" i="40" a="1"/>
  <c r="B1886" i="40"/>
  <c r="F1885" i="40" l="1"/>
  <c r="B1387" i="40"/>
  <c r="D1888" i="40"/>
  <c r="D1389" i="40"/>
  <c r="F1886" i="40" a="1"/>
  <c r="F1387" i="40" a="1"/>
  <c r="B1887" i="40"/>
  <c r="B1388" i="40"/>
  <c r="F1886" i="40" l="1"/>
  <c r="F1387" i="40"/>
  <c r="D1390" i="40"/>
  <c r="A1888" i="40"/>
  <c r="F1388" i="40" a="1"/>
  <c r="B1888" i="40"/>
  <c r="F1887" i="40" a="1"/>
  <c r="B1389" i="40"/>
  <c r="F1887" i="40" l="1"/>
  <c r="F1388" i="40"/>
  <c r="D1889" i="40"/>
  <c r="F1888" i="40"/>
  <c r="D1391" i="40"/>
  <c r="F1389" i="40" a="1"/>
  <c r="B1390" i="40"/>
  <c r="F1389" i="40" l="1"/>
  <c r="D1890" i="40"/>
  <c r="A1391" i="40"/>
  <c r="B1889" i="40" a="1"/>
  <c r="F1390" i="40" a="1"/>
  <c r="B1391" i="40"/>
  <c r="F1390" i="40" l="1"/>
  <c r="D1392" i="40"/>
  <c r="B1889" i="40"/>
  <c r="F1391" i="40"/>
  <c r="D1891" i="40"/>
  <c r="B1890" i="40"/>
  <c r="F1889" i="40" a="1"/>
  <c r="F1889" i="40" l="1"/>
  <c r="D1892" i="40"/>
  <c r="D1393" i="40"/>
  <c r="B1392" i="40" a="1"/>
  <c r="F1890" i="40" a="1"/>
  <c r="B1891" i="40"/>
  <c r="F1890" i="40" l="1"/>
  <c r="B1392" i="40"/>
  <c r="D1893" i="40"/>
  <c r="D1394" i="40"/>
  <c r="F1891" i="40" a="1"/>
  <c r="B1892" i="40"/>
  <c r="F1392" i="40" a="1"/>
  <c r="B1393" i="40"/>
  <c r="F1891" i="40" l="1"/>
  <c r="F1392" i="40"/>
  <c r="D1395" i="40"/>
  <c r="F1892" i="40" a="1"/>
  <c r="B1893" i="40"/>
  <c r="B1394" i="40"/>
  <c r="F1393" i="40" a="1"/>
  <c r="A1893" i="40"/>
  <c r="F1892" i="40" l="1"/>
  <c r="F1393" i="40"/>
  <c r="F1893" i="40"/>
  <c r="D1894" i="40"/>
  <c r="D1396" i="40"/>
  <c r="F1394" i="40" a="1"/>
  <c r="B1395" i="40"/>
  <c r="F1394" i="40" l="1"/>
  <c r="D1895" i="40"/>
  <c r="B1894" i="40" a="1"/>
  <c r="A1396" i="40"/>
  <c r="F1395" i="40" a="1"/>
  <c r="B1396" i="40"/>
  <c r="F1395" i="40" l="1"/>
  <c r="D1397" i="40"/>
  <c r="B1894" i="40"/>
  <c r="F1396" i="40"/>
  <c r="D1896" i="40"/>
  <c r="F1894" i="40" a="1"/>
  <c r="B1895" i="40"/>
  <c r="F1894" i="40" l="1"/>
  <c r="D1897" i="40"/>
  <c r="D1398" i="40"/>
  <c r="B1397" i="40" a="1"/>
  <c r="F1895" i="40" a="1"/>
  <c r="B1896" i="40"/>
  <c r="F1895" i="40" l="1"/>
  <c r="B1397" i="40"/>
  <c r="D1898" i="40"/>
  <c r="D1399" i="40"/>
  <c r="F1896" i="40" a="1"/>
  <c r="B1897" i="40"/>
  <c r="F1397" i="40" a="1"/>
  <c r="B1398" i="40"/>
  <c r="F1896" i="40" l="1"/>
  <c r="F1397" i="40"/>
  <c r="D1400" i="40"/>
  <c r="B1399" i="40"/>
  <c r="F1897" i="40" a="1"/>
  <c r="B1898" i="40"/>
  <c r="F1398" i="40" a="1"/>
  <c r="A1898" i="40"/>
  <c r="F1897" i="40" l="1"/>
  <c r="F1398" i="40"/>
  <c r="D1899" i="40"/>
  <c r="F1898" i="40"/>
  <c r="D1401" i="40"/>
  <c r="F1399" i="40" a="1"/>
  <c r="B1400" i="40"/>
  <c r="F1399" i="40" l="1"/>
  <c r="D1900" i="40"/>
  <c r="B1401" i="40"/>
  <c r="B1899" i="40" a="1"/>
  <c r="F1400" i="40" a="1"/>
  <c r="A1401" i="40"/>
  <c r="F1400" i="40" l="1"/>
  <c r="B1899" i="40"/>
  <c r="F1401" i="40"/>
  <c r="D1402" i="40"/>
  <c r="D1901" i="40"/>
  <c r="B1900" i="40"/>
  <c r="F1899" i="40" a="1"/>
  <c r="F1899" i="40" l="1"/>
  <c r="D1403" i="40"/>
  <c r="D1902" i="40"/>
  <c r="B1901" i="40"/>
  <c r="B1402" i="40" a="1"/>
  <c r="F1900" i="40" a="1"/>
  <c r="F1900" i="40" l="1"/>
  <c r="B1402" i="40"/>
  <c r="D1404" i="40"/>
  <c r="D1903" i="40"/>
  <c r="F1901" i="40" a="1"/>
  <c r="B1403" i="40"/>
  <c r="B1902" i="40"/>
  <c r="F1402" i="40" a="1"/>
  <c r="F1901" i="40" l="1"/>
  <c r="F1402" i="40"/>
  <c r="D1405" i="40"/>
  <c r="B1903" i="40"/>
  <c r="F1403" i="40" a="1"/>
  <c r="A1903" i="40"/>
  <c r="F1902" i="40" a="1"/>
  <c r="B1404" i="40"/>
  <c r="F1403" i="40" l="1"/>
  <c r="F1902" i="40"/>
  <c r="D1904" i="40"/>
  <c r="F1903" i="40"/>
  <c r="D1406" i="40"/>
  <c r="B1405" i="40"/>
  <c r="F1404" i="40" a="1"/>
  <c r="F1404" i="40" l="1"/>
  <c r="D1905" i="40"/>
  <c r="B1406" i="40"/>
  <c r="A1406" i="40"/>
  <c r="F1405" i="40" a="1"/>
  <c r="B1904" i="40" a="1"/>
  <c r="F1405" i="40" l="1"/>
  <c r="D1407" i="40"/>
  <c r="F1406" i="40"/>
  <c r="B1904" i="40"/>
  <c r="D1906" i="40"/>
  <c r="F1904" i="40" a="1"/>
  <c r="B1905" i="40"/>
  <c r="F1904" i="40" l="1"/>
  <c r="D1408" i="40"/>
  <c r="D1907" i="40"/>
  <c r="B924" i="40"/>
  <c r="B923" i="40"/>
  <c r="B922" i="40" a="1"/>
  <c r="B1407" i="40" a="1"/>
  <c r="B925" i="40"/>
  <c r="F1905" i="40" a="1"/>
  <c r="B1906" i="40"/>
  <c r="F1905" i="40" l="1"/>
  <c r="B1407" i="40"/>
  <c r="D1409" i="40"/>
  <c r="D1908" i="40"/>
  <c r="B922" i="40"/>
  <c r="F922" i="40" a="1"/>
  <c r="F924" i="40" a="1"/>
  <c r="B1907" i="40"/>
  <c r="B1408" i="40"/>
  <c r="F925" i="40" a="1"/>
  <c r="F1906" i="40" a="1"/>
  <c r="F1407" i="40" a="1"/>
  <c r="F923" i="40" a="1"/>
  <c r="F1906" i="40" l="1"/>
  <c r="F1407" i="40"/>
  <c r="D1410" i="40"/>
  <c r="F922" i="40"/>
  <c r="F923" i="40"/>
  <c r="F924" i="40"/>
  <c r="F925" i="40"/>
  <c r="B1908" i="40"/>
  <c r="A1908" i="40"/>
  <c r="F1907" i="40" a="1"/>
  <c r="F1408" i="40" a="1"/>
  <c r="B1409" i="40"/>
  <c r="F1408" i="40" l="1"/>
  <c r="F1907" i="40"/>
  <c r="D1909" i="40"/>
  <c r="F1908" i="40"/>
  <c r="D1411" i="40"/>
  <c r="D48" i="40"/>
  <c r="D49" i="40" s="1"/>
  <c r="F1409" i="40" a="1"/>
  <c r="B1410" i="40"/>
  <c r="B49" i="40" a="1"/>
  <c r="F1409" i="40" l="1"/>
  <c r="D1910" i="40"/>
  <c r="B49" i="40"/>
  <c r="F49" i="40" s="1"/>
  <c r="D50" i="40"/>
  <c r="F1410" i="40" a="1"/>
  <c r="B48" i="40" a="1"/>
  <c r="A1411" i="40"/>
  <c r="B47" i="40" a="1"/>
  <c r="B1411" i="40"/>
  <c r="B1909" i="40" a="1"/>
  <c r="B50" i="40" a="1"/>
  <c r="F1410" i="40" l="1"/>
  <c r="F1411" i="40"/>
  <c r="D1412" i="40"/>
  <c r="B1909" i="40"/>
  <c r="D1911" i="40"/>
  <c r="B48" i="40"/>
  <c r="F48" i="40" s="1"/>
  <c r="B47" i="40"/>
  <c r="F47" i="40" s="1"/>
  <c r="B50" i="40"/>
  <c r="F50" i="40" s="1"/>
  <c r="D51" i="40"/>
  <c r="B51" i="40" a="1"/>
  <c r="B1910" i="40"/>
  <c r="F1909" i="40" a="1"/>
  <c r="F1909" i="40" l="1"/>
  <c r="D1413" i="40"/>
  <c r="D1912" i="40"/>
  <c r="B51" i="40"/>
  <c r="F51" i="40" s="1"/>
  <c r="D52" i="40"/>
  <c r="D53" i="40" s="1"/>
  <c r="B53" i="40" a="1"/>
  <c r="B1412" i="40" a="1"/>
  <c r="F1910" i="40" a="1"/>
  <c r="B1911" i="40"/>
  <c r="F1910" i="40" l="1"/>
  <c r="B1412" i="40"/>
  <c r="D1414" i="40"/>
  <c r="D1913" i="40"/>
  <c r="B53" i="40"/>
  <c r="F53" i="40" s="1"/>
  <c r="D54" i="40"/>
  <c r="B54" i="40" a="1"/>
  <c r="F1412" i="40" a="1"/>
  <c r="B1413" i="40"/>
  <c r="B1912" i="40"/>
  <c r="F1911" i="40" a="1"/>
  <c r="B52" i="40" a="1"/>
  <c r="F1911" i="40" l="1"/>
  <c r="F1412" i="40"/>
  <c r="D1415" i="40"/>
  <c r="B52" i="40"/>
  <c r="F52" i="40" s="1"/>
  <c r="B54" i="40"/>
  <c r="F54" i="40" s="1"/>
  <c r="D55" i="40"/>
  <c r="F1912" i="40" a="1"/>
  <c r="F1413" i="40" a="1"/>
  <c r="B55" i="40" a="1"/>
  <c r="B1414" i="40"/>
  <c r="A1913" i="40"/>
  <c r="B1913" i="40"/>
  <c r="F1912" i="40" l="1"/>
  <c r="F1413" i="40"/>
  <c r="D1914" i="40"/>
  <c r="F1913" i="40"/>
  <c r="D1416" i="40"/>
  <c r="B55" i="40"/>
  <c r="F55" i="40" s="1"/>
  <c r="D56" i="40"/>
  <c r="B1415" i="40"/>
  <c r="F1414" i="40" a="1"/>
  <c r="B56" i="40" a="1"/>
  <c r="F1414" i="40" l="1"/>
  <c r="D1915" i="40"/>
  <c r="B56" i="40"/>
  <c r="F56" i="40" s="1"/>
  <c r="D57" i="40"/>
  <c r="F58" i="40" s="1"/>
  <c r="F1415" i="40" a="1"/>
  <c r="B1914" i="40" a="1"/>
  <c r="A1416" i="40"/>
  <c r="B1416" i="40"/>
  <c r="F1415" i="40" l="1"/>
  <c r="D1417" i="40"/>
  <c r="F1416" i="40"/>
  <c r="B1914" i="40"/>
  <c r="D1916" i="40"/>
  <c r="D58" i="40"/>
  <c r="B1915" i="40"/>
  <c r="F1914" i="40" a="1"/>
  <c r="B57" i="40" a="1"/>
  <c r="F1914" i="40" l="1"/>
  <c r="D1917" i="40"/>
  <c r="D1418" i="40"/>
  <c r="B57" i="40"/>
  <c r="F57" i="40" s="1"/>
  <c r="D59" i="40"/>
  <c r="F1915" i="40" a="1"/>
  <c r="B1417" i="40" a="1"/>
  <c r="B1916" i="40"/>
  <c r="F1915" i="40" l="1"/>
  <c r="B1417" i="40"/>
  <c r="D1918" i="40"/>
  <c r="D1419" i="40"/>
  <c r="D60" i="40"/>
  <c r="B1418" i="40"/>
  <c r="F1916" i="40" a="1"/>
  <c r="B1917" i="40"/>
  <c r="B59" i="40" a="1"/>
  <c r="F1417" i="40" a="1"/>
  <c r="F1916" i="40" l="1"/>
  <c r="F1417" i="40"/>
  <c r="D1420" i="40"/>
  <c r="B59" i="40"/>
  <c r="F59" i="40" s="1"/>
  <c r="D61" i="40"/>
  <c r="A1918" i="40"/>
  <c r="F1917" i="40" a="1"/>
  <c r="B60" i="40" a="1"/>
  <c r="F1418" i="40" a="1"/>
  <c r="B1918" i="40"/>
  <c r="B1419" i="40"/>
  <c r="F1418" i="40" l="1"/>
  <c r="F1917" i="40"/>
  <c r="F1918" i="40"/>
  <c r="D1919" i="40"/>
  <c r="D1421" i="40"/>
  <c r="B60" i="40"/>
  <c r="F60" i="40" s="1"/>
  <c r="D62" i="40"/>
  <c r="B1420" i="40"/>
  <c r="B61" i="40" a="1"/>
  <c r="F1419" i="40" a="1"/>
  <c r="F1419" i="40" l="1"/>
  <c r="D1920" i="40"/>
  <c r="B61" i="40"/>
  <c r="F61" i="40" s="1"/>
  <c r="D63" i="40"/>
  <c r="F1420" i="40" a="1"/>
  <c r="B1919" i="40" a="1"/>
  <c r="B62" i="40" a="1"/>
  <c r="F1420" i="40" l="1"/>
  <c r="B1919" i="40"/>
  <c r="D1921" i="40"/>
  <c r="B62" i="40"/>
  <c r="F62" i="40" s="1"/>
  <c r="D64" i="40"/>
  <c r="D65" i="40" s="1"/>
  <c r="B63" i="40" a="1"/>
  <c r="F1919" i="40" a="1"/>
  <c r="B65" i="40" a="1"/>
  <c r="B1920" i="40"/>
  <c r="F1919" i="40" l="1"/>
  <c r="D1922" i="40"/>
  <c r="B65" i="40"/>
  <c r="F65" i="40" s="1"/>
  <c r="B63" i="40"/>
  <c r="F63" i="40" s="1"/>
  <c r="D66" i="40"/>
  <c r="F1920" i="40" a="1"/>
  <c r="B1921" i="40"/>
  <c r="B64" i="40" a="1"/>
  <c r="F1920" i="40" l="1"/>
  <c r="D1923" i="40"/>
  <c r="D1924" i="40" s="1"/>
  <c r="B64" i="40"/>
  <c r="F64" i="40" s="1"/>
  <c r="D67" i="40"/>
  <c r="F1921" i="40" a="1"/>
  <c r="B66" i="40" a="1"/>
  <c r="B1922" i="40"/>
  <c r="F1921" i="40" l="1"/>
  <c r="B66" i="40"/>
  <c r="F66" i="40" s="1"/>
  <c r="D68" i="40"/>
  <c r="B67" i="40" a="1"/>
  <c r="F1922" i="40" a="1"/>
  <c r="F1922" i="40" l="1"/>
  <c r="B67" i="40"/>
  <c r="F67" i="40" s="1"/>
  <c r="D69" i="40"/>
  <c r="F70" i="40" s="1"/>
  <c r="B68" i="40" a="1"/>
  <c r="B68" i="40" l="1"/>
  <c r="F68" i="40" s="1"/>
  <c r="D70" i="40"/>
  <c r="D71" i="40" s="1"/>
  <c r="B69" i="40" a="1"/>
  <c r="D72" i="40" l="1"/>
  <c r="B69" i="40"/>
  <c r="F69" i="40" s="1"/>
  <c r="B71" i="40" a="1"/>
  <c r="B71" i="40" l="1"/>
  <c r="F71" i="40" s="1"/>
  <c r="D73" i="40"/>
  <c r="B72" i="40" a="1"/>
  <c r="B72" i="40" l="1"/>
  <c r="F72" i="40" s="1"/>
  <c r="D74" i="40"/>
  <c r="B73" i="40" a="1"/>
  <c r="B73" i="40" l="1"/>
  <c r="F73" i="40" s="1"/>
  <c r="D75" i="40"/>
  <c r="B74" i="40" a="1"/>
  <c r="B74" i="40" l="1"/>
  <c r="F74" i="40" s="1"/>
  <c r="D76" i="40"/>
  <c r="D77" i="40" s="1"/>
  <c r="B75" i="40" a="1"/>
  <c r="B77" i="40" a="1"/>
  <c r="B77" i="40" l="1"/>
  <c r="F77" i="40" s="1"/>
  <c r="B75" i="40"/>
  <c r="F75" i="40" s="1"/>
  <c r="D78" i="40"/>
  <c r="B76" i="40" a="1"/>
  <c r="B76" i="40" l="1"/>
  <c r="F76" i="40" s="1"/>
  <c r="D79" i="40"/>
  <c r="B78" i="40" a="1"/>
  <c r="B78" i="40" l="1"/>
  <c r="F78" i="40" s="1"/>
  <c r="D80" i="40"/>
  <c r="B79" i="40" a="1"/>
  <c r="B79" i="40" l="1"/>
  <c r="F79" i="40" s="1"/>
  <c r="D81" i="40"/>
  <c r="F82" i="40" s="1"/>
  <c r="B80" i="40" a="1"/>
  <c r="B80" i="40" l="1"/>
  <c r="F80" i="40" s="1"/>
  <c r="D82" i="40"/>
  <c r="D83" i="40" s="1"/>
  <c r="B81" i="40" a="1"/>
  <c r="B81" i="40" l="1"/>
  <c r="F81" i="40" s="1"/>
  <c r="D84" i="40"/>
  <c r="B83" i="40" a="1"/>
  <c r="B83" i="40" l="1"/>
  <c r="F83" i="40" s="1"/>
  <c r="D85" i="40"/>
  <c r="B84" i="40" a="1"/>
  <c r="B84" i="40" l="1"/>
  <c r="F84" i="40" s="1"/>
  <c r="D86" i="40"/>
  <c r="B85" i="40" a="1"/>
  <c r="B85" i="40" l="1"/>
  <c r="F85" i="40" s="1"/>
  <c r="D87" i="40"/>
  <c r="B86" i="40" a="1"/>
  <c r="B86" i="40" l="1"/>
  <c r="F86" i="40" s="1"/>
  <c r="D88" i="40"/>
  <c r="D89" i="40" s="1"/>
  <c r="B87" i="40" a="1"/>
  <c r="B89" i="40" a="1"/>
  <c r="B89" i="40" l="1"/>
  <c r="F89" i="40" s="1"/>
  <c r="B87" i="40"/>
  <c r="F87" i="40" s="1"/>
  <c r="D90" i="40"/>
  <c r="B88" i="40" a="1"/>
  <c r="B88" i="40" l="1"/>
  <c r="F88" i="40" s="1"/>
  <c r="D91" i="40"/>
  <c r="B90" i="40" a="1"/>
  <c r="B90" i="40" l="1"/>
  <c r="F90" i="40" s="1"/>
  <c r="D92" i="40"/>
  <c r="B91" i="40" a="1"/>
  <c r="B91" i="40" l="1"/>
  <c r="F91" i="40" s="1"/>
  <c r="D93" i="40"/>
  <c r="F94" i="40" s="1"/>
  <c r="B92" i="40" a="1"/>
  <c r="B92" i="40" l="1"/>
  <c r="F92" i="40" s="1"/>
  <c r="D94" i="40"/>
  <c r="D95" i="40" s="1"/>
  <c r="B93" i="40" a="1"/>
  <c r="D96" i="40" l="1"/>
  <c r="B93" i="40"/>
  <c r="F93" i="40" s="1"/>
  <c r="B95" i="40" a="1"/>
  <c r="B95" i="40" l="1"/>
  <c r="F95" i="40" s="1"/>
  <c r="D97" i="40"/>
  <c r="B96" i="40" a="1"/>
  <c r="B96" i="40" l="1"/>
  <c r="F96" i="40" s="1"/>
  <c r="D98" i="40"/>
  <c r="B97" i="40" a="1"/>
  <c r="B97" i="40" l="1"/>
  <c r="F97" i="40" s="1"/>
  <c r="D99" i="40"/>
  <c r="B98" i="40" a="1"/>
  <c r="B98" i="40" l="1"/>
  <c r="F98" i="40" s="1"/>
  <c r="D100" i="40"/>
  <c r="D101" i="40" s="1"/>
  <c r="B99" i="40" a="1"/>
  <c r="B101" i="40" a="1"/>
  <c r="B101" i="40" l="1"/>
  <c r="F101" i="40" s="1"/>
  <c r="B99" i="40"/>
  <c r="F99" i="40" s="1"/>
  <c r="D102" i="40"/>
  <c r="B100" i="40" a="1"/>
  <c r="B100" i="40" l="1"/>
  <c r="F100" i="40" s="1"/>
  <c r="D103" i="40"/>
  <c r="B102" i="40" a="1"/>
  <c r="B102" i="40" l="1"/>
  <c r="F102" i="40" s="1"/>
  <c r="D104" i="40"/>
  <c r="B103" i="40" a="1"/>
  <c r="B103" i="40" l="1"/>
  <c r="F103" i="40" s="1"/>
  <c r="D105" i="40"/>
  <c r="F106" i="40" s="1"/>
  <c r="B104" i="40" a="1"/>
  <c r="B104" i="40" l="1"/>
  <c r="F104" i="40" s="1"/>
  <c r="D106" i="40"/>
  <c r="D107" i="40" s="1"/>
  <c r="B105" i="40" a="1"/>
  <c r="B105" i="40" l="1"/>
  <c r="F105" i="40" s="1"/>
  <c r="D108" i="40"/>
  <c r="B107" i="40" a="1"/>
  <c r="B107" i="40" l="1"/>
  <c r="F107" i="40" s="1"/>
  <c r="D109" i="40"/>
  <c r="B108" i="40" a="1"/>
  <c r="B108" i="40" l="1"/>
  <c r="F108" i="40" s="1"/>
  <c r="D110" i="40"/>
  <c r="B109" i="40" a="1"/>
  <c r="B109" i="40" l="1"/>
  <c r="F109" i="40" s="1"/>
  <c r="D111" i="40"/>
  <c r="B110" i="40" a="1"/>
  <c r="B110" i="40" l="1"/>
  <c r="F110" i="40" s="1"/>
  <c r="D112" i="40"/>
  <c r="D113" i="40" s="1"/>
  <c r="B111" i="40" a="1"/>
  <c r="B113" i="40" a="1"/>
  <c r="B113" i="40" l="1"/>
  <c r="F113" i="40" s="1"/>
  <c r="B111" i="40"/>
  <c r="F111" i="40" s="1"/>
  <c r="D114" i="40"/>
  <c r="B112" i="40" a="1"/>
  <c r="B112" i="40" l="1"/>
  <c r="F112" i="40" s="1"/>
  <c r="D115" i="40"/>
  <c r="B114" i="40" a="1"/>
  <c r="B114" i="40" l="1"/>
  <c r="F114" i="40" s="1"/>
  <c r="D116" i="40"/>
  <c r="B115" i="40" a="1"/>
  <c r="B115" i="40" l="1"/>
  <c r="F115" i="40" s="1"/>
  <c r="D117" i="40"/>
  <c r="F118" i="40" s="1"/>
  <c r="B116" i="40" a="1"/>
  <c r="B116" i="40" l="1"/>
  <c r="F116" i="40" s="1"/>
  <c r="D118" i="40"/>
  <c r="D119" i="40" s="1"/>
  <c r="B117" i="40" a="1"/>
  <c r="B117" i="40" l="1"/>
  <c r="F117" i="40" s="1"/>
  <c r="D120" i="40"/>
  <c r="B119" i="40" a="1"/>
  <c r="B119" i="40" l="1"/>
  <c r="F119" i="40" s="1"/>
  <c r="D121" i="40"/>
  <c r="B120" i="40" a="1"/>
  <c r="B120" i="40" l="1"/>
  <c r="F120" i="40" s="1"/>
  <c r="D122" i="40"/>
  <c r="B121" i="40" a="1"/>
  <c r="B121" i="40" l="1"/>
  <c r="F121" i="40" s="1"/>
  <c r="D123" i="40"/>
  <c r="B122" i="40" a="1"/>
  <c r="B122" i="40" l="1"/>
  <c r="F122" i="40" s="1"/>
  <c r="D124" i="40"/>
  <c r="D125" i="40" s="1"/>
  <c r="B123" i="40" a="1"/>
  <c r="B125" i="40" a="1"/>
  <c r="B125" i="40" l="1"/>
  <c r="F125" i="40" s="1"/>
  <c r="B123" i="40"/>
  <c r="F123" i="40" s="1"/>
  <c r="D126" i="40"/>
  <c r="B124" i="40" a="1"/>
  <c r="B124" i="40" l="1"/>
  <c r="F124" i="40" s="1"/>
  <c r="D127" i="40"/>
  <c r="B126" i="40" a="1"/>
  <c r="B126" i="40" l="1"/>
  <c r="F126" i="40" s="1"/>
  <c r="D128" i="40"/>
  <c r="B127" i="40" a="1"/>
  <c r="B127" i="40" l="1"/>
  <c r="F127" i="40" s="1"/>
  <c r="D129" i="40"/>
  <c r="F130" i="40" s="1"/>
  <c r="B128" i="40" a="1"/>
  <c r="B128" i="40" l="1"/>
  <c r="F128" i="40" s="1"/>
  <c r="D130" i="40"/>
  <c r="D131" i="40" s="1"/>
  <c r="B129" i="40" a="1"/>
  <c r="B129" i="40" l="1"/>
  <c r="F129" i="40" s="1"/>
  <c r="D132" i="40"/>
  <c r="B131" i="40" a="1"/>
  <c r="B131" i="40" l="1"/>
  <c r="F131" i="40" s="1"/>
  <c r="D133" i="40"/>
  <c r="B132" i="40" a="1"/>
  <c r="B132" i="40" l="1"/>
  <c r="F132" i="40" s="1"/>
  <c r="D134" i="40"/>
  <c r="B133" i="40" a="1"/>
  <c r="B133" i="40" l="1"/>
  <c r="F133" i="40" s="1"/>
  <c r="D135" i="40"/>
  <c r="B134" i="40" a="1"/>
  <c r="B134" i="40" l="1"/>
  <c r="F134" i="40" s="1"/>
  <c r="D136" i="40"/>
  <c r="D137" i="40" s="1"/>
  <c r="B135" i="40" a="1"/>
  <c r="B137" i="40" a="1"/>
  <c r="B137" i="40" l="1"/>
  <c r="F137" i="40" s="1"/>
  <c r="B135" i="40"/>
  <c r="F135" i="40" s="1"/>
  <c r="D138" i="40"/>
  <c r="B136" i="40" a="1"/>
  <c r="B136" i="40" l="1"/>
  <c r="F136" i="40" s="1"/>
  <c r="D139" i="40"/>
  <c r="B138" i="40" a="1"/>
  <c r="B138" i="40" l="1"/>
  <c r="F138" i="40" s="1"/>
  <c r="D140" i="40"/>
  <c r="B139" i="40" a="1"/>
  <c r="B139" i="40" l="1"/>
  <c r="F139" i="40" s="1"/>
  <c r="D141" i="40"/>
  <c r="F142" i="40" s="1"/>
  <c r="B140" i="40" a="1"/>
  <c r="B140" i="40" l="1"/>
  <c r="F140" i="40" s="1"/>
  <c r="D142" i="40"/>
  <c r="D143" i="40" s="1"/>
  <c r="B141" i="40" a="1"/>
  <c r="D144" i="40" l="1"/>
  <c r="B141" i="40"/>
  <c r="F141" i="40" s="1"/>
  <c r="B143" i="40" a="1"/>
  <c r="B143" i="40" l="1"/>
  <c r="F143" i="40" s="1"/>
  <c r="D145" i="40"/>
  <c r="B144" i="40" a="1"/>
  <c r="B144" i="40" l="1"/>
  <c r="F144" i="40" s="1"/>
  <c r="D146" i="40"/>
  <c r="B145" i="40" a="1"/>
  <c r="B145" i="40" l="1"/>
  <c r="F145" i="40" s="1"/>
  <c r="D147" i="40"/>
  <c r="B146" i="40" a="1"/>
  <c r="B146" i="40" l="1"/>
  <c r="F146" i="40" s="1"/>
  <c r="D148" i="40"/>
  <c r="D149" i="40" s="1"/>
  <c r="B147" i="40" a="1"/>
  <c r="B149" i="40" a="1"/>
  <c r="B149" i="40" l="1"/>
  <c r="F149" i="40" s="1"/>
  <c r="B147" i="40"/>
  <c r="F147" i="40" s="1"/>
  <c r="D150" i="40"/>
  <c r="B148" i="40" a="1"/>
  <c r="B148" i="40" l="1"/>
  <c r="F148" i="40" s="1"/>
  <c r="D151" i="40"/>
  <c r="B150" i="40" a="1"/>
  <c r="B150" i="40" l="1"/>
  <c r="F150" i="40" s="1"/>
  <c r="D152" i="40"/>
  <c r="B151" i="40" a="1"/>
  <c r="B151" i="40" l="1"/>
  <c r="F151" i="40" s="1"/>
  <c r="D153" i="40"/>
  <c r="F154" i="40" s="1"/>
  <c r="B152" i="40" a="1"/>
  <c r="B152" i="40" l="1"/>
  <c r="F152" i="40" s="1"/>
  <c r="D154" i="40"/>
  <c r="D155" i="40" s="1"/>
  <c r="B153" i="40" a="1"/>
  <c r="B153" i="40" l="1"/>
  <c r="F153" i="40" s="1"/>
  <c r="D156" i="40"/>
  <c r="B155" i="40" a="1"/>
  <c r="B155" i="40" l="1"/>
  <c r="F155" i="40" s="1"/>
  <c r="D157" i="40"/>
  <c r="B156" i="40" a="1"/>
  <c r="B156" i="40" l="1"/>
  <c r="F156" i="40" s="1"/>
  <c r="D158" i="40"/>
  <c r="B157" i="40" a="1"/>
  <c r="B157" i="40" l="1"/>
  <c r="F157" i="40" s="1"/>
  <c r="D159" i="40"/>
  <c r="B158" i="40" a="1"/>
  <c r="B158" i="40" l="1"/>
  <c r="F158" i="40" s="1"/>
  <c r="D160" i="40"/>
  <c r="D161" i="40" s="1"/>
  <c r="B159" i="40" a="1"/>
  <c r="B161" i="40" a="1"/>
  <c r="B161" i="40" l="1"/>
  <c r="F161" i="40" s="1"/>
  <c r="B159" i="40"/>
  <c r="F159" i="40" s="1"/>
  <c r="D162" i="40"/>
  <c r="B160" i="40" a="1"/>
  <c r="B160" i="40" l="1"/>
  <c r="F160" i="40" s="1"/>
  <c r="D163" i="40"/>
  <c r="B162" i="40" a="1"/>
  <c r="B162" i="40" l="1"/>
  <c r="F162" i="40" s="1"/>
  <c r="D164" i="40"/>
  <c r="B163" i="40" a="1"/>
  <c r="B163" i="40" l="1"/>
  <c r="F163" i="40" s="1"/>
  <c r="D165" i="40"/>
  <c r="F166" i="40" s="1"/>
  <c r="B164" i="40" a="1"/>
  <c r="B164" i="40" l="1"/>
  <c r="F164" i="40" s="1"/>
  <c r="D166" i="40"/>
  <c r="D167" i="40" s="1"/>
  <c r="B165" i="40" a="1"/>
  <c r="B165" i="40" l="1"/>
  <c r="F165" i="40" s="1"/>
  <c r="D168" i="40"/>
  <c r="B167" i="40" a="1"/>
  <c r="B167" i="40" l="1"/>
  <c r="F167" i="40" s="1"/>
  <c r="D169" i="40"/>
  <c r="B168" i="40" a="1"/>
  <c r="B168" i="40" l="1"/>
  <c r="F168" i="40" s="1"/>
  <c r="D170" i="40"/>
  <c r="B169" i="40" a="1"/>
  <c r="B169" i="40" l="1"/>
  <c r="F169" i="40" s="1"/>
  <c r="D171" i="40"/>
  <c r="B170" i="40" a="1"/>
  <c r="B170" i="40" l="1"/>
  <c r="F170" i="40" s="1"/>
  <c r="D172" i="40"/>
  <c r="D173" i="40" s="1"/>
  <c r="B171" i="40" a="1"/>
  <c r="B173" i="40" a="1"/>
  <c r="B173" i="40" l="1"/>
  <c r="F173" i="40" s="1"/>
  <c r="B171" i="40"/>
  <c r="F171" i="40" s="1"/>
  <c r="D174" i="40"/>
  <c r="B172" i="40" a="1"/>
  <c r="B172" i="40" l="1"/>
  <c r="F172" i="40" s="1"/>
  <c r="D175" i="40"/>
  <c r="B174" i="40" a="1"/>
  <c r="B174" i="40" l="1"/>
  <c r="F174" i="40" s="1"/>
  <c r="D176" i="40"/>
  <c r="B175" i="40" a="1"/>
  <c r="B175" i="40" l="1"/>
  <c r="F175" i="40" s="1"/>
  <c r="D177" i="40"/>
  <c r="F178" i="40" s="1"/>
  <c r="B176" i="40" a="1"/>
  <c r="B176" i="40" l="1"/>
  <c r="F176" i="40" s="1"/>
  <c r="D178" i="40"/>
  <c r="D179" i="40" s="1"/>
  <c r="B177" i="40" a="1"/>
  <c r="B177" i="40" l="1"/>
  <c r="F177" i="40" s="1"/>
  <c r="D180" i="40"/>
  <c r="B179" i="40" a="1"/>
  <c r="B179" i="40" l="1"/>
  <c r="F179" i="40" s="1"/>
  <c r="D181" i="40"/>
  <c r="B180" i="40" a="1"/>
  <c r="B180" i="40" l="1"/>
  <c r="F180" i="40" s="1"/>
  <c r="D182" i="40"/>
  <c r="B181" i="40" a="1"/>
  <c r="B181" i="40" l="1"/>
  <c r="F181" i="40" s="1"/>
  <c r="D183" i="40"/>
  <c r="B182" i="40" a="1"/>
  <c r="B182" i="40" l="1"/>
  <c r="F182" i="40" s="1"/>
  <c r="D184" i="40"/>
  <c r="D185" i="40" s="1"/>
  <c r="B183" i="40" a="1"/>
  <c r="B185" i="40" a="1"/>
  <c r="B185" i="40" l="1"/>
  <c r="F185" i="40" s="1"/>
  <c r="B183" i="40"/>
  <c r="F183" i="40" s="1"/>
  <c r="D186" i="40"/>
  <c r="B184" i="40" a="1"/>
  <c r="B184" i="40" l="1"/>
  <c r="F184" i="40" s="1"/>
  <c r="D187" i="40"/>
  <c r="B186" i="40" a="1"/>
  <c r="B186" i="40" l="1"/>
  <c r="F186" i="40" s="1"/>
  <c r="D188" i="40"/>
  <c r="B187" i="40" a="1"/>
  <c r="B187" i="40" l="1"/>
  <c r="F187" i="40" s="1"/>
  <c r="D189" i="40"/>
  <c r="F190" i="40" s="1"/>
  <c r="B188" i="40" a="1"/>
  <c r="B188" i="40" l="1"/>
  <c r="F188" i="40" s="1"/>
  <c r="D190" i="40"/>
  <c r="D191" i="40" s="1"/>
  <c r="B189" i="40" a="1"/>
  <c r="D192" i="40" l="1"/>
  <c r="B189" i="40"/>
  <c r="F189" i="40" s="1"/>
  <c r="B191" i="40" a="1"/>
  <c r="B191" i="40" l="1"/>
  <c r="F191" i="40" s="1"/>
  <c r="D193" i="40"/>
  <c r="B192" i="40" a="1"/>
  <c r="B192" i="40" l="1"/>
  <c r="F192" i="40" s="1"/>
  <c r="D194" i="40"/>
  <c r="B193" i="40" a="1"/>
  <c r="B193" i="40" l="1"/>
  <c r="F193" i="40" s="1"/>
  <c r="D195" i="40"/>
  <c r="B194" i="40" a="1"/>
  <c r="B194" i="40" l="1"/>
  <c r="F194" i="40" s="1"/>
  <c r="D196" i="40"/>
  <c r="D197" i="40" s="1"/>
  <c r="B195" i="40" a="1"/>
  <c r="B197" i="40" a="1"/>
  <c r="B197" i="40" l="1"/>
  <c r="F197" i="40" s="1"/>
  <c r="B195" i="40"/>
  <c r="F195" i="40" s="1"/>
  <c r="D198" i="40"/>
  <c r="B196" i="40" a="1"/>
  <c r="B196" i="40" l="1"/>
  <c r="F196" i="40" s="1"/>
  <c r="D199" i="40"/>
  <c r="B198" i="40" a="1"/>
  <c r="B198" i="40" l="1"/>
  <c r="F198" i="40" s="1"/>
  <c r="D200" i="40"/>
  <c r="B199" i="40" a="1"/>
  <c r="B199" i="40" l="1"/>
  <c r="F199" i="40" s="1"/>
  <c r="D201" i="40"/>
  <c r="F202" i="40" s="1"/>
  <c r="B200" i="40" a="1"/>
  <c r="B200" i="40" l="1"/>
  <c r="F200" i="40" s="1"/>
  <c r="D202" i="40"/>
  <c r="D203" i="40" s="1"/>
  <c r="B201" i="40" a="1"/>
  <c r="B201" i="40" l="1"/>
  <c r="F201" i="40" s="1"/>
  <c r="D204" i="40"/>
  <c r="B203" i="40" a="1"/>
  <c r="B203" i="40" l="1"/>
  <c r="F203" i="40" s="1"/>
  <c r="D205" i="40"/>
  <c r="B204" i="40" a="1"/>
  <c r="B204" i="40" l="1"/>
  <c r="F204" i="40" s="1"/>
  <c r="D206" i="40"/>
  <c r="B205" i="40" a="1"/>
  <c r="B205" i="40" l="1"/>
  <c r="F205" i="40" s="1"/>
  <c r="D207" i="40"/>
  <c r="B206" i="40" a="1"/>
  <c r="B206" i="40" l="1"/>
  <c r="F206" i="40" s="1"/>
  <c r="D208" i="40"/>
  <c r="D209" i="40" s="1"/>
  <c r="B207" i="40" a="1"/>
  <c r="B209" i="40" a="1"/>
  <c r="B209" i="40" l="1"/>
  <c r="F209" i="40" s="1"/>
  <c r="B207" i="40"/>
  <c r="F207" i="40" s="1"/>
  <c r="D210" i="40"/>
  <c r="B208" i="40" a="1"/>
  <c r="B208" i="40" l="1"/>
  <c r="F208" i="40" s="1"/>
  <c r="D211" i="40"/>
  <c r="B210" i="40" a="1"/>
  <c r="B210" i="40" l="1"/>
  <c r="F210" i="40" s="1"/>
  <c r="D212" i="40"/>
  <c r="B211" i="40" a="1"/>
  <c r="B211" i="40" l="1"/>
  <c r="F211" i="40" s="1"/>
  <c r="D213" i="40"/>
  <c r="F214" i="40" s="1"/>
  <c r="B212" i="40" a="1"/>
  <c r="B212" i="40" l="1"/>
  <c r="F212" i="40" s="1"/>
  <c r="D214" i="40"/>
  <c r="D215" i="40" s="1"/>
  <c r="B213" i="40" a="1"/>
  <c r="B213" i="40" l="1"/>
  <c r="F213" i="40" s="1"/>
  <c r="D216" i="40"/>
  <c r="B215" i="40" a="1"/>
  <c r="B215" i="40" l="1"/>
  <c r="F215" i="40" s="1"/>
  <c r="D217" i="40"/>
  <c r="B216" i="40" a="1"/>
  <c r="B216" i="40" l="1"/>
  <c r="F216" i="40" s="1"/>
  <c r="D218" i="40"/>
  <c r="B217" i="40" a="1"/>
  <c r="B217" i="40" l="1"/>
  <c r="F217" i="40" s="1"/>
  <c r="D219" i="40"/>
  <c r="B218" i="40" a="1"/>
  <c r="B218" i="40" l="1"/>
  <c r="F218" i="40" s="1"/>
  <c r="D220" i="40"/>
  <c r="D221" i="40" s="1"/>
  <c r="B221" i="40" a="1"/>
  <c r="B219" i="40" a="1"/>
  <c r="B221" i="40" l="1"/>
  <c r="F221" i="40" s="1"/>
  <c r="B219" i="40"/>
  <c r="F219" i="40" s="1"/>
  <c r="D222" i="40"/>
  <c r="B220" i="40" a="1"/>
  <c r="B220" i="40" l="1"/>
  <c r="F220" i="40" s="1"/>
  <c r="D223" i="40"/>
  <c r="B222" i="40" a="1"/>
  <c r="B222" i="40" l="1"/>
  <c r="F222" i="40" s="1"/>
  <c r="D224" i="40"/>
  <c r="B223" i="40" a="1"/>
  <c r="B223" i="40" l="1"/>
  <c r="F223" i="40" s="1"/>
  <c r="D225" i="40"/>
  <c r="F226" i="40" s="1"/>
  <c r="B224" i="40" a="1"/>
  <c r="B224" i="40" l="1"/>
  <c r="F224" i="40" s="1"/>
  <c r="D226" i="40"/>
  <c r="D227" i="40" s="1"/>
  <c r="B225" i="40" a="1"/>
  <c r="B225" i="40" l="1"/>
  <c r="F225" i="40" s="1"/>
  <c r="D228" i="40"/>
  <c r="B227" i="40" a="1"/>
  <c r="B227" i="40" l="1"/>
  <c r="F227" i="40" s="1"/>
  <c r="D229" i="40"/>
  <c r="B228" i="40" a="1"/>
  <c r="B228" i="40" l="1"/>
  <c r="F228" i="40" s="1"/>
  <c r="D230" i="40"/>
  <c r="B229" i="40" a="1"/>
  <c r="B229" i="40" l="1"/>
  <c r="F229" i="40" s="1"/>
  <c r="D231" i="40"/>
  <c r="B230" i="40" a="1"/>
  <c r="B230" i="40" l="1"/>
  <c r="F230" i="40" s="1"/>
  <c r="D232" i="40"/>
  <c r="D233" i="40" s="1"/>
  <c r="B231" i="40" a="1"/>
  <c r="B233" i="40" a="1"/>
  <c r="B233" i="40" l="1"/>
  <c r="F233" i="40" s="1"/>
  <c r="B231" i="40"/>
  <c r="F231" i="40" s="1"/>
  <c r="D234" i="40"/>
  <c r="B232" i="40" a="1"/>
  <c r="B232" i="40" l="1"/>
  <c r="F232" i="40" s="1"/>
  <c r="D235" i="40"/>
  <c r="B234" i="40" a="1"/>
  <c r="B234" i="40" l="1"/>
  <c r="F234" i="40" s="1"/>
  <c r="D236" i="40"/>
  <c r="B235" i="40" a="1"/>
  <c r="B235" i="40" l="1"/>
  <c r="F235" i="40" s="1"/>
  <c r="D237" i="40"/>
  <c r="F238" i="40" s="1"/>
  <c r="B236" i="40" a="1"/>
  <c r="B236" i="40" l="1"/>
  <c r="F236" i="40" s="1"/>
  <c r="D238" i="40"/>
  <c r="D239" i="40" s="1"/>
  <c r="B237" i="40" a="1"/>
  <c r="D240" i="40" l="1"/>
  <c r="B237" i="40"/>
  <c r="F237" i="40" s="1"/>
  <c r="B239" i="40" a="1"/>
  <c r="B239" i="40" l="1"/>
  <c r="F239" i="40" s="1"/>
  <c r="D241" i="40"/>
  <c r="B240" i="40" a="1"/>
  <c r="B240" i="40" l="1"/>
  <c r="F240" i="40" s="1"/>
  <c r="D242" i="40"/>
  <c r="B241" i="40" a="1"/>
  <c r="B241" i="40" l="1"/>
  <c r="F241" i="40" s="1"/>
  <c r="D243" i="40"/>
  <c r="B242" i="40" a="1"/>
  <c r="B242" i="40" l="1"/>
  <c r="F242" i="40" s="1"/>
  <c r="D244" i="40"/>
  <c r="D245" i="40" s="1"/>
  <c r="B243" i="40" a="1"/>
  <c r="B245" i="40" a="1"/>
  <c r="B245" i="40" l="1"/>
  <c r="F245" i="40" s="1"/>
  <c r="B243" i="40"/>
  <c r="F243" i="40" s="1"/>
  <c r="D246" i="40"/>
  <c r="B244" i="40" a="1"/>
  <c r="B244" i="40" l="1"/>
  <c r="F244" i="40" s="1"/>
  <c r="D247" i="40"/>
  <c r="B246" i="40" a="1"/>
  <c r="B246" i="40" l="1"/>
  <c r="F246" i="40" s="1"/>
  <c r="D248" i="40"/>
  <c r="B247" i="40" a="1"/>
  <c r="B247" i="40" l="1"/>
  <c r="F247" i="40" s="1"/>
  <c r="D249" i="40"/>
  <c r="F250" i="40" s="1"/>
  <c r="B248" i="40" a="1"/>
  <c r="B248" i="40" l="1"/>
  <c r="F248" i="40" s="1"/>
  <c r="D250" i="40"/>
  <c r="D251" i="40" s="1"/>
  <c r="B249" i="40" a="1"/>
  <c r="B249" i="40" l="1"/>
  <c r="F249" i="40" s="1"/>
  <c r="D252" i="40"/>
  <c r="B251" i="40" a="1"/>
  <c r="B251" i="40" l="1"/>
  <c r="F251" i="40" s="1"/>
  <c r="D253" i="40"/>
  <c r="B252" i="40" a="1"/>
  <c r="B252" i="40" l="1"/>
  <c r="F252" i="40" s="1"/>
  <c r="D254" i="40"/>
  <c r="B253" i="40" a="1"/>
  <c r="B253" i="40" l="1"/>
  <c r="F253" i="40" s="1"/>
  <c r="D255" i="40"/>
  <c r="B254" i="40" a="1"/>
  <c r="B254" i="40" l="1"/>
  <c r="F254" i="40" s="1"/>
  <c r="D256" i="40"/>
  <c r="D257" i="40" s="1"/>
  <c r="B255" i="40" a="1"/>
  <c r="B257" i="40" a="1"/>
  <c r="B257" i="40" l="1"/>
  <c r="F257" i="40" s="1"/>
  <c r="B255" i="40"/>
  <c r="F255" i="40" s="1"/>
  <c r="D258" i="40"/>
  <c r="B256" i="40" a="1"/>
  <c r="B256" i="40" l="1"/>
  <c r="F256" i="40" s="1"/>
  <c r="D259" i="40"/>
  <c r="B258" i="40" a="1"/>
  <c r="B258" i="40" l="1"/>
  <c r="F258" i="40" s="1"/>
  <c r="D260" i="40"/>
  <c r="B259" i="40" a="1"/>
  <c r="B259" i="40" l="1"/>
  <c r="F259" i="40" s="1"/>
  <c r="D261" i="40"/>
  <c r="F262" i="40" s="1"/>
  <c r="B260" i="40" a="1"/>
  <c r="B260" i="40" l="1"/>
  <c r="F260" i="40" s="1"/>
  <c r="D262" i="40"/>
  <c r="D263" i="40" s="1"/>
  <c r="B261" i="40" a="1"/>
  <c r="B261" i="40" l="1"/>
  <c r="F261" i="40" s="1"/>
  <c r="D264" i="40"/>
  <c r="B263" i="40" a="1"/>
  <c r="B263" i="40" l="1"/>
  <c r="F263" i="40" s="1"/>
  <c r="D265" i="40"/>
  <c r="B264" i="40" a="1"/>
  <c r="B264" i="40" l="1"/>
  <c r="F264" i="40" s="1"/>
  <c r="D266" i="40"/>
  <c r="B265" i="40" a="1"/>
  <c r="B265" i="40" l="1"/>
  <c r="F265" i="40" s="1"/>
  <c r="D267" i="40"/>
  <c r="B266" i="40" a="1"/>
  <c r="B266" i="40" l="1"/>
  <c r="F266" i="40" s="1"/>
  <c r="D268" i="40"/>
  <c r="D269" i="40" s="1"/>
  <c r="B269" i="40" a="1"/>
  <c r="B267" i="40" a="1"/>
  <c r="B269" i="40" l="1"/>
  <c r="F269" i="40" s="1"/>
  <c r="B267" i="40"/>
  <c r="F267" i="40" s="1"/>
  <c r="D270" i="40"/>
  <c r="B268" i="40" a="1"/>
  <c r="B268" i="40" l="1"/>
  <c r="F268" i="40" s="1"/>
  <c r="D271" i="40"/>
  <c r="B270" i="40" a="1"/>
  <c r="B270" i="40" l="1"/>
  <c r="F270" i="40" s="1"/>
  <c r="D272" i="40"/>
  <c r="B271" i="40" a="1"/>
  <c r="B271" i="40" l="1"/>
  <c r="F271" i="40" s="1"/>
  <c r="D273" i="40"/>
  <c r="F274" i="40" s="1"/>
  <c r="B272" i="40" a="1"/>
  <c r="B272" i="40" l="1"/>
  <c r="F272" i="40" s="1"/>
  <c r="D274" i="40"/>
  <c r="D275" i="40" s="1"/>
  <c r="B273" i="40" a="1"/>
  <c r="B273" i="40" l="1"/>
  <c r="F273" i="40" s="1"/>
  <c r="D276" i="40"/>
  <c r="B275" i="40" a="1"/>
  <c r="B275" i="40" l="1"/>
  <c r="F275" i="40" s="1"/>
  <c r="D277" i="40"/>
  <c r="B276" i="40" a="1"/>
  <c r="B276" i="40" l="1"/>
  <c r="F276" i="40" s="1"/>
  <c r="D278" i="40"/>
  <c r="B277" i="40" a="1"/>
  <c r="B277" i="40" l="1"/>
  <c r="F277" i="40" s="1"/>
  <c r="D279" i="40"/>
  <c r="B278" i="40" a="1"/>
  <c r="B278" i="40" l="1"/>
  <c r="F278" i="40" s="1"/>
  <c r="D280" i="40"/>
  <c r="D281" i="40" s="1"/>
  <c r="B279" i="40" a="1"/>
  <c r="B281" i="40" a="1"/>
  <c r="B281" i="40" l="1"/>
  <c r="F281" i="40" s="1"/>
  <c r="B279" i="40"/>
  <c r="F279" i="40" s="1"/>
  <c r="D282" i="40"/>
  <c r="B280" i="40" a="1"/>
  <c r="B280" i="40" l="1"/>
  <c r="F280" i="40" s="1"/>
  <c r="D283" i="40"/>
  <c r="B282" i="40" a="1"/>
  <c r="B282" i="40" l="1"/>
  <c r="F282" i="40" s="1"/>
  <c r="D284" i="40"/>
  <c r="B283" i="40" a="1"/>
  <c r="B283" i="40" l="1"/>
  <c r="F283" i="40" s="1"/>
  <c r="D285" i="40"/>
  <c r="F286" i="40" s="1"/>
  <c r="B284" i="40" a="1"/>
  <c r="B284" i="40" l="1"/>
  <c r="F284" i="40" s="1"/>
  <c r="D286" i="40"/>
  <c r="D287" i="40" s="1"/>
  <c r="B285" i="40" a="1"/>
  <c r="D288" i="40" l="1"/>
  <c r="B285" i="40"/>
  <c r="F285" i="40" s="1"/>
  <c r="B287" i="40" a="1"/>
  <c r="B287" i="40" l="1"/>
  <c r="F287" i="40" s="1"/>
  <c r="D289" i="40"/>
  <c r="B288" i="40" a="1"/>
  <c r="B288" i="40" l="1"/>
  <c r="F288" i="40" s="1"/>
  <c r="D290" i="40"/>
  <c r="B289" i="40" a="1"/>
  <c r="B289" i="40" l="1"/>
  <c r="F289" i="40" s="1"/>
  <c r="D291" i="40"/>
  <c r="B290" i="40" a="1"/>
  <c r="B290" i="40" l="1"/>
  <c r="F290" i="40" s="1"/>
  <c r="D292" i="40"/>
  <c r="D293" i="40" s="1"/>
  <c r="B293" i="40" a="1"/>
  <c r="B291" i="40" a="1"/>
  <c r="B293" i="40" l="1"/>
  <c r="F293" i="40" s="1"/>
  <c r="B291" i="40"/>
  <c r="F291" i="40" s="1"/>
  <c r="D294" i="40"/>
  <c r="B292" i="40" a="1"/>
  <c r="B292" i="40" l="1"/>
  <c r="F292" i="40" s="1"/>
  <c r="D295" i="40"/>
  <c r="B294" i="40" a="1"/>
  <c r="B294" i="40" l="1"/>
  <c r="F294" i="40" s="1"/>
  <c r="D296" i="40"/>
  <c r="B295" i="40" a="1"/>
  <c r="B295" i="40" l="1"/>
  <c r="F295" i="40" s="1"/>
  <c r="D297" i="40"/>
  <c r="F298" i="40" s="1"/>
  <c r="B296" i="40" a="1"/>
  <c r="B296" i="40" l="1"/>
  <c r="F296" i="40" s="1"/>
  <c r="D298" i="40"/>
  <c r="D299" i="40" s="1"/>
  <c r="B297" i="40" a="1"/>
  <c r="B297" i="40" l="1"/>
  <c r="F297" i="40" s="1"/>
  <c r="D300" i="40"/>
  <c r="B299" i="40" a="1"/>
  <c r="B299" i="40" l="1"/>
  <c r="F299" i="40" s="1"/>
  <c r="D301" i="40"/>
  <c r="B300" i="40" a="1"/>
  <c r="B300" i="40" l="1"/>
  <c r="F300" i="40" s="1"/>
  <c r="D302" i="40"/>
  <c r="B301" i="40" a="1"/>
  <c r="B301" i="40" l="1"/>
  <c r="F301" i="40" s="1"/>
  <c r="D303" i="40"/>
  <c r="B302" i="40" a="1"/>
  <c r="B302" i="40" l="1"/>
  <c r="F302" i="40" s="1"/>
  <c r="D304" i="40"/>
  <c r="D305" i="40" s="1"/>
  <c r="B303" i="40" a="1"/>
  <c r="B305" i="40" a="1"/>
  <c r="B305" i="40" l="1"/>
  <c r="F305" i="40" s="1"/>
  <c r="B303" i="40"/>
  <c r="F303" i="40" s="1"/>
  <c r="D306" i="40"/>
  <c r="B304" i="40" a="1"/>
  <c r="B304" i="40" l="1"/>
  <c r="F304" i="40" s="1"/>
  <c r="D307" i="40"/>
  <c r="B306" i="40" a="1"/>
  <c r="B306" i="40" l="1"/>
  <c r="F306" i="40" s="1"/>
  <c r="D308" i="40"/>
  <c r="B307" i="40" a="1"/>
  <c r="B307" i="40" l="1"/>
  <c r="F307" i="40" s="1"/>
  <c r="D309" i="40"/>
  <c r="F310" i="40" s="1"/>
  <c r="B308" i="40" a="1"/>
  <c r="B308" i="40" l="1"/>
  <c r="F308" i="40" s="1"/>
  <c r="D310" i="40"/>
  <c r="D311" i="40" s="1"/>
  <c r="B309" i="40" a="1"/>
  <c r="B309" i="40" l="1"/>
  <c r="F309" i="40" s="1"/>
  <c r="D312" i="40"/>
  <c r="B311" i="40" a="1"/>
  <c r="B311" i="40" l="1"/>
  <c r="F311" i="40" s="1"/>
  <c r="D313" i="40"/>
  <c r="B312" i="40" a="1"/>
  <c r="B312" i="40" l="1"/>
  <c r="F312" i="40" s="1"/>
  <c r="D314" i="40"/>
  <c r="B313" i="40" a="1"/>
  <c r="B313" i="40" l="1"/>
  <c r="F313" i="40" s="1"/>
  <c r="D315" i="40"/>
  <c r="B314" i="40" a="1"/>
  <c r="B314" i="40" l="1"/>
  <c r="F314" i="40" s="1"/>
  <c r="D316" i="40"/>
  <c r="D317" i="40" s="1"/>
  <c r="B315" i="40" a="1"/>
  <c r="B317" i="40" a="1"/>
  <c r="B317" i="40" l="1"/>
  <c r="F317" i="40" s="1"/>
  <c r="B315" i="40"/>
  <c r="F315" i="40" s="1"/>
  <c r="D318" i="40"/>
  <c r="B316" i="40" a="1"/>
  <c r="B316" i="40" l="1"/>
  <c r="F316" i="40" s="1"/>
  <c r="D319" i="40"/>
  <c r="B318" i="40" a="1"/>
  <c r="B318" i="40" l="1"/>
  <c r="F318" i="40" s="1"/>
  <c r="D320" i="40"/>
  <c r="B319" i="40" a="1"/>
  <c r="B319" i="40" l="1"/>
  <c r="F319" i="40" s="1"/>
  <c r="D321" i="40"/>
  <c r="F322" i="40" s="1"/>
  <c r="B320" i="40" a="1"/>
  <c r="B320" i="40" l="1"/>
  <c r="F320" i="40" s="1"/>
  <c r="D322" i="40"/>
  <c r="D323" i="40" s="1"/>
  <c r="B321" i="40" a="1"/>
  <c r="B321" i="40" l="1"/>
  <c r="F321" i="40" s="1"/>
  <c r="D324" i="40"/>
  <c r="B323" i="40" a="1"/>
  <c r="B323" i="40" l="1"/>
  <c r="F323" i="40" s="1"/>
  <c r="D325" i="40"/>
  <c r="B324" i="40" a="1"/>
  <c r="B324" i="40" l="1"/>
  <c r="F324" i="40" s="1"/>
  <c r="D326" i="40"/>
  <c r="B325" i="40" a="1"/>
  <c r="B325" i="40" l="1"/>
  <c r="F325" i="40" s="1"/>
  <c r="D327" i="40"/>
  <c r="B326" i="40" a="1"/>
  <c r="B326" i="40" l="1"/>
  <c r="F326" i="40" s="1"/>
  <c r="D328" i="40"/>
  <c r="D329" i="40" s="1"/>
  <c r="B329" i="40" a="1"/>
  <c r="B327" i="40" a="1"/>
  <c r="B329" i="40" l="1"/>
  <c r="F329" i="40" s="1"/>
  <c r="B327" i="40"/>
  <c r="F327" i="40" s="1"/>
  <c r="D330" i="40"/>
  <c r="B328" i="40" a="1"/>
  <c r="B328" i="40" l="1"/>
  <c r="F328" i="40" s="1"/>
  <c r="D331" i="40"/>
  <c r="B330" i="40" a="1"/>
  <c r="B330" i="40" l="1"/>
  <c r="F330" i="40" s="1"/>
  <c r="D332" i="40"/>
  <c r="B331" i="40" a="1"/>
  <c r="B331" i="40" l="1"/>
  <c r="F331" i="40" s="1"/>
  <c r="D333" i="40"/>
  <c r="F334" i="40" s="1"/>
  <c r="B332" i="40" a="1"/>
  <c r="B332" i="40" l="1"/>
  <c r="F332" i="40" s="1"/>
  <c r="D334" i="40"/>
  <c r="B333" i="40" a="1"/>
  <c r="D335" i="40" l="1"/>
  <c r="B333" i="40"/>
  <c r="F333" i="40" s="1"/>
  <c r="D336" i="40" l="1"/>
  <c r="B335" i="40" a="1"/>
  <c r="B335" i="40" l="1"/>
  <c r="F335" i="40" s="1"/>
  <c r="D337" i="40"/>
  <c r="B336" i="40" a="1"/>
  <c r="B336" i="40" l="1"/>
  <c r="F336" i="40" s="1"/>
  <c r="D338" i="40"/>
  <c r="B337" i="40" a="1"/>
  <c r="B337" i="40" l="1"/>
  <c r="F337" i="40" s="1"/>
  <c r="D339" i="40"/>
  <c r="B338" i="40" a="1"/>
  <c r="B338" i="40" l="1"/>
  <c r="F338" i="40" s="1"/>
  <c r="D340" i="40"/>
  <c r="D341" i="40" s="1"/>
  <c r="B339" i="40" a="1"/>
  <c r="B341" i="40" a="1"/>
  <c r="B341" i="40" l="1"/>
  <c r="F341" i="40" s="1"/>
  <c r="B339" i="40"/>
  <c r="F339" i="40" s="1"/>
  <c r="D342" i="40"/>
  <c r="B340" i="40" a="1"/>
  <c r="B340" i="40" l="1"/>
  <c r="F340" i="40" s="1"/>
  <c r="D343" i="40"/>
  <c r="B342" i="40" a="1"/>
  <c r="B342" i="40" l="1"/>
  <c r="F342" i="40" s="1"/>
  <c r="D344" i="40"/>
  <c r="B343" i="40" a="1"/>
  <c r="B343" i="40" l="1"/>
  <c r="F343" i="40" s="1"/>
  <c r="D345" i="40"/>
  <c r="F346" i="40" s="1"/>
  <c r="B344" i="40" a="1"/>
  <c r="B344" i="40" l="1"/>
  <c r="F344" i="40" s="1"/>
  <c r="D346" i="40"/>
  <c r="D347" i="40" s="1"/>
  <c r="B345" i="40" a="1"/>
  <c r="B345" i="40" l="1"/>
  <c r="F345" i="40" s="1"/>
  <c r="D348" i="40"/>
  <c r="B347" i="40" a="1"/>
  <c r="B347" i="40" l="1"/>
  <c r="F347" i="40" s="1"/>
  <c r="D349" i="40"/>
  <c r="B348" i="40" a="1"/>
  <c r="B348" i="40" l="1"/>
  <c r="F348" i="40" s="1"/>
  <c r="D350" i="40"/>
  <c r="B349" i="40" a="1"/>
  <c r="B349" i="40" l="1"/>
  <c r="F349" i="40" s="1"/>
  <c r="D351" i="40"/>
  <c r="B350" i="40" a="1"/>
  <c r="B350" i="40" l="1"/>
  <c r="F350" i="40" s="1"/>
  <c r="D352" i="40"/>
  <c r="D353" i="40" s="1"/>
  <c r="B351" i="40" a="1"/>
  <c r="B353" i="40" a="1"/>
  <c r="B353" i="40" l="1"/>
  <c r="F353" i="40" s="1"/>
  <c r="B351" i="40"/>
  <c r="F351" i="40" s="1"/>
  <c r="D354" i="40"/>
  <c r="B352" i="40" a="1"/>
  <c r="B352" i="40" l="1"/>
  <c r="F352" i="40" s="1"/>
  <c r="D355" i="40"/>
  <c r="B354" i="40" a="1"/>
  <c r="B354" i="40" l="1"/>
  <c r="F354" i="40" s="1"/>
  <c r="D356" i="40"/>
  <c r="B355" i="40" a="1"/>
  <c r="B355" i="40" l="1"/>
  <c r="F355" i="40" s="1"/>
  <c r="D357" i="40"/>
  <c r="F358" i="40" s="1"/>
  <c r="B356" i="40" a="1"/>
  <c r="B356" i="40" l="1"/>
  <c r="F356" i="40" s="1"/>
  <c r="D358" i="40"/>
  <c r="D359" i="40" s="1"/>
  <c r="B357" i="40" a="1"/>
  <c r="B357" i="40" l="1"/>
  <c r="F357" i="40" s="1"/>
  <c r="D360" i="40"/>
  <c r="B359" i="40" a="1"/>
  <c r="B359" i="40" l="1"/>
  <c r="F359" i="40" s="1"/>
  <c r="D361" i="40"/>
  <c r="B360" i="40" a="1"/>
  <c r="B360" i="40" l="1"/>
  <c r="F360" i="40" s="1"/>
  <c r="D362" i="40"/>
  <c r="B361" i="40" a="1"/>
  <c r="B361" i="40" l="1"/>
  <c r="F361" i="40" s="1"/>
  <c r="D363" i="40"/>
  <c r="B362" i="40" a="1"/>
  <c r="B362" i="40" l="1"/>
  <c r="F362" i="40" s="1"/>
  <c r="D364" i="40"/>
  <c r="D365" i="40" s="1"/>
  <c r="B363" i="40" a="1"/>
  <c r="B365" i="40" a="1"/>
  <c r="B365" i="40" l="1"/>
  <c r="F365" i="40" s="1"/>
  <c r="B363" i="40"/>
  <c r="F363" i="40" s="1"/>
  <c r="D366" i="40"/>
  <c r="B364" i="40" a="1"/>
  <c r="B364" i="40" l="1"/>
  <c r="F364" i="40" s="1"/>
  <c r="D367" i="40"/>
  <c r="B366" i="40" a="1"/>
  <c r="B366" i="40" l="1"/>
  <c r="F366" i="40" s="1"/>
  <c r="D368" i="40"/>
  <c r="B367" i="40" a="1"/>
  <c r="B367" i="40" l="1"/>
  <c r="F367" i="40" s="1"/>
  <c r="D369" i="40"/>
  <c r="F370" i="40" s="1"/>
  <c r="B368" i="40" a="1"/>
  <c r="B368" i="40" l="1"/>
  <c r="F368" i="40" s="1"/>
  <c r="D370" i="40"/>
  <c r="D371" i="40" s="1"/>
  <c r="B369" i="40" a="1"/>
  <c r="B369" i="40" l="1"/>
  <c r="F369" i="40" s="1"/>
  <c r="D372" i="40"/>
  <c r="B371" i="40" a="1"/>
  <c r="B371" i="40" l="1"/>
  <c r="F371" i="40" s="1"/>
  <c r="D373" i="40"/>
  <c r="B372" i="40" a="1"/>
  <c r="B372" i="40" l="1"/>
  <c r="F372" i="40" s="1"/>
  <c r="D374" i="40"/>
  <c r="B373" i="40" a="1"/>
  <c r="B373" i="40" l="1"/>
  <c r="F373" i="40" s="1"/>
  <c r="D375" i="40"/>
  <c r="B374" i="40" a="1"/>
  <c r="B374" i="40" l="1"/>
  <c r="F374" i="40" s="1"/>
  <c r="D376" i="40"/>
  <c r="D377" i="40" s="1"/>
  <c r="B377" i="40" a="1"/>
  <c r="B375" i="40" a="1"/>
  <c r="B377" i="40" l="1"/>
  <c r="F377" i="40" s="1"/>
  <c r="B375" i="40"/>
  <c r="F375" i="40" s="1"/>
  <c r="D378" i="40"/>
  <c r="B376" i="40" a="1"/>
  <c r="B376" i="40" l="1"/>
  <c r="F376" i="40" s="1"/>
  <c r="D379" i="40"/>
  <c r="B378" i="40" a="1"/>
  <c r="B378" i="40" l="1"/>
  <c r="F378" i="40" s="1"/>
  <c r="D380" i="40"/>
  <c r="B379" i="40" a="1"/>
  <c r="B379" i="40" l="1"/>
  <c r="F379" i="40" s="1"/>
  <c r="D381" i="40"/>
  <c r="F382" i="40" s="1"/>
  <c r="B380" i="40" a="1"/>
  <c r="B380" i="40" l="1"/>
  <c r="F380" i="40" s="1"/>
  <c r="D382" i="40"/>
  <c r="B381" i="40" a="1"/>
  <c r="D383" i="40" l="1"/>
  <c r="B381" i="40"/>
  <c r="F381" i="40" s="1"/>
  <c r="D384" i="40" l="1"/>
  <c r="B383" i="40" a="1"/>
  <c r="B383" i="40" l="1"/>
  <c r="F383" i="40" s="1"/>
  <c r="D385" i="40"/>
  <c r="B384" i="40" a="1"/>
  <c r="B384" i="40" l="1"/>
  <c r="F384" i="40" s="1"/>
  <c r="D386" i="40"/>
  <c r="B385" i="40" a="1"/>
  <c r="B385" i="40" l="1"/>
  <c r="F385" i="40" s="1"/>
  <c r="D387" i="40"/>
  <c r="B386" i="40" a="1"/>
  <c r="B386" i="40" l="1"/>
  <c r="F386" i="40" s="1"/>
  <c r="D388" i="40"/>
  <c r="D389" i="40" s="1"/>
  <c r="B387" i="40" a="1"/>
  <c r="B389" i="40" a="1"/>
  <c r="B389" i="40" l="1"/>
  <c r="F389" i="40" s="1"/>
  <c r="B387" i="40"/>
  <c r="F387" i="40" s="1"/>
  <c r="D390" i="40"/>
  <c r="B388" i="40" a="1"/>
  <c r="B388" i="40" l="1"/>
  <c r="F388" i="40" s="1"/>
  <c r="D391" i="40"/>
  <c r="B390" i="40" a="1"/>
  <c r="B390" i="40" l="1"/>
  <c r="F390" i="40" s="1"/>
  <c r="D392" i="40"/>
  <c r="B391" i="40" a="1"/>
  <c r="B391" i="40" l="1"/>
  <c r="F391" i="40" s="1"/>
  <c r="D393" i="40"/>
  <c r="F394" i="40" s="1"/>
  <c r="B392" i="40" a="1"/>
  <c r="B392" i="40" l="1"/>
  <c r="F392" i="40" s="1"/>
  <c r="D394" i="40"/>
  <c r="D395" i="40" s="1"/>
  <c r="B393" i="40" a="1"/>
  <c r="B393" i="40" l="1"/>
  <c r="F393" i="40" s="1"/>
  <c r="D396" i="40"/>
  <c r="B395" i="40" a="1"/>
  <c r="B395" i="40" l="1"/>
  <c r="F395" i="40" s="1"/>
  <c r="D397" i="40"/>
  <c r="B396" i="40" a="1"/>
  <c r="B396" i="40" l="1"/>
  <c r="F396" i="40" s="1"/>
  <c r="D398" i="40"/>
  <c r="B397" i="40" a="1"/>
  <c r="B397" i="40" l="1"/>
  <c r="F397" i="40" s="1"/>
  <c r="D399" i="40"/>
  <c r="B398" i="40" a="1"/>
  <c r="B398" i="40" l="1"/>
  <c r="F398" i="40" s="1"/>
  <c r="D400" i="40"/>
  <c r="D401" i="40" s="1"/>
  <c r="B401" i="40" a="1"/>
  <c r="B399" i="40" a="1"/>
  <c r="B401" i="40" l="1"/>
  <c r="F401" i="40" s="1"/>
  <c r="B399" i="40"/>
  <c r="F399" i="40" s="1"/>
  <c r="D402" i="40"/>
  <c r="B400" i="40" a="1"/>
  <c r="B400" i="40" l="1"/>
  <c r="F400" i="40" s="1"/>
  <c r="D403" i="40"/>
  <c r="B402" i="40" a="1"/>
  <c r="B402" i="40" l="1"/>
  <c r="F402" i="40" s="1"/>
  <c r="D404" i="40"/>
  <c r="B403" i="40" a="1"/>
  <c r="B403" i="40" l="1"/>
  <c r="F403" i="40" s="1"/>
  <c r="D405" i="40"/>
  <c r="F406" i="40" s="1"/>
  <c r="B404" i="40" a="1"/>
  <c r="B404" i="40" l="1"/>
  <c r="F404" i="40" s="1"/>
  <c r="D406" i="40"/>
  <c r="D407" i="40" s="1"/>
  <c r="B405" i="40" a="1"/>
  <c r="B405" i="40" l="1"/>
  <c r="F405" i="40" s="1"/>
  <c r="D408" i="40"/>
  <c r="B407" i="40" a="1"/>
  <c r="B407" i="40" l="1"/>
  <c r="F407" i="40" s="1"/>
  <c r="D409" i="40"/>
  <c r="B408" i="40" a="1"/>
  <c r="B408" i="40" l="1"/>
  <c r="F408" i="40" s="1"/>
  <c r="D410" i="40"/>
  <c r="B409" i="40" a="1"/>
  <c r="B409" i="40" l="1"/>
  <c r="F409" i="40" s="1"/>
  <c r="D411" i="40"/>
  <c r="B410" i="40" a="1"/>
  <c r="B410" i="40" l="1"/>
  <c r="F410" i="40" s="1"/>
  <c r="D412" i="40"/>
  <c r="D413" i="40" s="1"/>
  <c r="B411" i="40" a="1"/>
  <c r="B413" i="40" a="1"/>
  <c r="B413" i="40" l="1"/>
  <c r="F413" i="40" s="1"/>
  <c r="B411" i="40"/>
  <c r="F411" i="40" s="1"/>
  <c r="D414" i="40"/>
  <c r="B412" i="40" a="1"/>
  <c r="B412" i="40" l="1"/>
  <c r="F412" i="40" s="1"/>
  <c r="D415" i="40"/>
  <c r="B414" i="40" a="1"/>
  <c r="B414" i="40" l="1"/>
  <c r="F414" i="40" s="1"/>
  <c r="D416" i="40"/>
  <c r="B415" i="40" a="1"/>
  <c r="B415" i="40" l="1"/>
  <c r="F415" i="40" s="1"/>
  <c r="D417" i="40"/>
  <c r="F418" i="40" s="1"/>
  <c r="B416" i="40" a="1"/>
  <c r="B416" i="40" l="1"/>
  <c r="F416" i="40" s="1"/>
  <c r="D418" i="40"/>
  <c r="D419" i="40" s="1"/>
  <c r="B417" i="40" a="1"/>
  <c r="B417" i="40" l="1"/>
  <c r="F417" i="40" s="1"/>
  <c r="D420" i="40"/>
  <c r="B419" i="40" a="1"/>
  <c r="B419" i="40" l="1"/>
  <c r="F419" i="40" s="1"/>
  <c r="D421" i="40"/>
  <c r="B420" i="40" a="1"/>
  <c r="B420" i="40" l="1"/>
  <c r="F420" i="40" s="1"/>
  <c r="D422" i="40"/>
  <c r="B421" i="40" a="1"/>
  <c r="B421" i="40" l="1"/>
  <c r="F421" i="40" s="1"/>
  <c r="D423" i="40"/>
  <c r="B422" i="40" a="1"/>
  <c r="B422" i="40" l="1"/>
  <c r="F422" i="40" s="1"/>
  <c r="D424" i="40"/>
  <c r="D425" i="40" s="1"/>
  <c r="B425" i="40" a="1"/>
  <c r="B423" i="40" a="1"/>
  <c r="B425" i="40" l="1"/>
  <c r="F425" i="40" s="1"/>
  <c r="B423" i="40"/>
  <c r="F423" i="40" s="1"/>
  <c r="D426" i="40"/>
  <c r="B424" i="40" a="1"/>
  <c r="B424" i="40" l="1"/>
  <c r="F424" i="40" s="1"/>
  <c r="D427" i="40"/>
  <c r="B426" i="40" a="1"/>
  <c r="B426" i="40" l="1"/>
  <c r="F426" i="40" s="1"/>
  <c r="D428" i="40"/>
  <c r="B427" i="40" a="1"/>
  <c r="B427" i="40" l="1"/>
  <c r="F427" i="40" s="1"/>
  <c r="D429" i="40"/>
  <c r="F430" i="40" s="1"/>
  <c r="B428" i="40" a="1"/>
  <c r="B428" i="40" l="1"/>
  <c r="F428" i="40" s="1"/>
  <c r="D430" i="40"/>
  <c r="B429" i="40" a="1"/>
  <c r="D431" i="40" l="1"/>
  <c r="B429" i="40"/>
  <c r="F429" i="40" s="1"/>
  <c r="D432" i="40" l="1"/>
  <c r="B431" i="40" a="1"/>
  <c r="B431" i="40" l="1"/>
  <c r="F431" i="40" s="1"/>
  <c r="D433" i="40"/>
  <c r="B432" i="40" a="1"/>
  <c r="B432" i="40" l="1"/>
  <c r="F432" i="40" s="1"/>
  <c r="D434" i="40"/>
  <c r="B433" i="40" a="1"/>
  <c r="B433" i="40" l="1"/>
  <c r="F433" i="40" s="1"/>
  <c r="D435" i="40"/>
  <c r="B434" i="40" a="1"/>
  <c r="B434" i="40" l="1"/>
  <c r="F434" i="40" s="1"/>
  <c r="D436" i="40"/>
  <c r="D437" i="40" s="1"/>
  <c r="B435" i="40" a="1"/>
  <c r="B437" i="40" a="1"/>
  <c r="B437" i="40" l="1"/>
  <c r="F437" i="40" s="1"/>
  <c r="B435" i="40"/>
  <c r="F435" i="40" s="1"/>
  <c r="D438" i="40"/>
  <c r="B436" i="40" a="1"/>
  <c r="B436" i="40" l="1"/>
  <c r="F436" i="40" s="1"/>
  <c r="D439" i="40"/>
  <c r="B438" i="40" a="1"/>
  <c r="B438" i="40" l="1"/>
  <c r="F438" i="40" s="1"/>
  <c r="D440" i="40"/>
  <c r="B439" i="40" a="1"/>
  <c r="B439" i="40" l="1"/>
  <c r="F439" i="40" s="1"/>
  <c r="D441" i="40"/>
  <c r="F442" i="40" s="1"/>
  <c r="B440" i="40" a="1"/>
  <c r="B440" i="40" l="1"/>
  <c r="F440" i="40" s="1"/>
  <c r="D442" i="40"/>
  <c r="D443" i="40" s="1"/>
  <c r="B441" i="40" a="1"/>
  <c r="B441" i="40" l="1"/>
  <c r="F441" i="40" s="1"/>
  <c r="D444" i="40"/>
  <c r="B443" i="40" a="1"/>
  <c r="B443" i="40" l="1"/>
  <c r="F443" i="40" s="1"/>
  <c r="D445" i="40"/>
  <c r="B444" i="40" a="1"/>
  <c r="B444" i="40" l="1"/>
  <c r="F444" i="40" s="1"/>
  <c r="D446" i="40"/>
  <c r="B445" i="40" a="1"/>
  <c r="B445" i="40" l="1"/>
  <c r="F445" i="40" s="1"/>
  <c r="D447" i="40"/>
  <c r="B446" i="40" a="1"/>
  <c r="B446" i="40" l="1"/>
  <c r="F446" i="40" s="1"/>
  <c r="D448" i="40"/>
  <c r="D449" i="40" s="1"/>
  <c r="B447" i="40" a="1"/>
  <c r="B449" i="40" a="1"/>
  <c r="B449" i="40" l="1"/>
  <c r="F449" i="40" s="1"/>
  <c r="B447" i="40"/>
  <c r="F447" i="40" s="1"/>
  <c r="D450" i="40"/>
  <c r="B448" i="40" a="1"/>
  <c r="B448" i="40" l="1"/>
  <c r="F448" i="40" s="1"/>
  <c r="D451" i="40"/>
  <c r="B450" i="40" a="1"/>
  <c r="B450" i="40" l="1"/>
  <c r="F450" i="40" s="1"/>
  <c r="D452" i="40"/>
  <c r="B451" i="40" a="1"/>
  <c r="B451" i="40" l="1"/>
  <c r="F451" i="40" s="1"/>
  <c r="D453" i="40"/>
  <c r="F454" i="40" s="1"/>
  <c r="B452" i="40" a="1"/>
  <c r="B452" i="40" l="1"/>
  <c r="F452" i="40" s="1"/>
  <c r="D454" i="40"/>
  <c r="D455" i="40" s="1"/>
  <c r="B453" i="40" a="1"/>
  <c r="B453" i="40" l="1"/>
  <c r="F453" i="40" s="1"/>
  <c r="D456" i="40"/>
  <c r="B455" i="40" a="1"/>
  <c r="B455" i="40" l="1"/>
  <c r="F455" i="40" s="1"/>
  <c r="D457" i="40"/>
  <c r="B456" i="40" a="1"/>
  <c r="B456" i="40" l="1"/>
  <c r="F456" i="40" s="1"/>
  <c r="D458" i="40"/>
  <c r="B457" i="40" a="1"/>
  <c r="B457" i="40" l="1"/>
  <c r="F457" i="40" s="1"/>
  <c r="D459" i="40"/>
  <c r="B458" i="40" a="1"/>
  <c r="B458" i="40" l="1"/>
  <c r="F458" i="40" s="1"/>
  <c r="D460" i="40"/>
  <c r="D461" i="40" s="1"/>
  <c r="B459" i="40" a="1"/>
  <c r="B461" i="40" a="1"/>
  <c r="B461" i="40" l="1"/>
  <c r="F461" i="40" s="1"/>
  <c r="B459" i="40"/>
  <c r="F459" i="40" s="1"/>
  <c r="D462" i="40"/>
  <c r="B460" i="40" a="1"/>
  <c r="B460" i="40" l="1"/>
  <c r="F460" i="40" s="1"/>
  <c r="D463" i="40"/>
  <c r="B462" i="40" a="1"/>
  <c r="B462" i="40" l="1"/>
  <c r="F462" i="40" s="1"/>
  <c r="D464" i="40"/>
  <c r="B463" i="40" a="1"/>
  <c r="B463" i="40" l="1"/>
  <c r="F463" i="40" s="1"/>
  <c r="D465" i="40"/>
  <c r="F466" i="40" s="1"/>
  <c r="B464" i="40" a="1"/>
  <c r="B464" i="40" l="1"/>
  <c r="F464" i="40" s="1"/>
  <c r="D466" i="40"/>
  <c r="D467" i="40" s="1"/>
  <c r="B465" i="40" a="1"/>
  <c r="B465" i="40" l="1"/>
  <c r="F465" i="40" s="1"/>
  <c r="D468" i="40"/>
  <c r="B467" i="40" a="1"/>
  <c r="B467" i="40" l="1"/>
  <c r="F467" i="40" s="1"/>
  <c r="D469" i="40"/>
  <c r="B468" i="40" a="1"/>
  <c r="B468" i="40" l="1"/>
  <c r="F468" i="40" s="1"/>
  <c r="D470" i="40"/>
  <c r="B469" i="40" a="1"/>
  <c r="B469" i="40" l="1"/>
  <c r="F469" i="40" s="1"/>
  <c r="D471" i="40"/>
  <c r="B470" i="40" a="1"/>
  <c r="B470" i="40" l="1"/>
  <c r="F470" i="40" s="1"/>
  <c r="D472" i="40"/>
  <c r="D473" i="40" s="1"/>
  <c r="B471" i="40" a="1"/>
  <c r="B473" i="40" a="1"/>
  <c r="B473" i="40" l="1"/>
  <c r="F473" i="40" s="1"/>
  <c r="B471" i="40"/>
  <c r="F471" i="40" s="1"/>
  <c r="D474" i="40"/>
  <c r="B472" i="40" a="1"/>
  <c r="B472" i="40" l="1"/>
  <c r="F472" i="40" s="1"/>
  <c r="D475" i="40"/>
  <c r="B474" i="40" a="1"/>
  <c r="B474" i="40" l="1"/>
  <c r="F474" i="40" s="1"/>
  <c r="D476" i="40"/>
  <c r="B475" i="40" a="1"/>
  <c r="B475" i="40" l="1"/>
  <c r="F475" i="40" s="1"/>
  <c r="D477" i="40"/>
  <c r="F478" i="40" s="1"/>
  <c r="B476" i="40" a="1"/>
  <c r="B476" i="40" l="1"/>
  <c r="F476" i="40" s="1"/>
  <c r="D478" i="40"/>
  <c r="B477" i="40" a="1"/>
  <c r="D479" i="40" l="1"/>
  <c r="B477" i="40"/>
  <c r="F477" i="40" s="1"/>
  <c r="D480" i="40" l="1"/>
  <c r="B479" i="40" a="1"/>
  <c r="B479" i="40" l="1"/>
  <c r="F479" i="40" s="1"/>
  <c r="D481" i="40"/>
  <c r="B480" i="40" a="1"/>
  <c r="B480" i="40" l="1"/>
  <c r="F480" i="40" s="1"/>
  <c r="D482" i="40"/>
  <c r="B481" i="40" a="1"/>
  <c r="B481" i="40" l="1"/>
  <c r="F481" i="40" s="1"/>
  <c r="D483" i="40"/>
  <c r="B482" i="40" a="1"/>
  <c r="B482" i="40" l="1"/>
  <c r="F482" i="40" s="1"/>
  <c r="D484" i="40"/>
  <c r="D485" i="40" s="1"/>
  <c r="B483" i="40" a="1"/>
  <c r="B485" i="40" a="1"/>
  <c r="B485" i="40" l="1"/>
  <c r="F485" i="40" s="1"/>
  <c r="B483" i="40"/>
  <c r="F483" i="40" s="1"/>
  <c r="D486" i="40"/>
  <c r="B484" i="40" a="1"/>
  <c r="B484" i="40" l="1"/>
  <c r="F484" i="40" s="1"/>
  <c r="D487" i="40"/>
  <c r="B486" i="40" a="1"/>
  <c r="B486" i="40" l="1"/>
  <c r="F486" i="40" s="1"/>
  <c r="D488" i="40"/>
  <c r="B487" i="40" a="1"/>
  <c r="B487" i="40" l="1"/>
  <c r="F487" i="40" s="1"/>
  <c r="D489" i="40"/>
  <c r="F490" i="40" s="1"/>
  <c r="B488" i="40" a="1"/>
  <c r="B488" i="40" l="1"/>
  <c r="F488" i="40" s="1"/>
  <c r="D490" i="40"/>
  <c r="D491" i="40" s="1"/>
  <c r="B489" i="40" a="1"/>
  <c r="B489" i="40" l="1"/>
  <c r="F489" i="40" s="1"/>
  <c r="D492" i="40"/>
  <c r="B491" i="40" a="1"/>
  <c r="B491" i="40" l="1"/>
  <c r="F491" i="40" s="1"/>
  <c r="D493" i="40"/>
  <c r="B492" i="40" a="1"/>
  <c r="B492" i="40" l="1"/>
  <c r="F492" i="40" s="1"/>
  <c r="D494" i="40"/>
  <c r="B493" i="40" a="1"/>
  <c r="B493" i="40" l="1"/>
  <c r="F493" i="40" s="1"/>
  <c r="D495" i="40"/>
  <c r="B494" i="40" a="1"/>
  <c r="B494" i="40" l="1"/>
  <c r="F494" i="40" s="1"/>
  <c r="D496" i="40"/>
  <c r="D497" i="40" s="1"/>
  <c r="B495" i="40" a="1"/>
  <c r="B497" i="40" a="1"/>
  <c r="B497" i="40" l="1"/>
  <c r="F497" i="40" s="1"/>
  <c r="B495" i="40"/>
  <c r="F495" i="40" s="1"/>
  <c r="D498" i="40"/>
  <c r="B496" i="40" a="1"/>
  <c r="B496" i="40" l="1"/>
  <c r="F496" i="40" s="1"/>
  <c r="D499" i="40"/>
  <c r="B498" i="40" a="1"/>
  <c r="B498" i="40" l="1"/>
  <c r="F498" i="40" s="1"/>
  <c r="D500" i="40"/>
  <c r="B499" i="40" a="1"/>
  <c r="B499" i="40" l="1"/>
  <c r="F499" i="40" s="1"/>
  <c r="D501" i="40"/>
  <c r="F502" i="40" s="1"/>
  <c r="B500" i="40" a="1"/>
  <c r="B500" i="40" l="1"/>
  <c r="F500" i="40" s="1"/>
  <c r="D502" i="40"/>
  <c r="D503" i="40" s="1"/>
  <c r="B501" i="40" a="1"/>
  <c r="B501" i="40" l="1"/>
  <c r="F501" i="40" s="1"/>
  <c r="D504" i="40"/>
  <c r="B503" i="40" a="1"/>
  <c r="B503" i="40" l="1"/>
  <c r="F503" i="40" s="1"/>
  <c r="D505" i="40"/>
  <c r="B504" i="40" a="1"/>
  <c r="B504" i="40" l="1"/>
  <c r="F504" i="40" s="1"/>
  <c r="D506" i="40"/>
  <c r="B505" i="40" a="1"/>
  <c r="B505" i="40" l="1"/>
  <c r="F505" i="40" s="1"/>
  <c r="D507" i="40"/>
  <c r="B506" i="40" a="1"/>
  <c r="B506" i="40" l="1"/>
  <c r="F506" i="40" s="1"/>
  <c r="D508" i="40"/>
  <c r="D509" i="40" s="1"/>
  <c r="B507" i="40" a="1"/>
  <c r="B509" i="40" a="1"/>
  <c r="B509" i="40" l="1"/>
  <c r="F509" i="40" s="1"/>
  <c r="B507" i="40"/>
  <c r="F507" i="40" s="1"/>
  <c r="D510" i="40"/>
  <c r="B508" i="40" a="1"/>
  <c r="B508" i="40" l="1"/>
  <c r="F508" i="40" s="1"/>
  <c r="D511" i="40"/>
  <c r="B510" i="40" a="1"/>
  <c r="B510" i="40" l="1"/>
  <c r="F510" i="40" s="1"/>
  <c r="D512" i="40"/>
  <c r="B511" i="40" a="1"/>
  <c r="B511" i="40" l="1"/>
  <c r="F511" i="40" s="1"/>
  <c r="D513" i="40"/>
  <c r="F514" i="40" s="1"/>
  <c r="B512" i="40" a="1"/>
  <c r="B512" i="40" l="1"/>
  <c r="F512" i="40" s="1"/>
  <c r="D514" i="40"/>
  <c r="D515" i="40" s="1"/>
  <c r="B513" i="40" a="1"/>
  <c r="B513" i="40" l="1"/>
  <c r="F513" i="40" s="1"/>
  <c r="D516" i="40"/>
  <c r="B515" i="40" a="1"/>
  <c r="B515" i="40" l="1"/>
  <c r="F515" i="40" s="1"/>
  <c r="D517" i="40"/>
  <c r="B516" i="40" a="1"/>
  <c r="B516" i="40" l="1"/>
  <c r="F516" i="40" s="1"/>
  <c r="D518" i="40"/>
  <c r="B517" i="40" a="1"/>
  <c r="B517" i="40" l="1"/>
  <c r="F517" i="40" s="1"/>
  <c r="D519" i="40"/>
  <c r="B518" i="40" a="1"/>
  <c r="B518" i="40" l="1"/>
  <c r="F518" i="40" s="1"/>
  <c r="D520" i="40"/>
  <c r="D521" i="40" s="1"/>
  <c r="B521" i="40" a="1"/>
  <c r="B519" i="40" a="1"/>
  <c r="B521" i="40" l="1"/>
  <c r="F521" i="40" s="1"/>
  <c r="B519" i="40"/>
  <c r="F519" i="40" s="1"/>
  <c r="D522" i="40"/>
  <c r="B520" i="40" a="1"/>
  <c r="B520" i="40" l="1"/>
  <c r="F520" i="40" s="1"/>
  <c r="D523" i="40"/>
  <c r="B522" i="40" a="1"/>
  <c r="B522" i="40" l="1"/>
  <c r="F522" i="40" s="1"/>
  <c r="D524" i="40"/>
  <c r="B523" i="40" a="1"/>
  <c r="B523" i="40" l="1"/>
  <c r="F523" i="40" s="1"/>
  <c r="D525" i="40"/>
  <c r="F526" i="40" s="1"/>
  <c r="B524" i="40" a="1"/>
  <c r="B524" i="40" l="1"/>
  <c r="F524" i="40" s="1"/>
  <c r="D526" i="40"/>
  <c r="B525" i="40" a="1"/>
  <c r="D527" i="40" l="1"/>
  <c r="B525" i="40"/>
  <c r="F525" i="40" s="1"/>
  <c r="D528" i="40" l="1"/>
  <c r="B527" i="40" a="1"/>
  <c r="B527" i="40" l="1"/>
  <c r="F527" i="40" s="1"/>
  <c r="D529" i="40"/>
  <c r="B528" i="40" a="1"/>
  <c r="B528" i="40" l="1"/>
  <c r="F528" i="40" s="1"/>
  <c r="D530" i="40"/>
  <c r="B529" i="40" a="1"/>
  <c r="B529" i="40" l="1"/>
  <c r="F529" i="40" s="1"/>
  <c r="D531" i="40"/>
  <c r="B530" i="40" a="1"/>
  <c r="B530" i="40" l="1"/>
  <c r="F530" i="40" s="1"/>
  <c r="D532" i="40"/>
  <c r="D533" i="40" s="1"/>
  <c r="B533" i="40" a="1"/>
  <c r="B531" i="40" a="1"/>
  <c r="B533" i="40" l="1"/>
  <c r="F533" i="40" s="1"/>
  <c r="B531" i="40"/>
  <c r="F531" i="40" s="1"/>
  <c r="D534" i="40"/>
  <c r="B532" i="40" a="1"/>
  <c r="B532" i="40" l="1"/>
  <c r="F532" i="40" s="1"/>
  <c r="D535" i="40"/>
  <c r="B534" i="40" a="1"/>
  <c r="B534" i="40" l="1"/>
  <c r="F534" i="40" s="1"/>
  <c r="D536" i="40"/>
  <c r="B535" i="40" a="1"/>
  <c r="B535" i="40" l="1"/>
  <c r="F535" i="40" s="1"/>
  <c r="D537" i="40"/>
  <c r="F538" i="40" s="1"/>
  <c r="B536" i="40" a="1"/>
  <c r="B536" i="40" l="1"/>
  <c r="F536" i="40" s="1"/>
  <c r="D538" i="40"/>
  <c r="D539" i="40" s="1"/>
  <c r="B537" i="40" a="1"/>
  <c r="B537" i="40" l="1"/>
  <c r="F537" i="40" s="1"/>
  <c r="D540" i="40"/>
  <c r="B539" i="40" a="1"/>
  <c r="B539" i="40" l="1"/>
  <c r="F539" i="40" s="1"/>
  <c r="D541" i="40"/>
  <c r="B540" i="40" a="1"/>
  <c r="B540" i="40" l="1"/>
  <c r="F540" i="40" s="1"/>
  <c r="D542" i="40"/>
  <c r="B541" i="40" a="1"/>
  <c r="B541" i="40" l="1"/>
  <c r="F541" i="40" s="1"/>
  <c r="D543" i="40"/>
  <c r="B542" i="40" a="1"/>
  <c r="B542" i="40" l="1"/>
  <c r="F542" i="40" s="1"/>
  <c r="D544" i="40"/>
  <c r="D545" i="40" s="1"/>
  <c r="B543" i="40" a="1"/>
  <c r="B545" i="40" a="1"/>
  <c r="B545" i="40" l="1"/>
  <c r="F545" i="40" s="1"/>
  <c r="B543" i="40"/>
  <c r="F543" i="40" s="1"/>
  <c r="D546" i="40"/>
  <c r="B544" i="40" a="1"/>
  <c r="B544" i="40" l="1"/>
  <c r="F544" i="40" s="1"/>
  <c r="D547" i="40"/>
  <c r="B546" i="40" a="1"/>
  <c r="B546" i="40" l="1"/>
  <c r="F546" i="40" s="1"/>
  <c r="D548" i="40"/>
  <c r="B547" i="40" a="1"/>
  <c r="B547" i="40" l="1"/>
  <c r="F547" i="40" s="1"/>
  <c r="D549" i="40"/>
  <c r="F550" i="40" s="1"/>
  <c r="B548" i="40" a="1"/>
  <c r="B548" i="40" l="1"/>
  <c r="F548" i="40" s="1"/>
  <c r="D550" i="40"/>
  <c r="D551" i="40" s="1"/>
  <c r="B549" i="40" a="1"/>
  <c r="B549" i="40" l="1"/>
  <c r="F549" i="40" s="1"/>
  <c r="D552" i="40"/>
  <c r="B551" i="40" a="1"/>
  <c r="B551" i="40" l="1"/>
  <c r="F551" i="40" s="1"/>
  <c r="D553" i="40"/>
  <c r="B552" i="40" a="1"/>
  <c r="B552" i="40" l="1"/>
  <c r="F552" i="40" s="1"/>
  <c r="D554" i="40"/>
  <c r="B553" i="40" a="1"/>
  <c r="B553" i="40" l="1"/>
  <c r="F553" i="40" s="1"/>
  <c r="D555" i="40"/>
  <c r="B554" i="40" a="1"/>
  <c r="B554" i="40" l="1"/>
  <c r="F554" i="40" s="1"/>
  <c r="D556" i="40"/>
  <c r="D557" i="40" s="1"/>
  <c r="B555" i="40" a="1"/>
  <c r="B557" i="40" a="1"/>
  <c r="B557" i="40" l="1"/>
  <c r="F557" i="40" s="1"/>
  <c r="B555" i="40"/>
  <c r="F555" i="40" s="1"/>
  <c r="D558" i="40"/>
  <c r="B556" i="40" a="1"/>
  <c r="B556" i="40" l="1"/>
  <c r="F556" i="40" s="1"/>
  <c r="D559" i="40"/>
  <c r="B558" i="40" a="1"/>
  <c r="B558" i="40" l="1"/>
  <c r="F558" i="40" s="1"/>
  <c r="D560" i="40"/>
  <c r="B559" i="40" a="1"/>
  <c r="B559" i="40" l="1"/>
  <c r="F559" i="40" s="1"/>
  <c r="D561" i="40"/>
  <c r="F562" i="40" s="1"/>
  <c r="B560" i="40" a="1"/>
  <c r="B560" i="40" l="1"/>
  <c r="F560" i="40" s="1"/>
  <c r="D562" i="40"/>
  <c r="D563" i="40" s="1"/>
  <c r="B561" i="40" a="1"/>
  <c r="B561" i="40" l="1"/>
  <c r="F561" i="40" s="1"/>
  <c r="D564" i="40"/>
  <c r="B563" i="40" a="1"/>
  <c r="B563" i="40" l="1"/>
  <c r="F563" i="40" s="1"/>
  <c r="D565" i="40"/>
  <c r="B564" i="40" a="1"/>
  <c r="B564" i="40" l="1"/>
  <c r="F564" i="40" s="1"/>
  <c r="D566" i="40"/>
  <c r="B565" i="40" a="1"/>
  <c r="B565" i="40" l="1"/>
  <c r="F565" i="40" s="1"/>
  <c r="D567" i="40"/>
  <c r="B566" i="40" a="1"/>
  <c r="B566" i="40" l="1"/>
  <c r="F566" i="40" s="1"/>
  <c r="D568" i="40"/>
  <c r="D569" i="40" s="1"/>
  <c r="B567" i="40" a="1"/>
  <c r="B569" i="40" a="1"/>
  <c r="B569" i="40" l="1"/>
  <c r="F569" i="40" s="1"/>
  <c r="B567" i="40"/>
  <c r="F567" i="40" s="1"/>
  <c r="D570" i="40"/>
  <c r="B568" i="40" a="1"/>
  <c r="B568" i="40" l="1"/>
  <c r="F568" i="40" s="1"/>
  <c r="D571" i="40"/>
  <c r="B570" i="40" a="1"/>
  <c r="B570" i="40" l="1"/>
  <c r="F570" i="40" s="1"/>
  <c r="D572" i="40"/>
  <c r="B571" i="40" a="1"/>
  <c r="B571" i="40" l="1"/>
  <c r="F571" i="40" s="1"/>
  <c r="D573" i="40"/>
  <c r="F574" i="40" s="1"/>
  <c r="B572" i="40" a="1"/>
  <c r="B572" i="40" l="1"/>
  <c r="F572" i="40" s="1"/>
  <c r="D574" i="40"/>
  <c r="B573" i="40" a="1"/>
  <c r="D575" i="40" l="1"/>
  <c r="B573" i="40"/>
  <c r="F573" i="40" s="1"/>
  <c r="D576" i="40" l="1"/>
  <c r="B575" i="40" a="1"/>
  <c r="B575" i="40" l="1"/>
  <c r="F575" i="40" s="1"/>
  <c r="D577" i="40"/>
  <c r="B576" i="40" a="1"/>
  <c r="B576" i="40" l="1"/>
  <c r="F576" i="40" s="1"/>
  <c r="D578" i="40"/>
  <c r="B577" i="40" a="1"/>
  <c r="B577" i="40" l="1"/>
  <c r="F577" i="40" s="1"/>
  <c r="D579" i="40"/>
  <c r="B578" i="40" a="1"/>
  <c r="B578" i="40" l="1"/>
  <c r="F578" i="40" s="1"/>
  <c r="D580" i="40"/>
  <c r="D581" i="40" s="1"/>
  <c r="B579" i="40" a="1"/>
  <c r="B581" i="40" a="1"/>
  <c r="B581" i="40" l="1"/>
  <c r="F581" i="40" s="1"/>
  <c r="B579" i="40"/>
  <c r="F579" i="40" s="1"/>
  <c r="D582" i="40"/>
  <c r="B580" i="40" a="1"/>
  <c r="B580" i="40" l="1"/>
  <c r="F580" i="40" s="1"/>
  <c r="D583" i="40"/>
  <c r="B582" i="40" a="1"/>
  <c r="B582" i="40" l="1"/>
  <c r="F582" i="40" s="1"/>
  <c r="D584" i="40"/>
  <c r="B583" i="40" a="1"/>
  <c r="B583" i="40" l="1"/>
  <c r="F583" i="40" s="1"/>
  <c r="D585" i="40"/>
  <c r="F586" i="40" s="1"/>
  <c r="B584" i="40" a="1"/>
  <c r="B584" i="40" l="1"/>
  <c r="F584" i="40" s="1"/>
  <c r="D586" i="40"/>
  <c r="D587" i="40" s="1"/>
  <c r="B585" i="40" a="1"/>
  <c r="B585" i="40" l="1"/>
  <c r="F585" i="40" s="1"/>
  <c r="D588" i="40"/>
  <c r="B587" i="40" a="1"/>
  <c r="B587" i="40" l="1"/>
  <c r="F587" i="40" s="1"/>
  <c r="D589" i="40"/>
  <c r="B588" i="40" a="1"/>
  <c r="B588" i="40" l="1"/>
  <c r="F588" i="40" s="1"/>
  <c r="D590" i="40"/>
  <c r="B589" i="40" a="1"/>
  <c r="B589" i="40" l="1"/>
  <c r="F589" i="40" s="1"/>
  <c r="D591" i="40"/>
  <c r="B590" i="40" a="1"/>
  <c r="B590" i="40" l="1"/>
  <c r="F590" i="40" s="1"/>
  <c r="D592" i="40"/>
  <c r="D593" i="40" s="1"/>
  <c r="B591" i="40" a="1"/>
  <c r="B593" i="40" a="1"/>
  <c r="B593" i="40" l="1"/>
  <c r="F593" i="40" s="1"/>
  <c r="B591" i="40"/>
  <c r="F591" i="40" s="1"/>
  <c r="D594" i="40"/>
  <c r="B592" i="40" a="1"/>
  <c r="B592" i="40" l="1"/>
  <c r="F592" i="40" s="1"/>
  <c r="D595" i="40"/>
  <c r="B594" i="40" a="1"/>
  <c r="B594" i="40" l="1"/>
  <c r="F594" i="40" s="1"/>
  <c r="D596" i="40"/>
  <c r="B595" i="40" a="1"/>
  <c r="B595" i="40" l="1"/>
  <c r="F595" i="40" s="1"/>
  <c r="D597" i="40"/>
  <c r="F598" i="40" s="1"/>
  <c r="B596" i="40" a="1"/>
  <c r="B596" i="40" l="1"/>
  <c r="F596" i="40" s="1"/>
  <c r="D598" i="40"/>
  <c r="D599" i="40" s="1"/>
  <c r="B597" i="40" a="1"/>
  <c r="B597" i="40" l="1"/>
  <c r="F597" i="40" s="1"/>
  <c r="D600" i="40"/>
  <c r="B599" i="40" a="1"/>
  <c r="B599" i="40" l="1"/>
  <c r="F599" i="40" s="1"/>
  <c r="D601" i="40"/>
  <c r="B600" i="40" a="1"/>
  <c r="B600" i="40" l="1"/>
  <c r="F600" i="40" s="1"/>
  <c r="D602" i="40"/>
  <c r="B601" i="40" a="1"/>
  <c r="B601" i="40" l="1"/>
  <c r="F601" i="40" s="1"/>
  <c r="D603" i="40"/>
  <c r="B602" i="40" a="1"/>
  <c r="B602" i="40" l="1"/>
  <c r="F602" i="40" s="1"/>
  <c r="D604" i="40"/>
  <c r="D605" i="40" s="1"/>
  <c r="B605" i="40" a="1"/>
  <c r="B603" i="40" a="1"/>
  <c r="B605" i="40" l="1"/>
  <c r="F605" i="40" s="1"/>
  <c r="B603" i="40"/>
  <c r="F603" i="40" s="1"/>
  <c r="D606" i="40"/>
  <c r="B604" i="40" a="1"/>
  <c r="B604" i="40" l="1"/>
  <c r="F604" i="40" s="1"/>
  <c r="D607" i="40"/>
  <c r="B606" i="40" a="1"/>
  <c r="B606" i="40" l="1"/>
  <c r="F606" i="40" s="1"/>
  <c r="D608" i="40"/>
  <c r="B607" i="40" a="1"/>
  <c r="B607" i="40" l="1"/>
  <c r="F607" i="40" s="1"/>
  <c r="D609" i="40"/>
  <c r="F610" i="40" s="1"/>
  <c r="B608" i="40" a="1"/>
  <c r="B608" i="40" l="1"/>
  <c r="F608" i="40" s="1"/>
  <c r="D610" i="40"/>
  <c r="D611" i="40" s="1"/>
  <c r="B609" i="40" a="1"/>
  <c r="B609" i="40" l="1"/>
  <c r="F609" i="40" s="1"/>
  <c r="D612" i="40"/>
  <c r="B611" i="40" a="1"/>
  <c r="B611" i="40" l="1"/>
  <c r="F611" i="40" s="1"/>
  <c r="D613" i="40"/>
  <c r="B612" i="40" a="1"/>
  <c r="B612" i="40" l="1"/>
  <c r="F612" i="40" s="1"/>
  <c r="D614" i="40"/>
  <c r="B613" i="40" a="1"/>
  <c r="B613" i="40" l="1"/>
  <c r="F613" i="40" s="1"/>
  <c r="D615" i="40"/>
  <c r="B614" i="40" a="1"/>
  <c r="B614" i="40" l="1"/>
  <c r="F614" i="40" s="1"/>
  <c r="D616" i="40"/>
  <c r="D617" i="40" s="1"/>
  <c r="B617" i="40" a="1"/>
  <c r="B615" i="40" a="1"/>
  <c r="B617" i="40" l="1"/>
  <c r="F617" i="40" s="1"/>
  <c r="B615" i="40"/>
  <c r="F615" i="40" s="1"/>
  <c r="D618" i="40"/>
  <c r="B616" i="40" a="1"/>
  <c r="B616" i="40" l="1"/>
  <c r="F616" i="40" s="1"/>
  <c r="D619" i="40"/>
  <c r="B618" i="40" a="1"/>
  <c r="B618" i="40" l="1"/>
  <c r="F618" i="40" s="1"/>
  <c r="D620" i="40"/>
  <c r="B619" i="40" a="1"/>
  <c r="B619" i="40" l="1"/>
  <c r="F619" i="40" s="1"/>
  <c r="D621" i="40"/>
  <c r="F622" i="40" s="1"/>
  <c r="B620" i="40" a="1"/>
  <c r="B620" i="40" l="1"/>
  <c r="F620" i="40" s="1"/>
  <c r="D622" i="40"/>
  <c r="B621" i="40" a="1"/>
  <c r="D623" i="40" l="1"/>
  <c r="B621" i="40"/>
  <c r="F621" i="40" s="1"/>
  <c r="D624" i="40" l="1"/>
  <c r="B623" i="40" a="1"/>
  <c r="B623" i="40" l="1"/>
  <c r="F623" i="40" s="1"/>
  <c r="D625" i="40"/>
  <c r="B624" i="40" a="1"/>
  <c r="B624" i="40" l="1"/>
  <c r="F624" i="40" s="1"/>
  <c r="D626" i="40"/>
  <c r="B625" i="40" a="1"/>
  <c r="B625" i="40" l="1"/>
  <c r="F625" i="40" s="1"/>
  <c r="D627" i="40"/>
  <c r="B626" i="40" a="1"/>
  <c r="B626" i="40" l="1"/>
  <c r="F626" i="40" s="1"/>
  <c r="D628" i="40"/>
  <c r="D629" i="40" s="1"/>
  <c r="B627" i="40" a="1"/>
  <c r="B629" i="40" a="1"/>
  <c r="B629" i="40" l="1"/>
  <c r="F629" i="40" s="1"/>
  <c r="B627" i="40"/>
  <c r="F627" i="40" s="1"/>
  <c r="D630" i="40"/>
  <c r="B628" i="40" a="1"/>
  <c r="B628" i="40" l="1"/>
  <c r="F628" i="40" s="1"/>
  <c r="D631" i="40"/>
  <c r="B630" i="40" a="1"/>
  <c r="B630" i="40" l="1"/>
  <c r="F630" i="40" s="1"/>
  <c r="D632" i="40"/>
  <c r="B631" i="40" a="1"/>
  <c r="B631" i="40" l="1"/>
  <c r="F631" i="40" s="1"/>
  <c r="D633" i="40"/>
  <c r="F634" i="40" s="1"/>
  <c r="B632" i="40" a="1"/>
  <c r="B632" i="40" l="1"/>
  <c r="F632" i="40" s="1"/>
  <c r="D634" i="40"/>
  <c r="D635" i="40" s="1"/>
  <c r="B633" i="40" a="1"/>
  <c r="B633" i="40" l="1"/>
  <c r="F633" i="40" s="1"/>
  <c r="D636" i="40"/>
  <c r="B635" i="40" a="1"/>
  <c r="B635" i="40" l="1"/>
  <c r="F635" i="40" s="1"/>
  <c r="D637" i="40"/>
  <c r="B636" i="40" a="1"/>
  <c r="B636" i="40" l="1"/>
  <c r="F636" i="40" s="1"/>
  <c r="D638" i="40"/>
  <c r="B637" i="40" a="1"/>
  <c r="B637" i="40" l="1"/>
  <c r="F637" i="40" s="1"/>
  <c r="D639" i="40"/>
  <c r="B638" i="40" a="1"/>
  <c r="B638" i="40" l="1"/>
  <c r="F638" i="40" s="1"/>
  <c r="D640" i="40"/>
  <c r="D641" i="40" s="1"/>
  <c r="B641" i="40" a="1"/>
  <c r="B639" i="40" a="1"/>
  <c r="B641" i="40" l="1"/>
  <c r="F641" i="40" s="1"/>
  <c r="B639" i="40"/>
  <c r="F639" i="40" s="1"/>
  <c r="D642" i="40"/>
  <c r="B640" i="40" a="1"/>
  <c r="B640" i="40" l="1"/>
  <c r="F640" i="40" s="1"/>
  <c r="D643" i="40"/>
  <c r="B642" i="40" a="1"/>
  <c r="B642" i="40" l="1"/>
  <c r="F642" i="40" s="1"/>
  <c r="D644" i="40"/>
  <c r="B643" i="40" a="1"/>
  <c r="B643" i="40" l="1"/>
  <c r="F643" i="40" s="1"/>
  <c r="D645" i="40"/>
  <c r="F646" i="40" s="1"/>
  <c r="B644" i="40" a="1"/>
  <c r="B644" i="40" l="1"/>
  <c r="F644" i="40" s="1"/>
  <c r="D646" i="40"/>
  <c r="D647" i="40" s="1"/>
  <c r="B645" i="40" a="1"/>
  <c r="B645" i="40" l="1"/>
  <c r="F645" i="40" s="1"/>
  <c r="D648" i="40"/>
  <c r="B647" i="40" a="1"/>
  <c r="B647" i="40" l="1"/>
  <c r="F647" i="40" s="1"/>
  <c r="D649" i="40"/>
  <c r="B648" i="40" a="1"/>
  <c r="B648" i="40" l="1"/>
  <c r="F648" i="40" s="1"/>
  <c r="D650" i="40"/>
  <c r="B649" i="40" a="1"/>
  <c r="B649" i="40" l="1"/>
  <c r="F649" i="40" s="1"/>
  <c r="D651" i="40"/>
  <c r="B650" i="40" a="1"/>
  <c r="B650" i="40" l="1"/>
  <c r="F650" i="40" s="1"/>
  <c r="D652" i="40"/>
  <c r="D653" i="40" s="1"/>
  <c r="B651" i="40" a="1"/>
  <c r="B653" i="40" a="1"/>
  <c r="B653" i="40" l="1"/>
  <c r="F653" i="40" s="1"/>
  <c r="B651" i="40"/>
  <c r="F651" i="40" s="1"/>
  <c r="D654" i="40"/>
  <c r="B652" i="40" a="1"/>
  <c r="B652" i="40" l="1"/>
  <c r="F652" i="40" s="1"/>
  <c r="D655" i="40"/>
  <c r="B654" i="40" a="1"/>
  <c r="B654" i="40" l="1"/>
  <c r="F654" i="40" s="1"/>
  <c r="D656" i="40"/>
  <c r="B655" i="40" a="1"/>
  <c r="B655" i="40" l="1"/>
  <c r="F655" i="40" s="1"/>
  <c r="D657" i="40"/>
  <c r="F658" i="40" s="1"/>
  <c r="B656" i="40" a="1"/>
  <c r="B656" i="40" l="1"/>
  <c r="F656" i="40" s="1"/>
  <c r="D658" i="40"/>
  <c r="D659" i="40" s="1"/>
  <c r="B657" i="40" a="1"/>
  <c r="B657" i="40" l="1"/>
  <c r="F657" i="40" s="1"/>
  <c r="D660" i="40"/>
  <c r="B659" i="40" a="1"/>
  <c r="B659" i="40" l="1"/>
  <c r="F659" i="40" s="1"/>
  <c r="D661" i="40"/>
  <c r="B660" i="40" a="1"/>
  <c r="B660" i="40" l="1"/>
  <c r="F660" i="40" s="1"/>
  <c r="D662" i="40"/>
  <c r="B661" i="40" a="1"/>
  <c r="B661" i="40" l="1"/>
  <c r="F661" i="40" s="1"/>
  <c r="D663" i="40"/>
  <c r="B662" i="40" a="1"/>
  <c r="B662" i="40" l="1"/>
  <c r="F662" i="40" s="1"/>
  <c r="D664" i="40"/>
  <c r="D665" i="40" s="1"/>
  <c r="B665" i="40" a="1"/>
  <c r="B663" i="40" a="1"/>
  <c r="B665" i="40" l="1"/>
  <c r="F665" i="40" s="1"/>
  <c r="B663" i="40"/>
  <c r="F663" i="40" s="1"/>
  <c r="D666" i="40"/>
  <c r="B664" i="40" a="1"/>
  <c r="B664" i="40" l="1"/>
  <c r="F664" i="40" s="1"/>
  <c r="D667" i="40"/>
  <c r="B666" i="40" a="1"/>
  <c r="B666" i="40" l="1"/>
  <c r="F666" i="40" s="1"/>
  <c r="D668" i="40"/>
  <c r="B667" i="40" a="1"/>
  <c r="B667" i="40" l="1"/>
  <c r="F667" i="40" s="1"/>
  <c r="D669" i="40"/>
  <c r="F670" i="40" s="1"/>
  <c r="B668" i="40" a="1"/>
  <c r="B668" i="40" l="1"/>
  <c r="F668" i="40" s="1"/>
  <c r="D670" i="40"/>
  <c r="B669" i="40" a="1"/>
  <c r="D671" i="40" l="1"/>
  <c r="B669" i="40"/>
  <c r="F669" i="40" s="1"/>
  <c r="D672" i="40" l="1"/>
  <c r="B671" i="40" a="1"/>
  <c r="B671" i="40" l="1"/>
  <c r="F671" i="40" s="1"/>
  <c r="D673" i="40"/>
  <c r="B672" i="40" a="1"/>
  <c r="B672" i="40" l="1"/>
  <c r="F672" i="40" s="1"/>
  <c r="D674" i="40"/>
  <c r="B673" i="40" a="1"/>
  <c r="B673" i="40" l="1"/>
  <c r="F673" i="40" s="1"/>
  <c r="D675" i="40"/>
  <c r="B674" i="40" a="1"/>
  <c r="B674" i="40" l="1"/>
  <c r="F674" i="40" s="1"/>
  <c r="D676" i="40"/>
  <c r="D677" i="40" s="1"/>
  <c r="B675" i="40" a="1"/>
  <c r="B677" i="40" a="1"/>
  <c r="B677" i="40" l="1"/>
  <c r="F677" i="40" s="1"/>
  <c r="B675" i="40"/>
  <c r="F675" i="40" s="1"/>
  <c r="D678" i="40"/>
  <c r="B676" i="40" a="1"/>
  <c r="B676" i="40" l="1"/>
  <c r="F676" i="40" s="1"/>
  <c r="D679" i="40"/>
  <c r="B678" i="40" a="1"/>
  <c r="B678" i="40" l="1"/>
  <c r="F678" i="40" s="1"/>
  <c r="D680" i="40"/>
  <c r="B679" i="40" a="1"/>
  <c r="B679" i="40" l="1"/>
  <c r="F679" i="40" s="1"/>
  <c r="D681" i="40"/>
  <c r="F682" i="40" s="1"/>
  <c r="B680" i="40" a="1"/>
  <c r="B680" i="40" l="1"/>
  <c r="F680" i="40" s="1"/>
  <c r="D682" i="40"/>
  <c r="D683" i="40" s="1"/>
  <c r="B681" i="40" a="1"/>
  <c r="B681" i="40" l="1"/>
  <c r="F681" i="40" s="1"/>
  <c r="D684" i="40"/>
  <c r="B683" i="40" a="1"/>
  <c r="B683" i="40" l="1"/>
  <c r="F683" i="40" s="1"/>
  <c r="D685" i="40"/>
  <c r="B684" i="40" a="1"/>
  <c r="B684" i="40" l="1"/>
  <c r="F684" i="40" s="1"/>
  <c r="D686" i="40"/>
  <c r="B685" i="40" a="1"/>
  <c r="B685" i="40" l="1"/>
  <c r="F685" i="40" s="1"/>
  <c r="D687" i="40"/>
  <c r="B686" i="40" a="1"/>
  <c r="B686" i="40" l="1"/>
  <c r="F686" i="40" s="1"/>
  <c r="D688" i="40"/>
  <c r="D689" i="40" s="1"/>
  <c r="B687" i="40" a="1"/>
  <c r="B689" i="40" a="1"/>
  <c r="B689" i="40" l="1"/>
  <c r="F689" i="40" s="1"/>
  <c r="B687" i="40"/>
  <c r="F687" i="40" s="1"/>
  <c r="D690" i="40"/>
  <c r="B688" i="40" a="1"/>
  <c r="B688" i="40" l="1"/>
  <c r="F688" i="40" s="1"/>
  <c r="D691" i="40"/>
  <c r="B690" i="40" a="1"/>
  <c r="B690" i="40" l="1"/>
  <c r="F690" i="40" s="1"/>
  <c r="D692" i="40"/>
  <c r="B691" i="40" a="1"/>
  <c r="B691" i="40" l="1"/>
  <c r="F691" i="40" s="1"/>
  <c r="D693" i="40"/>
  <c r="F694" i="40" s="1"/>
  <c r="B692" i="40" a="1"/>
  <c r="B692" i="40" l="1"/>
  <c r="F692" i="40" s="1"/>
  <c r="D694" i="40"/>
  <c r="D695" i="40" s="1"/>
  <c r="B693" i="40" a="1"/>
  <c r="B693" i="40" l="1"/>
  <c r="F693" i="40" s="1"/>
  <c r="D696" i="40"/>
  <c r="B695" i="40" a="1"/>
  <c r="B695" i="40" l="1"/>
  <c r="F695" i="40" s="1"/>
  <c r="D697" i="40"/>
  <c r="B696" i="40" a="1"/>
  <c r="B696" i="40" l="1"/>
  <c r="F696" i="40" s="1"/>
  <c r="D698" i="40"/>
  <c r="B697" i="40" a="1"/>
  <c r="B697" i="40" l="1"/>
  <c r="F697" i="40" s="1"/>
  <c r="D699" i="40"/>
  <c r="B698" i="40" a="1"/>
  <c r="B698" i="40" l="1"/>
  <c r="F698" i="40" s="1"/>
  <c r="D700" i="40"/>
  <c r="D701" i="40" s="1"/>
  <c r="B701" i="40" a="1"/>
  <c r="B699" i="40" a="1"/>
  <c r="B701" i="40" l="1"/>
  <c r="F701" i="40" s="1"/>
  <c r="B699" i="40"/>
  <c r="F699" i="40" s="1"/>
  <c r="D702" i="40"/>
  <c r="B700" i="40" a="1"/>
  <c r="B700" i="40" l="1"/>
  <c r="F700" i="40" s="1"/>
  <c r="D703" i="40"/>
  <c r="B702" i="40" a="1"/>
  <c r="B702" i="40" l="1"/>
  <c r="F702" i="40" s="1"/>
  <c r="D704" i="40"/>
  <c r="B703" i="40" a="1"/>
  <c r="B703" i="40" l="1"/>
  <c r="F703" i="40" s="1"/>
  <c r="D705" i="40"/>
  <c r="F706" i="40" s="1"/>
  <c r="B704" i="40" a="1"/>
  <c r="B704" i="40" l="1"/>
  <c r="F704" i="40" s="1"/>
  <c r="D706" i="40"/>
  <c r="D707" i="40" s="1"/>
  <c r="B705" i="40" a="1"/>
  <c r="B705" i="40" l="1"/>
  <c r="F705" i="40" s="1"/>
  <c r="D708" i="40"/>
  <c r="B707" i="40" a="1"/>
  <c r="B707" i="40" l="1"/>
  <c r="F707" i="40" s="1"/>
  <c r="D709" i="40"/>
  <c r="B708" i="40" a="1"/>
  <c r="B708" i="40" l="1"/>
  <c r="F708" i="40" s="1"/>
  <c r="D710" i="40"/>
  <c r="B709" i="40" a="1"/>
  <c r="B709" i="40" l="1"/>
  <c r="F709" i="40" s="1"/>
  <c r="D711" i="40"/>
  <c r="B710" i="40" a="1"/>
  <c r="B710" i="40" l="1"/>
  <c r="F710" i="40" s="1"/>
  <c r="D712" i="40"/>
  <c r="D713" i="40" s="1"/>
  <c r="B711" i="40" a="1"/>
  <c r="B713" i="40" a="1"/>
  <c r="B713" i="40" l="1"/>
  <c r="F713" i="40" s="1"/>
  <c r="B711" i="40"/>
  <c r="F711" i="40" s="1"/>
  <c r="D714" i="40"/>
  <c r="B712" i="40" a="1"/>
  <c r="B712" i="40" l="1"/>
  <c r="F712" i="40" s="1"/>
  <c r="D715" i="40"/>
  <c r="B714" i="40" a="1"/>
  <c r="B714" i="40" l="1"/>
  <c r="F714" i="40" s="1"/>
  <c r="D716" i="40"/>
  <c r="B715" i="40" a="1"/>
  <c r="B715" i="40" l="1"/>
  <c r="F715" i="40" s="1"/>
  <c r="D717" i="40"/>
  <c r="F718" i="40" s="1"/>
  <c r="B716" i="40" a="1"/>
  <c r="B716" i="40" l="1"/>
  <c r="F716" i="40" s="1"/>
  <c r="D718" i="40"/>
  <c r="B717" i="40" a="1"/>
  <c r="D719" i="40" l="1"/>
  <c r="B717" i="40"/>
  <c r="F717" i="40" s="1"/>
  <c r="D720" i="40" l="1"/>
  <c r="B719" i="40" a="1"/>
  <c r="B719" i="40" l="1"/>
  <c r="F719" i="40" s="1"/>
  <c r="D721" i="40"/>
  <c r="B720" i="40" a="1"/>
  <c r="B720" i="40" l="1"/>
  <c r="F720" i="40" s="1"/>
  <c r="D722" i="40"/>
  <c r="B721" i="40" a="1"/>
  <c r="B721" i="40" l="1"/>
  <c r="F721" i="40" s="1"/>
  <c r="D723" i="40"/>
  <c r="B722" i="40" a="1"/>
  <c r="B722" i="40" l="1"/>
  <c r="F722" i="40" s="1"/>
  <c r="D724" i="40"/>
  <c r="D725" i="40" s="1"/>
  <c r="B725" i="40" a="1"/>
  <c r="B723" i="40" a="1"/>
  <c r="B725" i="40" l="1"/>
  <c r="F725" i="40" s="1"/>
  <c r="B723" i="40"/>
  <c r="F723" i="40" s="1"/>
  <c r="D726" i="40"/>
  <c r="B724" i="40" a="1"/>
  <c r="B724" i="40" l="1"/>
  <c r="F724" i="40" s="1"/>
  <c r="D727" i="40"/>
  <c r="B726" i="40" a="1"/>
  <c r="B726" i="40" l="1"/>
  <c r="F726" i="40" s="1"/>
  <c r="D728" i="40"/>
  <c r="B727" i="40" a="1"/>
  <c r="B727" i="40" l="1"/>
  <c r="F727" i="40" s="1"/>
  <c r="D729" i="40"/>
  <c r="F730" i="40" s="1"/>
  <c r="B728" i="40" a="1"/>
  <c r="B728" i="40" l="1"/>
  <c r="F728" i="40" s="1"/>
  <c r="D730" i="40"/>
  <c r="D731" i="40" s="1"/>
  <c r="B729" i="40" a="1"/>
  <c r="B729" i="40" l="1"/>
  <c r="F729" i="40" s="1"/>
  <c r="D732" i="40"/>
  <c r="B731" i="40" a="1"/>
  <c r="B731" i="40" l="1"/>
  <c r="F731" i="40" s="1"/>
  <c r="D733" i="40"/>
  <c r="B732" i="40" a="1"/>
  <c r="B732" i="40" l="1"/>
  <c r="F732" i="40" s="1"/>
  <c r="D734" i="40"/>
  <c r="B733" i="40" a="1"/>
  <c r="B733" i="40" l="1"/>
  <c r="F733" i="40" s="1"/>
  <c r="D735" i="40"/>
  <c r="B734" i="40" a="1"/>
  <c r="B734" i="40" l="1"/>
  <c r="F734" i="40" s="1"/>
  <c r="D736" i="40"/>
  <c r="D737" i="40" s="1"/>
  <c r="B737" i="40" a="1"/>
  <c r="B735" i="40" a="1"/>
  <c r="B737" i="40" l="1"/>
  <c r="F737" i="40" s="1"/>
  <c r="B735" i="40"/>
  <c r="F735" i="40" s="1"/>
  <c r="D738" i="40"/>
  <c r="B736" i="40" a="1"/>
  <c r="B736" i="40" l="1"/>
  <c r="F736" i="40" s="1"/>
  <c r="D739" i="40"/>
  <c r="B738" i="40" a="1"/>
  <c r="B738" i="40" l="1"/>
  <c r="F738" i="40" s="1"/>
  <c r="D740" i="40"/>
  <c r="B739" i="40" a="1"/>
  <c r="B739" i="40" l="1"/>
  <c r="F739" i="40" s="1"/>
  <c r="D741" i="40"/>
  <c r="F742" i="40" s="1"/>
  <c r="B740" i="40" a="1"/>
  <c r="B740" i="40" l="1"/>
  <c r="F740" i="40" s="1"/>
  <c r="D742" i="40"/>
  <c r="D743" i="40" s="1"/>
  <c r="B741" i="40" a="1"/>
  <c r="B741" i="40" l="1"/>
  <c r="F741" i="40" s="1"/>
  <c r="D744" i="40"/>
  <c r="B743" i="40" a="1"/>
  <c r="B743" i="40" l="1"/>
  <c r="F743" i="40" s="1"/>
  <c r="D745" i="40"/>
  <c r="B744" i="40" a="1"/>
  <c r="B744" i="40" l="1"/>
  <c r="F744" i="40" s="1"/>
  <c r="D746" i="40"/>
  <c r="B745" i="40" a="1"/>
  <c r="B745" i="40" l="1"/>
  <c r="F745" i="40" s="1"/>
  <c r="D747" i="40"/>
  <c r="B746" i="40" a="1"/>
  <c r="B746" i="40" l="1"/>
  <c r="F746" i="40" s="1"/>
  <c r="D748" i="40"/>
  <c r="D749" i="40" s="1"/>
  <c r="B749" i="40" a="1"/>
  <c r="B747" i="40" a="1"/>
  <c r="B749" i="40" l="1"/>
  <c r="F749" i="40" s="1"/>
  <c r="B747" i="40"/>
  <c r="F747" i="40" s="1"/>
  <c r="D750" i="40"/>
  <c r="B748" i="40" a="1"/>
  <c r="B748" i="40" l="1"/>
  <c r="F748" i="40" s="1"/>
  <c r="D751" i="40"/>
  <c r="B750" i="40" a="1"/>
  <c r="B750" i="40" l="1"/>
  <c r="F750" i="40" s="1"/>
  <c r="D752" i="40"/>
  <c r="B751" i="40" a="1"/>
  <c r="B751" i="40" l="1"/>
  <c r="F751" i="40" s="1"/>
  <c r="D753" i="40"/>
  <c r="F754" i="40" s="1"/>
  <c r="B752" i="40" a="1"/>
  <c r="B752" i="40" l="1"/>
  <c r="F752" i="40" s="1"/>
  <c r="D754" i="40"/>
  <c r="D755" i="40" s="1"/>
  <c r="B753" i="40" a="1"/>
  <c r="B753" i="40" l="1"/>
  <c r="F753" i="40" s="1"/>
  <c r="D756" i="40"/>
  <c r="B755" i="40" a="1"/>
  <c r="B755" i="40" l="1"/>
  <c r="F755" i="40" s="1"/>
  <c r="D757" i="40"/>
  <c r="B756" i="40" a="1"/>
  <c r="B756" i="40" l="1"/>
  <c r="F756" i="40" s="1"/>
  <c r="D758" i="40"/>
  <c r="B757" i="40" a="1"/>
  <c r="B757" i="40" l="1"/>
  <c r="F757" i="40" s="1"/>
  <c r="D759" i="40"/>
  <c r="B758" i="40" a="1"/>
  <c r="B758" i="40" l="1"/>
  <c r="F758" i="40" s="1"/>
  <c r="D760" i="40"/>
  <c r="D761" i="40" s="1"/>
  <c r="B761" i="40" a="1"/>
  <c r="B759" i="40" a="1"/>
  <c r="B761" i="40" l="1"/>
  <c r="F761" i="40" s="1"/>
  <c r="B759" i="40"/>
  <c r="F759" i="40" s="1"/>
  <c r="D762" i="40"/>
  <c r="B760" i="40" a="1"/>
  <c r="B760" i="40" l="1"/>
  <c r="F760" i="40" s="1"/>
  <c r="D763" i="40"/>
  <c r="B762" i="40" a="1"/>
  <c r="B762" i="40" l="1"/>
  <c r="F762" i="40" s="1"/>
  <c r="D764" i="40"/>
  <c r="B763" i="40" a="1"/>
  <c r="B763" i="40" l="1"/>
  <c r="F763" i="40" s="1"/>
  <c r="D765" i="40"/>
  <c r="F766" i="40" s="1"/>
  <c r="B764" i="40" a="1"/>
  <c r="B764" i="40" l="1"/>
  <c r="F764" i="40" s="1"/>
  <c r="D766" i="40"/>
  <c r="B765" i="40" a="1"/>
  <c r="D767" i="40" l="1"/>
  <c r="B765" i="40"/>
  <c r="F765" i="40" s="1"/>
  <c r="D768" i="40" l="1"/>
  <c r="B767" i="40" a="1"/>
  <c r="B767" i="40" l="1"/>
  <c r="F767" i="40" s="1"/>
  <c r="D769" i="40"/>
  <c r="B768" i="40" a="1"/>
  <c r="B768" i="40" l="1"/>
  <c r="F768" i="40" s="1"/>
  <c r="D770" i="40"/>
  <c r="B769" i="40" a="1"/>
  <c r="B769" i="40" l="1"/>
  <c r="F769" i="40" s="1"/>
  <c r="D771" i="40"/>
  <c r="B770" i="40" a="1"/>
  <c r="B770" i="40" l="1"/>
  <c r="F770" i="40" s="1"/>
  <c r="D772" i="40"/>
  <c r="D773" i="40" s="1"/>
  <c r="B771" i="40" a="1"/>
  <c r="B773" i="40" a="1"/>
  <c r="B773" i="40" l="1"/>
  <c r="F773" i="40" s="1"/>
  <c r="B771" i="40"/>
  <c r="F771" i="40" s="1"/>
  <c r="D774" i="40"/>
  <c r="B772" i="40" a="1"/>
  <c r="B772" i="40" l="1"/>
  <c r="F772" i="40" s="1"/>
  <c r="D775" i="40"/>
  <c r="B774" i="40" a="1"/>
  <c r="B774" i="40" l="1"/>
  <c r="F774" i="40" s="1"/>
  <c r="D776" i="40"/>
  <c r="B775" i="40" a="1"/>
  <c r="B775" i="40" l="1"/>
  <c r="F775" i="40" s="1"/>
  <c r="D777" i="40"/>
  <c r="F778" i="40" s="1"/>
  <c r="B776" i="40" a="1"/>
  <c r="B776" i="40" l="1"/>
  <c r="F776" i="40" s="1"/>
  <c r="D778" i="40"/>
  <c r="D779" i="40" s="1"/>
  <c r="B777" i="40" a="1"/>
  <c r="B777" i="40" l="1"/>
  <c r="F777" i="40" s="1"/>
  <c r="D780" i="40"/>
  <c r="B779" i="40" a="1"/>
  <c r="B779" i="40" l="1"/>
  <c r="F779" i="40" s="1"/>
  <c r="D781" i="40"/>
  <c r="B780" i="40" a="1"/>
  <c r="B780" i="40" l="1"/>
  <c r="F780" i="40" s="1"/>
  <c r="D782" i="40"/>
  <c r="B781" i="40" a="1"/>
  <c r="B781" i="40" l="1"/>
  <c r="F781" i="40" s="1"/>
  <c r="D783" i="40"/>
  <c r="B782" i="40" a="1"/>
  <c r="B782" i="40" l="1"/>
  <c r="F782" i="40" s="1"/>
  <c r="D784" i="40"/>
  <c r="D785" i="40" s="1"/>
  <c r="B785" i="40" a="1"/>
  <c r="B783" i="40" a="1"/>
  <c r="B785" i="40" l="1"/>
  <c r="F785" i="40" s="1"/>
  <c r="B783" i="40"/>
  <c r="F783" i="40" s="1"/>
  <c r="D786" i="40"/>
  <c r="B784" i="40" a="1"/>
  <c r="B784" i="40" l="1"/>
  <c r="F784" i="40" s="1"/>
  <c r="D787" i="40"/>
  <c r="B786" i="40" a="1"/>
  <c r="B786" i="40" l="1"/>
  <c r="F786" i="40" s="1"/>
  <c r="D788" i="40"/>
  <c r="B787" i="40" a="1"/>
  <c r="B787" i="40" l="1"/>
  <c r="F787" i="40" s="1"/>
  <c r="D789" i="40"/>
  <c r="F790" i="40" s="1"/>
  <c r="B788" i="40" a="1"/>
  <c r="B788" i="40" l="1"/>
  <c r="F788" i="40" s="1"/>
  <c r="D790" i="40"/>
  <c r="D791" i="40" s="1"/>
  <c r="B789" i="40" a="1"/>
  <c r="B789" i="40" l="1"/>
  <c r="F789" i="40" s="1"/>
  <c r="D792" i="40"/>
  <c r="B791" i="40" a="1"/>
  <c r="B791" i="40" l="1"/>
  <c r="F791" i="40" s="1"/>
  <c r="D793" i="40"/>
  <c r="B792" i="40" a="1"/>
  <c r="B792" i="40" l="1"/>
  <c r="F792" i="40" s="1"/>
  <c r="D794" i="40"/>
  <c r="B793" i="40" a="1"/>
  <c r="B793" i="40" l="1"/>
  <c r="F793" i="40" s="1"/>
  <c r="D795" i="40"/>
  <c r="B794" i="40" a="1"/>
  <c r="B794" i="40" l="1"/>
  <c r="F794" i="40" s="1"/>
  <c r="D796" i="40"/>
  <c r="D797" i="40" s="1"/>
  <c r="B797" i="40" a="1"/>
  <c r="B795" i="40" a="1"/>
  <c r="B797" i="40" l="1"/>
  <c r="F797" i="40" s="1"/>
  <c r="B795" i="40"/>
  <c r="F795" i="40" s="1"/>
  <c r="D798" i="40"/>
  <c r="B796" i="40" a="1"/>
  <c r="B796" i="40" l="1"/>
  <c r="F796" i="40" s="1"/>
  <c r="D799" i="40"/>
  <c r="B798" i="40" a="1"/>
  <c r="B798" i="40" l="1"/>
  <c r="F798" i="40" s="1"/>
  <c r="D800" i="40"/>
  <c r="B799" i="40" a="1"/>
  <c r="B799" i="40" l="1"/>
  <c r="F799" i="40" s="1"/>
  <c r="D801" i="40"/>
  <c r="F802" i="40" s="1"/>
  <c r="B800" i="40" a="1"/>
  <c r="B800" i="40" l="1"/>
  <c r="F800" i="40" s="1"/>
  <c r="D802" i="40"/>
  <c r="D803" i="40" s="1"/>
  <c r="B801" i="40" a="1"/>
  <c r="B801" i="40" l="1"/>
  <c r="F801" i="40" s="1"/>
  <c r="D804" i="40"/>
  <c r="B803" i="40" a="1"/>
  <c r="B803" i="40" l="1"/>
  <c r="F803" i="40" s="1"/>
  <c r="D805" i="40"/>
  <c r="B804" i="40" a="1"/>
  <c r="B804" i="40" l="1"/>
  <c r="F804" i="40" s="1"/>
  <c r="D806" i="40"/>
  <c r="B805" i="40" a="1"/>
  <c r="B805" i="40" l="1"/>
  <c r="F805" i="40" s="1"/>
  <c r="D807" i="40"/>
  <c r="B806" i="40" a="1"/>
  <c r="B806" i="40" l="1"/>
  <c r="F806" i="40" s="1"/>
  <c r="D808" i="40"/>
  <c r="D809" i="40" s="1"/>
  <c r="B809" i="40" a="1"/>
  <c r="B807" i="40" a="1"/>
  <c r="B809" i="40" l="1"/>
  <c r="F809" i="40" s="1"/>
  <c r="B807" i="40"/>
  <c r="F807" i="40" s="1"/>
  <c r="D810" i="40"/>
  <c r="B808" i="40" a="1"/>
  <c r="B808" i="40" l="1"/>
  <c r="F808" i="40" s="1"/>
  <c r="D811" i="40"/>
  <c r="B810" i="40" a="1"/>
  <c r="B810" i="40" l="1"/>
  <c r="F810" i="40" s="1"/>
  <c r="D812" i="40"/>
  <c r="B811" i="40" a="1"/>
  <c r="B811" i="40" l="1"/>
  <c r="F811" i="40" s="1"/>
  <c r="D813" i="40"/>
  <c r="F814" i="40" s="1"/>
  <c r="B812" i="40" a="1"/>
  <c r="B812" i="40" l="1"/>
  <c r="F812" i="40" s="1"/>
  <c r="D814" i="40"/>
  <c r="B813" i="40" a="1"/>
  <c r="D815" i="40" l="1"/>
  <c r="B813" i="40"/>
  <c r="F813" i="40" s="1"/>
  <c r="D816" i="40" l="1"/>
  <c r="B815" i="40" a="1"/>
  <c r="B815" i="40" l="1"/>
  <c r="F815" i="40" s="1"/>
  <c r="D817" i="40"/>
  <c r="B816" i="40" a="1"/>
  <c r="B816" i="40" l="1"/>
  <c r="F816" i="40" s="1"/>
  <c r="D818" i="40"/>
  <c r="B817" i="40" a="1"/>
  <c r="B817" i="40" l="1"/>
  <c r="F817" i="40" s="1"/>
  <c r="D819" i="40"/>
  <c r="B818" i="40" a="1"/>
  <c r="B818" i="40" l="1"/>
  <c r="F818" i="40" s="1"/>
  <c r="D820" i="40"/>
  <c r="D821" i="40" s="1"/>
  <c r="B819" i="40" a="1"/>
  <c r="B821" i="40" a="1"/>
  <c r="B821" i="40" l="1"/>
  <c r="F821" i="40" s="1"/>
  <c r="B819" i="40"/>
  <c r="F819" i="40" s="1"/>
  <c r="D822" i="40"/>
  <c r="B820" i="40" a="1"/>
  <c r="B820" i="40" l="1"/>
  <c r="F820" i="40" s="1"/>
  <c r="D823" i="40"/>
  <c r="B822" i="40" a="1"/>
  <c r="B822" i="40" l="1"/>
  <c r="F822" i="40" s="1"/>
  <c r="D824" i="40"/>
  <c r="B823" i="40" a="1"/>
  <c r="B823" i="40" l="1"/>
  <c r="F823" i="40" s="1"/>
  <c r="D825" i="40"/>
  <c r="F826" i="40" s="1"/>
  <c r="B824" i="40" a="1"/>
  <c r="B824" i="40" l="1"/>
  <c r="F824" i="40" s="1"/>
  <c r="D826" i="40"/>
  <c r="D827" i="40" s="1"/>
  <c r="B825" i="40" a="1"/>
  <c r="B825" i="40" l="1"/>
  <c r="F825" i="40" s="1"/>
  <c r="D828" i="40"/>
  <c r="B827" i="40" a="1"/>
  <c r="B827" i="40" l="1"/>
  <c r="F827" i="40" s="1"/>
  <c r="D829" i="40"/>
  <c r="B828" i="40" a="1"/>
  <c r="B828" i="40" l="1"/>
  <c r="F828" i="40" s="1"/>
  <c r="D830" i="40"/>
  <c r="B829" i="40" a="1"/>
  <c r="B829" i="40" l="1"/>
  <c r="F829" i="40" s="1"/>
  <c r="D831" i="40"/>
  <c r="B830" i="40" a="1"/>
  <c r="B830" i="40" l="1"/>
  <c r="F830" i="40" s="1"/>
  <c r="D832" i="40"/>
  <c r="D833" i="40" s="1"/>
  <c r="B833" i="40" a="1"/>
  <c r="B831" i="40" a="1"/>
  <c r="B833" i="40" l="1"/>
  <c r="F833" i="40" s="1"/>
  <c r="B831" i="40"/>
  <c r="F831" i="40" s="1"/>
  <c r="D834" i="40"/>
  <c r="B832" i="40" a="1"/>
  <c r="B832" i="40" l="1"/>
  <c r="F832" i="40" s="1"/>
  <c r="D835" i="40"/>
  <c r="B834" i="40" a="1"/>
  <c r="B834" i="40" l="1"/>
  <c r="F834" i="40" s="1"/>
  <c r="D836" i="40"/>
  <c r="B835" i="40" a="1"/>
  <c r="B835" i="40" l="1"/>
  <c r="F835" i="40" s="1"/>
  <c r="D837" i="40"/>
  <c r="F838" i="40" s="1"/>
  <c r="B836" i="40" a="1"/>
  <c r="B836" i="40" l="1"/>
  <c r="F836" i="40" s="1"/>
  <c r="D838" i="40"/>
  <c r="D839" i="40" s="1"/>
  <c r="B837" i="40" a="1"/>
  <c r="B837" i="40" l="1"/>
  <c r="F837" i="40" s="1"/>
  <c r="D840" i="40"/>
  <c r="B839" i="40" a="1"/>
  <c r="B839" i="40" l="1"/>
  <c r="F839" i="40" s="1"/>
  <c r="D841" i="40"/>
  <c r="B840" i="40" a="1"/>
  <c r="B840" i="40" l="1"/>
  <c r="F840" i="40" s="1"/>
  <c r="D842" i="40"/>
  <c r="B841" i="40" a="1"/>
  <c r="B841" i="40" l="1"/>
  <c r="F841" i="40" s="1"/>
  <c r="D843" i="40"/>
  <c r="B842" i="40" a="1"/>
  <c r="B842" i="40" l="1"/>
  <c r="F842" i="40" s="1"/>
  <c r="D844" i="40"/>
  <c r="D845" i="40" s="1"/>
  <c r="B843" i="40" a="1"/>
  <c r="B845" i="40" a="1"/>
  <c r="B845" i="40" l="1"/>
  <c r="F845" i="40" s="1"/>
  <c r="B843" i="40"/>
  <c r="F843" i="40" s="1"/>
  <c r="D846" i="40"/>
  <c r="B844" i="40" a="1"/>
  <c r="B844" i="40" l="1"/>
  <c r="F844" i="40" s="1"/>
  <c r="D847" i="40"/>
  <c r="B846" i="40" a="1"/>
  <c r="B846" i="40" l="1"/>
  <c r="F846" i="40" s="1"/>
  <c r="D848" i="40"/>
  <c r="B847" i="40" a="1"/>
  <c r="B847" i="40" l="1"/>
  <c r="F847" i="40" s="1"/>
  <c r="D849" i="40"/>
  <c r="F850" i="40" s="1"/>
  <c r="B848" i="40" a="1"/>
  <c r="B848" i="40" l="1"/>
  <c r="F848" i="40" s="1"/>
  <c r="D850" i="40"/>
  <c r="D851" i="40" s="1"/>
  <c r="B849" i="40" a="1"/>
  <c r="B849" i="40" l="1"/>
  <c r="F849" i="40" s="1"/>
  <c r="D852" i="40"/>
  <c r="B851" i="40" a="1"/>
  <c r="B851" i="40" l="1"/>
  <c r="F851" i="40" s="1"/>
  <c r="D853" i="40"/>
  <c r="B852" i="40" a="1"/>
  <c r="B852" i="40" l="1"/>
  <c r="F852" i="40" s="1"/>
  <c r="D854" i="40"/>
  <c r="B853" i="40" a="1"/>
  <c r="B853" i="40" l="1"/>
  <c r="F853" i="40" s="1"/>
  <c r="D855" i="40"/>
  <c r="B854" i="40" a="1"/>
  <c r="B854" i="40" l="1"/>
  <c r="F854" i="40" s="1"/>
  <c r="D856" i="40"/>
  <c r="D857" i="40" s="1"/>
  <c r="B857" i="40" a="1"/>
  <c r="B855" i="40" a="1"/>
  <c r="B857" i="40" l="1"/>
  <c r="F857" i="40" s="1"/>
  <c r="B855" i="40"/>
  <c r="F855" i="40" s="1"/>
  <c r="D858" i="40"/>
  <c r="B856" i="40" a="1"/>
  <c r="B856" i="40" l="1"/>
  <c r="F856" i="40" s="1"/>
  <c r="D859" i="40"/>
  <c r="B858" i="40" a="1"/>
  <c r="B858" i="40" l="1"/>
  <c r="F858" i="40" s="1"/>
  <c r="D860" i="40"/>
  <c r="B859" i="40" a="1"/>
  <c r="B859" i="40" l="1"/>
  <c r="F859" i="40" s="1"/>
  <c r="D861" i="40"/>
  <c r="F862" i="40" s="1"/>
  <c r="B860" i="40" a="1"/>
  <c r="B860" i="40" l="1"/>
  <c r="F860" i="40" s="1"/>
  <c r="D862" i="40"/>
  <c r="D863" i="40" s="1"/>
  <c r="B861" i="40" a="1"/>
  <c r="D864" i="40" l="1"/>
  <c r="B861" i="40"/>
  <c r="F861" i="40" s="1"/>
  <c r="B863" i="40" a="1"/>
  <c r="B863" i="40" l="1"/>
  <c r="F863" i="40" s="1"/>
  <c r="D865" i="40"/>
  <c r="B864" i="40" a="1"/>
  <c r="B864" i="40" l="1"/>
  <c r="F864" i="40" s="1"/>
  <c r="D866" i="40"/>
  <c r="B865" i="40" a="1"/>
  <c r="B865" i="40" l="1"/>
  <c r="F865" i="40" s="1"/>
  <c r="D867" i="40"/>
  <c r="B866" i="40" a="1"/>
  <c r="B866" i="40" l="1"/>
  <c r="F866" i="40" s="1"/>
  <c r="D868" i="40"/>
  <c r="D869" i="40" s="1"/>
  <c r="B869" i="40" a="1"/>
  <c r="B867" i="40" a="1"/>
  <c r="B869" i="40" l="1"/>
  <c r="F869" i="40" s="1"/>
  <c r="B867" i="40"/>
  <c r="F867" i="40" s="1"/>
  <c r="D870" i="40"/>
  <c r="B868" i="40" a="1"/>
  <c r="B868" i="40" l="1"/>
  <c r="F868" i="40" s="1"/>
  <c r="D871" i="40"/>
  <c r="B870" i="40" a="1"/>
  <c r="B870" i="40" l="1"/>
  <c r="F870" i="40" s="1"/>
  <c r="D872" i="40"/>
  <c r="B871" i="40" a="1"/>
  <c r="B871" i="40" l="1"/>
  <c r="F871" i="40" s="1"/>
  <c r="D873" i="40"/>
  <c r="F874" i="40" s="1"/>
  <c r="B872" i="40" a="1"/>
  <c r="B872" i="40" l="1"/>
  <c r="F872" i="40" s="1"/>
  <c r="D874" i="40"/>
  <c r="D875" i="40" s="1"/>
  <c r="B873" i="40" a="1"/>
  <c r="B873" i="40" l="1"/>
  <c r="F873" i="40" s="1"/>
  <c r="D876" i="40"/>
  <c r="B875" i="40" a="1"/>
  <c r="B875" i="40" l="1"/>
  <c r="F875" i="40" s="1"/>
  <c r="D877" i="40"/>
  <c r="B876" i="40" a="1"/>
  <c r="B876" i="40" l="1"/>
  <c r="F876" i="40" s="1"/>
  <c r="D878" i="40"/>
  <c r="B877" i="40" a="1"/>
  <c r="B877" i="40" l="1"/>
  <c r="F877" i="40" s="1"/>
  <c r="D879" i="40"/>
  <c r="B878" i="40" a="1"/>
  <c r="B878" i="40" l="1"/>
  <c r="F878" i="40" s="1"/>
  <c r="D880" i="40"/>
  <c r="D881" i="40" s="1"/>
  <c r="B879" i="40" a="1"/>
  <c r="B881" i="40" a="1"/>
  <c r="B881" i="40" l="1"/>
  <c r="F881" i="40" s="1"/>
  <c r="B879" i="40"/>
  <c r="F879" i="40" s="1"/>
  <c r="D882" i="40"/>
  <c r="B880" i="40" a="1"/>
  <c r="B880" i="40" l="1"/>
  <c r="F880" i="40" s="1"/>
  <c r="D883" i="40"/>
  <c r="B882" i="40" a="1"/>
  <c r="B882" i="40" l="1"/>
  <c r="F882" i="40" s="1"/>
  <c r="D884" i="40"/>
  <c r="B883" i="40" a="1"/>
  <c r="B883" i="40" l="1"/>
  <c r="F883" i="40" s="1"/>
  <c r="D885" i="40"/>
  <c r="F886" i="40" s="1"/>
  <c r="B884" i="40" a="1"/>
  <c r="B884" i="40" l="1"/>
  <c r="F884" i="40" s="1"/>
  <c r="D886" i="40"/>
  <c r="D887" i="40" s="1"/>
  <c r="B885" i="40" a="1"/>
  <c r="B885" i="40" l="1"/>
  <c r="F885" i="40" s="1"/>
  <c r="D888" i="40"/>
  <c r="B887" i="40" a="1"/>
  <c r="B887" i="40" l="1"/>
  <c r="F887" i="40" s="1"/>
  <c r="D889" i="40"/>
  <c r="B888" i="40" a="1"/>
  <c r="B888" i="40" l="1"/>
  <c r="F888" i="40" s="1"/>
  <c r="D890" i="40"/>
  <c r="B889" i="40" a="1"/>
  <c r="B889" i="40" l="1"/>
  <c r="F889" i="40" s="1"/>
  <c r="D891" i="40"/>
  <c r="B890" i="40" a="1"/>
  <c r="B890" i="40" l="1"/>
  <c r="F890" i="40" s="1"/>
  <c r="D892" i="40"/>
  <c r="D893" i="40" s="1"/>
  <c r="B893" i="40" a="1"/>
  <c r="B891" i="40" a="1"/>
  <c r="B893" i="40" l="1"/>
  <c r="F893" i="40" s="1"/>
  <c r="B891" i="40"/>
  <c r="F891" i="40" s="1"/>
  <c r="D894" i="40"/>
  <c r="B892" i="40" a="1"/>
  <c r="B892" i="40" l="1"/>
  <c r="F892" i="40" s="1"/>
  <c r="D895" i="40"/>
  <c r="B894" i="40" a="1"/>
  <c r="B894" i="40" l="1"/>
  <c r="F894" i="40" s="1"/>
  <c r="D896" i="40"/>
  <c r="B895" i="40" a="1"/>
  <c r="B895" i="40" l="1"/>
  <c r="F895" i="40" s="1"/>
  <c r="D897" i="40"/>
  <c r="F898" i="40" s="1"/>
  <c r="B896" i="40" a="1"/>
  <c r="B896" i="40" l="1"/>
  <c r="F896" i="40" s="1"/>
  <c r="D898" i="40"/>
  <c r="D899" i="40" s="1"/>
  <c r="B897" i="40" a="1"/>
  <c r="B897" i="40" l="1"/>
  <c r="F897" i="40" s="1"/>
  <c r="D900" i="40"/>
  <c r="B899" i="40" a="1"/>
  <c r="B899" i="40" l="1"/>
  <c r="F899" i="40" s="1"/>
  <c r="D901" i="40"/>
  <c r="B900" i="40" a="1"/>
  <c r="B900" i="40" l="1"/>
  <c r="F900" i="40" s="1"/>
  <c r="D902" i="40"/>
  <c r="B901" i="40" a="1"/>
  <c r="B901" i="40" l="1"/>
  <c r="F901" i="40" s="1"/>
  <c r="D903" i="40"/>
  <c r="B902" i="40" a="1"/>
  <c r="B902" i="40" l="1"/>
  <c r="F902" i="40" s="1"/>
  <c r="D904" i="40"/>
  <c r="D905" i="40" s="1"/>
  <c r="B905" i="40" a="1"/>
  <c r="B903" i="40" a="1"/>
  <c r="B905" i="40" l="1"/>
  <c r="F905" i="40" s="1"/>
  <c r="B903" i="40"/>
  <c r="F903" i="40" s="1"/>
  <c r="D906" i="40"/>
  <c r="B904" i="40" a="1"/>
  <c r="B904" i="40" l="1"/>
  <c r="F904" i="40" s="1"/>
  <c r="D907" i="40"/>
  <c r="B906" i="40" a="1"/>
  <c r="B906" i="40" l="1"/>
  <c r="F906" i="40" s="1"/>
  <c r="D908" i="40"/>
  <c r="B907" i="40" a="1"/>
  <c r="B907" i="40" l="1"/>
  <c r="F907" i="40" s="1"/>
  <c r="D909" i="40"/>
  <c r="B909" i="40" a="1"/>
  <c r="B908" i="40" a="1"/>
  <c r="B909" i="40" l="1"/>
  <c r="F910" i="40"/>
  <c r="B908" i="40"/>
  <c r="F908" i="40" s="1"/>
  <c r="D910" i="40"/>
  <c r="F909" i="4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tc={13083093-4915-4A3B-84B2-4FB542DB2309}</author>
  </authors>
  <commentList>
    <comment ref="B36" authorId="0" shapeId="0" xr:uid="{13083093-4915-4A3B-84B2-4FB542DB2309}">
      <text>
        <t>[Threaded comment]
Your version of Excel allows you to read this threaded comment; however, any edits to it will get removed if the file is opened in a newer version of Excel. Learn more: https://go.microsoft.com/fwlink/?linkid=870924
Comment:
    FULLRIGHTS =
[Pcode + "0" + RightsCode Group (CODE)]
Don't forget to put 0 (zero) between them!!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<sst xmlns="http://schemas.openxmlformats.org/spreadsheetml/2006/main" count="22198" uniqueCount="4573">
  <si>
    <t>GO</t>
  </si>
  <si>
    <t/>
  </si>
  <si>
    <t>SET ANSI_NULLS ON</t>
  </si>
  <si>
    <t>SET QUOTED_IDENTIFIER ON</t>
  </si>
  <si>
    <t>SET ANSI_PADDING ON</t>
  </si>
  <si>
    <t xml:space="preserve">Ascending  </t>
  </si>
  <si>
    <t>(</t>
  </si>
  <si>
    <t>)WITH (PAD_INDEX  = OFF, STATISTICS_NORECOMPUTE  = OFF, IGNORE_DUP_KEY = OFF, ALLOW_ROW_LOCKS  = ON, ALLOW_PAGE_LOCKS  = ON, FILLFACTOR = 60) ON [PRIMARY]</t>
  </si>
  <si>
    <t>) ON [PRIMARY]</t>
  </si>
  <si>
    <t>SET ANSI_PADDING OFF</t>
  </si>
  <si>
    <t>TYPE</t>
  </si>
  <si>
    <t>varchar</t>
  </si>
  <si>
    <t>datetime</t>
  </si>
  <si>
    <t>NO</t>
  </si>
  <si>
    <t>FIELDNAME</t>
  </si>
  <si>
    <t>SIZE</t>
  </si>
  <si>
    <t>TABLE NAME</t>
  </si>
  <si>
    <t>INDEX NAME</t>
  </si>
  <si>
    <t>ORDER</t>
  </si>
  <si>
    <t>DATABASE</t>
  </si>
  <si>
    <t>SIBISDB</t>
  </si>
  <si>
    <t>TABLE DETAILS</t>
  </si>
  <si>
    <t>SYNTAX CORRECTED</t>
  </si>
  <si>
    <t>INDEX DETAILS (PRIMARY KEY)</t>
  </si>
  <si>
    <t>FIELD NAME</t>
  </si>
  <si>
    <t>FIELD NO</t>
  </si>
  <si>
    <t>INQ ORDER</t>
  </si>
  <si>
    <t>No</t>
  </si>
  <si>
    <t>Action</t>
  </si>
  <si>
    <t>Difficult Rate</t>
  </si>
  <si>
    <t>Mandays</t>
  </si>
  <si>
    <t>Function Description</t>
  </si>
  <si>
    <t>(1-10)</t>
  </si>
  <si>
    <t>ENG LABEL</t>
  </si>
  <si>
    <t>THA LABEL</t>
  </si>
  <si>
    <t>ENG</t>
  </si>
  <si>
    <t>THA</t>
  </si>
  <si>
    <t>TotalRec</t>
  </si>
  <si>
    <t>nSampleSelect</t>
  </si>
  <si>
    <t>cLangCol</t>
  </si>
  <si>
    <t>cLangList</t>
  </si>
  <si>
    <t>cLangSelect</t>
  </si>
  <si>
    <t>Type</t>
  </si>
  <si>
    <t>Database</t>
  </si>
  <si>
    <t>Table Generate and Adjustment</t>
  </si>
  <si>
    <t>(Details form Function Sheet)</t>
  </si>
  <si>
    <t>ManDays</t>
  </si>
  <si>
    <t>Calendar</t>
  </si>
  <si>
    <t>Month(s)--&gt;</t>
  </si>
  <si>
    <t>UAT</t>
  </si>
  <si>
    <t>Programming &amp; Report Generate</t>
  </si>
  <si>
    <t>Calendar Days</t>
  </si>
  <si>
    <t>Conceptual</t>
  </si>
  <si>
    <t>Adjustingment (Program, Report)</t>
  </si>
  <si>
    <t>Description</t>
  </si>
  <si>
    <t>Function (Items)</t>
  </si>
  <si>
    <t>DB Diagram</t>
  </si>
  <si>
    <t>Workflow Diagram</t>
  </si>
  <si>
    <t>Order</t>
  </si>
  <si>
    <t>001</t>
  </si>
  <si>
    <t>Event_Function</t>
  </si>
  <si>
    <t>Y</t>
  </si>
  <si>
    <t>003</t>
  </si>
  <si>
    <t>002</t>
  </si>
  <si>
    <t>Exit</t>
  </si>
  <si>
    <t>N</t>
  </si>
  <si>
    <t>showmsg</t>
  </si>
  <si>
    <t>Parameter01</t>
  </si>
  <si>
    <t>Parameter02</t>
  </si>
  <si>
    <t>Parameter03</t>
  </si>
  <si>
    <t>vbYesNo</t>
  </si>
  <si>
    <t>Status</t>
  </si>
  <si>
    <t>Currency</t>
  </si>
  <si>
    <t>EntryBy</t>
  </si>
  <si>
    <t>EntryDate</t>
  </si>
  <si>
    <t>SAVE PCLAIM</t>
  </si>
  <si>
    <t>Save Property Claim</t>
  </si>
  <si>
    <t>Task</t>
  </si>
  <si>
    <t>Internal</t>
  </si>
  <si>
    <t>Call</t>
  </si>
  <si>
    <t>Module</t>
  </si>
  <si>
    <t>Choice</t>
  </si>
  <si>
    <t>Yes</t>
  </si>
  <si>
    <t>Parameter04</t>
  </si>
  <si>
    <t>Parameter05</t>
  </si>
  <si>
    <t>Conditon</t>
  </si>
  <si>
    <t>Parameter06</t>
  </si>
  <si>
    <t>Parameter07</t>
  </si>
  <si>
    <t>Parameter08</t>
  </si>
  <si>
    <t>Parameter09</t>
  </si>
  <si>
    <t>Parameter10</t>
  </si>
  <si>
    <t>PLEASE CONFIRM</t>
  </si>
  <si>
    <t>SAVE DATA</t>
  </si>
  <si>
    <t>vbOKOnly</t>
  </si>
  <si>
    <t>A</t>
  </si>
  <si>
    <t>B</t>
  </si>
  <si>
    <t>C</t>
  </si>
  <si>
    <t>D</t>
  </si>
  <si>
    <t>E</t>
  </si>
  <si>
    <t>F</t>
  </si>
  <si>
    <t>G</t>
  </si>
  <si>
    <t>H</t>
  </si>
  <si>
    <t>I</t>
  </si>
  <si>
    <t>J</t>
  </si>
  <si>
    <t>K</t>
  </si>
  <si>
    <t>L</t>
  </si>
  <si>
    <t>M</t>
  </si>
  <si>
    <t>O</t>
  </si>
  <si>
    <t>P</t>
  </si>
  <si>
    <t>Q</t>
  </si>
  <si>
    <t>R</t>
  </si>
  <si>
    <t>S</t>
  </si>
  <si>
    <t>T</t>
  </si>
  <si>
    <t>U</t>
  </si>
  <si>
    <t>V</t>
  </si>
  <si>
    <t>W</t>
  </si>
  <si>
    <t>X</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</si>
  <si>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</si>
  <si>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</si>
  <si>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</si>
  <si>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</si>
  <si>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</si>
  <si>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</si>
  <si>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</si>
  <si>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</si>
  <si>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</si>
  <si>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</si>
  <si>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</si>
  <si>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</si>
  <si>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</si>
  <si>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</si>
  <si>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</si>
  <si>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</si>
  <si>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</si>
  <si>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</si>
  <si>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</si>
  <si>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</si>
  <si>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</si>
  <si>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</si>
  <si>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</si>
  <si>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</si>
  <si>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</si>
  <si>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</si>
  <si>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</si>
  <si>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</si>
  <si>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</si>
  <si>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</si>
  <si>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</si>
  <si>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</si>
  <si>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</si>
  <si>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</si>
  <si>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</si>
  <si>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</si>
  <si>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</si>
  <si>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</si>
  <si>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</si>
  <si>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</si>
  <si>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</si>
  <si>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</si>
  <si>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</si>
  <si>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</si>
  <si>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</si>
  <si>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</si>
  <si>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</si>
  <si>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</si>
  <si>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</si>
  <si>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</si>
  <si>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</si>
  <si>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</si>
  <si>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</si>
  <si>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</si>
  <si>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</si>
  <si>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</si>
  <si>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</si>
  <si>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</si>
  <si>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</si>
  <si>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</si>
  <si>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</si>
  <si>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</si>
  <si>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</si>
  <si>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</si>
  <si>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</si>
  <si>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</si>
  <si>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</si>
  <si>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</si>
  <si>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</si>
  <si>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</si>
  <si>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</si>
  <si>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</si>
  <si>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</si>
  <si>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</si>
  <si>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</si>
  <si>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</si>
  <si>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</si>
  <si>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</si>
  <si>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</si>
  <si>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</si>
  <si>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EA</t>
  </si>
  <si>
    <t>DB</t>
  </si>
  <si>
    <t>EB</t>
  </si>
  <si>
    <t>DC</t>
  </si>
  <si>
    <t>EC</t>
  </si>
  <si>
    <t>DD</t>
  </si>
  <si>
    <t>ED</t>
  </si>
  <si>
    <t>DE</t>
  </si>
  <si>
    <t>EE</t>
  </si>
  <si>
    <t>DF</t>
  </si>
  <si>
    <t>EF</t>
  </si>
  <si>
    <t>DG</t>
  </si>
  <si>
    <t>EG</t>
  </si>
  <si>
    <t>DH</t>
  </si>
  <si>
    <t>EH</t>
  </si>
  <si>
    <t>DI</t>
  </si>
  <si>
    <t>EI</t>
  </si>
  <si>
    <t>DJ</t>
  </si>
  <si>
    <t>EJ</t>
  </si>
  <si>
    <t>DK</t>
  </si>
  <si>
    <t>EK</t>
  </si>
  <si>
    <t>DL</t>
  </si>
  <si>
    <t>EL</t>
  </si>
  <si>
    <t>DM</t>
  </si>
  <si>
    <t>EM</t>
  </si>
  <si>
    <t>DN</t>
  </si>
  <si>
    <t>EN</t>
  </si>
  <si>
    <t>DO</t>
  </si>
  <si>
    <t>EO</t>
  </si>
  <si>
    <t>DP</t>
  </si>
  <si>
    <t>EP</t>
  </si>
  <si>
    <t>DQ</t>
  </si>
  <si>
    <t>EQ</t>
  </si>
  <si>
    <t>DR</t>
  </si>
  <si>
    <t>ER</t>
  </si>
  <si>
    <t>DS</t>
  </si>
  <si>
    <t>ES</t>
  </si>
  <si>
    <t>DT</t>
  </si>
  <si>
    <t>ET</t>
  </si>
  <si>
    <t>DU</t>
  </si>
  <si>
    <t>EU</t>
  </si>
  <si>
    <t>DV</t>
  </si>
  <si>
    <t>EV</t>
  </si>
  <si>
    <t>DW</t>
  </si>
  <si>
    <t>EW</t>
  </si>
  <si>
    <t>DX</t>
  </si>
  <si>
    <t>EX</t>
  </si>
  <si>
    <t>DY</t>
  </si>
  <si>
    <t>EY</t>
  </si>
  <si>
    <t>DZ</t>
  </si>
  <si>
    <t>EZ</t>
  </si>
  <si>
    <t>FA</t>
  </si>
  <si>
    <t>GA</t>
  </si>
  <si>
    <t>FB</t>
  </si>
  <si>
    <t>GB</t>
  </si>
  <si>
    <t>FC</t>
  </si>
  <si>
    <t>GC</t>
  </si>
  <si>
    <t>FD</t>
  </si>
  <si>
    <t>GD</t>
  </si>
  <si>
    <t>FE</t>
  </si>
  <si>
    <t>GE</t>
  </si>
  <si>
    <t>FF</t>
  </si>
  <si>
    <t>GF</t>
  </si>
  <si>
    <t>FG</t>
  </si>
  <si>
    <t>GG</t>
  </si>
  <si>
    <t>FH</t>
  </si>
  <si>
    <t>GH</t>
  </si>
  <si>
    <t>FI</t>
  </si>
  <si>
    <t>GI</t>
  </si>
  <si>
    <t>FJ</t>
  </si>
  <si>
    <t>GJ</t>
  </si>
  <si>
    <t>FK</t>
  </si>
  <si>
    <t>GK</t>
  </si>
  <si>
    <t>FL</t>
  </si>
  <si>
    <t>GL</t>
  </si>
  <si>
    <t>FM</t>
  </si>
  <si>
    <t>GM</t>
  </si>
  <si>
    <t>FN</t>
  </si>
  <si>
    <t>GN</t>
  </si>
  <si>
    <t>FO</t>
  </si>
  <si>
    <t>FP</t>
  </si>
  <si>
    <t>GP</t>
  </si>
  <si>
    <t>FQ</t>
  </si>
  <si>
    <t>GQ</t>
  </si>
  <si>
    <t>FR</t>
  </si>
  <si>
    <t>GR</t>
  </si>
  <si>
    <t>FS</t>
  </si>
  <si>
    <t>GS</t>
  </si>
  <si>
    <t>FT</t>
  </si>
  <si>
    <t>GT</t>
  </si>
  <si>
    <t>FU</t>
  </si>
  <si>
    <t>GU</t>
  </si>
  <si>
    <t>FV</t>
  </si>
  <si>
    <t>GV</t>
  </si>
  <si>
    <t>FW</t>
  </si>
  <si>
    <t>GW</t>
  </si>
  <si>
    <t>FX</t>
  </si>
  <si>
    <t>GX</t>
  </si>
  <si>
    <t>FY</t>
  </si>
  <si>
    <t>GY</t>
  </si>
  <si>
    <t>FZ</t>
  </si>
  <si>
    <t>GZ</t>
  </si>
  <si>
    <t>COLNO</t>
  </si>
  <si>
    <t>LETTER</t>
  </si>
  <si>
    <t>TAB01</t>
  </si>
  <si>
    <t>TAB02</t>
  </si>
  <si>
    <t>TAB03</t>
  </si>
  <si>
    <t>DETAIL ORDER</t>
  </si>
  <si>
    <t>EXIT ONLY</t>
  </si>
  <si>
    <t>Only Exit Program</t>
  </si>
  <si>
    <t>MSG ONLY</t>
  </si>
  <si>
    <t>Show Message Only</t>
  </si>
  <si>
    <t>aGoToMain</t>
  </si>
  <si>
    <t>ID</t>
  </si>
  <si>
    <t>SEQNO</t>
  </si>
  <si>
    <t>Entry By</t>
  </si>
  <si>
    <t>Entry Date</t>
  </si>
  <si>
    <t>Database Design</t>
  </si>
  <si>
    <t>Programming</t>
  </si>
  <si>
    <t>Wikran</t>
  </si>
  <si>
    <t>{</t>
  </si>
  <si>
    <t>}</t>
  </si>
  <si>
    <t>},</t>
  </si>
  <si>
    <t>Division</t>
  </si>
  <si>
    <t>UNDERWRITER</t>
  </si>
  <si>
    <t>CLIENTS</t>
  </si>
  <si>
    <t>wikran-w10</t>
  </si>
  <si>
    <t>b18e9f22-2069-4f35-9739-4d7f976335eb</t>
  </si>
  <si>
    <t>aDbServer</t>
  </si>
  <si>
    <t>aDbTokenKey</t>
  </si>
  <si>
    <t>aUserID</t>
  </si>
  <si>
    <t>aUserTokenKey</t>
  </si>
  <si>
    <t>A75FCC75-8FB6-4460-B3F6-7070B4437930</t>
  </si>
  <si>
    <t>number</t>
  </si>
  <si>
    <t>dataType</t>
  </si>
  <si>
    <t>format</t>
  </si>
  <si>
    <t>allowHiding</t>
  </si>
  <si>
    <t>false</t>
  </si>
  <si>
    <t>&gt;9000 = Hide</t>
  </si>
  <si>
    <t>visible</t>
  </si>
  <si>
    <t>aBoolean</t>
  </si>
  <si>
    <t>aDataType</t>
  </si>
  <si>
    <t>date</t>
  </si>
  <si>
    <t>aFormat</t>
  </si>
  <si>
    <t>Phone</t>
  </si>
  <si>
    <t>aFValue</t>
  </si>
  <si>
    <t>title</t>
  </si>
  <si>
    <t>height</t>
  </si>
  <si>
    <t>true</t>
  </si>
  <si>
    <t>width</t>
  </si>
  <si>
    <t>my</t>
  </si>
  <si>
    <t>at</t>
  </si>
  <si>
    <t>of</t>
  </si>
  <si>
    <t>position</t>
  </si>
  <si>
    <t>showTitle</t>
  </si>
  <si>
    <t>Client</t>
  </si>
  <si>
    <t>Press Yes To EXIT</t>
  </si>
  <si>
    <t>icon</t>
  </si>
  <si>
    <t>alabel</t>
  </si>
  <si>
    <t>url</t>
  </si>
  <si>
    <t>categoryid</t>
  </si>
  <si>
    <t>name</t>
  </si>
  <si>
    <t>MenuTable</t>
  </si>
  <si>
    <t xml:space="preserve">Icon </t>
  </si>
  <si>
    <t>Icon</t>
  </si>
  <si>
    <t>URL</t>
  </si>
  <si>
    <t>Menu Name</t>
  </si>
  <si>
    <t>rightsgroup</t>
  </si>
  <si>
    <t>nvarchar</t>
  </si>
  <si>
    <t>Rights Group</t>
  </si>
  <si>
    <t>Admin</t>
  </si>
  <si>
    <t>CATEGORY</t>
  </si>
  <si>
    <t>DBTOKEN</t>
  </si>
  <si>
    <t>DESC.</t>
  </si>
  <si>
    <t>FIELDS</t>
  </si>
  <si>
    <t>ENTRYBY</t>
  </si>
  <si>
    <t>Password</t>
  </si>
  <si>
    <t>Active</t>
  </si>
  <si>
    <t>bit</t>
  </si>
  <si>
    <t>Scopebase</t>
  </si>
  <si>
    <t>Department</t>
  </si>
  <si>
    <t>Nickname</t>
  </si>
  <si>
    <t>PictureLoc</t>
  </si>
  <si>
    <t>TableName</t>
  </si>
  <si>
    <t>caption</t>
  </si>
  <si>
    <t>sortOrder</t>
  </si>
  <si>
    <t>SQLITE</t>
  </si>
  <si>
    <t>MSSQL</t>
  </si>
  <si>
    <t>aDBProvider</t>
  </si>
  <si>
    <t>cProvider</t>
  </si>
  <si>
    <t>DBTOKENKEY</t>
  </si>
  <si>
    <t>PROVIDOR</t>
  </si>
  <si>
    <t>[GENERATE TABLE - MSSQL COMMAND]</t>
  </si>
  <si>
    <t>GENERATE TABLE - SQLITE</t>
  </si>
  <si>
    <t>asc</t>
  </si>
  <si>
    <t>dd/MM/yyyy</t>
  </si>
  <si>
    <t>AccountExecutive</t>
  </si>
  <si>
    <t>PrimaryKey</t>
  </si>
  <si>
    <t>pageID</t>
  </si>
  <si>
    <t>Page ID</t>
  </si>
  <si>
    <t>326459ff-7ea6-4465-a946-9326b783d492</t>
  </si>
  <si>
    <t>MasterPageSetUp</t>
  </si>
  <si>
    <t>QueryStr</t>
  </si>
  <si>
    <t>TBKey</t>
  </si>
  <si>
    <t>d1a42aa7-349e-477c-8f26-75781206caeb</t>
  </si>
  <si>
    <t>Name</t>
  </si>
  <si>
    <t>Salutation</t>
  </si>
  <si>
    <t>validationRules</t>
  </si>
  <si>
    <t>// column list</t>
  </si>
  <si>
    <t>Column with comma</t>
  </si>
  <si>
    <t>email</t>
  </si>
  <si>
    <t>telephone</t>
  </si>
  <si>
    <t>User Name</t>
  </si>
  <si>
    <t>Token Key</t>
  </si>
  <si>
    <t>Group Rights</t>
  </si>
  <si>
    <t>Items</t>
  </si>
  <si>
    <t>otp</t>
  </si>
  <si>
    <t>OTP</t>
  </si>
  <si>
    <t>User ID</t>
  </si>
  <si>
    <t>Key Rights</t>
  </si>
  <si>
    <t>Email</t>
  </si>
  <si>
    <t>Telephone</t>
  </si>
  <si>
    <t>Picture Location</t>
  </si>
  <si>
    <t>Nick name</t>
  </si>
  <si>
    <t>//</t>
  </si>
  <si>
    <t>popup</t>
  </si>
  <si>
    <t>fullScreen</t>
  </si>
  <si>
    <t>useIcons</t>
  </si>
  <si>
    <t>allowUpdating</t>
  </si>
  <si>
    <t>allowDeleting</t>
  </si>
  <si>
    <t>allowAdding</t>
  </si>
  <si>
    <t>row</t>
  </si>
  <si>
    <t>aEditMode</t>
  </si>
  <si>
    <t>mode</t>
  </si>
  <si>
    <t>USERS</t>
  </si>
  <si>
    <t>Pword</t>
  </si>
  <si>
    <t>Kright</t>
  </si>
  <si>
    <t>Tkey</t>
  </si>
  <si>
    <t>Gright</t>
  </si>
  <si>
    <t>MainUsrs</t>
  </si>
  <si>
    <t>IDUsr</t>
  </si>
  <si>
    <t>LGName</t>
  </si>
  <si>
    <t>boolean</t>
  </si>
  <si>
    <t>01f518c9-c818-4e9f-85cb-6245ee1a2637</t>
  </si>
  <si>
    <t>Birth Date</t>
  </si>
  <si>
    <t>aEditorType</t>
  </si>
  <si>
    <t>aWorWO</t>
  </si>
  <si>
    <t>With</t>
  </si>
  <si>
    <t>WithOut</t>
  </si>
  <si>
    <t>aSheetsName</t>
  </si>
  <si>
    <t>CLASSOFRISK</t>
  </si>
  <si>
    <t>MASTERPAGE</t>
  </si>
  <si>
    <t>MENU</t>
  </si>
  <si>
    <t xml:space="preserve">Sheet Name </t>
  </si>
  <si>
    <t xml:space="preserve">with aEditorList </t>
  </si>
  <si>
    <t>DOMAIN</t>
  </si>
  <si>
    <t>http://wikran-w10:8081</t>
  </si>
  <si>
    <t xml:space="preserve">https://cbsdev2.locktonwattana.com </t>
  </si>
  <si>
    <t>aDomainList</t>
  </si>
  <si>
    <t>&lt;!DOCTYPE html&gt;</t>
  </si>
  <si>
    <t>&lt;head&gt;</t>
  </si>
  <si>
    <t>&lt;meta http-equiv="Content-Language" content="th"&gt;</t>
  </si>
  <si>
    <t>&lt;meta http-equiv="X-UA-Compatible" content="IE=edge" /&gt;</t>
  </si>
  <si>
    <t>&lt;meta name="viewport" content="width=device-width, initial-scale=1.0, maximum-scale=1.0" /&gt;</t>
  </si>
  <si>
    <t xml:space="preserve">&lt;script src="vendor/jquery/3.5.1/jquery.min.js"&gt;&lt;/script&gt; </t>
  </si>
  <si>
    <t>&lt;script&gt;window.jQuery || document.write(decodeURIComponent('%3Cscript src="js/jquery.min.js"%3E%3C/script%3E'))&lt;/script&gt;</t>
  </si>
  <si>
    <t>&lt;link rel="dx-theme" data-theme="generic.light" href="DevExpressDevExtreme/Lib/css/dx.light.css"  data-active="false"&gt;</t>
  </si>
  <si>
    <t>&lt;link rel="dx-theme" data-theme="generic.dark" href="DevExpressDevExtreme/Lib/css/dx.dark.css"  data-active="false"&gt;</t>
  </si>
  <si>
    <t>&lt;link rel="dx-theme" data-theme="generic.softblue" href="DevExpressDevExtreme/Lib/css/dx.softblue.css"  data-active="true"&gt;</t>
  </si>
  <si>
    <t>&lt;link rel="dx-theme" data-theme="generic.carmine" href="DevExpressDevExtreme/Lib/css/dx.carmine.css"  data-active="false"&gt;</t>
  </si>
  <si>
    <t>&lt;link rel="dx-theme" data-theme="material.teal.dark.compact" href="DevExpressDevExtreme/Lib/css/dx.material.teal.dark.compact.css" data-active="false"&gt;</t>
  </si>
  <si>
    <t xml:space="preserve">	&lt;!-- Export Excel --&gt;</t>
  </si>
  <si>
    <t xml:space="preserve">    &lt;script src="https://cdnjs.cloudflare.com/ajax/libs/babel-polyfill/7.4.0/polyfill.min.js"&gt;&lt;/script&gt;</t>
  </si>
  <si>
    <t xml:space="preserve">    &lt;script src="https://cdnjs.cloudflare.com/ajax/libs/exceljs/3.3.1/exceljs.min.js"&gt;&lt;/script&gt;</t>
  </si>
  <si>
    <t xml:space="preserve">    &lt;script src="https://cdnjs.cloudflare.com/ajax/libs/FileSaver.js/1.3.8/FileSaver.min.js"&gt;&lt;/script&gt;</t>
  </si>
  <si>
    <t xml:space="preserve">	&lt;!-- Export to PDF --&gt;</t>
  </si>
  <si>
    <t xml:space="preserve">    &lt;script type="text/javascript" src="https://cdnjs.cloudflare.com/ajax/libs/jspdf/2.0.0/jspdf.umd.min.js"&gt;&lt;/script&gt;</t>
  </si>
  <si>
    <t xml:space="preserve">    &lt;script type="text/javascript" src="https://cdnjs.cloudflare.com/ajax/libs/jspdf-autotable/3.5.9/jspdf.plugin.autotable.min.js"&gt;&lt;/script&gt;</t>
  </si>
  <si>
    <t>&lt;/head&gt;</t>
  </si>
  <si>
    <t>&lt;body class="dx-viewport"&gt;</t>
  </si>
  <si>
    <t>&lt;script&gt;</t>
  </si>
  <si>
    <t>$(function(){</t>
  </si>
  <si>
    <t>if (aaEnt) {</t>
  </si>
  <si>
    <t>update: function (key, values) {</t>
  </si>
  <si>
    <t>var ObjRowData = JSON.stringify($.extend({}, ObjKeyData, values));</t>
  </si>
  <si>
    <t>remove: function(key) {</t>
  </si>
  <si>
    <t>var ObjRowData = JSON.stringify($.extend({}, ObjKeyData));</t>
  </si>
  <si>
    <t>sendRequestNew("Delete",ObjRowData,aaTBKey,aaPFDMI,atob(aaXToX));</t>
  </si>
  <si>
    <t>allowColumnResizing: true,</t>
  </si>
  <si>
    <t xml:space="preserve">				</t>
  </si>
  <si>
    <t>aMasterCRUD</t>
  </si>
  <si>
    <t>aMasterCRUDII</t>
  </si>
  <si>
    <t xml:space="preserve">			}				</t>
  </si>
  <si>
    <t>);</t>
  </si>
  <si>
    <t xml:space="preserve">	function sendRequestNew(Action, Data, TokenKey, domain, AccessKey) {</t>
  </si>
  <si>
    <t>});</t>
  </si>
  <si>
    <t xml:space="preserve">&lt;/script&gt;	</t>
  </si>
  <si>
    <t>&lt;/body&gt;</t>
  </si>
  <si>
    <t>&lt;/html&gt;</t>
  </si>
  <si>
    <t>$("#gridContainer").dxDataGrid({</t>
  </si>
  <si>
    <t>aNext2C</t>
  </si>
  <si>
    <t xml:space="preserve">       useIcons: true,</t>
  </si>
  <si>
    <t xml:space="preserve">       allowUpdating: true,</t>
  </si>
  <si>
    <t xml:space="preserve">   sortOrder:"asc",</t>
  </si>
  <si>
    <t>// Editing</t>
  </si>
  <si>
    <t xml:space="preserve"> columns: [</t>
  </si>
  <si>
    <t>editing: {</t>
  </si>
  <si>
    <t>e.component.option("icon", expanding ? "collapse" : "expand");</t>
  </si>
  <si>
    <t>&lt;META HTTP-EQUIV="Pragma" CONTENT="no-cache"&gt;</t>
  </si>
  <si>
    <t>&lt;META HTTP-EQUIV="Expires" CONTENT="-1"&gt;</t>
  </si>
  <si>
    <t>allowColumnReordering: true,</t>
  </si>
  <si>
    <t>columnMinWidth: 100,</t>
  </si>
  <si>
    <t>enabled: true</t>
  </si>
  <si>
    <t xml:space="preserve">},		</t>
  </si>
  <si>
    <t>columnChooser: {</t>
  </si>
  <si>
    <t>showBorders: true,</t>
  </si>
  <si>
    <t>selection: {</t>
  </si>
  <si>
    <t>mode: 'multiple'</t>
  </si>
  <si>
    <t>showPageSizeSelector: true,</t>
  </si>
  <si>
    <t>showInfo: true</t>
  </si>
  <si>
    <t xml:space="preserve">},	</t>
  </si>
  <si>
    <t xml:space="preserve">showBorders: true,			</t>
  </si>
  <si>
    <t xml:space="preserve">groupPaging: true,		</t>
  </si>
  <si>
    <t>showColumnLines: true,</t>
  </si>
  <si>
    <t>showRowLines: true,</t>
  </si>
  <si>
    <t>rowAlternationEnabled: true,</t>
  </si>
  <si>
    <t>],</t>
  </si>
  <si>
    <t xml:space="preserve">      window.jsPDF = window.jspdf.jsPDF;</t>
  </si>
  <si>
    <t xml:space="preserve">      applyPlugin(window.jsPDF);</t>
  </si>
  <si>
    <t xml:space="preserve">      console.clear();</t>
  </si>
  <si>
    <t xml:space="preserve">      var aaXToX = localStorage["aaXXoX"]; </t>
  </si>
  <si>
    <t xml:space="preserve">      var aaXNoX = localStorage["aaXXuX"];</t>
  </si>
  <si>
    <t xml:space="preserve">      var aaPXXI = localStorage["aPXIXD"];</t>
  </si>
  <si>
    <t xml:space="preserve">          console.log( "error" );</t>
  </si>
  <si>
    <t>FTP Server : ftps://waws-prod-sg1-059.ftp.azurewebsites.windows.net/site/wwwroot</t>
  </si>
  <si>
    <t>user : cbsfront\$cbsfront</t>
  </si>
  <si>
    <t>password : qhRMtSEdC7KT9Q3TCFRpS3tjpJQJKybtSWfBfSDqa7veABeEs020dFxf5Awp</t>
  </si>
  <si>
    <t>DMQ</t>
  </si>
  <si>
    <t>pythonLT</t>
  </si>
  <si>
    <t>DMP</t>
  </si>
  <si>
    <t>pythonpost</t>
  </si>
  <si>
    <t>DMQ = Data Manager Query  แทน pythonLT    และ DMP = Data Manager Post (CRUD) แทน pythonpost</t>
  </si>
  <si>
    <t>Meaning</t>
  </si>
  <si>
    <t>Data Management Query</t>
  </si>
  <si>
    <t>Data Management Post</t>
  </si>
  <si>
    <t xml:space="preserve">API </t>
  </si>
  <si>
    <t>APIOLD</t>
  </si>
  <si>
    <t>APINEW</t>
  </si>
  <si>
    <t>APINEWQ</t>
  </si>
  <si>
    <t>APINEWP</t>
  </si>
  <si>
    <t>APITYPE</t>
  </si>
  <si>
    <t>APIPREFIX</t>
  </si>
  <si>
    <t>APIOLDQ</t>
  </si>
  <si>
    <t>APIOLDP</t>
  </si>
  <si>
    <t>aObjMPage = e;</t>
  </si>
  <si>
    <t>console.log( "success" );</t>
  </si>
  <si>
    <t xml:space="preserve">aaKeyField = aObjMPage[0].PrimaryKey; </t>
  </si>
  <si>
    <t>aaTBKey = aObjMPage[0].TBKey;</t>
  </si>
  <si>
    <t>localStorage.setItem("aaXKFX", aaKeyField);</t>
  </si>
  <si>
    <t>.done(function(e) {</t>
  </si>
  <si>
    <t>console.log( "second success" );</t>
  </si>
  <si>
    <t>localStorage.setItem("aaXTBX", aaTBKey);</t>
  </si>
  <si>
    <t>})</t>
  </si>
  <si>
    <t>.fail(function() {</t>
  </si>
  <si>
    <t xml:space="preserve">});	</t>
  </si>
  <si>
    <t>&lt;/script&gt;</t>
  </si>
  <si>
    <t>&lt;div class="container"&gt;</t>
  </si>
  <si>
    <t>&lt;div id="gridContainer"&gt;&lt;/div&gt;</t>
  </si>
  <si>
    <t>&lt;/div&gt;</t>
  </si>
  <si>
    <t>&lt;!-- Export Excel --&gt;</t>
  </si>
  <si>
    <t>var aaPXIXD = localStorage["aPXIXD"];</t>
  </si>
  <si>
    <t>var aaEnt = aaPXIXD.includes("X");</t>
  </si>
  <si>
    <t>var aaKeyField = localStorage["aaXKFX"];</t>
  </si>
  <si>
    <t>var aaTBKey = localStorage["aaXTBX"];</t>
  </si>
  <si>
    <t>var aaUsrN = localStorage["aaXXuX"];</t>
  </si>
  <si>
    <t xml:space="preserve">	 function logEvent(eventName) {</t>
  </si>
  <si>
    <t>var logList = $("#events ul"),</t>
  </si>
  <si>
    <t>newItem = $("&lt;li&gt;", { text: eventName });</t>
  </si>
  <si>
    <t>logList.prepend(newItem);</t>
  </si>
  <si>
    <t>console.log('Goal...Repuest Web API : ' + Data);</t>
  </si>
  <si>
    <t>var settings = {"url": Url,"method": "POST","timeout": 0,"headers": {"Content-Type": "application/json"},"data":Data,};</t>
  </si>
  <si>
    <t>$.ajax(settings).done(function (response) {console.log(response);});</t>
  </si>
  <si>
    <t>aaKeyField = aObjMPage[0].PrimaryKey;</t>
  </si>
  <si>
    <t>.always(function() {</t>
  </si>
  <si>
    <t>console.log( "complete" );</t>
  </si>
  <si>
    <t>visible: true</t>
  </si>
  <si>
    <t>visible: true,</t>
  </si>
  <si>
    <t>applyFilter: "auto"</t>
  </si>
  <si>
    <t>headerFilter: {</t>
  </si>
  <si>
    <t>grouping: {</t>
  </si>
  <si>
    <t>searchPanel: {</t>
  </si>
  <si>
    <t>paging: {</t>
  </si>
  <si>
    <t>pageSize: 10</t>
  </si>
  <si>
    <t>pager: {</t>
  </si>
  <si>
    <t>export: {</t>
  </si>
  <si>
    <t>allowExportSelectedData: true</t>
  </si>
  <si>
    <t>onExporting: function(e) {</t>
  </si>
  <si>
    <t>const workbook = new ExcelJS.Workbook();</t>
  </si>
  <si>
    <t>const worksheet = workbook.addWorksheet('DATA');</t>
  </si>
  <si>
    <t>DevExpress.excelExporter.exportDataGrid({</t>
  </si>
  <si>
    <t>worksheet: worksheet,</t>
  </si>
  <si>
    <t>component: e.component</t>
  </si>
  <si>
    <t>}).then(function() {</t>
  </si>
  <si>
    <t>workbook.xlsx.writeBuffer().then(function(buffer) {</t>
  </si>
  <si>
    <t>e.cancel = true;</t>
  </si>
  <si>
    <t>onEditorPreparing: function (e) {</t>
  </si>
  <si>
    <t xml:space="preserve">},			</t>
  </si>
  <si>
    <t>// Tool Bar</t>
  </si>
  <si>
    <t>onToolbarPreparing: function(e) {</t>
  </si>
  <si>
    <t>var dataGrid = e.component;</t>
  </si>
  <si>
    <t>e.toolbarOptions.items.unshift(</t>
  </si>
  <si>
    <t>type: "success",</t>
  </si>
  <si>
    <t>width: 140,</t>
  </si>
  <si>
    <t>onClick: function(e) {</t>
  </si>
  <si>
    <t>var expanding = e.component.option("text") === "Expand All";</t>
  </si>
  <si>
    <t>dataGrid.option("grouping.autoExpandAll", expanding);</t>
  </si>
  <si>
    <t>e.component.option("text", expanding ? "Collapse All" : "Expand All");</t>
  </si>
  <si>
    <t>location: "after",</t>
  </si>
  <si>
    <t>widget: "dxButton",</t>
  </si>
  <si>
    <t>options: {</t>
  </si>
  <si>
    <t>icon: "exportpdf",</t>
  </si>
  <si>
    <t>text: "Export to PDF",</t>
  </si>
  <si>
    <t>onClick: function() {</t>
  </si>
  <si>
    <t>const doc = new jsPDF();</t>
  </si>
  <si>
    <t>DevExpress.pdfExporter.exportDataGrid({</t>
  </si>
  <si>
    <t>jsPDFDocument: doc,</t>
  </si>
  <si>
    <t>component: dataGrid</t>
  </si>
  <si>
    <t>icon: "refresh",</t>
  </si>
  <si>
    <t>dataGrid.refresh();</t>
  </si>
  <si>
    <t>}).dxDataGrid("instance");</t>
  </si>
  <si>
    <t>insert: function(values) {</t>
  </si>
  <si>
    <t>var ObjKeyData = {EntryBy: aaUsrN , EntryDate: new Date()};</t>
  </si>
  <si>
    <t>sendRequestNew("Insert",ObjRowData,aaTBKey,aaPFDMI,atob(aaXToX));</t>
  </si>
  <si>
    <t xml:space="preserve">// Export to Excel 		</t>
  </si>
  <si>
    <t>&lt;link rel="dx-theme" data-theme="generic.carmine.compact" href="DevExpressDevExtreme/Lib/css/dx.carmine.compact.css"  data-active="false"&gt;</t>
  </si>
  <si>
    <t>&lt;link rel="dx-theme" data-theme="material.blue.dark.compact" href="DevExpressDevExtreme/Lib/css/dx.material.blue.dark.compact.css" data-active="false"&gt;</t>
  </si>
  <si>
    <t>&lt;link rel="dx-theme" data-theme="material.blue.light.compact" href="DevExpressDevExtreme/Lib/css/dx.material.blue.light.compact.css" data-active="false"&gt;</t>
  </si>
  <si>
    <t>&lt;link rel="dx-theme" data-theme="generic.darkviolet" href="DevExpressDevExtreme/Lib/css/dx.darkviolet.css"  data-active="false"&gt;</t>
  </si>
  <si>
    <t>&lt;link rel="dx-theme" data-theme="generic.darkmoon" href="DevExpressDevExtreme/Lib/css/dx.darkmoon.css"  data-active="false"&gt;</t>
  </si>
  <si>
    <t>&lt;link rel="dx-theme" data-theme="generic.darkmoon.compact" href="DevExpressDevExtreme/Lib/css/dx.darkmoon.compact.css"  data-active="false"&gt;</t>
  </si>
  <si>
    <t>&lt;link rel="dx-theme" data-theme="generic.darkviolet.compact" href="DevExpressDevExtreme/Lib/css/dx.darkviolet.compact.css"  data-active="false"&gt;</t>
  </si>
  <si>
    <t>Table Name</t>
  </si>
  <si>
    <t>Primary Key</t>
  </si>
  <si>
    <t>Table Key</t>
  </si>
  <si>
    <t>Project</t>
  </si>
  <si>
    <t>CBS</t>
  </si>
  <si>
    <t>DMQ/</t>
  </si>
  <si>
    <t>DMP/</t>
  </si>
  <si>
    <t>aPROJECT</t>
  </si>
  <si>
    <t>HTML File Name</t>
  </si>
  <si>
    <t>&lt;link rel="stylesheet" href="DevExpressDevExtreme/Lib/css/dx.common.css"&gt;</t>
  </si>
  <si>
    <t>$(document).ready(function () {</t>
  </si>
  <si>
    <t>var aDXTheme = localStorage["aDXTheme"]</t>
  </si>
  <si>
    <t>DevExpress.ui.themes.current(aDXTheme);</t>
  </si>
  <si>
    <t>filterRow: {</t>
  </si>
  <si>
    <t>}),</t>
  </si>
  <si>
    <t>dataSource: new DevExpress.data.CustomStore({</t>
  </si>
  <si>
    <t xml:space="preserve">loadMode: "omit", </t>
  </si>
  <si>
    <t>load: function() {</t>
  </si>
  <si>
    <t>.fail(function() { throw "Data loading error" });</t>
  </si>
  <si>
    <t>&lt;meta http-equiv="content-Type" content="text/html; charset=window-874"&gt;</t>
  </si>
  <si>
    <t>&lt;meta http-equiv="content-Type" content="text/html; charset=tis-620"&gt;</t>
  </si>
  <si>
    <t>groupPanel: {</t>
  </si>
  <si>
    <t>else {</t>
  </si>
  <si>
    <t xml:space="preserve"> var ObjRowData = JSON.stringify(values);</t>
  </si>
  <si>
    <t>PageID</t>
  </si>
  <si>
    <t>Menu Title</t>
  </si>
  <si>
    <t>Main ID</t>
  </si>
  <si>
    <t>ทดสอบการกำหนด Workflow ผ่านทาง Excel Marco ..??</t>
  </si>
  <si>
    <t>HELP</t>
  </si>
  <si>
    <t>SAVE QUO</t>
  </si>
  <si>
    <t>Save Quotation</t>
  </si>
  <si>
    <t>QUOTATION SAVE</t>
  </si>
  <si>
    <t>SAVE QUOTATION</t>
  </si>
  <si>
    <t>DONE</t>
  </si>
  <si>
    <t>GOTOMAIN</t>
  </si>
  <si>
    <t>Goto Main Page</t>
  </si>
  <si>
    <t>Project Name</t>
  </si>
  <si>
    <t>GOTOSHEET</t>
  </si>
  <si>
    <t>Goto Sheet</t>
  </si>
  <si>
    <t>Function</t>
  </si>
  <si>
    <t>WorkFlowAction</t>
  </si>
  <si>
    <t>DBDiagram</t>
  </si>
  <si>
    <t>DBTableList</t>
  </si>
  <si>
    <t>JSON Control File</t>
  </si>
  <si>
    <t>No Of Fields</t>
  </si>
  <si>
    <t>WorkSheet</t>
  </si>
  <si>
    <t>C8</t>
  </si>
  <si>
    <t>C14</t>
  </si>
  <si>
    <t>cFileName</t>
  </si>
  <si>
    <t>cFNforLink</t>
  </si>
  <si>
    <t>Link</t>
  </si>
  <si>
    <t>XO</t>
  </si>
  <si>
    <t>Data Link (Web)</t>
  </si>
  <si>
    <t>Limit</t>
  </si>
  <si>
    <t>C10</t>
  </si>
  <si>
    <t>API Domain</t>
  </si>
  <si>
    <t>Goto Sheet DBTableList</t>
  </si>
  <si>
    <t>aGoToTGSheet</t>
  </si>
  <si>
    <t>GOTOTG</t>
  </si>
  <si>
    <t>PROJECT FIRST PAGE</t>
  </si>
  <si>
    <t>aPageDomainList</t>
  </si>
  <si>
    <t>https://cbsfront.azurewebsites.net</t>
  </si>
  <si>
    <t>index.html</t>
  </si>
  <si>
    <t>PROJECT</t>
  </si>
  <si>
    <t>DESCRIPTION</t>
  </si>
  <si>
    <t>SETUP</t>
  </si>
  <si>
    <t>DBPROVIDOR</t>
  </si>
  <si>
    <t>aDBTYPE</t>
  </si>
  <si>
    <t>MASTER</t>
  </si>
  <si>
    <t>TRANSACTION</t>
  </si>
  <si>
    <t>API CMD</t>
  </si>
  <si>
    <t>C12</t>
  </si>
  <si>
    <t>C11</t>
  </si>
  <si>
    <t>AGENT</t>
  </si>
  <si>
    <t>batch</t>
  </si>
  <si>
    <t>cell</t>
  </si>
  <si>
    <t>form</t>
  </si>
  <si>
    <t>DataGrid</t>
  </si>
  <si>
    <t>Edit</t>
  </si>
  <si>
    <t>with Editor</t>
  </si>
  <si>
    <t>HTML FILE NAME</t>
  </si>
  <si>
    <t>SHEET NAME</t>
  </si>
  <si>
    <t>CHECK 'Entryby'</t>
  </si>
  <si>
    <t>CHECK 'EntryBy'</t>
  </si>
  <si>
    <t>Variable</t>
  </si>
  <si>
    <t>Value</t>
  </si>
  <si>
    <t>V2</t>
  </si>
  <si>
    <t>=RIGHT(B2,1)&amp;C2&amp;MID(B2,2,1)&amp;C2&amp;MID(B2,5,1)&amp;LEFT(B2,1)&amp;INDIRECT(B2&amp;"!C7")&amp;".html"</t>
  </si>
  <si>
    <t>T5</t>
  </si>
  <si>
    <t>T6</t>
  </si>
  <si>
    <t>T7</t>
  </si>
  <si>
    <t>T8</t>
  </si>
  <si>
    <t>T9</t>
  </si>
  <si>
    <t>T10</t>
  </si>
  <si>
    <t>V5</t>
  </si>
  <si>
    <t>V6</t>
  </si>
  <si>
    <t>V7</t>
  </si>
  <si>
    <t>V8</t>
  </si>
  <si>
    <t>V9</t>
  </si>
  <si>
    <t xml:space="preserve"> [ 1=0 ]</t>
  </si>
  <si>
    <t>CURRENCY</t>
  </si>
  <si>
    <t>Code</t>
  </si>
  <si>
    <t>]}</t>
  </si>
  <si>
    <t>aSpaceT</t>
  </si>
  <si>
    <t>aNumOfSpace</t>
  </si>
  <si>
    <t>aModelFilePath</t>
  </si>
  <si>
    <t>aModelFileName</t>
  </si>
  <si>
    <t>JSON Filename</t>
  </si>
  <si>
    <t>C:\inetpub\wwwroot\UtilityWebApp\App_Data\</t>
  </si>
  <si>
    <t>Master Page</t>
  </si>
  <si>
    <t>MAIN ID</t>
  </si>
  <si>
    <t>[990]</t>
  </si>
  <si>
    <t>[98502]</t>
  </si>
  <si>
    <t>[98501]</t>
  </si>
  <si>
    <t>S124</t>
  </si>
  <si>
    <t>T124</t>
  </si>
  <si>
    <t>BirthDate</t>
  </si>
  <si>
    <t>Start Date</t>
  </si>
  <si>
    <t>Est Finished</t>
  </si>
  <si>
    <t>Finished Date</t>
  </si>
  <si>
    <t>On Progress</t>
  </si>
  <si>
    <t>Percent</t>
  </si>
  <si>
    <t>Not Start</t>
  </si>
  <si>
    <t>AGENTINFO</t>
  </si>
  <si>
    <t>Summary</t>
  </si>
  <si>
    <t>count</t>
  </si>
  <si>
    <t>aSummaryType</t>
  </si>
  <si>
    <t>sum</t>
  </si>
  <si>
    <t>valueFormat</t>
  </si>
  <si>
    <t>max</t>
  </si>
  <si>
    <t>skipEmptyValues</t>
  </si>
  <si>
    <t>recalculateWhileEditing</t>
  </si>
  <si>
    <t>displayFormat</t>
  </si>
  <si>
    <t>groupItems</t>
  </si>
  <si>
    <t xml:space="preserve">valueFormat: </t>
  </si>
  <si>
    <t>min</t>
  </si>
  <si>
    <t>summaryType</t>
  </si>
  <si>
    <t>totalItems:</t>
  </si>
  <si>
    <t xml:space="preserve">recalculateWhileEditing: </t>
  </si>
  <si>
    <t xml:space="preserve">skipEmptyValues: </t>
  </si>
  <si>
    <t xml:space="preserve">groupItems: </t>
  </si>
  <si>
    <t>totalItems</t>
  </si>
  <si>
    <t>Totaltems</t>
  </si>
  <si>
    <t>groupIndex</t>
  </si>
  <si>
    <t>string</t>
  </si>
  <si>
    <t>object</t>
  </si>
  <si>
    <t>avg</t>
  </si>
  <si>
    <t>custom</t>
  </si>
  <si>
    <t>asortOrder</t>
  </si>
  <si>
    <t>desc</t>
  </si>
  <si>
    <t>D120</t>
  </si>
  <si>
    <t xml:space="preserve">TICK BLANK OUT AND COPY CODE </t>
  </si>
  <si>
    <t>Aexec</t>
  </si>
  <si>
    <t>Auto Expand</t>
  </si>
  <si>
    <t>X2</t>
  </si>
  <si>
    <t>Button icon</t>
  </si>
  <si>
    <t>Button text</t>
  </si>
  <si>
    <t>&lt;html&gt;</t>
  </si>
  <si>
    <t>sorting: {</t>
  </si>
  <si>
    <t>mode: "multiple"</t>
  </si>
  <si>
    <t>//console.log( aaKeyField );</t>
  </si>
  <si>
    <t>Data</t>
  </si>
  <si>
    <t>Excel</t>
  </si>
  <si>
    <t>PDF</t>
  </si>
  <si>
    <t>ReadOnly</t>
  </si>
  <si>
    <t>Import</t>
  </si>
  <si>
    <t>Export</t>
  </si>
  <si>
    <t>Report</t>
  </si>
  <si>
    <t>Printable</t>
  </si>
  <si>
    <t>Export2PDF</t>
  </si>
  <si>
    <t>Export2Excel</t>
  </si>
  <si>
    <t>Position</t>
  </si>
  <si>
    <t>REPORT</t>
  </si>
  <si>
    <t>EXCEL</t>
  </si>
  <si>
    <t>RIGHTS</t>
  </si>
  <si>
    <t>1</t>
  </si>
  <si>
    <t>2</t>
  </si>
  <si>
    <t>3</t>
  </si>
  <si>
    <t>4</t>
  </si>
  <si>
    <t>5</t>
  </si>
  <si>
    <t>6</t>
  </si>
  <si>
    <t>7</t>
  </si>
  <si>
    <t>8</t>
  </si>
  <si>
    <t>9</t>
  </si>
  <si>
    <t>CODE</t>
  </si>
  <si>
    <t>Import and Export</t>
  </si>
  <si>
    <t>Report Full Rights</t>
  </si>
  <si>
    <t>test--&gt;</t>
  </si>
  <si>
    <t>Note</t>
  </si>
  <si>
    <t>For 4.Report</t>
  </si>
  <si>
    <t>For 1.Data, 4.Report</t>
  </si>
  <si>
    <t>For 2.Excel, 3.PDF, 4.Report</t>
  </si>
  <si>
    <t>For 2.Excel, 3.PDF</t>
  </si>
  <si>
    <t>admin</t>
  </si>
  <si>
    <t>Administrator</t>
  </si>
  <si>
    <t>setup</t>
  </si>
  <si>
    <t>Project Setup (Administrtor User)</t>
  </si>
  <si>
    <t>ebd</t>
  </si>
  <si>
    <t xml:space="preserve">Employee Benefits </t>
  </si>
  <si>
    <t>ans</t>
  </si>
  <si>
    <t>A and S</t>
  </si>
  <si>
    <t>corp</t>
  </si>
  <si>
    <t>Corporate</t>
  </si>
  <si>
    <t>rid</t>
  </si>
  <si>
    <t>claim</t>
  </si>
  <si>
    <t>Claims</t>
  </si>
  <si>
    <t>Reinsurance</t>
  </si>
  <si>
    <t>Management</t>
  </si>
  <si>
    <t>PrgAccessRights</t>
  </si>
  <si>
    <t>PrgAccessRightsName</t>
  </si>
  <si>
    <t>Program Access Rights for MENU and USERS</t>
  </si>
  <si>
    <t>FULLRIGHTS</t>
  </si>
  <si>
    <t>setup0266A</t>
  </si>
  <si>
    <t>Program Access Rights (Table)</t>
  </si>
  <si>
    <t xml:space="preserve">Position </t>
  </si>
  <si>
    <t>RightsAccess</t>
  </si>
  <si>
    <t>WorkFlow Action (Test)</t>
  </si>
  <si>
    <t>Rights Access Setup and Meaning</t>
  </si>
  <si>
    <t>Disable</t>
  </si>
  <si>
    <t>[separated by 0 (zero)]</t>
  </si>
  <si>
    <t>faad</t>
  </si>
  <si>
    <t>Financial and Accounting Admin</t>
  </si>
  <si>
    <t>faar</t>
  </si>
  <si>
    <t>Financial and Accounting AR</t>
  </si>
  <si>
    <t>faap</t>
  </si>
  <si>
    <t>Financial and Accounting AP</t>
  </si>
  <si>
    <t>Financial and Accounting Collection</t>
  </si>
  <si>
    <t>faco</t>
  </si>
  <si>
    <t>faco0266A</t>
  </si>
  <si>
    <t>faad0266A</t>
  </si>
  <si>
    <t>corp0266A</t>
  </si>
  <si>
    <t>corp01333</t>
  </si>
  <si>
    <t>mng</t>
  </si>
  <si>
    <t>RCODE</t>
  </si>
  <si>
    <t>RIGHTSDESC</t>
  </si>
  <si>
    <t>PCODE</t>
  </si>
  <si>
    <t>[03010]</t>
  </si>
  <si>
    <t>[030]</t>
  </si>
  <si>
    <t>Dept.</t>
  </si>
  <si>
    <t>IT</t>
  </si>
  <si>
    <t>Username</t>
  </si>
  <si>
    <t>Process (step by step)</t>
  </si>
  <si>
    <t>Menu Rights</t>
  </si>
  <si>
    <t>USER Rights</t>
  </si>
  <si>
    <t>MENU Rights</t>
  </si>
  <si>
    <t>USERS Rights</t>
  </si>
  <si>
    <t>USER Rights COMPARE TO MENU Rights - Conceptual and Function</t>
  </si>
  <si>
    <t>The way how to compare?</t>
  </si>
  <si>
    <r>
      <t xml:space="preserve">[MENU Rights Array] compare to[USER Rights Array] </t>
    </r>
    <r>
      <rPr>
        <i/>
        <sz val="10"/>
        <color rgb="FFFF0000"/>
        <rFont val="Calibri"/>
        <family val="2"/>
        <scheme val="minor"/>
      </rPr>
      <t>process will stop</t>
    </r>
    <r>
      <rPr>
        <sz val="10"/>
        <color theme="1"/>
        <rFont val="Calibri"/>
        <family val="2"/>
        <charset val="222"/>
        <scheme val="minor"/>
      </rPr>
      <t xml:space="preserve"> </t>
    </r>
    <r>
      <rPr>
        <b/>
        <sz val="10"/>
        <color theme="1"/>
        <rFont val="Calibri"/>
        <family val="2"/>
        <scheme val="minor"/>
      </rPr>
      <t>when</t>
    </r>
    <r>
      <rPr>
        <sz val="10"/>
        <color theme="1"/>
        <rFont val="Calibri"/>
        <family val="2"/>
        <charset val="222"/>
        <scheme val="minor"/>
      </rPr>
      <t xml:space="preserve"> MENU Rights = USER Rights</t>
    </r>
  </si>
  <si>
    <t>CRU</t>
  </si>
  <si>
    <t>CRUD</t>
  </si>
  <si>
    <t>1444</t>
  </si>
  <si>
    <t>Create Read Update Fro 1.Data</t>
  </si>
  <si>
    <t>Create Read Update Delete For 1.Data</t>
  </si>
  <si>
    <t>377B</t>
  </si>
  <si>
    <t>2768</t>
  </si>
  <si>
    <t>admin0377B</t>
  </si>
  <si>
    <t>admin,corp01444,corp</t>
  </si>
  <si>
    <t>setup,corp01444</t>
  </si>
  <si>
    <t>1441</t>
  </si>
  <si>
    <t>4-7</t>
  </si>
  <si>
    <t>1,8-B</t>
  </si>
  <si>
    <t>1-3</t>
  </si>
  <si>
    <t>FromRC</t>
  </si>
  <si>
    <t>corp01444</t>
  </si>
  <si>
    <t>claim0277A</t>
  </si>
  <si>
    <t>claim03664</t>
  </si>
  <si>
    <t>claim01448</t>
  </si>
  <si>
    <t>mng01668</t>
  </si>
  <si>
    <t>2664</t>
  </si>
  <si>
    <t>งาน User Interface (UI) by DevExpress/DevExtreme, jQuery, javaScript, HTML5, CSS3</t>
  </si>
  <si>
    <t>CODING</t>
  </si>
  <si>
    <t>User Interface</t>
  </si>
  <si>
    <t>API</t>
  </si>
  <si>
    <t>งาน API พัฒนาโดยคุณวชิรพันธ์</t>
  </si>
  <si>
    <t>3.กำหนด สิทธิ์ (Roles) เพื่อทำงานในแต่ละ Function ประกอบด้วย
        3.1.การเข้าถึง Table/Database
        3.2 การ Disable/Import/Export Excel File
        3.3 การ Disable/Import/Export PDF File
        3.4 การ Disable/Printable/Export to Excel/Export 2 PDF
        3.5 อื่น ๆ ในอนาคต</t>
  </si>
  <si>
    <t>EXCEL VBA</t>
  </si>
  <si>
    <t xml:space="preserve">2.กำหนด สิทธ์ (Rights) เพื่อใช้งานเมนู ตามสิทธิ์ (Menu Rights) ของแต่ละคน (User Rights)
</t>
  </si>
  <si>
    <t>1. API สร้างด้วย C# สำหรับ การ Create , Read, Update, Delete  Record 
โดยที่มี json control file เป็นตัวกำหนด Database Server, Table  ซึ่งยังสามารถ กำหนดเฉพาะ Project ที่ต้องการได้ เช่นสำหรับ Core Broking System จะมีไฟล์ Controller 
ชื่อ CBSModelCtl.json ทำให้ การกำหนด Database Server และ Table ที่จะนำไปใช้งานมีความยืดหยุ่น โดยที่ยังคงใช้ Token Key เพื่อเป็นการรักษาความปลอดภัย
โดยที่ Function ของ API นี้สามารถ
1. CRUD 
2. run Stored Procedure
3. นำไปใช้เพื่อ Import Excel, Scope based permission, Gen Token Key, Login process อื่น ๆ
4. Get and Save json to table</t>
  </si>
  <si>
    <t>30 Working Days</t>
  </si>
  <si>
    <t>30-60 Working Days</t>
  </si>
  <si>
    <t>60-90 Working Days</t>
  </si>
  <si>
    <t>20 Working Days</t>
  </si>
  <si>
    <t>30-45 Working Days</t>
  </si>
  <si>
    <t>STATUS</t>
  </si>
  <si>
    <r>
      <rPr>
        <b/>
        <sz val="10"/>
        <color theme="1"/>
        <rFont val="Calibri"/>
        <family val="2"/>
        <scheme val="minor"/>
      </rPr>
      <t>20/04/2021</t>
    </r>
    <r>
      <rPr>
        <sz val="10"/>
        <color theme="1"/>
        <rFont val="Calibri"/>
        <family val="2"/>
        <scheme val="minor"/>
      </rPr>
      <t xml:space="preserve">
เริ่ม ออกแบบ และดำเนินการ จะส่ง e-Mail เพื่อแจ้งให้ทราบต่อไป ในสัปดาห์นี้</t>
    </r>
  </si>
  <si>
    <r>
      <rPr>
        <b/>
        <sz val="10"/>
        <color theme="1"/>
        <rFont val="Calibri"/>
        <family val="2"/>
        <scheme val="minor"/>
      </rPr>
      <t>12/04/2021</t>
    </r>
    <r>
      <rPr>
        <sz val="10"/>
        <color theme="1"/>
        <rFont val="Calibri"/>
        <family val="2"/>
        <scheme val="minor"/>
      </rPr>
      <t xml:space="preserve">
 ออกแบบ และดำเนินการ จะส่ง e-Mail เพื่อแจ้งให้ทราบรายละเอีดย ในสัปดาห์นี้</t>
    </r>
  </si>
  <si>
    <r>
      <rPr>
        <b/>
        <sz val="10"/>
        <color theme="1"/>
        <rFont val="Calibri"/>
        <family val="2"/>
        <scheme val="minor"/>
      </rPr>
      <t>25/06/2021</t>
    </r>
    <r>
      <rPr>
        <sz val="10"/>
        <color theme="1"/>
        <rFont val="Calibri"/>
        <family val="2"/>
        <scheme val="minor"/>
      </rPr>
      <t xml:space="preserve">
จะเริ่มดำเนินการ</t>
    </r>
  </si>
  <si>
    <r>
      <rPr>
        <b/>
        <sz val="10"/>
        <color theme="1"/>
        <rFont val="Calibri"/>
        <family val="2"/>
        <scheme val="minor"/>
      </rPr>
      <t>08/05/2021</t>
    </r>
    <r>
      <rPr>
        <sz val="10"/>
        <color theme="1"/>
        <rFont val="Calibri"/>
        <family val="2"/>
        <scheme val="minor"/>
      </rPr>
      <t xml:space="preserve">
จะเริ่มดำเนินการ</t>
    </r>
  </si>
  <si>
    <r>
      <rPr>
        <b/>
        <sz val="10"/>
        <color theme="1"/>
        <rFont val="Calibri"/>
        <family val="2"/>
        <scheme val="minor"/>
      </rPr>
      <t xml:space="preserve">2.Fee Invoice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Link to PeopleSoft Data 
</t>
    </r>
  </si>
  <si>
    <r>
      <rPr>
        <b/>
        <sz val="10"/>
        <color theme="1"/>
        <rFont val="Calibri"/>
        <family val="2"/>
        <scheme val="minor"/>
      </rPr>
      <t>1. Memo for Collection Team, Business Unit, DN Generate Unit</t>
    </r>
    <r>
      <rPr>
        <sz val="10"/>
        <color theme="1"/>
        <rFont val="Calibri"/>
        <family val="2"/>
        <charset val="222"/>
        <scheme val="minor"/>
      </rPr>
      <t xml:space="preserve">
- Link ระบบ Document Control (Jack)
- Online Search / Online Memo / Report Generate
- API เก็บ Transaction Log
- ให้ DN Gen Unit /BU สร้าง Invoice (Billing ) เพื่อตามงาน **ขึ้นอยู่กับระยะเวลา</t>
    </r>
  </si>
  <si>
    <r>
      <rPr>
        <b/>
        <sz val="10"/>
        <color theme="1"/>
        <rFont val="Calibri"/>
        <family val="2"/>
        <scheme val="minor"/>
      </rPr>
      <t>4.Reminder/ Process Automation / Discussion Record / Document Management</t>
    </r>
    <r>
      <rPr>
        <sz val="10"/>
        <color theme="1"/>
        <rFont val="Calibri"/>
        <family val="2"/>
        <charset val="222"/>
        <scheme val="minor"/>
      </rPr>
      <t xml:space="preserve">
- Link ระบบ Document Control (Jack)
- API เก็บ Transaction Log
- Workflow process (Sample in Excel)</t>
    </r>
  </si>
  <si>
    <r>
      <rPr>
        <b/>
        <sz val="10"/>
        <color theme="1"/>
        <rFont val="Calibri"/>
        <family val="2"/>
        <scheme val="minor"/>
      </rPr>
      <t xml:space="preserve">5.Policy Renewal Phase I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t>
    </r>
  </si>
  <si>
    <t>Function Usage Roles (Table)</t>
  </si>
  <si>
    <t>Function Usage Roles Meaning</t>
  </si>
  <si>
    <t>UsageRolesCode</t>
  </si>
  <si>
    <t>UsageRoles</t>
  </si>
  <si>
    <t>0</t>
  </si>
  <si>
    <t>000</t>
  </si>
  <si>
    <t>110</t>
  </si>
  <si>
    <t>111</t>
  </si>
  <si>
    <t>10</t>
  </si>
  <si>
    <t>01</t>
  </si>
  <si>
    <t>11</t>
  </si>
  <si>
    <t>100</t>
  </si>
  <si>
    <t>101</t>
  </si>
  <si>
    <t>Roles</t>
  </si>
  <si>
    <t>sendRequestNew(aUpdateText,ObjRowData,aaTBKey,aaPFDMI,atob(aaXToX));</t>
  </si>
  <si>
    <t>aNewCRUD</t>
  </si>
  <si>
    <t>arDataD</t>
  </si>
  <si>
    <t>arDataC</t>
  </si>
  <si>
    <t>arDataU</t>
  </si>
  <si>
    <t xml:space="preserve">       allowDeleting: arDataD,</t>
  </si>
  <si>
    <t xml:space="preserve">       allowAdding: arDataC,</t>
  </si>
  <si>
    <t>} else {</t>
  </si>
  <si>
    <t>var aMMaMx = localStorage["MMaMx"];</t>
  </si>
  <si>
    <t>var aRRgRs = aMMaMx.split('0');</t>
  </si>
  <si>
    <t>var aDDeDx = aRRgRs[0];</t>
  </si>
  <si>
    <t xml:space="preserve">var aRrgSx = aRRgRs[1]; </t>
  </si>
  <si>
    <t>if ( jQuery.type(aRrgSx) === "undefined"){</t>
  </si>
  <si>
    <t xml:space="preserve">    aRrgSx = "377B";</t>
  </si>
  <si>
    <t>let nDataPos = 1;</t>
  </si>
  <si>
    <t>let nExcelPos = 2;</t>
  </si>
  <si>
    <t>let nPDFPos = 3;</t>
  </si>
  <si>
    <t>let nRPTPos = 4;</t>
  </si>
  <si>
    <t>var arDataC = aRolesAction(aRrgSx,nDataPos,1);</t>
  </si>
  <si>
    <t>var arDataU = aRolesAction(aRrgSx,nDataPos,2);</t>
  </si>
  <si>
    <t>if (arDataU === 1){</t>
  </si>
  <si>
    <t xml:space="preserve">   var aUpdateText = "Update";</t>
  </si>
  <si>
    <t xml:space="preserve">   var aUpdateText = "xxx";</t>
  </si>
  <si>
    <t>var arDataD = aRolesAction(aRrgSx,nDataPos,3);</t>
  </si>
  <si>
    <t>var arExcelEx = aRolesAction(aRrgSx,nExcelPos,2);</t>
  </si>
  <si>
    <t>var arPDFEx = aRolesAction(aRrgSx,nPDFPos,2);</t>
  </si>
  <si>
    <t>AccountExecutive in (Select Aexec from ScopesBasedPermission Where username = 'wikran')</t>
  </si>
  <si>
    <t xml:space="preserve">Scopes Based Permission </t>
  </si>
  <si>
    <t>onContentReady:function(e){</t>
  </si>
  <si>
    <t xml:space="preserve">   var aSaveVisible = 1;</t>
  </si>
  <si>
    <t xml:space="preserve">   var aCancelText = "Cancel";</t>
  </si>
  <si>
    <t xml:space="preserve">   var aCancelicon = "close"; </t>
  </si>
  <si>
    <t xml:space="preserve">   var aSaveVisible = 0;</t>
  </si>
  <si>
    <t>e.component.option('toolbarItems[0].visible', aSaveVisible);</t>
  </si>
  <si>
    <t>e.component.option('toolbarItems[1].options.text', aCancelText);</t>
  </si>
  <si>
    <t>enabled: arExcelEx,</t>
  </si>
  <si>
    <t>visible: arPDFEx,</t>
  </si>
  <si>
    <t>e.component.option('toolbarItems[0].options.icon', 'save');</t>
  </si>
  <si>
    <t>e.component.option('toolbarItems[1].options.icon', aCancelicon);</t>
  </si>
  <si>
    <t xml:space="preserve">    if(e.parentType === "dataRow" &amp;&amp; arDataU === 0){  </t>
  </si>
  <si>
    <t xml:space="preserve">        e.editorOptions.disabled = true;</t>
  </si>
  <si>
    <t xml:space="preserve">    } else {     </t>
  </si>
  <si>
    <t xml:space="preserve">        if (e.parentType === "dataRow" &amp;&amp; (e.dataField === "EntryBy" || e.dataField === "EntryDate")) {</t>
  </si>
  <si>
    <t xml:space="preserve">        }</t>
  </si>
  <si>
    <t xml:space="preserve">    }</t>
  </si>
  <si>
    <t>&lt;!-- Icon --&gt;</t>
  </si>
  <si>
    <t>&lt;link href="./fontawesome-free-5.15.1-web/css/fontawesome.css" rel="stylesheet"&gt;</t>
  </si>
  <si>
    <t>&lt;link href="./fontawesome-free-5.15.1-web/css/brands.css" rel="stylesheet"&gt;</t>
  </si>
  <si>
    <t>&lt;link href="./fontawesome-free-5.15.1-web/css/solid.css" rel="stylesheet"&gt;</t>
  </si>
  <si>
    <t>&lt;link href="./uicons/uicons-bold-rounded/css/uicons-bold-rounded.css" rel="stylesheet"&gt;</t>
  </si>
  <si>
    <t>&lt;link href="./uicons/uicons-solid-rounded/css/uicons-solid-rounded.css" rel="stylesheet"&gt;</t>
  </si>
  <si>
    <t>&lt;script src="aaTMain.js"&gt;&lt;/script&gt;</t>
  </si>
  <si>
    <t>&lt;script src="ajQjsLib.js"&gt;&lt;/script&gt;</t>
  </si>
  <si>
    <t>&lt;script type="text/javascript" src="DevExpressDevExtreme/Lib/js/dx.all.js"&gt;&lt;/script&gt;</t>
  </si>
  <si>
    <t xml:space="preserve">&lt;!--&lt;script src="https://cdn3.devexpress.com/jslib/20.2.4/js/dx.all.js"&gt;&lt;/script&gt;--&gt;	</t>
  </si>
  <si>
    <t xml:space="preserve">&lt;!-- Export to PDF --&gt;	</t>
  </si>
  <si>
    <t>allowedPageSizes: [5, 10, 20, 50],</t>
  </si>
  <si>
    <t xml:space="preserve">   var aCancelText = "EXIT";</t>
  </si>
  <si>
    <t xml:space="preserve">var aCancelType = "danger"; </t>
  </si>
  <si>
    <t xml:space="preserve">var aCancelType = "success"; </t>
  </si>
  <si>
    <t>e.component.option('toolbarItems[1].options.type', aCancelType);</t>
  </si>
  <si>
    <t>e.component.option('toolbarItems[0].options.type', 'success');</t>
  </si>
  <si>
    <t xml:space="preserve">   var aCancelicon = "fas fa-sign-out-alt";   </t>
  </si>
  <si>
    <t>HLP MNUP</t>
  </si>
  <si>
    <t>Help Menu Menu and Main Page</t>
  </si>
  <si>
    <t>ต้องมีการกำหนด สิทธิ์ไว้ 2 ที่ เมื่อมีการเลือกใช้ จะมีการ Match สิทธิ์</t>
  </si>
  <si>
    <t>เมื่อ Login ได้แล้วสามารถเปลี่ยน Login ได้ที่ OPTONS &gt; LOGIN (เมนู ขวามือ) โดยทดสอบใช้งาน username = Guest/ Password Password123</t>
  </si>
  <si>
    <t>1 กำหนดสิทธิ์ไว้ที่ Menu (Rights Group)</t>
  </si>
  <si>
    <t>เช่นที่ Menu Class Of Risk กำหนดสิทธิ์ที่สามารถใช้งาน โปรแกรมจากเมนูนี้ไว้ 3 สิทธิ์ (admin,setup,corp01774)</t>
  </si>
  <si>
    <t>ที่ Menu Claim กำหนดสิทธิ์ที่สามารถใช้งาน โปรแกรมจากเมนูนี้ไว้ 2 สิทธิ์ (admin,claim01444)</t>
  </si>
  <si>
    <t>2 กำหนดสิทธิ์ไว้ที่ User (Group Rights)</t>
  </si>
  <si>
    <t>สำหรับแต่ละคน (user) ก็จะได้สิทธิ์ ตามหน้าที่ที่สามารถจะทำได้ เช่น</t>
  </si>
  <si>
    <t>User Name : Wikran จะได้สิทธิ์เป็น (admin) (สิทธิ์สูงสุด)</t>
  </si>
  <si>
    <t>User Name: Guest ได้สิทธิ์ corp01774,claim01444</t>
  </si>
  <si>
    <t>3.การเข้าถึงสิทธิ์ที่ตัวเองมี (Rights Matching)</t>
  </si>
  <si>
    <t>ระบบจะนำสิทธิ์ตาม Menu เป็นหลัก และนำสิทธิ์ที่ได้จาก การ Login มาเปรียบเทียบ (Match)</t>
  </si>
  <si>
    <t>ตัวอย่าง (รูปที่ 2 และ 3)</t>
  </si>
  <si>
    <t>เมื่อผู้ใช้งาน Login เป็น Guest จะได้สิทธิ์ corp01774 และ claim01444 ตามลำดับ</t>
  </si>
  <si>
    <t>เมื่อผู้ใช้เลือก Menu Claim ระบบจะทำการ เปรียบเทียบ Menu Group Rights กับ User Group Rights ดังนี้</t>
  </si>
  <si>
    <t>User Rights</t>
  </si>
  <si>
    <t>Match</t>
  </si>
  <si>
    <t>Rights</t>
  </si>
  <si>
    <t>ครั้งที่ 1</t>
  </si>
  <si>
    <t>corp01774</t>
  </si>
  <si>
    <t>ไม่เหมือน</t>
  </si>
  <si>
    <t>ไม่มีสิทธิ์</t>
  </si>
  <si>
    <t>claim01444</t>
  </si>
  <si>
    <t>ครั้งที่ 2</t>
  </si>
  <si>
    <t>เหมือนกัน</t>
  </si>
  <si>
    <t>มีสิทธิ์</t>
  </si>
  <si>
    <t>เข้าใช้งานได้ด้วย Roles = 1444</t>
  </si>
  <si>
    <t>เมื่อเข้าใช้โปรแกรม Claim, Guest จะมี สิทธิ์เข้าถึง การทำงาน แบบ Roles = 1444</t>
  </si>
  <si>
    <t xml:space="preserve">คือ Data: ReadOnly, Excel:Disable, PDF:Disable,Report:Disable </t>
  </si>
  <si>
    <t>1. สิทธิ์การเข้าใช้ข้อมูล 3 แบบ (1,2,3)</t>
  </si>
  <si>
    <t>1) R การอ่าน (Read) ได้อย่างเดียว Read Only [000]</t>
  </si>
  <si>
    <t>2) CRU การอ่าน (Read) , เพิ่ม (Create) และ เปลี่ยนแปลง (Update) [110]</t>
  </si>
  <si>
    <t>3) CRUD การอ่าน (Read) , เพิ่ม (Create) , เปลี่ยนแปลง (Update) และลบข้อมูล (Delete) [111]</t>
  </si>
  <si>
    <t>2. สิทธิ์ในการ Import and Export to EXCEL</t>
  </si>
  <si>
    <t>4) Disable (ไม่แสดงให้เห็น ปุ่ม) [0]</t>
  </si>
  <si>
    <t>5) Import นำ Excel เข้า Database [10]</t>
  </si>
  <si>
    <t>6) Export แปลงเป็นไฟล์ Excel [01]</t>
  </si>
  <si>
    <t>7) Impor and Export to Excel [11]</t>
  </si>
  <si>
    <t>3.สิทธิ์ในการ Import and Export to PDF</t>
  </si>
  <si>
    <t>5) Import นำ PDF เข้า Database [10] - ไม่มี</t>
  </si>
  <si>
    <t>6) Export แปลงเป็นไฟล์ PDF [01]</t>
  </si>
  <si>
    <t>7) Import and Export to PDF [11]</t>
  </si>
  <si>
    <t>4.สิทธิ์ในการใช้งาน Report</t>
  </si>
  <si>
    <t>8) Printable [100}</t>
  </si>
  <si>
    <t>9) Export2PDF [110]</t>
  </si>
  <si>
    <t>A) Export2Excel [101]</t>
  </si>
  <si>
    <t>B) Report Full Rights [111]</t>
  </si>
  <si>
    <t>สิทธิ์ในการเข้าใช้งานโปรแกรม</t>
  </si>
  <si>
    <t>รายละเอียด Role หรือสิทธ์การเข้าถึงการทำงาน 4 ประเภท</t>
  </si>
  <si>
    <t>อธิบายเรื่องสิทธิ์เพิ่มเติม</t>
  </si>
  <si>
    <t>สามารถ เลือก ที่จะกำหนดการเข้าถึงข้อมูลโดยใช้ SQL Command</t>
  </si>
  <si>
    <t>เช่น Table ที่มี AE และต้องการกำหนดให้ User Name ที่เป็นสมาชิกของ AE นั้นเข้าได้เฉพาะ ข้อมูลที่กำหนดให้ จะต้องดำเนินการโดย</t>
  </si>
  <si>
    <t>1. กำหนด AE ที่ User นั้น ๆ สามารถเข้าถึงได้</t>
  </si>
  <si>
    <t>2. ที่โปรแกรม ให้ใส่ การค้นหาด้วย คำสั่งนี้ ก่อน เสมอ</t>
  </si>
  <si>
    <t>ScopesBasedPremission -TABLE</t>
  </si>
  <si>
    <t>username</t>
  </si>
  <si>
    <t>CRS01</t>
  </si>
  <si>
    <t>EB01</t>
  </si>
  <si>
    <r>
      <t>เข่น สำหรับ Table Policy ต้องใส่ Query : Where AccountExecutive in (Select Aexec from ScopesBasedPermission Where username = '</t>
    </r>
    <r>
      <rPr>
        <u/>
        <sz val="10"/>
        <color theme="1"/>
        <rFont val="Calibri"/>
        <family val="2"/>
        <scheme val="minor"/>
      </rPr>
      <t>Wikran</t>
    </r>
    <r>
      <rPr>
        <sz val="10"/>
        <color theme="1"/>
        <rFont val="Calibri"/>
        <family val="2"/>
        <charset val="222"/>
        <scheme val="minor"/>
      </rPr>
      <t>') ด้วยทุกครั้ง (ชื่อเป็นไปตาม UsrID ที่ LOGIN)</t>
    </r>
  </si>
  <si>
    <t>Policy - TABLE</t>
  </si>
  <si>
    <t>Premum</t>
  </si>
  <si>
    <t>…</t>
  </si>
  <si>
    <t>ABC00029</t>
  </si>
  <si>
    <t>XXX00003</t>
  </si>
  <si>
    <t>EB02</t>
  </si>
  <si>
    <t>XYZ09384</t>
  </si>
  <si>
    <t>All Transaction --&gt;</t>
  </si>
  <si>
    <t>Where AccountExecutive in (Select Aexec from ScopesBasedPermission Where username = 'Wikran') --&gt;</t>
  </si>
  <si>
    <t>CRS02</t>
  </si>
  <si>
    <t>XYZ04778</t>
  </si>
  <si>
    <t>Wachiraphan</t>
  </si>
  <si>
    <t>CRS03</t>
  </si>
  <si>
    <t>Where AccountExecutive in (Select Aexec from ScopesBasedPermission Where username = 'Wachiraphan') --&gt;</t>
  </si>
  <si>
    <t>จะเห็นเฉพาะ AE ที่กำหนดให้ Wikran เป็นสมาชิก</t>
  </si>
  <si>
    <t>DAY70938</t>
  </si>
  <si>
    <t>eNd</t>
  </si>
  <si>
    <t>dataField</t>
  </si>
  <si>
    <t>float</t>
  </si>
  <si>
    <t>TBTemplate</t>
  </si>
  <si>
    <t>Table - Blank Template</t>
  </si>
  <si>
    <t>MASTERCOLUMNLIST</t>
  </si>
  <si>
    <t>Last Row No</t>
  </si>
  <si>
    <t xml:space="preserve">Page Setup  </t>
  </si>
  <si>
    <t xml:space="preserve">       form: {</t>
  </si>
  <si>
    <t xml:space="preserve">       },</t>
  </si>
  <si>
    <t>showColonAfterLabel</t>
  </si>
  <si>
    <t>top</t>
  </si>
  <si>
    <t>labelLocation</t>
  </si>
  <si>
    <t>aLabelLocation</t>
  </si>
  <si>
    <t>left</t>
  </si>
  <si>
    <t>right</t>
  </si>
  <si>
    <t>X5</t>
  </si>
  <si>
    <t>X6</t>
  </si>
  <si>
    <t>colCount</t>
  </si>
  <si>
    <t>X7</t>
  </si>
  <si>
    <t>colCount (2)</t>
  </si>
  <si>
    <t xml:space="preserve">       showColonAfterLabel: false,</t>
  </si>
  <si>
    <t xml:space="preserve">       colCount:2,</t>
  </si>
  <si>
    <t>XOL</t>
  </si>
  <si>
    <t>APINewQueryCmd</t>
  </si>
  <si>
    <t>8505e2be-22ae-43f8-8e23-d2e6d8ba064c</t>
  </si>
  <si>
    <t>ExpReim</t>
  </si>
  <si>
    <t>EXPREIM</t>
  </si>
  <si>
    <t>Expenses Reimbursement</t>
  </si>
  <si>
    <t>REFNO</t>
  </si>
  <si>
    <t>PayToCode</t>
  </si>
  <si>
    <t>PayToName</t>
  </si>
  <si>
    <t>ExpensesCode</t>
  </si>
  <si>
    <t>ExpensesDescription</t>
  </si>
  <si>
    <t>Xrate</t>
  </si>
  <si>
    <t>Amount</t>
  </si>
  <si>
    <t>LocalAmount</t>
  </si>
  <si>
    <t>REF NO</t>
  </si>
  <si>
    <t>Expenses Code</t>
  </si>
  <si>
    <t>X-Rate</t>
  </si>
  <si>
    <t>ReqDate</t>
  </si>
  <si>
    <t>Requested Date</t>
  </si>
  <si>
    <t>144922b5-12d6-45c7-9667-95b687d9a8d9</t>
  </si>
  <si>
    <t xml:space="preserve">       labelLocation: 'left',</t>
  </si>
  <si>
    <t>Confirmed</t>
  </si>
  <si>
    <t>Approved</t>
  </si>
  <si>
    <t>ACCOUNTCHART</t>
  </si>
  <si>
    <t>95ee65ae-df03-46b0-85e0-980c511f4357</t>
  </si>
  <si>
    <t>ACCCODE</t>
  </si>
  <si>
    <t>EDESC</t>
  </si>
  <si>
    <t>ALTERACC</t>
  </si>
  <si>
    <t>MAPPING</t>
  </si>
  <si>
    <t>TDESC</t>
  </si>
  <si>
    <t>NOTE</t>
  </si>
  <si>
    <t>Accounting Code</t>
  </si>
  <si>
    <t>Description (ENG)</t>
  </si>
  <si>
    <t>Alternative Acc. Code</t>
  </si>
  <si>
    <t>Description (THA)</t>
  </si>
  <si>
    <t>editorType</t>
  </si>
  <si>
    <t>editorOptions</t>
  </si>
  <si>
    <t>dxTextArea</t>
  </si>
  <si>
    <t>dxColorBox</t>
  </si>
  <si>
    <t>dxDateBox</t>
  </si>
  <si>
    <t>"shortdate"</t>
  </si>
  <si>
    <t>dxNumberBox</t>
  </si>
  <si>
    <t>dxSwitch</t>
  </si>
  <si>
    <t>dxButton</t>
  </si>
  <si>
    <t>dxCalendar</t>
  </si>
  <si>
    <t xml:space="preserve"> { type: "buttons",</t>
  </si>
  <si>
    <t xml:space="preserve">     width: 110,</t>
  </si>
  <si>
    <t xml:space="preserve">     buttons: ["edit", "delete"]</t>
  </si>
  <si>
    <t xml:space="preserve"> }</t>
  </si>
  <si>
    <t>DEPARTMENT</t>
  </si>
  <si>
    <t>ce9dd411-da89-4c4a-8d5d-09cc6de791ef</t>
  </si>
  <si>
    <t>ShortDesc</t>
  </si>
  <si>
    <t>LongDesc</t>
  </si>
  <si>
    <t>Short Description</t>
  </si>
  <si>
    <t>Long Description</t>
  </si>
  <si>
    <t>DGroup</t>
  </si>
  <si>
    <t>Dept. Group</t>
  </si>
  <si>
    <t>EMPCode</t>
  </si>
  <si>
    <t>Ename</t>
  </si>
  <si>
    <t>Surname</t>
  </si>
  <si>
    <t>Esurname</t>
  </si>
  <si>
    <t>NickName</t>
  </si>
  <si>
    <t>FullNameThai</t>
  </si>
  <si>
    <t>FullNameEng</t>
  </si>
  <si>
    <t>EmpType</t>
  </si>
  <si>
    <t>IDCODE</t>
  </si>
  <si>
    <t>Sex</t>
  </si>
  <si>
    <t>EmployDate</t>
  </si>
  <si>
    <t>EffectiveDate</t>
  </si>
  <si>
    <t>ResignDate</t>
  </si>
  <si>
    <t>Dept</t>
  </si>
  <si>
    <t>DivCode</t>
  </si>
  <si>
    <t>EmailAddress</t>
  </si>
  <si>
    <t>Signature</t>
  </si>
  <si>
    <t>ENG surname</t>
  </si>
  <si>
    <t>ENG Name</t>
  </si>
  <si>
    <t>Nick Name</t>
  </si>
  <si>
    <t>Full Thai Name</t>
  </si>
  <si>
    <t>Full Eng Name</t>
  </si>
  <si>
    <t>Emp Type</t>
  </si>
  <si>
    <t>ID NO</t>
  </si>
  <si>
    <t>Employed Date</t>
  </si>
  <si>
    <t>Effective Date</t>
  </si>
  <si>
    <t>Resigned Date</t>
  </si>
  <si>
    <t>Division Code</t>
  </si>
  <si>
    <t>User name</t>
  </si>
  <si>
    <t>Email Address</t>
  </si>
  <si>
    <t>Employee</t>
  </si>
  <si>
    <t>LEON</t>
  </si>
  <si>
    <t>f6d76c5a-649e-4b2a-9c4a-c54f38ba5e12</t>
  </si>
  <si>
    <t>SQLLEON</t>
  </si>
  <si>
    <t>63971412-c4e4-4d35-8e79-3293fe59dac8</t>
  </si>
  <si>
    <t>ExtraOnLine</t>
  </si>
  <si>
    <t xml:space="preserve">      var aaXTXB = "326459ff-7ea6-4465-a946-9326b783d492"; // MasterPage</t>
  </si>
  <si>
    <t>{ type:"fixedPoint", precision: 2 }</t>
  </si>
  <si>
    <t>"dd/MM/yyyy"</t>
  </si>
  <si>
    <t>{ type:"fixedPoint", precision: 6 }</t>
  </si>
  <si>
    <t>HRApproved</t>
  </si>
  <si>
    <t>BRefNo01</t>
  </si>
  <si>
    <t>BDate01</t>
  </si>
  <si>
    <t>BAmount01</t>
  </si>
  <si>
    <t>BDesc01</t>
  </si>
  <si>
    <t>BRefNo02</t>
  </si>
  <si>
    <t>BDate02</t>
  </si>
  <si>
    <t>BDesc02</t>
  </si>
  <si>
    <t>BAmount02</t>
  </si>
  <si>
    <t>BRefNo03</t>
  </si>
  <si>
    <t>BDate03</t>
  </si>
  <si>
    <t>BRefNo04</t>
  </si>
  <si>
    <t>BRefNo05</t>
  </si>
  <si>
    <t>BRefNo06</t>
  </si>
  <si>
    <t>BRefNo07</t>
  </si>
  <si>
    <t>BRefNo08</t>
  </si>
  <si>
    <t>BRefNo09</t>
  </si>
  <si>
    <t>BRefNo10</t>
  </si>
  <si>
    <t>BRefNo11</t>
  </si>
  <si>
    <t>BRefNo12</t>
  </si>
  <si>
    <t>BRefNo13</t>
  </si>
  <si>
    <t>BRefNo14</t>
  </si>
  <si>
    <t>BRefNo15</t>
  </si>
  <si>
    <t>BDate04</t>
  </si>
  <si>
    <t>BDate05</t>
  </si>
  <si>
    <t>BDate06</t>
  </si>
  <si>
    <t>BDate07</t>
  </si>
  <si>
    <t>BDate08</t>
  </si>
  <si>
    <t>BDate09</t>
  </si>
  <si>
    <t>BDate10</t>
  </si>
  <si>
    <t>BDate11</t>
  </si>
  <si>
    <t>BDate12</t>
  </si>
  <si>
    <t>BDate13</t>
  </si>
  <si>
    <t>BDate14</t>
  </si>
  <si>
    <t>BDate15</t>
  </si>
  <si>
    <t>BDesc03</t>
  </si>
  <si>
    <t>BDesc04</t>
  </si>
  <si>
    <t>BDesc05</t>
  </si>
  <si>
    <t>BDesc06</t>
  </si>
  <si>
    <t>BDesc07</t>
  </si>
  <si>
    <t>BDesc08</t>
  </si>
  <si>
    <t>BDesc09</t>
  </si>
  <si>
    <t>BDesc10</t>
  </si>
  <si>
    <t>BDesc11</t>
  </si>
  <si>
    <t>BDesc12</t>
  </si>
  <si>
    <t>BDesc13</t>
  </si>
  <si>
    <t>BDesc14</t>
  </si>
  <si>
    <t>BDesc15</t>
  </si>
  <si>
    <t>BAmount03</t>
  </si>
  <si>
    <t>BAmount04</t>
  </si>
  <si>
    <t>BAmount05</t>
  </si>
  <si>
    <t>BAmount06</t>
  </si>
  <si>
    <t>BAmount07</t>
  </si>
  <si>
    <t>BAmount08</t>
  </si>
  <si>
    <t>BAmount09</t>
  </si>
  <si>
    <t>BAmount10</t>
  </si>
  <si>
    <t>BAmount11</t>
  </si>
  <si>
    <t>BAmount12</t>
  </si>
  <si>
    <t>BAmount13</t>
  </si>
  <si>
    <t>BAmount14</t>
  </si>
  <si>
    <t>BAmount15</t>
  </si>
  <si>
    <t>ERStatus</t>
  </si>
  <si>
    <t>Limitation</t>
  </si>
  <si>
    <t>StaffID</t>
  </si>
  <si>
    <t>ExpCode</t>
  </si>
  <si>
    <t>ExpDesc</t>
  </si>
  <si>
    <t>IDNO</t>
  </si>
  <si>
    <t>RefDesc</t>
  </si>
  <si>
    <t>LimitedAmount</t>
  </si>
  <si>
    <t>ERORefNo</t>
  </si>
  <si>
    <t>EROAmount</t>
  </si>
  <si>
    <t>EROExpCode</t>
  </si>
  <si>
    <t>BChk02</t>
  </si>
  <si>
    <t>BChk03</t>
  </si>
  <si>
    <t>BChk04</t>
  </si>
  <si>
    <t>BChk05</t>
  </si>
  <si>
    <t>BChk06</t>
  </si>
  <si>
    <t>BChk07</t>
  </si>
  <si>
    <t>BChk15</t>
  </si>
  <si>
    <t>BChk08</t>
  </si>
  <si>
    <t>BChk14</t>
  </si>
  <si>
    <t>BChk13</t>
  </si>
  <si>
    <t>BChk12</t>
  </si>
  <si>
    <t>BChk11</t>
  </si>
  <si>
    <t>BChk10</t>
  </si>
  <si>
    <t>BChk09</t>
  </si>
  <si>
    <t>BChk01</t>
  </si>
  <si>
    <t>ERODesc01</t>
  </si>
  <si>
    <t>ERODesc02</t>
  </si>
  <si>
    <t>ERODesc03</t>
  </si>
  <si>
    <t>ERODate01</t>
  </si>
  <si>
    <t>ERODate02</t>
  </si>
  <si>
    <t>EROCheck01</t>
  </si>
  <si>
    <t>PBatchNo</t>
  </si>
  <si>
    <t>Limited Amount</t>
  </si>
  <si>
    <t>HR Approved</t>
  </si>
  <si>
    <t>ERSTATUS</t>
  </si>
  <si>
    <t>ec28b125-3995-48ec-9ca6-2a0c68b03435</t>
  </si>
  <si>
    <t>ERDesc</t>
  </si>
  <si>
    <t>ERClosed</t>
  </si>
  <si>
    <t>ERFunction</t>
  </si>
  <si>
    <t>ERNote</t>
  </si>
  <si>
    <t>Closed</t>
  </si>
  <si>
    <t>Expenses Reimbursement &gt; Status</t>
  </si>
  <si>
    <t>ER06073124</t>
  </si>
  <si>
    <t>วิกรานต์ อินทรประจักษ์</t>
  </si>
  <si>
    <t>ยานพาหนะ - ค่าน้ำมัน</t>
  </si>
  <si>
    <t xml:space="preserve">THB </t>
  </si>
  <si>
    <t>ER04399470</t>
  </si>
  <si>
    <t>ER05350837</t>
  </si>
  <si>
    <t>ER05470100</t>
  </si>
  <si>
    <t>ER05498912</t>
  </si>
  <si>
    <t>ER05542434</t>
  </si>
  <si>
    <t>ER05554354</t>
  </si>
  <si>
    <t>ER05563521</t>
  </si>
  <si>
    <t>ER05574069</t>
  </si>
  <si>
    <t>ER06249385</t>
  </si>
  <si>
    <t>HeadRefNo</t>
  </si>
  <si>
    <t>ERODesc04</t>
  </si>
  <si>
    <t>ERODesc05</t>
  </si>
  <si>
    <t>ERODate03</t>
  </si>
  <si>
    <t>ERODate04</t>
  </si>
  <si>
    <t>ERODate05</t>
  </si>
  <si>
    <t>ERODate06</t>
  </si>
  <si>
    <t>EROCheck02</t>
  </si>
  <si>
    <t>ERODesc06</t>
  </si>
  <si>
    <t>EROCheck03</t>
  </si>
  <si>
    <t>EROCheck04</t>
  </si>
  <si>
    <t>EROCheck05</t>
  </si>
  <si>
    <t>EROCheck06</t>
  </si>
  <si>
    <t>EROCode01</t>
  </si>
  <si>
    <t>EROCode02</t>
  </si>
  <si>
    <t>EROCode03</t>
  </si>
  <si>
    <t>EROCode04</t>
  </si>
  <si>
    <t>EROCode05</t>
  </si>
  <si>
    <t>EROCode06</t>
  </si>
  <si>
    <t>ERORefNo1</t>
  </si>
  <si>
    <t>ERORefNo2</t>
  </si>
  <si>
    <t>ERORefNo3</t>
  </si>
  <si>
    <t>ERORefNo4</t>
  </si>
  <si>
    <t>ERORefNo5</t>
  </si>
  <si>
    <t>ERORefNo6</t>
  </si>
  <si>
    <t>EROAmount1</t>
  </si>
  <si>
    <t>EROAmount2</t>
  </si>
  <si>
    <t>EROAmount3</t>
  </si>
  <si>
    <t>EROAmount4</t>
  </si>
  <si>
    <t>EROAmount5</t>
  </si>
  <si>
    <t>EROAmount6</t>
  </si>
  <si>
    <t>PBatchDate</t>
  </si>
  <si>
    <t>EROSum1</t>
  </si>
  <si>
    <t>EROSum2</t>
  </si>
  <si>
    <t>EROSum3</t>
  </si>
  <si>
    <t>EROSum4</t>
  </si>
  <si>
    <t>EROSum5</t>
  </si>
  <si>
    <t>EROSum6</t>
  </si>
  <si>
    <t>OtherRefNo</t>
  </si>
  <si>
    <t>PSPvNO</t>
  </si>
  <si>
    <t>PSPvDate</t>
  </si>
  <si>
    <t>Head RefNo</t>
  </si>
  <si>
    <t>Employee ID</t>
  </si>
  <si>
    <t>Employee Name</t>
  </si>
  <si>
    <t>Expenses Description</t>
  </si>
  <si>
    <t>Local Amount</t>
  </si>
  <si>
    <t>Other RefNo</t>
  </si>
  <si>
    <t>P-Batch No</t>
  </si>
  <si>
    <t>P-Batch Date</t>
  </si>
  <si>
    <t>Peoplesoft PV NO</t>
  </si>
  <si>
    <t>Peoplesoft PV Date</t>
  </si>
  <si>
    <t>Remit To 2</t>
  </si>
  <si>
    <t>Remit To 1</t>
  </si>
  <si>
    <t>Remit To Amount1</t>
  </si>
  <si>
    <t>Remit To Amount2</t>
  </si>
  <si>
    <t>Remit To Diff1</t>
  </si>
  <si>
    <t>Remit To Diff2</t>
  </si>
  <si>
    <t>Remit To Note1</t>
  </si>
  <si>
    <t>Remit To Note2</t>
  </si>
  <si>
    <t>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 FROM EXPREIM</t>
  </si>
  <si>
    <t>Expenses Reimbursement Database and Master files Generate and Link to Other Database Table</t>
  </si>
  <si>
    <t>Expenses Reimbursement Conceptual Design (Excel)</t>
  </si>
  <si>
    <t>API - Data Connection CRUD - By Javascript ES6 (Wachiraphan - Developer) / Json Model Setup</t>
  </si>
  <si>
    <t>Menu Setup + User Rights + Group Rights + Roles Rights + Scopebase</t>
  </si>
  <si>
    <t>Master Files Page Generate (by Page Generate Program (Excel VBA))</t>
  </si>
  <si>
    <t>Dashboard - FA, HR, Management and users( only their records)</t>
  </si>
  <si>
    <r>
      <t xml:space="preserve">Expenses Reimbursement PAGE Design / Workflow / Calculation - General Form </t>
    </r>
    <r>
      <rPr>
        <b/>
        <sz val="10"/>
        <rFont val="Calibri"/>
        <family val="2"/>
        <scheme val="minor"/>
      </rPr>
      <t>(prepare for  Medical + Fleet Card + Others Form)</t>
    </r>
  </si>
  <si>
    <t>Export Data to Excel in PeopleSoft Standard payment Format - use for import to PeopleSoft (Wachiraphan, Wikran)</t>
  </si>
  <si>
    <t>Bill No</t>
  </si>
  <si>
    <t>Bill Date</t>
  </si>
  <si>
    <t>IPD/OPD</t>
  </si>
  <si>
    <t>โรค</t>
  </si>
  <si>
    <t>ประเภทการรักษา</t>
  </si>
  <si>
    <t>ชื่อผู้ป่วย</t>
  </si>
  <si>
    <t>ประเภทผู้ป่วย</t>
  </si>
  <si>
    <t>x</t>
  </si>
  <si>
    <t>Employee/Spouse/Child</t>
  </si>
  <si>
    <t xml:space="preserve"> Anthrax AIDS AIDS - Acquired Immune Deficiency Syndrome Antiretroviral Drug; ARV Amoebiasis Other Organ Liver Abscess Acute Flaccid Paralysis (AFP)</t>
  </si>
  <si>
    <t xml:space="preserve"> Botulism Bacillary dysentery, shigellosis</t>
  </si>
  <si>
    <t xml:space="preserve"> Cassava Cholera Ciguatera Chancroid Condyloma acuminate Condom Cardiovacular Disease Cholera Chikungunya</t>
  </si>
  <si>
    <t xml:space="preserve"> Dengue Haemorrhagic Fever Disaster Diphtheria Dengue Fever Diabetes mellitus Drowning Diffusely adherent E. coli Drug Poisoning</t>
  </si>
  <si>
    <t xml:space="preserve"> Enterohemorrhagic E. coli Ebola Enterotoxigenic E. coli Enteroinvasive E. coli Enteropathogenic E. coli Enteroaggregative E. coli Enteric fever</t>
  </si>
  <si>
    <t xml:space="preserve"> Food Poisoning Falls prevention Filariasis</t>
  </si>
  <si>
    <t xml:space="preserve"> Genital herpes Gonorrhoea GASTROENTERITIS, ACUTE VIRUS Gas Vapor Poisoning</t>
  </si>
  <si>
    <t xml:space="preserve"> Hand Foot Mouth Hepatitis A Highly Pathogenic Avian Influenza Hypertention HIV Heavy Metal Poisoning Hepatitis D Hepatitis E Hepatitis C H.conjunctivitis</t>
  </si>
  <si>
    <t xml:space="preserve"> Influenza Influenza Ischemic heart disease</t>
  </si>
  <si>
    <t xml:space="preserve"> Kidney Disease</t>
  </si>
  <si>
    <t xml:space="preserve"> Legionellosi Leptospirosis Lymphogranulomavenereum Leprosy หรือ Hansen's Disease (odpc5) Leishmaniasis</t>
  </si>
  <si>
    <t xml:space="preserve"> Malaria Meningococcal Disease Molluscumcontagiosum Measles Mumps Melioidosis Meningitis</t>
  </si>
  <si>
    <t xml:space="preserve"> Non – Specific Urethritis</t>
  </si>
  <si>
    <t xml:space="preserve"> Pneumonia Pertussis Pediculosis Petroleum Poisoning Pyrexia of unknown origin, P.U.O., Fever cause Pulmonary T.B. Paratyphoid fever</t>
  </si>
  <si>
    <t xml:space="preserve"> Rabies Rubella Road Traffic Injury (RTI)</t>
  </si>
  <si>
    <t xml:space="preserve"> Sexually transmitted infections STIs Syphilis Stroke Scrub Typhus, Mite-borne typhus fever Syphylis Scarlet fever</t>
  </si>
  <si>
    <t xml:space="preserve"> TB ODPC5 Tetanus, Lockjaw T.B.meningitis</t>
  </si>
  <si>
    <t xml:space="preserve"> Vaginal trichomoniasis Vaginal candidiasis</t>
  </si>
  <si>
    <t xml:space="preserve"> West Nile</t>
  </si>
  <si>
    <t>Disease</t>
  </si>
  <si>
    <t>ไข้รากสาดน้อย</t>
  </si>
  <si>
    <t>โรคหัวใจขาดเลือด</t>
  </si>
  <si>
    <t>ไข้รากสาดเทียม (Enteric fever)</t>
  </si>
  <si>
    <t>การบาดเจ็บจากการจราจรทางถนน (RTI)</t>
  </si>
  <si>
    <t>ไข้สมองอักเสบ (West Nile)</t>
  </si>
  <si>
    <t>อุจจาระร่วงจากเชื้อ (Enterotoxigenic E. coli)</t>
  </si>
  <si>
    <t>โรคหลอดเลือดสมอง</t>
  </si>
  <si>
    <t>เชื้อราช่องคลอด</t>
  </si>
  <si>
    <t>เยื่อหุ้มสมองอักเสบ (Meningitis)</t>
  </si>
  <si>
    <t>เริมอวัยวะเพศ</t>
  </si>
  <si>
    <t>เรียลีเจียนเนลโลสิส (Legionellosis)</t>
  </si>
  <si>
    <t>เลปโตสไปโรซิส (Leptospirosis)</t>
  </si>
  <si>
    <t>เอดส์ เอดส์ (AIDS - Acquired Immune Deficiency Syndrome)</t>
  </si>
  <si>
    <t>โบทูลิซึม (Botulism)</t>
  </si>
  <si>
    <t>โมลิออยโดสิส</t>
  </si>
  <si>
    <t>โรคเท้าช้าง (Filariasis)</t>
  </si>
  <si>
    <t>โรคเบาหวาน</t>
  </si>
  <si>
    <t>โรคเมลิออยโดสิส (Melioidosis)</t>
  </si>
  <si>
    <t>โรคไตเรื้อรัง</t>
  </si>
  <si>
    <t>โรคไอกรน (Pertussis)</t>
  </si>
  <si>
    <t>โรคกล้ามเนื้ออัมพาตอ่อนปวกเปียกแบบเฉียบพลัน Acute Flaccid Paralysis (AFP)</t>
  </si>
  <si>
    <t>โรคความดันโลหิตสูง</t>
  </si>
  <si>
    <t>โรคจากภัยพิบัติธรรมชาติ (Disaster)</t>
  </si>
  <si>
    <t>โรคชิคุนกุนยา (Chikungunya)</t>
  </si>
  <si>
    <t>โรคซิฟิลิส (Syphylis)</t>
  </si>
  <si>
    <t>โรคตาแดง</t>
  </si>
  <si>
    <t>โรคติดต่อทางเพศสัมพันธ์</t>
  </si>
  <si>
    <t>โรคหลอดเลือดและหัวใจ</t>
  </si>
  <si>
    <t>โลน</t>
  </si>
  <si>
    <t>ไข้ หรือ ไข้ไม่ทราบสาเหตุ (Pyrexia of unknown origin, P.U.O., Fever cause)</t>
  </si>
  <si>
    <t>ไข้เลือดออก (Dengue Fever)</t>
  </si>
  <si>
    <t>ไข้เลือดออกเดงกี (Dengue Haemorrhagic Fever)</t>
  </si>
  <si>
    <t>ไข้เอนเทอริค</t>
  </si>
  <si>
    <t>ไข้ไทฟอยด์และพาราไทฟอยด์ (Paratyphoid fever</t>
  </si>
  <si>
    <t>ไข้กาฬหลังแอ่น (Meningococcal Disease</t>
  </si>
  <si>
    <t>ไข้หวัดใหญ่ (Influenza)</t>
  </si>
  <si>
    <t>ไข้หวัดใหญ่สายพันธ์ใหม่ชนิด A</t>
  </si>
  <si>
    <t>ไข้อีดำอีแดง (Scarlet fever)</t>
  </si>
  <si>
    <t>ไวรัสตับอับเสบเอ (Hepatitis A)</t>
  </si>
  <si>
    <t>กามโรคของต่อมและท่อน้ำเหลือง</t>
  </si>
  <si>
    <t>จมน้ำ</t>
  </si>
  <si>
    <t>ซิฟิลิส</t>
  </si>
  <si>
    <t>ติดเชื้อระบบทางเดินอาหารจากแบคทีเรียชนิดเฉียบพลัน (Cholera)</t>
  </si>
  <si>
    <t>ทางเดินอาหารอักเสบเฉียบพลันจากไวรัส (GASTROENTERITIS, ACUTE VIRUS)</t>
  </si>
  <si>
    <t>บาดทะยัก (Tetanus, Lockjaw)</t>
  </si>
  <si>
    <t>บิดบาซิลลารี่ (Bacillary dysentery, shigellosis)</t>
  </si>
  <si>
    <t>ปอดอักเสบ (Pneumonia)</t>
  </si>
  <si>
    <t>ฝีในตับ (Amoebiasis Other Organ Liver Abscess)</t>
  </si>
  <si>
    <t>พยาธิช่องคลอด</t>
  </si>
  <si>
    <t>พลัดตกหกล้มในผู้สูงอายุ</t>
  </si>
  <si>
    <t>พิษจากยารักษาโรค (Drug Poisoning)</t>
  </si>
  <si>
    <t>พิษจากแก๊ส สารไอระเหย (Gas Vapor Poisoning)</t>
  </si>
  <si>
    <t>พิษจากโลหะหนัก (Heavy Metal Poisoning)</t>
  </si>
  <si>
    <t>พิษจากสารปิโตรเลียม (Petroleum Poisoning)</t>
  </si>
  <si>
    <t>พิษปลาปักเป้า</t>
  </si>
  <si>
    <t>มาลาเรีย (Malaria)</t>
  </si>
  <si>
    <t>มือเท้าปาก (Hand Foot Mouth)</t>
  </si>
  <si>
    <t>วัณโรค</t>
  </si>
  <si>
    <t>เอชไอวี</t>
  </si>
  <si>
    <t>สครับไทฟัส (Scrub Typhus, Mite-borne typhus fever)</t>
  </si>
  <si>
    <t>หนองใน</t>
  </si>
  <si>
    <t>หนองในเทียม</t>
  </si>
  <si>
    <t>หัดเยอรมันหรือรูเบลล่า (Rubella)</t>
  </si>
  <si>
    <t>หูดข้าวสุก</t>
  </si>
  <si>
    <t>หูดหงอนไก่</t>
  </si>
  <si>
    <t>อหิวาตกโรค (Cholera)</t>
  </si>
  <si>
    <t>อาหารเป็นพิษ (Food Poisoning)</t>
  </si>
  <si>
    <t>อาหารเป็นพิษจากมันสัมปะหลัง (Cassava)</t>
  </si>
  <si>
    <t>อีโบล่า (Ebola)</t>
  </si>
  <si>
    <t>อุจจาระร่วงจากเชื้อ (Diffusely adherent E. coli)</t>
  </si>
  <si>
    <t>อุจจาระร่วงจากเชื้อ (Enteroaggregative E. coli)</t>
  </si>
  <si>
    <t>อุจจาระร่วงจากเชื้อ (Enterohemorrhagic E. coli)</t>
  </si>
  <si>
    <t>อุจจาระร่วงจากเชื้อ (Enteroinvasive E. coli)</t>
  </si>
  <si>
    <t>อุจจาระร่วงจากเชื้อ (Enteropathogenic E. coli)</t>
  </si>
  <si>
    <t xml:space="preserve">เรื้อน (Leprosy หรือ Hansen's Disease) </t>
  </si>
  <si>
    <t>พิษสุนัขบ้า (Rabies)</t>
  </si>
  <si>
    <t>โรคไข้หวัดใหญ่ในสัตว์ (HPAI)</t>
  </si>
  <si>
    <t>โรควัณโรคเยื่อหุ้มสมอง (T.B.meningitis)</t>
  </si>
  <si>
    <t>โรคลิชมาเนียที่อวัยวะภายใน (Leishmaniasis)</t>
  </si>
  <si>
    <t>โรคหัด (Measles)</t>
  </si>
  <si>
    <t>ไวรัสตับอับเสบซี (Hepatitis C)</t>
  </si>
  <si>
    <t>ไวรัสตับอับเสบอี (Hepatitis E)</t>
  </si>
  <si>
    <t>คอตีบ (Diphtheria)</t>
  </si>
  <si>
    <t>คางทูม (Mumps)</t>
  </si>
  <si>
    <t>โรคตาอักเสบ (H.conjunctivitis)</t>
  </si>
  <si>
    <t>ไวรัสตับอับเสบดี (Hepatitis D)</t>
  </si>
  <si>
    <t>ซิกัวเทอรา (Ciguatera)</t>
  </si>
  <si>
    <t>โรควัณโรคปอด (Pulmonary T.B.)</t>
  </si>
  <si>
    <t>ไข้หวัด</t>
  </si>
  <si>
    <t>กรุงเทพ</t>
  </si>
  <si>
    <t>2 ซอยศูนย์วิจัย 7 ถนนเพชรบุรีตัดใหม่</t>
  </si>
  <si>
    <t>ห้วยขวาง</t>
  </si>
  <si>
    <t>กรุงเทพมหานคร</t>
  </si>
  <si>
    <t>กรุงเทพคริสเตียน</t>
  </si>
  <si>
    <t>124 ม.- ซ.- ถ.สีลม ต.สุริยวงศ์</t>
  </si>
  <si>
    <t>บางรัก</t>
  </si>
  <si>
    <t>กลาง</t>
  </si>
  <si>
    <t>514 ม.- ซ.- ถ.หลวง ต.ป้อมปราบ</t>
  </si>
  <si>
    <t>ป้อมปราบศัตรูพ่าย</t>
  </si>
  <si>
    <t>กล้วยน้ำไท พระโขนง</t>
  </si>
  <si>
    <t>80 ม.. ซ.โรงพยาบาล2 ถ.พระราม4 ต.คลองเตย</t>
  </si>
  <si>
    <t>คลองเตย</t>
  </si>
  <si>
    <t>27 สุขุวิท 68 ม.- ซ.(โสภณ) ถ.สุขุมวิท ต.บางนา</t>
  </si>
  <si>
    <t>บางนา</t>
  </si>
  <si>
    <t>คลองตัน</t>
  </si>
  <si>
    <t>3284 ม.- ซ.- ถ.เพชรบุรีตัดใหม่ ต.บางกะปิ</t>
  </si>
  <si>
    <t>คามิลเลียน ทองหล่อ</t>
  </si>
  <si>
    <t>423 ม.- ซ.สุขุมวิท55 ถ.สุขุมวิท ต.คลองตัน</t>
  </si>
  <si>
    <t>พระโขนง</t>
  </si>
  <si>
    <t>จุฬารัตน์ 7</t>
  </si>
  <si>
    <t>142/5-9 ม.- ซ.- ถ.ริมถนนอ่อนนุช 90 ต.ประเวศ</t>
  </si>
  <si>
    <t>ประเวศ</t>
  </si>
  <si>
    <t>จุฬารัตน์ 8</t>
  </si>
  <si>
    <t>342/7-8 ม.- ซ.- ถ.อ่อนนุช ต.ลาดกระบัง</t>
  </si>
  <si>
    <t>ลาดกระบัง</t>
  </si>
  <si>
    <t>จุฬาลงกรณ์</t>
  </si>
  <si>
    <t>1873 ม.- ซ.- ถ.พระราม4 ต.ปทุมวัน</t>
  </si>
  <si>
    <t>ปทุมวัน</t>
  </si>
  <si>
    <t>ตากสิน</t>
  </si>
  <si>
    <t>543 ม.- ซ.- ถ.สมเด็จเจ้าพระยา ต.คลองสาน</t>
  </si>
  <si>
    <t>คลองสาน</t>
  </si>
  <si>
    <t>ตำรวจ</t>
  </si>
  <si>
    <t>492/1 ม.- ซ.- ถ.พระราม1 ต.ปทุมวัน</t>
  </si>
  <si>
    <t>ธนบุรี</t>
  </si>
  <si>
    <t>34/1 ม.- ซ.แสงศึกษา ถ.อิสรภาพ ต.บ้านช่างหล่อ</t>
  </si>
  <si>
    <t>บางกอกน้อย</t>
  </si>
  <si>
    <t>ธนบุรี 1</t>
  </si>
  <si>
    <t>34/1 ถนนอิสรภาพ ซ.44 แขวงบ้านช่างหล่อ</t>
  </si>
  <si>
    <t>ธนบุรี 2</t>
  </si>
  <si>
    <t>43/4 ถ.บรมราชชนนี ต.ศาลาธรรมศพน์</t>
  </si>
  <si>
    <t>ทวีวัฒนา</t>
  </si>
  <si>
    <t>ธนบุรี บำรุงเมือง</t>
  </si>
  <si>
    <t>611 ถนนบำรุงเมือง แขวงคลองมหานาค</t>
  </si>
  <si>
    <t>ป้อมปราบ</t>
  </si>
  <si>
    <t>นครธน</t>
  </si>
  <si>
    <t>49 ม.6 ซ.- ถ.พระราม 2 ต.แสมดำ</t>
  </si>
  <si>
    <t>บางขุนเทียน</t>
  </si>
  <si>
    <t>นพรัตนราชธานี</t>
  </si>
  <si>
    <t>679 ม.5 ซ.- ถ.รามอินทรา ต.คันนายาว</t>
  </si>
  <si>
    <t>คันนายาว</t>
  </si>
  <si>
    <t>นวมินทร์ 1</t>
  </si>
  <si>
    <t>47/94 ม.. ซ.- ถ.สีหบุรานุกิจ ต.มีนบุรี</t>
  </si>
  <si>
    <t>มีนบุรี</t>
  </si>
  <si>
    <t>นวมินทร์ 9</t>
  </si>
  <si>
    <t>96 ถ.สีหบุรานุกิจ แขวงมีนบุรี</t>
  </si>
  <si>
    <t>บริษัท โรงพยาบาลเยาวรักษ์ จำกัด</t>
  </si>
  <si>
    <t>1363-1375 ม.- ซ.- ถ.เทอดไทย ต.ตลาดพลู</t>
  </si>
  <si>
    <t>บางกอก 9 อินเตอร์</t>
  </si>
  <si>
    <t>362 ถนนพระราม 2 แขวงบางมด</t>
  </si>
  <si>
    <t>จอมทอง</t>
  </si>
  <si>
    <t>บางกอก9(อินเตอร์เนชั่นแนล)</t>
  </si>
  <si>
    <t>8/245 ม.4 ซ.- ถ.พระราม 2 ต.บางมด</t>
  </si>
  <si>
    <t>บางนา 1</t>
  </si>
  <si>
    <t>1302 ถ.บางนา-ตราด กม.3 แขวงบางนา</t>
  </si>
  <si>
    <t>2 ซ.สุขสวัสดิ์ 25/1 ถ.สุขสวัสดิ์ ต.บางปะกอก</t>
  </si>
  <si>
    <t>ราษฎร์บูรณะ</t>
  </si>
  <si>
    <t>38/7-8 ม.6 ซ.เอกชัย 64/3 ถ.เอกชัย ต.บางบอน</t>
  </si>
  <si>
    <t>115/524 หมู่ 4 ถนนเอกชัย แขวงบางบอน</t>
  </si>
  <si>
    <t>บางบอน</t>
  </si>
  <si>
    <t>บางมด</t>
  </si>
  <si>
    <t>59/7 ม.10 ซ.- ถ.พระราม 2 ต.บางมด</t>
  </si>
  <si>
    <t>บางมด 3</t>
  </si>
  <si>
    <t>71/5-6 ม.8 ซ.เอกชัย 36/3 ถ.เอกชัย ต.บางบอน</t>
  </si>
  <si>
    <t>บางโพ</t>
  </si>
  <si>
    <t>95 ม.- ซ.- ถ.ประชาราษฏร์ 2 ต.บางซื่อ</t>
  </si>
  <si>
    <t>บางซื่อ</t>
  </si>
  <si>
    <t>บางไผ่</t>
  </si>
  <si>
    <t>58/2 ม.8 ซ.เพชรเกษม 22 ถ.เพชรเกษม ต.ปากคลองภาษีเจริญ</t>
  </si>
  <si>
    <t>ภาษีเจริญ</t>
  </si>
  <si>
    <t>บำรุงราษฎร์</t>
  </si>
  <si>
    <t>33 ซ.สุขุมวิท3(นานาเหนือ) ถ.สุขุมวิท แขวงคลองเตยเหนือ</t>
  </si>
  <si>
    <t>วัฒนา</t>
  </si>
  <si>
    <t>บี.แคร์.เมดิคอลเซ็นเตอร์</t>
  </si>
  <si>
    <t>29 ม.6 ซ.- ถ.พหลโยธิน ต.สายไหม</t>
  </si>
  <si>
    <t>สายไหม</t>
  </si>
  <si>
    <t>บ้านใหม่โพลีคลีนิค</t>
  </si>
  <si>
    <t>2000 / 77 - 78 ถ.เจริญกรุง แขวงวัดพระยาไกร</t>
  </si>
  <si>
    <t>บางคอแหลม</t>
  </si>
  <si>
    <t>ประชาพัฒน์</t>
  </si>
  <si>
    <t>146 ม.4 ถ.สุขสวัสดิ์ บางปะกอก</t>
  </si>
  <si>
    <t>ปิยะเวท</t>
  </si>
  <si>
    <t>998 ถนนริมคลองสามเสน แขวงบางกะปิ</t>
  </si>
  <si>
    <t>พญาไท 1</t>
  </si>
  <si>
    <t>364/1 ม.- ซ.- ถ.ศรีอยุธยา ต.ถนนพญาไท</t>
  </si>
  <si>
    <t>ราชเทวี</t>
  </si>
  <si>
    <t>พญาไท 2</t>
  </si>
  <si>
    <t>943 ม.- ซ.- ถ.พหลโยธิน ต.สามเสนใน</t>
  </si>
  <si>
    <t>พญาไท</t>
  </si>
  <si>
    <t>พญาไท 3</t>
  </si>
  <si>
    <t>111 ม.- ซ.- ถ.เพชรเกษม ต.ปากคลองภาษีเจริญ</t>
  </si>
  <si>
    <t>พญาไท นวมินทร์</t>
  </si>
  <si>
    <t>44/505 ม.10 ซ.- ถ.นวมินทร์ ต.คลองกุ่ม</t>
  </si>
  <si>
    <t>บึงกุ่ม</t>
  </si>
  <si>
    <t>พระมงกุฎเกล้า</t>
  </si>
  <si>
    <t>315 ม.- ซ.- ถ.ราชเทวี ต.ทุ่งพญาไท</t>
  </si>
  <si>
    <t>พระราม 2</t>
  </si>
  <si>
    <t>78/1 ม.6 ซ.- ถ.พระราม2 ต.แสมดำ</t>
  </si>
  <si>
    <t>พระราม 9</t>
  </si>
  <si>
    <t>99 ม.- ซ.โรงพยาบาลพระรามเก้า ถ.พระรามที่9 ต.บางกะปิ</t>
  </si>
  <si>
    <t>ภูมิพลอดุลยเดช</t>
  </si>
  <si>
    <t>117 ม.2 ซ.- ถ.พหลโยธิน ต.คลองถนน</t>
  </si>
  <si>
    <t>มงกุฏวัฒนะ</t>
  </si>
  <si>
    <t>34/40 ม.1 ซ.- ถ.แจ้งวัฒนะ ทุ่งสองห้อง</t>
  </si>
  <si>
    <t>หลักสี่</t>
  </si>
  <si>
    <t>มิชชั่น เขตดุสิต</t>
  </si>
  <si>
    <t>430 ม.- ซ.- ถ.พิษณุโลก ต.สี่แยกมหานาค</t>
  </si>
  <si>
    <t>ดุสิต</t>
  </si>
  <si>
    <t>มเหสักข์ บางรัก</t>
  </si>
  <si>
    <t>46/7-9 ม.- ซ.ปราโมทย์ ถ.มเหสักข์ ต.สุริยวงศ์</t>
  </si>
  <si>
    <t>ยันฮี</t>
  </si>
  <si>
    <t>454 ถ.จรัญสนิทวงศ์ (ปากซอย90)แขวงบางอ้อ</t>
  </si>
  <si>
    <t>บางพลัด</t>
  </si>
  <si>
    <t>รัชดา-ท่าพระ</t>
  </si>
  <si>
    <t>6 ม.- ซ.- ถ.รัชดาภิเษก-ท่าพระ ต.ตลาดพลู</t>
  </si>
  <si>
    <t>ราชพิพัฒน์</t>
  </si>
  <si>
    <t>18 ม.- ซ.10 ถ.พุทธมณฑลสาย3 ต.บางไผ่</t>
  </si>
  <si>
    <t>บางแค</t>
  </si>
  <si>
    <t>ราชวิถี</t>
  </si>
  <si>
    <t>2 ม.- ซ.- ถ.พญาไท ต.ทุ่งพญาไท</t>
  </si>
  <si>
    <t>รามคำแหง</t>
  </si>
  <si>
    <t>436 ม.- ซ.รามคำแหง34 ถ.รามคำแหง ต.หัวหมาก</t>
  </si>
  <si>
    <t>บางกะปิ</t>
  </si>
  <si>
    <t>รามาธิบดี มหาวิทยาลัยมหิดล</t>
  </si>
  <si>
    <t>270 ม.- ซ.- ถ.พระราม6 ต.ทุ่งพญาไท</t>
  </si>
  <si>
    <t>ราษฏร์บูรณะ</t>
  </si>
  <si>
    <t>377 ถนนราษฎร์พัฒนา แขวงบางปะกอก</t>
  </si>
  <si>
    <t>2 ม.- ซ.ลาดกระบัง15 ถ.อ่อนนุช ต.ลาดกระบัง</t>
  </si>
  <si>
    <t>ลาดพร้าว</t>
  </si>
  <si>
    <t>2699 ม.- ซ.- ถ.ลาดพร้าว ต.วังทองหลาง</t>
  </si>
  <si>
    <t>วังทองหลาง</t>
  </si>
  <si>
    <t>วชิรพยาบาล</t>
  </si>
  <si>
    <t>681 ม.- ซ.- ถ.สามเสน ต.วชิรพยาบาล</t>
  </si>
  <si>
    <t>วิชัยเวช หนองแขม</t>
  </si>
  <si>
    <t>456-456/8 ม.- ซ.- ถ.เพชรเกษม ต.หนองค้างพลู</t>
  </si>
  <si>
    <t>หนองแขม</t>
  </si>
  <si>
    <t>วิชัยเวช แยกไฟฉาย</t>
  </si>
  <si>
    <t>240/1-7 ม.- ซ.- ถ.จรัญสนิทวงศ์28/6 ต.บ้านช่างหล่อ</t>
  </si>
  <si>
    <t>วิภาราม</t>
  </si>
  <si>
    <t>2677 ม.- ซ.- ถ.พัฒนาการ 51 ต.สวนหลวง</t>
  </si>
  <si>
    <t>สวนหลวง</t>
  </si>
  <si>
    <t>วิภาวดี</t>
  </si>
  <si>
    <t>51/3 ม.- ซ.- ถ.งามวงศ์วาน แขวงลาดยาว</t>
  </si>
  <si>
    <t>จตุจักร</t>
  </si>
  <si>
    <t>ศิครินทร์</t>
  </si>
  <si>
    <t>976 ถนนลาซาล แขวงบางนาใต้</t>
  </si>
  <si>
    <t>ศิริราชพยาบาล มหาวิทยาลัยมหิดล</t>
  </si>
  <si>
    <t>2 ม.1 ซ.- ถ.พรานนก ต.ศิริราช</t>
  </si>
  <si>
    <t>สมิติเวช ธนบุรี(กรุงธน1)</t>
  </si>
  <si>
    <t>337 ม.- ซ.- ถ.ตากสิน ต.บุคคโล</t>
  </si>
  <si>
    <t>สมิติเวช สุขุมวิท</t>
  </si>
  <si>
    <t>133 ซ.กลาง ถ.สุขุมวิท แขวงคลองตันเหนือ</t>
  </si>
  <si>
    <t>สมิติเวชศรีนครทร์</t>
  </si>
  <si>
    <t>488 ม.- ซ.- ถ.ศรีนครินทร์ ต.สวนหลวง</t>
  </si>
  <si>
    <t>สมเด็จพระปิ่นเกล้า</t>
  </si>
  <si>
    <t>504 ม.- ซ.- ถ.สมเด็จพระเจ้าตากสิน ต.บุคคโล</t>
  </si>
  <si>
    <t>สหแพทย์ โพลีคลีนิค</t>
  </si>
  <si>
    <t>825 / 408 - 409 ม.1 ถ.ประชาอุทิศ แขวงทุ่งครุ</t>
  </si>
  <si>
    <t>ทุ่งครุ</t>
  </si>
  <si>
    <t>91 ม.1 ซ.- ถ.สายไหม ต.สายไหม</t>
  </si>
  <si>
    <t>สินแพทย์</t>
  </si>
  <si>
    <t>9/919 ถ.รามอินทรา กม. 8.5 แขวงคันนายาว</t>
  </si>
  <si>
    <t>สิรินธร</t>
  </si>
  <si>
    <t>20 ม.- ซ.อ่อนนุช 90 ถ.- ต.ประเวศ</t>
  </si>
  <si>
    <t>สุขสวัสดิ์</t>
  </si>
  <si>
    <t>272 ถนนสุขสวัสดิ์ แขวงบางปะกอก</t>
  </si>
  <si>
    <t>สุขุมวิท พระโขนง</t>
  </si>
  <si>
    <t>1411 ม.- ซ.- ถ.สุขุมวิท ต.พระโขนงเหนือ</t>
  </si>
  <si>
    <t>หนองจอก</t>
  </si>
  <si>
    <t>48 ม.2 ซ.- ถ.เลียบวารี ต.กระทุ่มราย</t>
  </si>
  <si>
    <t>หลวงพ่อทวีศักดิ์ฯ</t>
  </si>
  <si>
    <t>6 ม.- ซ.หนองแขม-วัดศรีนวลฯ 1 ถ.- ต.หนองแขม</t>
  </si>
  <si>
    <t>หัวเฉียว</t>
  </si>
  <si>
    <t>665 ม.- ซ.- ถ.บำรุงเมือง ต.คลองมหานาค</t>
  </si>
  <si>
    <t>เกษมราษฎร์ รามคำแหง</t>
  </si>
  <si>
    <t>99/9 ถนนรามคำแหง แขวงสะพานสูง</t>
  </si>
  <si>
    <t>สะพานสูง</t>
  </si>
  <si>
    <t>เกษมราษฏร์ บางแค</t>
  </si>
  <si>
    <t>586,588 ม. ซ. ถ.เพชรเกษม ต.บางแค</t>
  </si>
  <si>
    <t>เกษมราษฏร์ประชาชื่น</t>
  </si>
  <si>
    <t>950 ม.- ซ.- ถ.ประชาชื่น ต.บางซื่อ</t>
  </si>
  <si>
    <t>เจริญกรุงประชารักษ์</t>
  </si>
  <si>
    <t>8 ม.- ซ.- ถ.เจริญกรุง ต.บางคอแหลม</t>
  </si>
  <si>
    <t>เจ้าพระยา</t>
  </si>
  <si>
    <t>113/44 ม.- ซ.ร.พ. เจ้าพระยา ถ.บรมราชชนนี ต.อรุณอัมรินทร์</t>
  </si>
  <si>
    <t>เซนหลุยส์</t>
  </si>
  <si>
    <t>27 ม.- ซ.- ถ.สาทรใต้ ต.ยานนาวา</t>
  </si>
  <si>
    <t>สาทร</t>
  </si>
  <si>
    <t>เซ็นทรัลเมติกโพลีคลินิก ดินแดง</t>
  </si>
  <si>
    <t>1026 ถ.ประชาสงเคราะห์ ดินแดง</t>
  </si>
  <si>
    <t>เซ็นทรัลเมติกโพลีคลินิก พระโขนง</t>
  </si>
  <si>
    <t>40/1-2 ถ.สุขุมวิท 71 แขวงคลองตัน</t>
  </si>
  <si>
    <t>เซ็นทรัลเมติกโพลีคลินิก รัชดา</t>
  </si>
  <si>
    <t>3062 ถ.ประชาสงเคราะห์</t>
  </si>
  <si>
    <t>ดินแดง</t>
  </si>
  <si>
    <t>เซ็นทรัลเมติกโพลีคลินิก เกษตร</t>
  </si>
  <si>
    <t>2127 งามวงศ์วาน บางเขน</t>
  </si>
  <si>
    <t>เซ็นทรัลเมติกโพลีคลินิก เซนต์หลุย</t>
  </si>
  <si>
    <t>9/9 ถ.จันทน์ ซ.เซนต์หลุยส์ 3 ทุ่งวัดดอน</t>
  </si>
  <si>
    <t>เซ็นทรัลเยอเนอรัล</t>
  </si>
  <si>
    <t>362/114 ม.8 ซ.- ถ.พหลโยธิน ต.อนุสาวรีย์</t>
  </si>
  <si>
    <t>บางเขน</t>
  </si>
  <si>
    <t>เทพธารินทร์</t>
  </si>
  <si>
    <t>3850 ถ.พระราม 4 คลองเตย</t>
  </si>
  <si>
    <t>เปาโล เมโมเรียล โชคชัย 4</t>
  </si>
  <si>
    <t>1 ม. - ซ.ลาดพร้าว 53 ถ.โชคชัย 4 ต.ลาดพร้าว</t>
  </si>
  <si>
    <t>เปาโลเกษตร(เมโย)</t>
  </si>
  <si>
    <t>2012/5-7 ม.- ซ.- ถ.พหลโยธิน ต.ลาดยาว</t>
  </si>
  <si>
    <t>เปาโลเมโมเรียล</t>
  </si>
  <si>
    <t>670/1 ม.- ซ.- ถ.พหลโยธิน ต.สามเสนใน</t>
  </si>
  <si>
    <t>เพชรเกษม-บางแค</t>
  </si>
  <si>
    <t>80/57 ม.4 ซ.เพชรเกษม39/2 ถ.เพชรเกษม ต.บางแค</t>
  </si>
  <si>
    <t>เพชรเวช</t>
  </si>
  <si>
    <t>2469/15 ม.- ซ.- ถ.เพชรบุรีตัดใหม่ ต.บางกะปิ</t>
  </si>
  <si>
    <t>เลิดสิน</t>
  </si>
  <si>
    <t>190 ม.- ซ.- ถ.สีลม ต.บางรัก</t>
  </si>
  <si>
    <t>เวชธานี</t>
  </si>
  <si>
    <t>1 ม.- ซ.ลาดพร้าว 111 ถ.ลาดพร้าว ต.วังทองหลาง</t>
  </si>
  <si>
    <t>เสรีรักษ์</t>
  </si>
  <si>
    <t>44 ม.- ซ.- ถ.เสรีไทย ต.มีนบุรี</t>
  </si>
  <si>
    <t>แพทย์ปัญญา</t>
  </si>
  <si>
    <t>124-126 ม.- ซ.สมานมิตร ถ.รามคำแหง(ซอย4) ต.สวนหลวง</t>
  </si>
  <si>
    <t>โรงงานยาสูบ</t>
  </si>
  <si>
    <t>184 ม.- ซ.- ถ.พระราม 4 ต.คลองเตย</t>
  </si>
  <si>
    <t>ไทยนครินทร์</t>
  </si>
  <si>
    <t>345 ถนนบางนา-ตราด กม.3.5 แขวงบางนา</t>
  </si>
  <si>
    <t>ไทยนครินทร์ บางนา</t>
  </si>
  <si>
    <t>345 ม.11 ซ.- ถ.บางนา-ตราด กม.3.5 ต.บางนา</t>
  </si>
  <si>
    <t>กรุงไทย</t>
  </si>
  <si>
    <t>56/96 ม.5 ซ.- ถ.ติวานนท์ ต.ปากเกร็ด</t>
  </si>
  <si>
    <t>ปากเกร็ด</t>
  </si>
  <si>
    <t>นนทบุรี</t>
  </si>
  <si>
    <t>ชลประทาน</t>
  </si>
  <si>
    <t>78 ม.1 ซ.- ถ.ติวานนท์ ต.บางตลาด</t>
  </si>
  <si>
    <t>นนทเวช</t>
  </si>
  <si>
    <t>30/8 ม.2 ซ.- ถ.งามวงศ์วาน ต.สวนใหญ่</t>
  </si>
  <si>
    <t>เมือง</t>
  </si>
  <si>
    <t>บางกรวย</t>
  </si>
  <si>
    <t>44 ม.8 ซ.- ถ.- ต.บางกรวย</t>
  </si>
  <si>
    <t>บางบัวทอง</t>
  </si>
  <si>
    <t>4 ม.3 ซ.- ถ.เทศบาล6 ต.โสนลอย</t>
  </si>
  <si>
    <t>บางใหญ่</t>
  </si>
  <si>
    <t>111 ม.3 ซ.- ถ.- ต.บางม่วง</t>
  </si>
  <si>
    <t>บำราศนราดูร</t>
  </si>
  <si>
    <t>126 ม.4 ซ.บำราศนราดูร ถ.ติวานนท์ ต.ตลาดขวัญ</t>
  </si>
  <si>
    <t>เมืองนนทบุรี</t>
  </si>
  <si>
    <t>70 ข ม.5 ซ.- ถ.- ต.ปากเกร็ด</t>
  </si>
  <si>
    <t>พระนั่งเกล้า</t>
  </si>
  <si>
    <t>206 ม.6 ซ.- ถ.นนทุบรี1 ต.บางกระสอ</t>
  </si>
  <si>
    <t>วิภารามปากเกร็ด</t>
  </si>
  <si>
    <t>132/215 ถนนแจ้งวัฒนะ แขวงปากเกร็ด</t>
  </si>
  <si>
    <t>ศูนย์การแพทย์เมืองทองธานี สหคลินิก</t>
  </si>
  <si>
    <t>58/107,109 ม.1 ซ.เมืองทองธานี 3 ถ.แจ้งวัฒนะ ต.คลองเกลือ</t>
  </si>
  <si>
    <t>อนันต์พัฒนา 2</t>
  </si>
  <si>
    <t>9 ม.4 ซ.- ถ.เทอดพระเกียติ ต.วัดชลอ</t>
  </si>
  <si>
    <t>เกษมราษฎร์ อินเตอร์เนชั่นแนล</t>
  </si>
  <si>
    <t>60 ม.6 ซ.- ถ.ตลิ่งชัน-สุพรรณบุรี ต.เสาธงหิน</t>
  </si>
  <si>
    <t>เซ็นทรัลเมดิกโพลีคลินิก ปากเกร็ด</t>
  </si>
  <si>
    <t>121/5 ถ.แจ้งวัฒนะ</t>
  </si>
  <si>
    <t>ไทรน้อย</t>
  </si>
  <si>
    <t>43/6 ม.5 ซ.- ถ.บางกรวย-ไทรน้อย ต.ไทรน้อย</t>
  </si>
  <si>
    <t>กรุงสยามเซนต์คาร์ลอส</t>
  </si>
  <si>
    <t>5/84 ม.2 ซ.- ถ.ติวานนท์ ต.บางกลาง</t>
  </si>
  <si>
    <t>เมืองปทุมธานี</t>
  </si>
  <si>
    <t>ปทุมธานี</t>
  </si>
  <si>
    <t>คลองหลวง</t>
  </si>
  <si>
    <t>30 ม.7 ซ.- ถ.บางขันธ์-หนองเสือ ต.คลองหก</t>
  </si>
  <si>
    <t>ธรรมศาสตร์เฉลิมพระเกียรติ</t>
  </si>
  <si>
    <t>95 ม.8 ซ.- ถ.พหลโยธิน ต.คลองหนึ่ง</t>
  </si>
  <si>
    <t>ธัญบุรี</t>
  </si>
  <si>
    <t>140 ม.2 ซ.- ถ.รังสิตนครนายก ต.รังสิต</t>
  </si>
  <si>
    <t>นวนคร</t>
  </si>
  <si>
    <t>98 ม.13 ซ.- ถ.พหลโยธิน ต.คลองหนึ่ง</t>
  </si>
  <si>
    <t>7 ม.- ซ.- ถ.ปทุมธานี ต.บางปรอก</t>
  </si>
  <si>
    <t>ปทุมเวช</t>
  </si>
  <si>
    <t>1 ม.- ซ.รังสิต - ปทุมธานี 6 ถ.รังสิต - ปทุมธานี ต.ประชาธิปัตย์</t>
  </si>
  <si>
    <t>ประชาธิปัตย์</t>
  </si>
  <si>
    <t>17 ม.- ซ.รังสิต-ปทุมธานี 7 ถ.- ต.ประชาธิปัตย์</t>
  </si>
  <si>
    <t>พร้อมสินคลีนิก</t>
  </si>
  <si>
    <t>57/38 ม.3 ถ.ปทุมธานี-สายใน ต.บางขะแยง</t>
  </si>
  <si>
    <t>ภัทร-ธนบุรี</t>
  </si>
  <si>
    <t>32/410 ม.6 ซ.- ถ.พหลโยธิน ต.คลองหนึ่ง</t>
  </si>
  <si>
    <t>ลาดหลุมแก้ว</t>
  </si>
  <si>
    <t>187 ม.4 ซ.- ถ.- ต.ระแหง</t>
  </si>
  <si>
    <t>ลำลูกกา</t>
  </si>
  <si>
    <t>46 ม.09 ซ.- ถ.- ต.ลำไทร</t>
  </si>
  <si>
    <t>สามโคก</t>
  </si>
  <si>
    <t>83 ม.06 ซ.- ถ.- ต.บ้านปทุม</t>
  </si>
  <si>
    <t>หนองเสือ</t>
  </si>
  <si>
    <t>140 ม.6 ซ.- ถ.- ต.บึงยา</t>
  </si>
  <si>
    <t>เปาโล รังสิต</t>
  </si>
  <si>
    <t>11/1 ถนนรังสิต-นครนายก ตำบลประชาธิปัตย์</t>
  </si>
  <si>
    <t>เมืองปทุม</t>
  </si>
  <si>
    <t>24/3-5 ม.- ซ.- ถ.ปทุมสัมพันธ์ ต.บางปรอก</t>
  </si>
  <si>
    <t>เอกปทุม</t>
  </si>
  <si>
    <t>757 ม.- ซ.- ถ.รังสิต-นครนายก ต.ประชาธิปัตย์</t>
  </si>
  <si>
    <t>แพทย์รังสิต ลำลูกกา</t>
  </si>
  <si>
    <t>733/345 ม.8 ซ.- ถ.พหลโยธิน ต.คูคต</t>
  </si>
  <si>
    <t>จุฬารัตน์ 1</t>
  </si>
  <si>
    <t>68/1-2 ม.- ซ.- ถ.บางนา-ตราด กม. 12 ต.ราชาเทวะ</t>
  </si>
  <si>
    <t>บางพลี</t>
  </si>
  <si>
    <t>สมุทรปราการ</t>
  </si>
  <si>
    <t>จุฬารัตน์ 4</t>
  </si>
  <si>
    <t>1541/6-7 ม.- ซ.- ถ.เทพารักษ์ กม.7 ต.สำโรงเหนือ</t>
  </si>
  <si>
    <t>เมืองสมุทรปราการ</t>
  </si>
  <si>
    <t>จุฬารัตน์ 5</t>
  </si>
  <si>
    <t>119/7 ม.16 ซ.- ถ.- ต.บางเสาธง</t>
  </si>
  <si>
    <t>728/1-2 ม.- ซ.- ถ.เทพารักษ์ ต.สำโรงเหนือ</t>
  </si>
  <si>
    <t>88/8 ม.11 ซ.- ถ.เทพารักษ์ ต.บางปลา</t>
  </si>
  <si>
    <t>90/5 ม.13 ซ.- ถ.กิ่งแก้ว ต.ราชาเทวะ</t>
  </si>
  <si>
    <t>จุฬาเวช</t>
  </si>
  <si>
    <t>1525/13-14 ม.4 ซ.เทพารักษ์ ถ.เทพารักษ์ ต.เทพารักษ์</t>
  </si>
  <si>
    <t>ชัยปราการ</t>
  </si>
  <si>
    <t>555 ม.3 ซ.- ถ.ปู่เจ้าสมิงพราย ต.สำโรงกลาง</t>
  </si>
  <si>
    <t>พระประแดง</t>
  </si>
  <si>
    <t>บางจาก</t>
  </si>
  <si>
    <t>35/3 ม.8 ซ.- ถ.- ต.บางจาก</t>
  </si>
  <si>
    <t>บางนา 5</t>
  </si>
  <si>
    <t>55 ม.4 ถนนเทพารักษ์ กม.11 ตำบลบางพลี</t>
  </si>
  <si>
    <t>9/9 ม.3 ซ.- ถ.บางนา-ตราด กม.23 ต.บางเสาธง</t>
  </si>
  <si>
    <t>บางเสาธง</t>
  </si>
  <si>
    <t>73/4-8 ม.5 ซ.- ถ.กิ่งแก้ว ต.ราชาเทวะ</t>
  </si>
  <si>
    <t>บางบ่อ</t>
  </si>
  <si>
    <t>89 ม.1 ซ.- ถ.เทพารักษ์ ต.บางเพรียง</t>
  </si>
  <si>
    <t>27/14 ม.10 ซ.- ถ.สุขสวัสดิ์ ต.ครุใน</t>
  </si>
  <si>
    <t>ปิยะมินทร์</t>
  </si>
  <si>
    <t>35/2 ม.- ซ.- ถ.บางนา-ตราด ต.บางแก้ว</t>
  </si>
  <si>
    <t>รวมชัยประชารักษ์</t>
  </si>
  <si>
    <t>168/26 ม.4 ซ.- ถ.บางนา-ตราด ต.บางเพรียง</t>
  </si>
  <si>
    <t>รัทรินทร์</t>
  </si>
  <si>
    <t>999/23 - 29 ม.6 ซ. - ถ.สุขุมวิท กม.34 ต.บางปูใหม่</t>
  </si>
  <si>
    <t>71 ม.- ซ.- ถ.จักกะพาก ต.ปากน้ำ</t>
  </si>
  <si>
    <t>สำโรงการแพทย์</t>
  </si>
  <si>
    <t>1748 ม.1 ซ.สุขุมวิท78 ถ.สุขุมวิท ต.สำโรงเหนือ</t>
  </si>
  <si>
    <t>เซ็นทรัลปาร์ค</t>
  </si>
  <si>
    <t>4/42 ม.1 ซ.- ถ.บางนา-ตราด ต.บางโฉลง</t>
  </si>
  <si>
    <t>เปาโล พระประแดง</t>
  </si>
  <si>
    <t>288 ม.1 ซ.- ถ.สุขสวัสดิ์ ต.ปากคลองบางปลากด</t>
  </si>
  <si>
    <t>พระสมุทรเจดีย์</t>
  </si>
  <si>
    <t>เปาโลเมโมเรียล สมุทรปราการ</t>
  </si>
  <si>
    <t>123 ม.8 ซ.- ถ.ศรีนครินทร์ ต.บางเมือง</t>
  </si>
  <si>
    <t>เมืองสมุทร</t>
  </si>
  <si>
    <t>456/36 ม.- ซ.เทศบาล 12 ถ.นารายณ์ปราบศึก ต.ปากน้ำ</t>
  </si>
  <si>
    <t>HOSPITAL</t>
  </si>
  <si>
    <t>ADDRESS</t>
  </si>
  <si>
    <t>TEL</t>
  </si>
  <si>
    <t>DISTRICT</t>
  </si>
  <si>
    <t>PROVINCE</t>
  </si>
  <si>
    <t>จุฬารัตน์ 2</t>
  </si>
  <si>
    <t>จุฬารัตน์ 3</t>
  </si>
  <si>
    <t>จุฬารัตน์ 9</t>
  </si>
  <si>
    <t>02-3103000    </t>
  </si>
  <si>
    <t>02-2351000-7    </t>
  </si>
  <si>
    <t>0-2220-8000 ต่อ 10824    </t>
  </si>
  <si>
    <t>0-27692000    </t>
  </si>
  <si>
    <t>02-3994260 ต่อ 2318    </t>
  </si>
  <si>
    <t>02-3192101-4    </t>
  </si>
  <si>
    <t>02 1851444    </t>
  </si>
  <si>
    <t>02-328-7653,02-329-1559-60    </t>
  </si>
  <si>
    <t>02-326-7993-4    </t>
  </si>
  <si>
    <t>-    </t>
  </si>
  <si>
    <t>0-24370123 ต่อ 1125    </t>
  </si>
  <si>
    <t>02-4872000     Fax : 02-4127343</t>
  </si>
  <si>
    <t>0-2448-3845-50    </t>
  </si>
  <si>
    <t>0222079999    </t>
  </si>
  <si>
    <t>02-4509999    </t>
  </si>
  <si>
    <t>02-9178803    </t>
  </si>
  <si>
    <t>02-9185080    </t>
  </si>
  <si>
    <t>02-518-1818    </t>
  </si>
  <si>
    <t>02-4655620-2    </t>
  </si>
  <si>
    <t>02-8771111    </t>
  </si>
  <si>
    <t>0-28771111 ต่อ 1138    </t>
  </si>
  <si>
    <t>02-7468630    </t>
  </si>
  <si>
    <t>02-8721111    </t>
  </si>
  <si>
    <t>028990130-9    </t>
  </si>
  <si>
    <t>02-8944111    </t>
  </si>
  <si>
    <t>02-8670606 ต่อ 2112,2127    </t>
  </si>
  <si>
    <t>02-4168561-2    </t>
  </si>
  <si>
    <t>025870136 ต่อ 1707    </t>
  </si>
  <si>
    <t>02-4570086    </t>
  </si>
  <si>
    <t>02-6671000 , 02-6671514    </t>
  </si>
  <si>
    <t>02-5233359-71    </t>
  </si>
  <si>
    <t>02-2890778 , 02-2920656    </t>
  </si>
  <si>
    <t>02-6256500    </t>
  </si>
  <si>
    <t>0-2617-2444    </t>
  </si>
  <si>
    <t>02-8691111    </t>
  </si>
  <si>
    <t>0-2944-7111     Fax : 02-9448060</t>
  </si>
  <si>
    <t>0-2354-7823    </t>
  </si>
  <si>
    <t>0-2451-4920-30    </t>
  </si>
  <si>
    <t>02 2488020    </t>
  </si>
  <si>
    <t>02534-7246    </t>
  </si>
  <si>
    <t>0-2574-5000-9    </t>
  </si>
  <si>
    <t>02-2811422    </t>
  </si>
  <si>
    <t>02-8790300    </t>
  </si>
  <si>
    <t>02-4665031    </t>
  </si>
  <si>
    <t>0-2354-8108 ต่อ 6701    </t>
  </si>
  <si>
    <t>02-3740200-16    </t>
  </si>
  <si>
    <t>02-201-2753    </t>
  </si>
  <si>
    <t>02-4270175    </t>
  </si>
  <si>
    <t>023269995 ต่อ234    </t>
  </si>
  <si>
    <t>02-9322929    </t>
  </si>
  <si>
    <t>02-244-3687    </t>
  </si>
  <si>
    <t>0-2441-6999    </t>
  </si>
  <si>
    <t>02-4120055-60    </t>
  </si>
  <si>
    <t>02-722-2500-1    </t>
  </si>
  <si>
    <t>02-561-1111    </t>
  </si>
  <si>
    <t>02-366-9900    </t>
  </si>
  <si>
    <t>02-4198373    </t>
  </si>
  <si>
    <t>0-24380000    </t>
  </si>
  <si>
    <t>02-7118000    </t>
  </si>
  <si>
    <t>0-2378-9000    </t>
  </si>
  <si>
    <t>02-4752584    </t>
  </si>
  <si>
    <t>02-8735783-4    </t>
  </si>
  <si>
    <t>0-2991-8999 ต่อ 1228    </t>
  </si>
  <si>
    <t>02-9485380-90    </t>
  </si>
  <si>
    <t>02-3286900-19 ต่อ 10411    </t>
  </si>
  <si>
    <t>02-8746766-70    </t>
  </si>
  <si>
    <t>0-2391-0011ต่อ238    </t>
  </si>
  <si>
    <t>02-988-4100 ต่อ 262    </t>
  </si>
  <si>
    <t>0-2429-3631    </t>
  </si>
  <si>
    <t>02-2231351    </t>
  </si>
  <si>
    <t>02-3390000     Fax : 02-3390099</t>
  </si>
  <si>
    <t>02-8048989 ต่อ 1444    </t>
  </si>
  <si>
    <t>022897747    </t>
  </si>
  <si>
    <t>02-434-0117    </t>
  </si>
  <si>
    <t>0-2675-5000 ต่อ 10779    </t>
  </si>
  <si>
    <t>02-6441644 , 02-2485144    </t>
  </si>
  <si>
    <t>02-7110460    </t>
  </si>
  <si>
    <t>02-6925206    </t>
  </si>
  <si>
    <t>02-9411440    </t>
  </si>
  <si>
    <t>02-6721773 , 02-6731944    </t>
  </si>
  <si>
    <t>02-552-8777    </t>
  </si>
  <si>
    <t>02-2402727    </t>
  </si>
  <si>
    <t>02-5144140-9 ต่อ1215    </t>
  </si>
  <si>
    <t>02-5791770-4 ต่อ 214    </t>
  </si>
  <si>
    <t>02-2797000-9    </t>
  </si>
  <si>
    <t>02-8011199    </t>
  </si>
  <si>
    <t>027181515 ต่อ 126    </t>
  </si>
  <si>
    <t>0-2353-9799 # 9947    </t>
  </si>
  <si>
    <t>02-734-0000 ต่อ 1227    </t>
  </si>
  <si>
    <t>0-2918-9888    </t>
  </si>
  <si>
    <t>0-2314-0726-9 ต่อ 121,140    </t>
  </si>
  <si>
    <t>02-2291026    </t>
  </si>
  <si>
    <t>02-3612727,02-3612828     Fax : 02-361-2788</t>
  </si>
  <si>
    <t>02-361-2727 #3026    </t>
  </si>
  <si>
    <t>02-8522299    </t>
  </si>
  <si>
    <t>0-2962-5730    </t>
  </si>
  <si>
    <t>0-2596-7888    </t>
  </si>
  <si>
    <t>0-2447-1999ต่อ104    </t>
  </si>
  <si>
    <t>02-571-7899-900 ต่อ404    </t>
  </si>
  <si>
    <t>025271286    </t>
  </si>
  <si>
    <t>0-2590-3406-7    </t>
  </si>
  <si>
    <t>02-9609900 ต่อ 443    </t>
  </si>
  <si>
    <t>02-527-8015    </t>
  </si>
  <si>
    <t>02-9609655-9    </t>
  </si>
  <si>
    <t>02/5737927    </t>
  </si>
  <si>
    <t>028839922    </t>
  </si>
  <si>
    <t>02-5940020-65    </t>
  </si>
  <si>
    <t>02-5834670    </t>
  </si>
  <si>
    <t>02-5971131-2 ต่อ 149    </t>
  </si>
  <si>
    <t>029756700    </t>
  </si>
  <si>
    <t>02-9046446-9ต่อ107    </t>
  </si>
  <si>
    <t>0-2926-9453    </t>
  </si>
  <si>
    <t>02-5772600-2 ต่อ400    </t>
  </si>
  <si>
    <t>02-5294533-41 ต่อ 1233    </t>
  </si>
  <si>
    <t>025988746    </t>
  </si>
  <si>
    <t>02 - 5671991 -9    </t>
  </si>
  <si>
    <t>02-5674048 ต่อ 131    </t>
  </si>
  <si>
    <t>02-9752728    </t>
  </si>
  <si>
    <t>02-9018400-8 ต่อ 1502    </t>
  </si>
  <si>
    <t>02-5991650-1    </t>
  </si>
  <si>
    <t>02563-1011#105,106    </t>
  </si>
  <si>
    <t>02-9798962-3 ต่อ 105    </t>
  </si>
  <si>
    <t>02-5778100-99     Fax : 02-5778116</t>
  </si>
  <si>
    <t>02-5816226-7    </t>
  </si>
  <si>
    <t>02-996-2211-15 (1132-1134)    </t>
  </si>
  <si>
    <t>0-2998-9999 ต่อ 2204    </t>
  </si>
  <si>
    <t>02-3166198    </t>
  </si>
  <si>
    <t>02-385-2557 ,02-385-2693    </t>
  </si>
  <si>
    <t>02-3151868,02-3151870    </t>
  </si>
  <si>
    <t>02-753-2876    </t>
  </si>
  <si>
    <t>02-7692900-99    </t>
  </si>
  <si>
    <t>02-758-2501-6    </t>
  </si>
  <si>
    <t>02-3639203 และ 02-3639222 ต่อ 1125    </t>
  </si>
  <si>
    <t>02-4643002-3    </t>
  </si>
  <si>
    <t>02-1381155-63    </t>
  </si>
  <si>
    <t>02740-1800-6    </t>
  </si>
  <si>
    <t>0-2750-1150-3    </t>
  </si>
  <si>
    <t>02-338-1133    </t>
  </si>
  <si>
    <t>02-8187555 ต่อ 1156    </t>
  </si>
  <si>
    <t>02-3160028-42    </t>
  </si>
  <si>
    <t>02-708-7500-20    </t>
  </si>
  <si>
    <t>023232991-7    </t>
  </si>
  <si>
    <t>0-2701-8132 ถึง 39 ต่อ2107    </t>
  </si>
  <si>
    <t>0-2361-0070-9 # 2782    </t>
  </si>
  <si>
    <t>023127261-9 ต่อ 401    </t>
  </si>
  <si>
    <t>0-2818-9000    </t>
  </si>
  <si>
    <t>02-389-2555 ต่อ 2136    </t>
  </si>
  <si>
    <t>021737766-75ต่อ 186,286    </t>
  </si>
  <si>
    <t>02-2076147    </t>
  </si>
  <si>
    <t>02-4120020 ต่อ 2140-1    </t>
  </si>
  <si>
    <t>02-4271616, 02-4275115    </t>
  </si>
  <si>
    <t>02-2452620-1    </t>
  </si>
  <si>
    <t>02-635-7123 ต่อ 113    </t>
  </si>
  <si>
    <t>0-2444-0163,0-2444-0138 ต่อ 8860    </t>
  </si>
  <si>
    <t>02-9101600 ต่อ 1055    </t>
  </si>
  <si>
    <t>02-5491053-4 ต่อ 405    </t>
  </si>
  <si>
    <t>บางปะกอก 1</t>
  </si>
  <si>
    <t>บางปะกอก 2</t>
  </si>
  <si>
    <t>บางปะกอก 8</t>
  </si>
  <si>
    <t>บางนา 2</t>
  </si>
  <si>
    <t>บางนา 3</t>
  </si>
  <si>
    <t>บางปะกอก 3 พระประแดง</t>
  </si>
  <si>
    <t>กล้วยน้ำไท 2</t>
  </si>
  <si>
    <t>Hospital</t>
  </si>
  <si>
    <t>Rate</t>
  </si>
  <si>
    <t>Medical</t>
  </si>
  <si>
    <t>FleetCard</t>
  </si>
  <si>
    <t>โรงพยาบาล</t>
  </si>
  <si>
    <t>ใบเสร็จ</t>
  </si>
  <si>
    <t>ใบรับรองแพทย์</t>
  </si>
  <si>
    <t>Receipt</t>
  </si>
  <si>
    <t>Medical Certificate</t>
  </si>
  <si>
    <t>Fleet Card NO</t>
  </si>
  <si>
    <t>Plate No</t>
  </si>
  <si>
    <t>Pay Slip</t>
  </si>
  <si>
    <t>Tax Invoice</t>
  </si>
  <si>
    <t>Entertainment</t>
  </si>
  <si>
    <t>THB</t>
  </si>
  <si>
    <t>ProjectsXOLs.xlsm</t>
  </si>
  <si>
    <t>NEXT PHASE</t>
  </si>
  <si>
    <t xml:space="preserve">ER Form Print Out  </t>
  </si>
  <si>
    <t>Form Pring Out</t>
  </si>
  <si>
    <t>TOTAL</t>
  </si>
  <si>
    <t>Approval Workflow (HOD, HR and FA), Approved + Send Mail, Reject + Send Mail, Waiting for Document + Send Mail (Wachiraphan, Wikran)</t>
  </si>
  <si>
    <t>Vendor01</t>
  </si>
  <si>
    <t>Vendor02</t>
  </si>
  <si>
    <t>Vendor01Amount</t>
  </si>
  <si>
    <t>Vendor02Amount</t>
  </si>
  <si>
    <t>Vendor01Diff</t>
  </si>
  <si>
    <t>Vendor02Diff</t>
  </si>
  <si>
    <t>Vendor02Note</t>
  </si>
  <si>
    <t>EXEC sp_rename 'EXPREIM.RemitTo1', 'Vendor01', 'COLUMN';</t>
  </si>
  <si>
    <t>EXEC sp_rename 'EXPREIM.RemitTo2', 'Vendor02', 'COLUMN';</t>
  </si>
  <si>
    <t>EXEC sp_rename 'EXPREIM.RemitTo1Amount', 'Vendor01Amount', 'COLUMN';</t>
  </si>
  <si>
    <t>EXEC sp_rename 'EXPREIM.RemitTo2Amount', 'Vendor02Amount', 'COLUMN';</t>
  </si>
  <si>
    <t>EXEC sp_rename 'EXPREIM.RemitTo1Diff', 'Vendor01Diff', 'COLUMN';</t>
  </si>
  <si>
    <t>EXEC sp_rename 'EXPREIM.RemitTo2Diff', 'Vendor02Diff', 'COLUMN';</t>
  </si>
  <si>
    <t>EXEC sp_rename 'EXPREIM.RemitTo1Note', 'Vendor01Note', 'COLUMN';</t>
  </si>
  <si>
    <t>EXEC sp_rename 'EXPREIM.RemitTo2Note', 'Vendor02Note', 'COLUMN';</t>
  </si>
  <si>
    <t>Change Column Name</t>
  </si>
  <si>
    <t>Fleet Card</t>
  </si>
  <si>
    <t>Print</t>
  </si>
  <si>
    <t>FA Approved (Approved)</t>
  </si>
  <si>
    <t>HEAD</t>
  </si>
  <si>
    <t>HOD Approved (HODApproved)</t>
  </si>
  <si>
    <t>ID = 1</t>
  </si>
  <si>
    <t>คือการอ่านข้อมูลจากรายการที่ 1 (Where ID=1)</t>
  </si>
  <si>
    <t>คือการอนุมัติจาก HOD ว่ารายการทั้งหมด สามารถดำเนินการต่อได้</t>
  </si>
  <si>
    <t>HR Approved (HRApproved)</t>
  </si>
  <si>
    <t>คือได้รับการตรวจสอบจาก HR ว่ารายการทั้งหมดถูกต้อง สามารถดำเนินการต่อได้</t>
  </si>
  <si>
    <t>สั่งพิมพ์ เอกสาร</t>
  </si>
  <si>
    <t>Details</t>
  </si>
  <si>
    <t>คือรายการที่ ผู้ขอ ต้องการให้ คืนเงินให้</t>
  </si>
  <si>
    <t>Need Payment (Confirm)</t>
  </si>
  <si>
    <t xml:space="preserve"> - ค่าใช้จ่ายประเภทอื่น ๆ ต้อง Tick ทุกรายการที่ต้องการ เงินคืน</t>
  </si>
  <si>
    <t xml:space="preserve"> - สำหรับ Fleet Card จะ Tick ที่ Fleet Card No = บัตรทางด่วน</t>
  </si>
  <si>
    <t>Tick</t>
  </si>
  <si>
    <t>any ID number</t>
  </si>
  <si>
    <t>ทุก ๆ รายการ (ID = 1 … 999999)</t>
  </si>
  <si>
    <r>
      <t>คือการยืนยันว่า รายการทั้งหมด สามารถดำเนินการ</t>
    </r>
    <r>
      <rPr>
        <b/>
        <sz val="10"/>
        <color theme="1"/>
        <rFont val="Calibri"/>
        <family val="2"/>
        <scheme val="minor"/>
      </rPr>
      <t>ทำจ่าย</t>
    </r>
    <r>
      <rPr>
        <sz val="10"/>
        <color theme="1"/>
        <rFont val="Calibri"/>
        <family val="2"/>
        <scheme val="minor"/>
      </rPr>
      <t>ได้</t>
    </r>
  </si>
  <si>
    <t>Confirm &amp; Approved Workflow</t>
  </si>
  <si>
    <t>(อธิบายเฉพาะตรงนี้)</t>
  </si>
  <si>
    <t>Disable = (Fleet Card No = "บัตรทางด่วน")</t>
  </si>
  <si>
    <t>HODApproved</t>
  </si>
  <si>
    <t>RefNo02</t>
  </si>
  <si>
    <t>RefNo03</t>
  </si>
  <si>
    <t>Slip Date</t>
  </si>
  <si>
    <t>RefNo01</t>
  </si>
  <si>
    <t>RefNo04</t>
  </si>
  <si>
    <t>MonthlyLimited</t>
  </si>
  <si>
    <t>LimitedPerTime</t>
  </si>
  <si>
    <t>TotalLimited</t>
  </si>
  <si>
    <t>ApproverID</t>
  </si>
  <si>
    <t>Relation</t>
  </si>
  <si>
    <t>ExpensesGroup</t>
  </si>
  <si>
    <t>ExpGroupDesc</t>
  </si>
  <si>
    <t>StaffRelation</t>
  </si>
  <si>
    <t>Out Patient Departments (OPD) and Inpatient Departments (IPD).</t>
  </si>
  <si>
    <t>Out Patient Departments (OPD)</t>
  </si>
  <si>
    <t>OPD</t>
  </si>
  <si>
    <t>IPD</t>
  </si>
  <si>
    <t>Inpatient Departments (IPD)</t>
  </si>
  <si>
    <t>PatientType</t>
  </si>
  <si>
    <t>Spouse</t>
  </si>
  <si>
    <t>Child</t>
  </si>
  <si>
    <t>พนักงาน</t>
  </si>
  <si>
    <t>คู่สมรส</t>
  </si>
  <si>
    <t>บุตร</t>
  </si>
  <si>
    <t>Express Way Card</t>
  </si>
  <si>
    <t>Gasoline</t>
  </si>
  <si>
    <t>General</t>
  </si>
  <si>
    <t>ค่ารักษาพยาบาล</t>
  </si>
  <si>
    <t>ค่าน้ำมัน</t>
  </si>
  <si>
    <t>ค่าทางด่วน</t>
  </si>
  <si>
    <t>ExpAccCode</t>
  </si>
  <si>
    <t>ExpAccDesc</t>
  </si>
  <si>
    <t>ExpSubGroup</t>
  </si>
  <si>
    <t>Travel</t>
  </si>
  <si>
    <t>ExpensesSubGroup</t>
  </si>
  <si>
    <t>Meal</t>
  </si>
  <si>
    <t>ค่าอาหาร</t>
  </si>
  <si>
    <t>SubGropDesc</t>
  </si>
  <si>
    <t>ค่าพาหนะเดินทาง</t>
  </si>
  <si>
    <t>ค่าใช้จ่ายทั่วไป</t>
  </si>
  <si>
    <t>NeedPayment</t>
  </si>
  <si>
    <t>NeedToRefunded</t>
  </si>
  <si>
    <t>SPStatement</t>
  </si>
  <si>
    <t>ExpGroupDescEng</t>
  </si>
  <si>
    <t>ExpGroupDescOth</t>
  </si>
  <si>
    <t>ExpGroupCode</t>
  </si>
  <si>
    <t>00001</t>
  </si>
  <si>
    <t>General HOD</t>
  </si>
  <si>
    <t>General FA</t>
  </si>
  <si>
    <t>Fleet Card HOD</t>
  </si>
  <si>
    <t>Fleet Card FA</t>
  </si>
  <si>
    <t>200</t>
  </si>
  <si>
    <t>300</t>
  </si>
  <si>
    <t>400</t>
  </si>
  <si>
    <t>108</t>
  </si>
  <si>
    <t>106</t>
  </si>
  <si>
    <t>206</t>
  </si>
  <si>
    <t>208</t>
  </si>
  <si>
    <t>308</t>
  </si>
  <si>
    <t>Medical HR</t>
  </si>
  <si>
    <t>Medical FA</t>
  </si>
  <si>
    <t>307</t>
  </si>
  <si>
    <t>406</t>
  </si>
  <si>
    <t>408</t>
  </si>
  <si>
    <t>Entertainment HOD</t>
  </si>
  <si>
    <t>Entertainment FA</t>
  </si>
  <si>
    <t>ค่าใช้จ่ายทั่วไป HOD</t>
  </si>
  <si>
    <t>ค่าใช้จ่ายทั่วไป FA</t>
  </si>
  <si>
    <t>4กท7269</t>
  </si>
  <si>
    <t>StaffName</t>
  </si>
  <si>
    <t>Year</t>
  </si>
  <si>
    <t>LimitationSummary</t>
  </si>
  <si>
    <t>MontylyUsed</t>
  </si>
  <si>
    <t>MonthlyRemained</t>
  </si>
  <si>
    <t>YearlyLimited</t>
  </si>
  <si>
    <t>YearlyUsed</t>
  </si>
  <si>
    <t>YearlyRemained</t>
  </si>
  <si>
    <t>Month</t>
  </si>
  <si>
    <t>EmpName</t>
  </si>
  <si>
    <t>EmpID</t>
  </si>
  <si>
    <t>EmpDept</t>
  </si>
  <si>
    <t>EmpPosition</t>
  </si>
  <si>
    <t>EmployeePosition</t>
  </si>
  <si>
    <t>EmpPosDescENG</t>
  </si>
  <si>
    <t>EmpPosDescOth</t>
  </si>
  <si>
    <t>Staff</t>
  </si>
  <si>
    <t>Division Manager</t>
  </si>
  <si>
    <t>Department Manager</t>
  </si>
  <si>
    <t>Director</t>
  </si>
  <si>
    <t>AmountBeforeVAT</t>
  </si>
  <si>
    <t>VAT</t>
  </si>
  <si>
    <t>ConfirmedDate</t>
  </si>
  <si>
    <t>HODApprovedDate</t>
  </si>
  <si>
    <t>FAApprovedDate</t>
  </si>
  <si>
    <t>TotalLocalAmount</t>
  </si>
  <si>
    <t>TotalAmount</t>
  </si>
  <si>
    <t>TotalIems</t>
  </si>
  <si>
    <t>TotalAmountBeforeVAT</t>
  </si>
  <si>
    <t>TotalVAT</t>
  </si>
  <si>
    <t>aa1becd3-6e72-4693-a446-7db968de6eda</t>
  </si>
  <si>
    <t>Expenses Group Code</t>
  </si>
  <si>
    <t>Expenses Acc Desc</t>
  </si>
  <si>
    <t>Expenses Group ENG</t>
  </si>
  <si>
    <t>Expenses Group THA</t>
  </si>
  <si>
    <t>Expenses Account</t>
  </si>
  <si>
    <t>Stored Procedure</t>
  </si>
  <si>
    <t>5204100003</t>
  </si>
  <si>
    <t>5102300001</t>
  </si>
  <si>
    <t>Vendor01Note</t>
  </si>
  <si>
    <t>Expenses Group</t>
  </si>
  <si>
    <t>Expenses Sub Group</t>
  </si>
  <si>
    <t>f33e096c-036d-41dc-bf5b-c27be0e47581</t>
  </si>
  <si>
    <t>MSSQL-XOL</t>
  </si>
  <si>
    <t>9367094B-79DD-4467-BE4A-A882615C986C</t>
  </si>
  <si>
    <t>Expenses Sub Desc</t>
  </si>
  <si>
    <t>Exp Group Code</t>
  </si>
  <si>
    <t>Exp Group Desc</t>
  </si>
  <si>
    <t>Need To Refund</t>
  </si>
  <si>
    <t>Exp Account Code</t>
  </si>
  <si>
    <t>Exp Account Desc</t>
  </si>
  <si>
    <t>ce78be28-a7d7-48ca-be8d-6e55a3568c2f</t>
  </si>
  <si>
    <t>Employee Position</t>
  </si>
  <si>
    <t>Employee Department</t>
  </si>
  <si>
    <t>Expenses Group Desc</t>
  </si>
  <si>
    <t>Ref No 01</t>
  </si>
  <si>
    <t>Ref No 02</t>
  </si>
  <si>
    <t>Ref No 03</t>
  </si>
  <si>
    <t>Ref No 04</t>
  </si>
  <si>
    <t>Limited Per Time</t>
  </si>
  <si>
    <t>Monthly Limited</t>
  </si>
  <si>
    <t>Total Limited</t>
  </si>
  <si>
    <t>ApproverName</t>
  </si>
  <si>
    <t>00002</t>
  </si>
  <si>
    <t>101301</t>
  </si>
  <si>
    <t>FAApproverID</t>
  </si>
  <si>
    <t>FAApproverName</t>
  </si>
  <si>
    <t>ApproverEmail</t>
  </si>
  <si>
    <t>FAApproverEmail</t>
  </si>
  <si>
    <t>HRApproverID</t>
  </si>
  <si>
    <t>HRApproverName</t>
  </si>
  <si>
    <t>HRApproverEmail</t>
  </si>
  <si>
    <t xml:space="preserve">   visible: false,</t>
  </si>
  <si>
    <t xml:space="preserve">   allowHiding: false,</t>
  </si>
  <si>
    <t>// summary</t>
  </si>
  <si>
    <t xml:space="preserve">  summary: {</t>
  </si>
  <si>
    <t xml:space="preserve">      recalculateWhileEditing: true,</t>
  </si>
  <si>
    <t xml:space="preserve">      skipEmptyValues: false,</t>
  </si>
  <si>
    <t xml:space="preserve">      totalItems: [</t>
  </si>
  <si>
    <t xml:space="preserve">            summaryType: "count",</t>
  </si>
  <si>
    <t xml:space="preserve">            displayFormat: "{0} Items",</t>
  </si>
  <si>
    <t xml:space="preserve">         },</t>
  </si>
  <si>
    <t xml:space="preserve">      ],</t>
  </si>
  <si>
    <t xml:space="preserve">      groupItems: [</t>
  </si>
  <si>
    <t xml:space="preserve">  }, </t>
  </si>
  <si>
    <t>RefundedAmount</t>
  </si>
  <si>
    <t>Refunded Amount</t>
  </si>
  <si>
    <t>การบันทึกข้อมูล</t>
  </si>
  <si>
    <t>Entertain</t>
  </si>
  <si>
    <t>Overseas</t>
  </si>
  <si>
    <t>Done</t>
  </si>
  <si>
    <t>Vat</t>
  </si>
  <si>
    <t xml:space="preserve">Vendor </t>
  </si>
  <si>
    <t>Exchange Rate</t>
  </si>
  <si>
    <t>HOD Approve</t>
  </si>
  <si>
    <t>HRApprove</t>
  </si>
  <si>
    <t>FAApprove</t>
  </si>
  <si>
    <t>การ Approved</t>
  </si>
  <si>
    <t>การ Setup</t>
  </si>
  <si>
    <t>Working</t>
  </si>
  <si>
    <t>IDNo</t>
  </si>
  <si>
    <t>iconName</t>
  </si>
  <si>
    <t>type</t>
  </si>
  <si>
    <t>iconPrefix</t>
  </si>
  <si>
    <t>iconHtml</t>
  </si>
  <si>
    <t>IconName</t>
  </si>
  <si>
    <t>500px</t>
  </si>
  <si>
    <t>Brands</t>
  </si>
  <si>
    <t>ad</t>
  </si>
  <si>
    <t>Solid</t>
  </si>
  <si>
    <t>address-book</t>
  </si>
  <si>
    <t>Regular</t>
  </si>
  <si>
    <t>accessible-icon</t>
  </si>
  <si>
    <t>address-card</t>
  </si>
  <si>
    <t>accusoft</t>
  </si>
  <si>
    <t>angry</t>
  </si>
  <si>
    <t>acquisitions-incorporated</t>
  </si>
  <si>
    <t>adjust</t>
  </si>
  <si>
    <t>arrow-alt-circle-down</t>
  </si>
  <si>
    <t>adn</t>
  </si>
  <si>
    <t>air-freshener</t>
  </si>
  <si>
    <t>arrow-alt-circle-left</t>
  </si>
  <si>
    <t>adversal</t>
  </si>
  <si>
    <t>align-center</t>
  </si>
  <si>
    <t>arrow-alt-circle-right</t>
  </si>
  <si>
    <t>affiliatetheme</t>
  </si>
  <si>
    <t>align-justify</t>
  </si>
  <si>
    <t>arrow-alt-circle-up</t>
  </si>
  <si>
    <t>airbnb</t>
  </si>
  <si>
    <t>align-left</t>
  </si>
  <si>
    <t>bell</t>
  </si>
  <si>
    <t>algolia</t>
  </si>
  <si>
    <t>align-right</t>
  </si>
  <si>
    <t>bell-slash</t>
  </si>
  <si>
    <t>alipay</t>
  </si>
  <si>
    <t>allergies</t>
  </si>
  <si>
    <t>bookmark</t>
  </si>
  <si>
    <t>amazon</t>
  </si>
  <si>
    <t>ambulance</t>
  </si>
  <si>
    <t>building</t>
  </si>
  <si>
    <t>amazon-pay</t>
  </si>
  <si>
    <t>american-sign-language-interpreting</t>
  </si>
  <si>
    <t>calendar</t>
  </si>
  <si>
    <t>amilia</t>
  </si>
  <si>
    <t>anchor</t>
  </si>
  <si>
    <t>calendar-alt</t>
  </si>
  <si>
    <t>android</t>
  </si>
  <si>
    <t>angle-double-down</t>
  </si>
  <si>
    <t>calendar-check</t>
  </si>
  <si>
    <t>angellist</t>
  </si>
  <si>
    <t>angle-double-left</t>
  </si>
  <si>
    <t>calendar-minus</t>
  </si>
  <si>
    <t>angrycreative</t>
  </si>
  <si>
    <t>angle-double-right</t>
  </si>
  <si>
    <t>calendar-plus</t>
  </si>
  <si>
    <t>angular</t>
  </si>
  <si>
    <t>angle-double-up</t>
  </si>
  <si>
    <t>calendar-times</t>
  </si>
  <si>
    <t>app-store</t>
  </si>
  <si>
    <t>angle-down</t>
  </si>
  <si>
    <t>caret-square-down</t>
  </si>
  <si>
    <t>app-store-ios</t>
  </si>
  <si>
    <t>angle-left</t>
  </si>
  <si>
    <t>caret-square-left</t>
  </si>
  <si>
    <t>apper</t>
  </si>
  <si>
    <t>angle-right</t>
  </si>
  <si>
    <t>caret-square-right</t>
  </si>
  <si>
    <t>apple</t>
  </si>
  <si>
    <t>angle-up</t>
  </si>
  <si>
    <t>caret-square-up</t>
  </si>
  <si>
    <t>apple-pay</t>
  </si>
  <si>
    <t>chart-bar</t>
  </si>
  <si>
    <t>artstation</t>
  </si>
  <si>
    <t>ankh</t>
  </si>
  <si>
    <t>check-circle</t>
  </si>
  <si>
    <t>asymmetrik</t>
  </si>
  <si>
    <t>apple-alt</t>
  </si>
  <si>
    <t>check-square</t>
  </si>
  <si>
    <t>atlassian</t>
  </si>
  <si>
    <t>archive</t>
  </si>
  <si>
    <t>circle</t>
  </si>
  <si>
    <t>audible</t>
  </si>
  <si>
    <t>archway</t>
  </si>
  <si>
    <t>clipboard</t>
  </si>
  <si>
    <t>autoprefixer</t>
  </si>
  <si>
    <t>clock</t>
  </si>
  <si>
    <t>avianex</t>
  </si>
  <si>
    <t>clone</t>
  </si>
  <si>
    <t>aviato</t>
  </si>
  <si>
    <t>closed-captioning</t>
  </si>
  <si>
    <t>aws</t>
  </si>
  <si>
    <t>comment</t>
  </si>
  <si>
    <t>bandcamp</t>
  </si>
  <si>
    <t>arrow-circle-down</t>
  </si>
  <si>
    <t>comment-alt</t>
  </si>
  <si>
    <t>battle-net</t>
  </si>
  <si>
    <t>arrow-circle-left</t>
  </si>
  <si>
    <t>comment-dots</t>
  </si>
  <si>
    <t>behance</t>
  </si>
  <si>
    <t>arrow-circle-right</t>
  </si>
  <si>
    <t>comments</t>
  </si>
  <si>
    <t>behance-square</t>
  </si>
  <si>
    <t>arrow-circle-up</t>
  </si>
  <si>
    <t>compass</t>
  </si>
  <si>
    <t>bimobject</t>
  </si>
  <si>
    <t>arrow-down</t>
  </si>
  <si>
    <t>copy</t>
  </si>
  <si>
    <t>bitbucket</t>
  </si>
  <si>
    <t>arrow-left</t>
  </si>
  <si>
    <t>copyright</t>
  </si>
  <si>
    <t>bitcoin</t>
  </si>
  <si>
    <t>arrow-right</t>
  </si>
  <si>
    <t>credit-card</t>
  </si>
  <si>
    <t>bity</t>
  </si>
  <si>
    <t>arrow-up</t>
  </si>
  <si>
    <t>dizzy</t>
  </si>
  <si>
    <t>black-tie</t>
  </si>
  <si>
    <t>arrows-alt</t>
  </si>
  <si>
    <t>dot-circle</t>
  </si>
  <si>
    <t>blackberry</t>
  </si>
  <si>
    <t>arrows-alt-h</t>
  </si>
  <si>
    <t>edit</t>
  </si>
  <si>
    <t>blogger</t>
  </si>
  <si>
    <t>arrows-alt-v</t>
  </si>
  <si>
    <t>envelope</t>
  </si>
  <si>
    <t>blogger-b</t>
  </si>
  <si>
    <t>assistive-listening-systems</t>
  </si>
  <si>
    <t>envelope-open</t>
  </si>
  <si>
    <t>bluetooth</t>
  </si>
  <si>
    <t>asterisk</t>
  </si>
  <si>
    <t>eye</t>
  </si>
  <si>
    <t>bluetooth-b</t>
  </si>
  <si>
    <t>eye-slash</t>
  </si>
  <si>
    <t>bootstrap</t>
  </si>
  <si>
    <t>atlas</t>
  </si>
  <si>
    <t>file</t>
  </si>
  <si>
    <t>btc</t>
  </si>
  <si>
    <t>atom</t>
  </si>
  <si>
    <t>file-alt</t>
  </si>
  <si>
    <t>buffer</t>
  </si>
  <si>
    <t>audio-description</t>
  </si>
  <si>
    <t>file-archive</t>
  </si>
  <si>
    <t>buromobelexperte</t>
  </si>
  <si>
    <t>award</t>
  </si>
  <si>
    <t>file-audio</t>
  </si>
  <si>
    <t>buy-n-large</t>
  </si>
  <si>
    <t>baby</t>
  </si>
  <si>
    <t>file-code</t>
  </si>
  <si>
    <t>buysellads</t>
  </si>
  <si>
    <t>baby-carriage</t>
  </si>
  <si>
    <t>file-excel</t>
  </si>
  <si>
    <t>canadian-maple-leaf</t>
  </si>
  <si>
    <t>backspace</t>
  </si>
  <si>
    <t>file-image</t>
  </si>
  <si>
    <t>cc-amazon-pay</t>
  </si>
  <si>
    <t>backward</t>
  </si>
  <si>
    <t>file-pdf</t>
  </si>
  <si>
    <t>cc-amex</t>
  </si>
  <si>
    <t>bacon</t>
  </si>
  <si>
    <t>file-powerpoint</t>
  </si>
  <si>
    <t>cc-apple-pay</t>
  </si>
  <si>
    <t>bacteria</t>
  </si>
  <si>
    <t>file-video</t>
  </si>
  <si>
    <t>cc-diners-club</t>
  </si>
  <si>
    <t>bacterium</t>
  </si>
  <si>
    <t>file-word</t>
  </si>
  <si>
    <t>cc-discover</t>
  </si>
  <si>
    <t>bahai</t>
  </si>
  <si>
    <t>flag</t>
  </si>
  <si>
    <t>cc-jcb</t>
  </si>
  <si>
    <t>balance-scale</t>
  </si>
  <si>
    <t>flushed</t>
  </si>
  <si>
    <t>cc-mastercard</t>
  </si>
  <si>
    <t>balance-scale-left</t>
  </si>
  <si>
    <t>folder</t>
  </si>
  <si>
    <t>cc-paypal</t>
  </si>
  <si>
    <t>balance-scale-right</t>
  </si>
  <si>
    <t>folder-open</t>
  </si>
  <si>
    <t>cc-stripe</t>
  </si>
  <si>
    <t>ban</t>
  </si>
  <si>
    <t>frown</t>
  </si>
  <si>
    <t>cc-visa</t>
  </si>
  <si>
    <t>band-aid</t>
  </si>
  <si>
    <t>frown-open</t>
  </si>
  <si>
    <t>centercode</t>
  </si>
  <si>
    <t>barcode</t>
  </si>
  <si>
    <t>futbol</t>
  </si>
  <si>
    <t>centos</t>
  </si>
  <si>
    <t>bars</t>
  </si>
  <si>
    <t>gem</t>
  </si>
  <si>
    <t>chrome</t>
  </si>
  <si>
    <t>baseball-ball</t>
  </si>
  <si>
    <t>grimace</t>
  </si>
  <si>
    <t>chromecast</t>
  </si>
  <si>
    <t>basketball-ball</t>
  </si>
  <si>
    <t>grin</t>
  </si>
  <si>
    <t>cloudflare</t>
  </si>
  <si>
    <t>bath</t>
  </si>
  <si>
    <t>grin-alt</t>
  </si>
  <si>
    <t>cloudscale</t>
  </si>
  <si>
    <t>battery-empty</t>
  </si>
  <si>
    <t>grin-beam</t>
  </si>
  <si>
    <t>cloudsmith</t>
  </si>
  <si>
    <t>battery-full</t>
  </si>
  <si>
    <t>grin-beam-sweat</t>
  </si>
  <si>
    <t>cloudversify</t>
  </si>
  <si>
    <t>battery-half</t>
  </si>
  <si>
    <t>grin-hearts</t>
  </si>
  <si>
    <t>codepen</t>
  </si>
  <si>
    <t>battery-quarter</t>
  </si>
  <si>
    <t>grin-squint</t>
  </si>
  <si>
    <t>codiepie</t>
  </si>
  <si>
    <t>battery-three-quarters</t>
  </si>
  <si>
    <t>grin-squint-tears</t>
  </si>
  <si>
    <t>confluence</t>
  </si>
  <si>
    <t>bed</t>
  </si>
  <si>
    <t>grin-stars</t>
  </si>
  <si>
    <t>connectdevelop</t>
  </si>
  <si>
    <t>beer</t>
  </si>
  <si>
    <t>grin-tears</t>
  </si>
  <si>
    <t>contao</t>
  </si>
  <si>
    <t>grin-tongue</t>
  </si>
  <si>
    <t>cotton-bureau</t>
  </si>
  <si>
    <t>grin-tongue-squint</t>
  </si>
  <si>
    <t>cpanel</t>
  </si>
  <si>
    <t>bezier-curve</t>
  </si>
  <si>
    <t>grin-tongue-wink</t>
  </si>
  <si>
    <t>creative-commons</t>
  </si>
  <si>
    <t>bible</t>
  </si>
  <si>
    <t>grin-wink</t>
  </si>
  <si>
    <t>creative-commons-by</t>
  </si>
  <si>
    <t>bicycle</t>
  </si>
  <si>
    <t>hand-lizard</t>
  </si>
  <si>
    <t>creative-commons-nc</t>
  </si>
  <si>
    <t>biking</t>
  </si>
  <si>
    <t>hand-paper</t>
  </si>
  <si>
    <t>creative-commons-nc-eu</t>
  </si>
  <si>
    <t>binoculars</t>
  </si>
  <si>
    <t>hand-peace</t>
  </si>
  <si>
    <t>creative-commons-nc-jp</t>
  </si>
  <si>
    <t>biohazard</t>
  </si>
  <si>
    <t>hand-point-down</t>
  </si>
  <si>
    <t>creative-commons-nd</t>
  </si>
  <si>
    <t>birthday-cake</t>
  </si>
  <si>
    <t>hand-point-left</t>
  </si>
  <si>
    <t>creative-commons-pd</t>
  </si>
  <si>
    <t>blender</t>
  </si>
  <si>
    <t>hand-point-right</t>
  </si>
  <si>
    <t>creative-commons-pd-alt</t>
  </si>
  <si>
    <t>blender-phone</t>
  </si>
  <si>
    <t>hand-point-up</t>
  </si>
  <si>
    <t>creative-commons-remix</t>
  </si>
  <si>
    <t>blind</t>
  </si>
  <si>
    <t>hand-pointer</t>
  </si>
  <si>
    <t>creative-commons-sa</t>
  </si>
  <si>
    <t>blog</t>
  </si>
  <si>
    <t>hand-rock</t>
  </si>
  <si>
    <t>creative-commons-sampling</t>
  </si>
  <si>
    <t>bold</t>
  </si>
  <si>
    <t>hand-scissors</t>
  </si>
  <si>
    <t>creative-commons-sampling-plus</t>
  </si>
  <si>
    <t>bolt</t>
  </si>
  <si>
    <t>hand-spock</t>
  </si>
  <si>
    <t>creative-commons-share</t>
  </si>
  <si>
    <t>bomb</t>
  </si>
  <si>
    <t>handshake</t>
  </si>
  <si>
    <t>creative-commons-zero</t>
  </si>
  <si>
    <t>bone</t>
  </si>
  <si>
    <t>hdd</t>
  </si>
  <si>
    <t>critical-role</t>
  </si>
  <si>
    <t>bong</t>
  </si>
  <si>
    <t>heart</t>
  </si>
  <si>
    <t>css3</t>
  </si>
  <si>
    <t>book</t>
  </si>
  <si>
    <t>hospital</t>
  </si>
  <si>
    <t>css3-alt</t>
  </si>
  <si>
    <t>book-dead</t>
  </si>
  <si>
    <t>hourglass</t>
  </si>
  <si>
    <t>cuttlefish</t>
  </si>
  <si>
    <t>book-medical</t>
  </si>
  <si>
    <t>id-badge</t>
  </si>
  <si>
    <t>d-and-d</t>
  </si>
  <si>
    <t>book-open</t>
  </si>
  <si>
    <t>id-card</t>
  </si>
  <si>
    <t>d-and-d-beyond</t>
  </si>
  <si>
    <t>book-reader</t>
  </si>
  <si>
    <t>image</t>
  </si>
  <si>
    <t>dailymotion</t>
  </si>
  <si>
    <t>images</t>
  </si>
  <si>
    <t>dashcube</t>
  </si>
  <si>
    <t>border-all</t>
  </si>
  <si>
    <t>keyboard</t>
  </si>
  <si>
    <t>deezer</t>
  </si>
  <si>
    <t>border-none</t>
  </si>
  <si>
    <t>kiss</t>
  </si>
  <si>
    <t>delicious</t>
  </si>
  <si>
    <t>border-style</t>
  </si>
  <si>
    <t>kiss-beam</t>
  </si>
  <si>
    <t>deploydog</t>
  </si>
  <si>
    <t>bowling-ball</t>
  </si>
  <si>
    <t>kiss-wink-heart</t>
  </si>
  <si>
    <t>deskpro</t>
  </si>
  <si>
    <t>box</t>
  </si>
  <si>
    <t>laugh</t>
  </si>
  <si>
    <t>dev</t>
  </si>
  <si>
    <t>box-open</t>
  </si>
  <si>
    <t>laugh-beam</t>
  </si>
  <si>
    <t>deviantart</t>
  </si>
  <si>
    <t>box-tissue</t>
  </si>
  <si>
    <t>laugh-squint</t>
  </si>
  <si>
    <t>dhl</t>
  </si>
  <si>
    <t>boxes</t>
  </si>
  <si>
    <t>laugh-wink</t>
  </si>
  <si>
    <t>diaspora</t>
  </si>
  <si>
    <t>braille</t>
  </si>
  <si>
    <t>lemon</t>
  </si>
  <si>
    <t>digg</t>
  </si>
  <si>
    <t>brain</t>
  </si>
  <si>
    <t>life-ring</t>
  </si>
  <si>
    <t>digital-ocean</t>
  </si>
  <si>
    <t>bread-slice</t>
  </si>
  <si>
    <t>lightbulb</t>
  </si>
  <si>
    <t>discord</t>
  </si>
  <si>
    <t>briefcase</t>
  </si>
  <si>
    <t>list-alt</t>
  </si>
  <si>
    <t>discourse</t>
  </si>
  <si>
    <t>briefcase-medical</t>
  </si>
  <si>
    <t>map</t>
  </si>
  <si>
    <t>dochub</t>
  </si>
  <si>
    <t>broadcast-tower</t>
  </si>
  <si>
    <t>meh</t>
  </si>
  <si>
    <t>docker</t>
  </si>
  <si>
    <t>broom</t>
  </si>
  <si>
    <t>meh-blank</t>
  </si>
  <si>
    <t>draft2digital</t>
  </si>
  <si>
    <t>brush</t>
  </si>
  <si>
    <t>meh-rolling-eyes</t>
  </si>
  <si>
    <t>dribbble</t>
  </si>
  <si>
    <t>bug</t>
  </si>
  <si>
    <t>minus-square</t>
  </si>
  <si>
    <t>dribbble-square</t>
  </si>
  <si>
    <t>money-bill-alt</t>
  </si>
  <si>
    <t>dropbox</t>
  </si>
  <si>
    <t>bullhorn</t>
  </si>
  <si>
    <t>moon</t>
  </si>
  <si>
    <t>drupal</t>
  </si>
  <si>
    <t>bullseye</t>
  </si>
  <si>
    <t>newspaper</t>
  </si>
  <si>
    <t>dyalog</t>
  </si>
  <si>
    <t>burn</t>
  </si>
  <si>
    <t>object-group</t>
  </si>
  <si>
    <t>earlybirds</t>
  </si>
  <si>
    <t>bus</t>
  </si>
  <si>
    <t>object-ungroup</t>
  </si>
  <si>
    <t>ebay</t>
  </si>
  <si>
    <t>bus-alt</t>
  </si>
  <si>
    <t>paper-plane</t>
  </si>
  <si>
    <t>edge</t>
  </si>
  <si>
    <t>business-time</t>
  </si>
  <si>
    <t>pause-circle</t>
  </si>
  <si>
    <t>edge-legacy</t>
  </si>
  <si>
    <t>calculator</t>
  </si>
  <si>
    <t>play-circle</t>
  </si>
  <si>
    <t>elementor</t>
  </si>
  <si>
    <t>plus-square</t>
  </si>
  <si>
    <t>ello</t>
  </si>
  <si>
    <t>question-circle</t>
  </si>
  <si>
    <t>ember</t>
  </si>
  <si>
    <t>registered</t>
  </si>
  <si>
    <t>empire</t>
  </si>
  <si>
    <t>calendar-day</t>
  </si>
  <si>
    <t>sad-cry</t>
  </si>
  <si>
    <t>envira</t>
  </si>
  <si>
    <t>sad-tear</t>
  </si>
  <si>
    <t>erlang</t>
  </si>
  <si>
    <t>save</t>
  </si>
  <si>
    <t>ethereum</t>
  </si>
  <si>
    <t>share-square</t>
  </si>
  <si>
    <t>etsy</t>
  </si>
  <si>
    <t>calendar-week</t>
  </si>
  <si>
    <t>smile</t>
  </si>
  <si>
    <t>evernote</t>
  </si>
  <si>
    <t>camera</t>
  </si>
  <si>
    <t>smile-beam</t>
  </si>
  <si>
    <t>expeditedssl</t>
  </si>
  <si>
    <t>camera-retro</t>
  </si>
  <si>
    <t>smile-wink</t>
  </si>
  <si>
    <t>facebook</t>
  </si>
  <si>
    <t>campground</t>
  </si>
  <si>
    <t>snowflake</t>
  </si>
  <si>
    <t>facebook-f</t>
  </si>
  <si>
    <t>candy-cane</t>
  </si>
  <si>
    <t>square</t>
  </si>
  <si>
    <t>facebook-messenger</t>
  </si>
  <si>
    <t>cannabis</t>
  </si>
  <si>
    <t>star</t>
  </si>
  <si>
    <t>facebook-square</t>
  </si>
  <si>
    <t>capsules</t>
  </si>
  <si>
    <t>star-half</t>
  </si>
  <si>
    <t>fantasy-flight-games</t>
  </si>
  <si>
    <t>car</t>
  </si>
  <si>
    <t>sticky-note</t>
  </si>
  <si>
    <t>fedex</t>
  </si>
  <si>
    <t>car-alt</t>
  </si>
  <si>
    <t>stop-circle</t>
  </si>
  <si>
    <t>fedora</t>
  </si>
  <si>
    <t>car-battery</t>
  </si>
  <si>
    <t>sun</t>
  </si>
  <si>
    <t>figma</t>
  </si>
  <si>
    <t>car-crash</t>
  </si>
  <si>
    <t>surprise</t>
  </si>
  <si>
    <t>firefox</t>
  </si>
  <si>
    <t>car-side</t>
  </si>
  <si>
    <t>thumbs-down</t>
  </si>
  <si>
    <t>firefox-browser</t>
  </si>
  <si>
    <t>caravan</t>
  </si>
  <si>
    <t>thumbs-up</t>
  </si>
  <si>
    <t>first-order</t>
  </si>
  <si>
    <t>caret-down</t>
  </si>
  <si>
    <t>times-circle</t>
  </si>
  <si>
    <t>first-order-alt</t>
  </si>
  <si>
    <t>caret-left</t>
  </si>
  <si>
    <t>tired</t>
  </si>
  <si>
    <t>firstdraft</t>
  </si>
  <si>
    <t>caret-right</t>
  </si>
  <si>
    <t>trash-alt</t>
  </si>
  <si>
    <t>flickr</t>
  </si>
  <si>
    <t>user</t>
  </si>
  <si>
    <t>flipboard</t>
  </si>
  <si>
    <t>user-circle</t>
  </si>
  <si>
    <t>fly</t>
  </si>
  <si>
    <t>window-close</t>
  </si>
  <si>
    <t>font-awesome</t>
  </si>
  <si>
    <t>window-maximize</t>
  </si>
  <si>
    <t>font-awesome-alt</t>
  </si>
  <si>
    <t>caret-up</t>
  </si>
  <si>
    <t>window-minimize</t>
  </si>
  <si>
    <t>font-awesome-flag</t>
  </si>
  <si>
    <t>carrot</t>
  </si>
  <si>
    <t>window-restore</t>
  </si>
  <si>
    <t>fonticons</t>
  </si>
  <si>
    <t>cart-arrow-down</t>
  </si>
  <si>
    <t>fonticons-fi</t>
  </si>
  <si>
    <t>cart-plus</t>
  </si>
  <si>
    <t>fort-awesome</t>
  </si>
  <si>
    <t>cash-register</t>
  </si>
  <si>
    <t>fort-awesome-alt</t>
  </si>
  <si>
    <t>cat</t>
  </si>
  <si>
    <t>forumbee</t>
  </si>
  <si>
    <t>certificate</t>
  </si>
  <si>
    <t>foursquare</t>
  </si>
  <si>
    <t>chair</t>
  </si>
  <si>
    <t>free-code-camp</t>
  </si>
  <si>
    <t>chalkboard</t>
  </si>
  <si>
    <t>freebsd</t>
  </si>
  <si>
    <t>chalkboard-teacher</t>
  </si>
  <si>
    <t>fulcrum</t>
  </si>
  <si>
    <t>charging-station</t>
  </si>
  <si>
    <t>galactic-republic</t>
  </si>
  <si>
    <t>chart-area</t>
  </si>
  <si>
    <t>galactic-senate</t>
  </si>
  <si>
    <t>get-pocket</t>
  </si>
  <si>
    <t>chart-line</t>
  </si>
  <si>
    <t>gg</t>
  </si>
  <si>
    <t>chart-pie</t>
  </si>
  <si>
    <t>gg-circle</t>
  </si>
  <si>
    <t>check</t>
  </si>
  <si>
    <t>git</t>
  </si>
  <si>
    <t>git-alt</t>
  </si>
  <si>
    <t>check-double</t>
  </si>
  <si>
    <t>git-square</t>
  </si>
  <si>
    <t>github</t>
  </si>
  <si>
    <t>cheese</t>
  </si>
  <si>
    <t>github-alt</t>
  </si>
  <si>
    <t>chess</t>
  </si>
  <si>
    <t>github-square</t>
  </si>
  <si>
    <t>chess-bishop</t>
  </si>
  <si>
    <t>gitkraken</t>
  </si>
  <si>
    <t>chess-board</t>
  </si>
  <si>
    <t>gitlab</t>
  </si>
  <si>
    <t>chess-king</t>
  </si>
  <si>
    <t>gitter</t>
  </si>
  <si>
    <t>chess-knight</t>
  </si>
  <si>
    <t>glide</t>
  </si>
  <si>
    <t>chess-pawn</t>
  </si>
  <si>
    <t>glide-g</t>
  </si>
  <si>
    <t>chess-queen</t>
  </si>
  <si>
    <t>gofore</t>
  </si>
  <si>
    <t>chess-rook</t>
  </si>
  <si>
    <t>goodreads</t>
  </si>
  <si>
    <t>chevron-circle-down</t>
  </si>
  <si>
    <t>goodreads-g</t>
  </si>
  <si>
    <t>chevron-circle-left</t>
  </si>
  <si>
    <t>google</t>
  </si>
  <si>
    <t>chevron-circle-right</t>
  </si>
  <si>
    <t>google-drive</t>
  </si>
  <si>
    <t>chevron-circle-up</t>
  </si>
  <si>
    <t>google-pay</t>
  </si>
  <si>
    <t>chevron-down</t>
  </si>
  <si>
    <t>google-play</t>
  </si>
  <si>
    <t>chevron-left</t>
  </si>
  <si>
    <t>google-plus</t>
  </si>
  <si>
    <t>chevron-right</t>
  </si>
  <si>
    <t>google-plus-g</t>
  </si>
  <si>
    <t>chevron-up</t>
  </si>
  <si>
    <t>google-plus-square</t>
  </si>
  <si>
    <t>child</t>
  </si>
  <si>
    <t>google-wallet</t>
  </si>
  <si>
    <t>church</t>
  </si>
  <si>
    <t>gratipay</t>
  </si>
  <si>
    <t>grav</t>
  </si>
  <si>
    <t>circle-notch</t>
  </si>
  <si>
    <t>gripfire</t>
  </si>
  <si>
    <t>city</t>
  </si>
  <si>
    <t>grunt</t>
  </si>
  <si>
    <t>clinic-medical</t>
  </si>
  <si>
    <t>guilded</t>
  </si>
  <si>
    <t>gulp</t>
  </si>
  <si>
    <t>clipboard-check</t>
  </si>
  <si>
    <t>hacker-news</t>
  </si>
  <si>
    <t>clipboard-list</t>
  </si>
  <si>
    <t>hacker-news-square</t>
  </si>
  <si>
    <t>hackerrank</t>
  </si>
  <si>
    <t>hips</t>
  </si>
  <si>
    <t>hire-a-helper</t>
  </si>
  <si>
    <t>cloud</t>
  </si>
  <si>
    <t>hive</t>
  </si>
  <si>
    <t>cloud-download-alt</t>
  </si>
  <si>
    <t>hooli</t>
  </si>
  <si>
    <t>cloud-meatball</t>
  </si>
  <si>
    <t>hornbill</t>
  </si>
  <si>
    <t>cloud-moon</t>
  </si>
  <si>
    <t>hotjar</t>
  </si>
  <si>
    <t>cloud-moon-rain</t>
  </si>
  <si>
    <t>houzz</t>
  </si>
  <si>
    <t>cloud-rain</t>
  </si>
  <si>
    <t>html5</t>
  </si>
  <si>
    <t>cloud-showers-heavy</t>
  </si>
  <si>
    <t>hubspot</t>
  </si>
  <si>
    <t>cloud-sun</t>
  </si>
  <si>
    <t>ideal</t>
  </si>
  <si>
    <t>cloud-sun-rain</t>
  </si>
  <si>
    <t>imdb</t>
  </si>
  <si>
    <t>cloud-upload-alt</t>
  </si>
  <si>
    <t>innosoft</t>
  </si>
  <si>
    <t>cocktail</t>
  </si>
  <si>
    <t>instagram</t>
  </si>
  <si>
    <t>code</t>
  </si>
  <si>
    <t>instagram-square</t>
  </si>
  <si>
    <t>code-branch</t>
  </si>
  <si>
    <t>instalod</t>
  </si>
  <si>
    <t>coffee</t>
  </si>
  <si>
    <t>intercom</t>
  </si>
  <si>
    <t>cog</t>
  </si>
  <si>
    <t>internet-explorer</t>
  </si>
  <si>
    <t>cogs</t>
  </si>
  <si>
    <t>invision</t>
  </si>
  <si>
    <t>coins</t>
  </si>
  <si>
    <t>ioxhost</t>
  </si>
  <si>
    <t>columns</t>
  </si>
  <si>
    <t>itch-io</t>
  </si>
  <si>
    <t>itunes</t>
  </si>
  <si>
    <t>itunes-note</t>
  </si>
  <si>
    <t>comment-dollar</t>
  </si>
  <si>
    <t>java</t>
  </si>
  <si>
    <t>jedi-order</t>
  </si>
  <si>
    <t>comment-medical</t>
  </si>
  <si>
    <t>jenkins</t>
  </si>
  <si>
    <t>comment-slash</t>
  </si>
  <si>
    <t>jira</t>
  </si>
  <si>
    <t>joget</t>
  </si>
  <si>
    <t>comments-dollar</t>
  </si>
  <si>
    <t>joomla</t>
  </si>
  <si>
    <t>compact-disc</t>
  </si>
  <si>
    <t>js</t>
  </si>
  <si>
    <t>js-square</t>
  </si>
  <si>
    <t>compress</t>
  </si>
  <si>
    <t>jsfiddle</t>
  </si>
  <si>
    <t>compress-alt</t>
  </si>
  <si>
    <t>kaggle</t>
  </si>
  <si>
    <t>compress-arrows-alt</t>
  </si>
  <si>
    <t>keybase</t>
  </si>
  <si>
    <t>concierge-bell</t>
  </si>
  <si>
    <t>keycdn</t>
  </si>
  <si>
    <t>cookie</t>
  </si>
  <si>
    <t>kickstarter</t>
  </si>
  <si>
    <t>cookie-bite</t>
  </si>
  <si>
    <t>kickstarter-k</t>
  </si>
  <si>
    <t>korvue</t>
  </si>
  <si>
    <t>laravel</t>
  </si>
  <si>
    <t>couch</t>
  </si>
  <si>
    <t>lastfm</t>
  </si>
  <si>
    <t>lastfm-square</t>
  </si>
  <si>
    <t>crop</t>
  </si>
  <si>
    <t>leanpub</t>
  </si>
  <si>
    <t>crop-alt</t>
  </si>
  <si>
    <t>less</t>
  </si>
  <si>
    <t>cross</t>
  </si>
  <si>
    <t>line</t>
  </si>
  <si>
    <t>crosshairs</t>
  </si>
  <si>
    <t>linkedin</t>
  </si>
  <si>
    <t>crow</t>
  </si>
  <si>
    <t>linkedin-in</t>
  </si>
  <si>
    <t>crown</t>
  </si>
  <si>
    <t>linode</t>
  </si>
  <si>
    <t>crutch</t>
  </si>
  <si>
    <t>linux</t>
  </si>
  <si>
    <t>cube</t>
  </si>
  <si>
    <t>lyft</t>
  </si>
  <si>
    <t>cubes</t>
  </si>
  <si>
    <t>magento</t>
  </si>
  <si>
    <t>cut</t>
  </si>
  <si>
    <t>mailchimp</t>
  </si>
  <si>
    <t>database</t>
  </si>
  <si>
    <t>mandalorian</t>
  </si>
  <si>
    <t>deaf</t>
  </si>
  <si>
    <t>markdown</t>
  </si>
  <si>
    <t>democrat</t>
  </si>
  <si>
    <t>mastodon</t>
  </si>
  <si>
    <t>desktop</t>
  </si>
  <si>
    <t>maxcdn</t>
  </si>
  <si>
    <t>dharmachakra</t>
  </si>
  <si>
    <t>mdb</t>
  </si>
  <si>
    <t>diagnoses</t>
  </si>
  <si>
    <t>medapps</t>
  </si>
  <si>
    <t>dice</t>
  </si>
  <si>
    <t>medium</t>
  </si>
  <si>
    <t>dice-d20</t>
  </si>
  <si>
    <t>medium-m</t>
  </si>
  <si>
    <t>dice-d6</t>
  </si>
  <si>
    <t>medrt</t>
  </si>
  <si>
    <t>dice-five</t>
  </si>
  <si>
    <t>meetup</t>
  </si>
  <si>
    <t>dice-four</t>
  </si>
  <si>
    <t>megaport</t>
  </si>
  <si>
    <t>dice-one</t>
  </si>
  <si>
    <t>mendeley</t>
  </si>
  <si>
    <t>dice-six</t>
  </si>
  <si>
    <t>microblog</t>
  </si>
  <si>
    <t>dice-three</t>
  </si>
  <si>
    <t>microsoft</t>
  </si>
  <si>
    <t>dice-two</t>
  </si>
  <si>
    <t>mix</t>
  </si>
  <si>
    <t>digital-tachograph</t>
  </si>
  <si>
    <t>mixcloud</t>
  </si>
  <si>
    <t>directions</t>
  </si>
  <si>
    <t>mixer</t>
  </si>
  <si>
    <t>disease</t>
  </si>
  <si>
    <t>mizuni</t>
  </si>
  <si>
    <t>divide</t>
  </si>
  <si>
    <t>modx</t>
  </si>
  <si>
    <t>monero</t>
  </si>
  <si>
    <t>dna</t>
  </si>
  <si>
    <t>napster</t>
  </si>
  <si>
    <t>dog</t>
  </si>
  <si>
    <t>neos</t>
  </si>
  <si>
    <t>dollar-sign</t>
  </si>
  <si>
    <t>nimblr</t>
  </si>
  <si>
    <t>dolly</t>
  </si>
  <si>
    <t>node</t>
  </si>
  <si>
    <t>dolly-flatbed</t>
  </si>
  <si>
    <t>node-js</t>
  </si>
  <si>
    <t>donate</t>
  </si>
  <si>
    <t>npm</t>
  </si>
  <si>
    <t>door-closed</t>
  </si>
  <si>
    <t>ns8</t>
  </si>
  <si>
    <t>door-open</t>
  </si>
  <si>
    <t>nutritionix</t>
  </si>
  <si>
    <t>octopus-deploy</t>
  </si>
  <si>
    <t>dove</t>
  </si>
  <si>
    <t>odnoklassniki</t>
  </si>
  <si>
    <t>download</t>
  </si>
  <si>
    <t>odnoklassniki-square</t>
  </si>
  <si>
    <t>drafting-compass</t>
  </si>
  <si>
    <t>old-republic</t>
  </si>
  <si>
    <t>dragon</t>
  </si>
  <si>
    <t>opencart</t>
  </si>
  <si>
    <t>draw-polygon</t>
  </si>
  <si>
    <t>openid</t>
  </si>
  <si>
    <t>drum</t>
  </si>
  <si>
    <t>opera</t>
  </si>
  <si>
    <t>drum-steelpan</t>
  </si>
  <si>
    <t>optin-monster</t>
  </si>
  <si>
    <t>drumstick-bite</t>
  </si>
  <si>
    <t>orcid</t>
  </si>
  <si>
    <t>dumbbell</t>
  </si>
  <si>
    <t>osi</t>
  </si>
  <si>
    <t>dumpster</t>
  </si>
  <si>
    <t>page4</t>
  </si>
  <si>
    <t>dumpster-fire</t>
  </si>
  <si>
    <t>pagelines</t>
  </si>
  <si>
    <t>dungeon</t>
  </si>
  <si>
    <t>palfed</t>
  </si>
  <si>
    <t>patreon</t>
  </si>
  <si>
    <t>egg</t>
  </si>
  <si>
    <t>paypal</t>
  </si>
  <si>
    <t>eject</t>
  </si>
  <si>
    <t>penny-arcade</t>
  </si>
  <si>
    <t>ellipsis-h</t>
  </si>
  <si>
    <t>perbyte</t>
  </si>
  <si>
    <t>ellipsis-v</t>
  </si>
  <si>
    <t>periscope</t>
  </si>
  <si>
    <t>phabricator</t>
  </si>
  <si>
    <t>phoenix-framework</t>
  </si>
  <si>
    <t>envelope-open-text</t>
  </si>
  <si>
    <t>phoenix-squadron</t>
  </si>
  <si>
    <t>envelope-square</t>
  </si>
  <si>
    <t>php</t>
  </si>
  <si>
    <t>equals</t>
  </si>
  <si>
    <t>pied-piper</t>
  </si>
  <si>
    <t>eraser</t>
  </si>
  <si>
    <t>pied-piper-alt</t>
  </si>
  <si>
    <t>ethernet</t>
  </si>
  <si>
    <t>pied-piper-hat</t>
  </si>
  <si>
    <t>euro-sign</t>
  </si>
  <si>
    <t>pied-piper-pp</t>
  </si>
  <si>
    <t>exchange-alt</t>
  </si>
  <si>
    <t>pied-piper-square</t>
  </si>
  <si>
    <t>exclamation</t>
  </si>
  <si>
    <t>pinterest</t>
  </si>
  <si>
    <t>exclamation-circle</t>
  </si>
  <si>
    <t>pinterest-p</t>
  </si>
  <si>
    <t>exclamation-triangle</t>
  </si>
  <si>
    <t>pinterest-square</t>
  </si>
  <si>
    <t>expand</t>
  </si>
  <si>
    <t>playstation</t>
  </si>
  <si>
    <t>expand-alt</t>
  </si>
  <si>
    <t>product-hunt</t>
  </si>
  <si>
    <t>expand-arrows-alt</t>
  </si>
  <si>
    <t>pushed</t>
  </si>
  <si>
    <t>external-link-alt</t>
  </si>
  <si>
    <t>python</t>
  </si>
  <si>
    <t>external-link-square-alt</t>
  </si>
  <si>
    <t>qq</t>
  </si>
  <si>
    <t>quinscape</t>
  </si>
  <si>
    <t>eye-dropper</t>
  </si>
  <si>
    <t>quora</t>
  </si>
  <si>
    <t>r-project</t>
  </si>
  <si>
    <t>fan</t>
  </si>
  <si>
    <t>raspberry-pi</t>
  </si>
  <si>
    <t>fast-backward</t>
  </si>
  <si>
    <t>ravelry</t>
  </si>
  <si>
    <t>fast-forward</t>
  </si>
  <si>
    <t>react</t>
  </si>
  <si>
    <t>faucet</t>
  </si>
  <si>
    <t>reacteurope</t>
  </si>
  <si>
    <t>fax</t>
  </si>
  <si>
    <t>readme</t>
  </si>
  <si>
    <t>feather</t>
  </si>
  <si>
    <t>rebel</t>
  </si>
  <si>
    <t>feather-alt</t>
  </si>
  <si>
    <t>red-river</t>
  </si>
  <si>
    <t>female</t>
  </si>
  <si>
    <t>reddit</t>
  </si>
  <si>
    <t>fighter-jet</t>
  </si>
  <si>
    <t>reddit-alien</t>
  </si>
  <si>
    <t>reddit-square</t>
  </si>
  <si>
    <t>redhat</t>
  </si>
  <si>
    <t>renren</t>
  </si>
  <si>
    <t>replyd</t>
  </si>
  <si>
    <t>researchgate</t>
  </si>
  <si>
    <t>file-contract</t>
  </si>
  <si>
    <t>resolving</t>
  </si>
  <si>
    <t>file-csv</t>
  </si>
  <si>
    <t>rev</t>
  </si>
  <si>
    <t>file-download</t>
  </si>
  <si>
    <t>rocketchat</t>
  </si>
  <si>
    <t>rockrms</t>
  </si>
  <si>
    <t>file-export</t>
  </si>
  <si>
    <t>rust</t>
  </si>
  <si>
    <t>safari</t>
  </si>
  <si>
    <t>file-import</t>
  </si>
  <si>
    <t>salesforce</t>
  </si>
  <si>
    <t>file-invoice</t>
  </si>
  <si>
    <t>sass</t>
  </si>
  <si>
    <t>file-invoice-dollar</t>
  </si>
  <si>
    <t>schlix</t>
  </si>
  <si>
    <t>file-medical</t>
  </si>
  <si>
    <t>scribd</t>
  </si>
  <si>
    <t>file-medical-alt</t>
  </si>
  <si>
    <t>searchengin</t>
  </si>
  <si>
    <t>sellcast</t>
  </si>
  <si>
    <t>sellsy</t>
  </si>
  <si>
    <t>file-prescription</t>
  </si>
  <si>
    <t>servicestack</t>
  </si>
  <si>
    <t>file-signature</t>
  </si>
  <si>
    <t>shirtsinbulk</t>
  </si>
  <si>
    <t>file-upload</t>
  </si>
  <si>
    <t>shopify</t>
  </si>
  <si>
    <t>shopware</t>
  </si>
  <si>
    <t>simplybuilt</t>
  </si>
  <si>
    <t>fill</t>
  </si>
  <si>
    <t>sistrix</t>
  </si>
  <si>
    <t>fill-drip</t>
  </si>
  <si>
    <t>sith</t>
  </si>
  <si>
    <t>film</t>
  </si>
  <si>
    <t>sketch</t>
  </si>
  <si>
    <t>filter</t>
  </si>
  <si>
    <t>skyatlas</t>
  </si>
  <si>
    <t>fingerprint</t>
  </si>
  <si>
    <t>skype</t>
  </si>
  <si>
    <t>fire</t>
  </si>
  <si>
    <t>slack</t>
  </si>
  <si>
    <t>fire-alt</t>
  </si>
  <si>
    <t>slack-hash</t>
  </si>
  <si>
    <t>fire-extinguisher</t>
  </si>
  <si>
    <t>slideshare</t>
  </si>
  <si>
    <t>first-aid</t>
  </si>
  <si>
    <t>snapchat</t>
  </si>
  <si>
    <t>fish</t>
  </si>
  <si>
    <t>snapchat-ghost</t>
  </si>
  <si>
    <t>fist-raised</t>
  </si>
  <si>
    <t>snapchat-square</t>
  </si>
  <si>
    <t>soundcloud</t>
  </si>
  <si>
    <t>flag-checkered</t>
  </si>
  <si>
    <t>sourcetree</t>
  </si>
  <si>
    <t>flag-usa</t>
  </si>
  <si>
    <t>speakap</t>
  </si>
  <si>
    <t>flask</t>
  </si>
  <si>
    <t>speaker-deck</t>
  </si>
  <si>
    <t>spotify</t>
  </si>
  <si>
    <t>activefolder</t>
  </si>
  <si>
    <t>DevIcon</t>
  </si>
  <si>
    <t>airplane</t>
  </si>
  <si>
    <t>aligncenter</t>
  </si>
  <si>
    <t>alignjustify</t>
  </si>
  <si>
    <t>alignleft</t>
  </si>
  <si>
    <t>alignright</t>
  </si>
  <si>
    <t>arrowdown</t>
  </si>
  <si>
    <t>arrowleft</t>
  </si>
  <si>
    <t>arrowright</t>
  </si>
  <si>
    <t>arrowup</t>
  </si>
  <si>
    <t>background</t>
  </si>
  <si>
    <t>blockquote</t>
  </si>
  <si>
    <t>bulletlist</t>
  </si>
  <si>
    <t>card</t>
  </si>
  <si>
    <t>cart</t>
  </si>
  <si>
    <t>chart</t>
  </si>
  <si>
    <t>chevrondoubleleft</t>
  </si>
  <si>
    <t>chevrondoubleright</t>
  </si>
  <si>
    <t>chevrondown</t>
  </si>
  <si>
    <t>chevronleft</t>
  </si>
  <si>
    <t>chevronright</t>
  </si>
  <si>
    <t>chevronup</t>
  </si>
  <si>
    <t>clear</t>
  </si>
  <si>
    <t>clearformat</t>
  </si>
  <si>
    <t>clearsquare</t>
  </si>
  <si>
    <t>close</t>
  </si>
  <si>
    <t>codeblock</t>
  </si>
  <si>
    <t>collapse</t>
  </si>
  <si>
    <t>color</t>
  </si>
  <si>
    <t>columnchooser</t>
  </si>
  <si>
    <t>columnfield</t>
  </si>
  <si>
    <t>contains</t>
  </si>
  <si>
    <t>contentlayout</t>
  </si>
  <si>
    <t>datafield</t>
  </si>
  <si>
    <t>decreaseindent</t>
  </si>
  <si>
    <t>decreaselinespacing</t>
  </si>
  <si>
    <t>detailslayout</t>
  </si>
  <si>
    <t>docfile</t>
  </si>
  <si>
    <t>docxfile</t>
  </si>
  <si>
    <t>doesnotcontain</t>
  </si>
  <si>
    <t>dragvertical</t>
  </si>
  <si>
    <t>endswith</t>
  </si>
  <si>
    <t>equal</t>
  </si>
  <si>
    <t>event</t>
  </si>
  <si>
    <t>export</t>
  </si>
  <si>
    <t>exportpdf</t>
  </si>
  <si>
    <t>exportselected</t>
  </si>
  <si>
    <t>exportxlsx</t>
  </si>
  <si>
    <t>favorites</t>
  </si>
  <si>
    <t>fieldchooser</t>
  </si>
  <si>
    <t>fields</t>
  </si>
  <si>
    <t>floppy</t>
  </si>
  <si>
    <t>font</t>
  </si>
  <si>
    <t>fontsize</t>
  </si>
  <si>
    <t>food</t>
  </si>
  <si>
    <t>formula</t>
  </si>
  <si>
    <t>fullscreen</t>
  </si>
  <si>
    <t>gift</t>
  </si>
  <si>
    <t>globe</t>
  </si>
  <si>
    <t>greater</t>
  </si>
  <si>
    <t>greaterorequal</t>
  </si>
  <si>
    <t>group</t>
  </si>
  <si>
    <t>growfont</t>
  </si>
  <si>
    <t>header</t>
  </si>
  <si>
    <t>help</t>
  </si>
  <si>
    <t>hidepanel</t>
  </si>
  <si>
    <t>hierarchy</t>
  </si>
  <si>
    <t>home</t>
  </si>
  <si>
    <t>inactivefolder</t>
  </si>
  <si>
    <t>increaseindent</t>
  </si>
  <si>
    <t>increaselinespacing</t>
  </si>
  <si>
    <t>info</t>
  </si>
  <si>
    <t>isblank</t>
  </si>
  <si>
    <t>isnotblank</t>
  </si>
  <si>
    <t>italic</t>
  </si>
  <si>
    <t>key</t>
  </si>
  <si>
    <t>lessorequal</t>
  </si>
  <si>
    <t>like</t>
  </si>
  <si>
    <t>link</t>
  </si>
  <si>
    <t>mediumiconslayout</t>
  </si>
  <si>
    <t>mention</t>
  </si>
  <si>
    <t>menu</t>
  </si>
  <si>
    <t>message</t>
  </si>
  <si>
    <t>minus</t>
  </si>
  <si>
    <t>money</t>
  </si>
  <si>
    <t>more</t>
  </si>
  <si>
    <t>movetofolder</t>
  </si>
  <si>
    <t>music</t>
  </si>
  <si>
    <t>newfolder</t>
  </si>
  <si>
    <t>notequal</t>
  </si>
  <si>
    <t>orderedlist</t>
  </si>
  <si>
    <t>overflow</t>
  </si>
  <si>
    <t>palette</t>
  </si>
  <si>
    <t>parentfolder</t>
  </si>
  <si>
    <t>paste</t>
  </si>
  <si>
    <t>pdffile</t>
  </si>
  <si>
    <t>percent</t>
  </si>
  <si>
    <t>photo</t>
  </si>
  <si>
    <t>pin</t>
  </si>
  <si>
    <t>pinleft</t>
  </si>
  <si>
    <t>pinright</t>
  </si>
  <si>
    <t>plus</t>
  </si>
  <si>
    <t>pptfile</t>
  </si>
  <si>
    <t>pptxfile</t>
  </si>
  <si>
    <t>preferences</t>
  </si>
  <si>
    <t>print</t>
  </si>
  <si>
    <t>product</t>
  </si>
  <si>
    <t>pulldown</t>
  </si>
  <si>
    <t>range</t>
  </si>
  <si>
    <t>redo</t>
  </si>
  <si>
    <t>refresh</t>
  </si>
  <si>
    <t>rename</t>
  </si>
  <si>
    <t>repeat</t>
  </si>
  <si>
    <t>rowfield</t>
  </si>
  <si>
    <t>rtffile</t>
  </si>
  <si>
    <t>runner</t>
  </si>
  <si>
    <t>search</t>
  </si>
  <si>
    <t>selectall</t>
  </si>
  <si>
    <t>share</t>
  </si>
  <si>
    <t>showpanel</t>
  </si>
  <si>
    <t>shrinkfont</t>
  </si>
  <si>
    <t>smalliconslayout</t>
  </si>
  <si>
    <t>sortdown</t>
  </si>
  <si>
    <t>sortdowntext</t>
  </si>
  <si>
    <t>sorted</t>
  </si>
  <si>
    <t>sortup</t>
  </si>
  <si>
    <t>sortuptext</t>
  </si>
  <si>
    <t>spindown</t>
  </si>
  <si>
    <t>spinleft</t>
  </si>
  <si>
    <t>spinright</t>
  </si>
  <si>
    <t>spinup</t>
  </si>
  <si>
    <t>startswith</t>
  </si>
  <si>
    <t>strike</t>
  </si>
  <si>
    <t>subscript</t>
  </si>
  <si>
    <t>superscript</t>
  </si>
  <si>
    <t>tags</t>
  </si>
  <si>
    <t>tel</t>
  </si>
  <si>
    <t>tips</t>
  </si>
  <si>
    <t>toolbox</t>
  </si>
  <si>
    <t>trash</t>
  </si>
  <si>
    <t>txtfile</t>
  </si>
  <si>
    <t>underline</t>
  </si>
  <si>
    <t>undo</t>
  </si>
  <si>
    <t>unpin</t>
  </si>
  <si>
    <t>unselectall</t>
  </si>
  <si>
    <t>upload</t>
  </si>
  <si>
    <t>variable</t>
  </si>
  <si>
    <t>video</t>
  </si>
  <si>
    <t>warning</t>
  </si>
  <si>
    <t>xlsfile</t>
  </si>
  <si>
    <t>xlsxfile</t>
  </si>
  <si>
    <t>squarespace</t>
  </si>
  <si>
    <t>folder-minus</t>
  </si>
  <si>
    <t>stack-exchange</t>
  </si>
  <si>
    <t>stack-overflow</t>
  </si>
  <si>
    <t>folder-plus</t>
  </si>
  <si>
    <t>stackpath</t>
  </si>
  <si>
    <t>staylinked</t>
  </si>
  <si>
    <t>football-ball</t>
  </si>
  <si>
    <t>steam</t>
  </si>
  <si>
    <t>forward</t>
  </si>
  <si>
    <t>steam-square</t>
  </si>
  <si>
    <t>frog</t>
  </si>
  <si>
    <t>steam-symbol</t>
  </si>
  <si>
    <t>sticker-mule</t>
  </si>
  <si>
    <t>strava</t>
  </si>
  <si>
    <t>funnel-dollar</t>
  </si>
  <si>
    <t>stripe</t>
  </si>
  <si>
    <t>stripe-s</t>
  </si>
  <si>
    <t>gamepad</t>
  </si>
  <si>
    <t>studiovinari</t>
  </si>
  <si>
    <t>gas-pump</t>
  </si>
  <si>
    <t>stumbleupon</t>
  </si>
  <si>
    <t>gavel</t>
  </si>
  <si>
    <t>stumbleupon-circle</t>
  </si>
  <si>
    <t>superpowers</t>
  </si>
  <si>
    <t>genderless</t>
  </si>
  <si>
    <t>supple</t>
  </si>
  <si>
    <t>ghost</t>
  </si>
  <si>
    <t>suse</t>
  </si>
  <si>
    <t>swift</t>
  </si>
  <si>
    <t>gifts</t>
  </si>
  <si>
    <t>symfony</t>
  </si>
  <si>
    <t>glass-cheers</t>
  </si>
  <si>
    <t>teamspeak</t>
  </si>
  <si>
    <t>glass-martini</t>
  </si>
  <si>
    <t>telegram</t>
  </si>
  <si>
    <t>glass-martini-alt</t>
  </si>
  <si>
    <t>telegram-plane</t>
  </si>
  <si>
    <t>glass-whiskey</t>
  </si>
  <si>
    <t>tencent-weibo</t>
  </si>
  <si>
    <t>glasses</t>
  </si>
  <si>
    <t>the-red-yeti</t>
  </si>
  <si>
    <t>themeco</t>
  </si>
  <si>
    <t>globe-africa</t>
  </si>
  <si>
    <t>themeisle</t>
  </si>
  <si>
    <t>globe-americas</t>
  </si>
  <si>
    <t>think-peaks</t>
  </si>
  <si>
    <t>globe-asia</t>
  </si>
  <si>
    <t>tiktok</t>
  </si>
  <si>
    <t>globe-europe</t>
  </si>
  <si>
    <t>trade-federation</t>
  </si>
  <si>
    <t>golf-ball</t>
  </si>
  <si>
    <t>trello</t>
  </si>
  <si>
    <t>gopuram</t>
  </si>
  <si>
    <t>tumblr</t>
  </si>
  <si>
    <t>graduation-cap</t>
  </si>
  <si>
    <t>tumblr-square</t>
  </si>
  <si>
    <t>greater-than</t>
  </si>
  <si>
    <t>twitch</t>
  </si>
  <si>
    <t>greater-than-equal</t>
  </si>
  <si>
    <t>twitter</t>
  </si>
  <si>
    <t>twitter-square</t>
  </si>
  <si>
    <t>typo3</t>
  </si>
  <si>
    <t>uber</t>
  </si>
  <si>
    <t>ubuntu</t>
  </si>
  <si>
    <t>uikit</t>
  </si>
  <si>
    <t>umbraco</t>
  </si>
  <si>
    <t>uncharted</t>
  </si>
  <si>
    <t>uniregistry</t>
  </si>
  <si>
    <t>unity</t>
  </si>
  <si>
    <t>unsplash</t>
  </si>
  <si>
    <t>untappd</t>
  </si>
  <si>
    <t>ups</t>
  </si>
  <si>
    <t>usb</t>
  </si>
  <si>
    <t>usps</t>
  </si>
  <si>
    <t>grip-horizontal</t>
  </si>
  <si>
    <t>ussunnah</t>
  </si>
  <si>
    <t>grip-lines</t>
  </si>
  <si>
    <t>vaadin</t>
  </si>
  <si>
    <t>grip-lines-vertical</t>
  </si>
  <si>
    <t>viacoin</t>
  </si>
  <si>
    <t>grip-vertical</t>
  </si>
  <si>
    <t>viadeo</t>
  </si>
  <si>
    <t>guitar</t>
  </si>
  <si>
    <t>viadeo-square</t>
  </si>
  <si>
    <t>h-square</t>
  </si>
  <si>
    <t>viber</t>
  </si>
  <si>
    <t>hamburger</t>
  </si>
  <si>
    <t>vimeo</t>
  </si>
  <si>
    <t>hammer</t>
  </si>
  <si>
    <t>vimeo-square</t>
  </si>
  <si>
    <t>hamsa</t>
  </si>
  <si>
    <t>vimeo-v</t>
  </si>
  <si>
    <t>hand-holding</t>
  </si>
  <si>
    <t>vine</t>
  </si>
  <si>
    <t>hand-holding-heart</t>
  </si>
  <si>
    <t>vk</t>
  </si>
  <si>
    <t>hand-holding-medical</t>
  </si>
  <si>
    <t>vnv</t>
  </si>
  <si>
    <t>hand-holding-usd</t>
  </si>
  <si>
    <t>vuejs</t>
  </si>
  <si>
    <t>hand-holding-water</t>
  </si>
  <si>
    <t>watchman-monitoring</t>
  </si>
  <si>
    <t>waze</t>
  </si>
  <si>
    <t>hand-middle-finger</t>
  </si>
  <si>
    <t>weebly</t>
  </si>
  <si>
    <t>weibo</t>
  </si>
  <si>
    <t>weixin</t>
  </si>
  <si>
    <t>whatsapp</t>
  </si>
  <si>
    <t>whatsapp-square</t>
  </si>
  <si>
    <t>whmcs</t>
  </si>
  <si>
    <t>wikipedia-w</t>
  </si>
  <si>
    <t>windows</t>
  </si>
  <si>
    <t>wix</t>
  </si>
  <si>
    <t>wizards-of-the-coast</t>
  </si>
  <si>
    <t>hand-sparkles</t>
  </si>
  <si>
    <t>wodu</t>
  </si>
  <si>
    <t>wolf-pack-battalion</t>
  </si>
  <si>
    <t>hands</t>
  </si>
  <si>
    <t>wordpress</t>
  </si>
  <si>
    <t>hands-helping</t>
  </si>
  <si>
    <t>wordpress-simple</t>
  </si>
  <si>
    <t>hands-wash</t>
  </si>
  <si>
    <t>wpbeginner</t>
  </si>
  <si>
    <t>wpexplorer</t>
  </si>
  <si>
    <t>handshake-alt-slash</t>
  </si>
  <si>
    <t>wpforms</t>
  </si>
  <si>
    <t>handshake-slash</t>
  </si>
  <si>
    <t>wpressr</t>
  </si>
  <si>
    <t>hanukiah</t>
  </si>
  <si>
    <t>xbox</t>
  </si>
  <si>
    <t>hard-hat</t>
  </si>
  <si>
    <t>xing</t>
  </si>
  <si>
    <t>hashtag</t>
  </si>
  <si>
    <t>xing-square</t>
  </si>
  <si>
    <t>hat-cowboy</t>
  </si>
  <si>
    <t>y-combinator</t>
  </si>
  <si>
    <t>hat-cowboy-side</t>
  </si>
  <si>
    <t>yahoo</t>
  </si>
  <si>
    <t>hat-wizard</t>
  </si>
  <si>
    <t>yammer</t>
  </si>
  <si>
    <t>yandex</t>
  </si>
  <si>
    <t>head-side-cough</t>
  </si>
  <si>
    <t>yandex-international</t>
  </si>
  <si>
    <t>head-side-cough-slash</t>
  </si>
  <si>
    <t>yarn</t>
  </si>
  <si>
    <t>head-side-mask</t>
  </si>
  <si>
    <t>yelp</t>
  </si>
  <si>
    <t>head-side-virus</t>
  </si>
  <si>
    <t>yoast</t>
  </si>
  <si>
    <t>heading</t>
  </si>
  <si>
    <t>youtube</t>
  </si>
  <si>
    <t>headphones</t>
  </si>
  <si>
    <t>youtube-square</t>
  </si>
  <si>
    <t>headphones-alt</t>
  </si>
  <si>
    <t>zhihu</t>
  </si>
  <si>
    <t>headset</t>
  </si>
  <si>
    <t>heart-broken</t>
  </si>
  <si>
    <t>heartbeat</t>
  </si>
  <si>
    <t>helicopter</t>
  </si>
  <si>
    <t>highlighter</t>
  </si>
  <si>
    <t>hiking</t>
  </si>
  <si>
    <t>hippo</t>
  </si>
  <si>
    <t>history</t>
  </si>
  <si>
    <t>hockey-puck</t>
  </si>
  <si>
    <t>holly-berry</t>
  </si>
  <si>
    <t>horse</t>
  </si>
  <si>
    <t>horse-head</t>
  </si>
  <si>
    <t>hospital-alt</t>
  </si>
  <si>
    <t>hospital-symbol</t>
  </si>
  <si>
    <t>hospital-user</t>
  </si>
  <si>
    <t>hot-tub</t>
  </si>
  <si>
    <t>hotdog</t>
  </si>
  <si>
    <t>hotel</t>
  </si>
  <si>
    <t>hourglass-end</t>
  </si>
  <si>
    <t>hourglass-half</t>
  </si>
  <si>
    <t>hourglass-start</t>
  </si>
  <si>
    <t>house-damage</t>
  </si>
  <si>
    <t>house-user</t>
  </si>
  <si>
    <t>hryvnia</t>
  </si>
  <si>
    <t>i-cursor</t>
  </si>
  <si>
    <t>ice-cream</t>
  </si>
  <si>
    <t>icicles</t>
  </si>
  <si>
    <t>icons</t>
  </si>
  <si>
    <t>id-card-alt</t>
  </si>
  <si>
    <t>igloo</t>
  </si>
  <si>
    <t>inbox</t>
  </si>
  <si>
    <t>indent</t>
  </si>
  <si>
    <t>industry</t>
  </si>
  <si>
    <t>infinity</t>
  </si>
  <si>
    <t>info-circle</t>
  </si>
  <si>
    <t>jedi</t>
  </si>
  <si>
    <t>joint</t>
  </si>
  <si>
    <t>journal-whills</t>
  </si>
  <si>
    <t>kaaba</t>
  </si>
  <si>
    <t>khanda</t>
  </si>
  <si>
    <t>kiwi-bird</t>
  </si>
  <si>
    <t>landmark</t>
  </si>
  <si>
    <t>language</t>
  </si>
  <si>
    <t>laptop</t>
  </si>
  <si>
    <t>laptop-code</t>
  </si>
  <si>
    <t>laptop-house</t>
  </si>
  <si>
    <t>laptop-medical</t>
  </si>
  <si>
    <t>layer-group</t>
  </si>
  <si>
    <t>leaf</t>
  </si>
  <si>
    <t>less-than</t>
  </si>
  <si>
    <t>less-than-equal</t>
  </si>
  <si>
    <t>level-down-alt</t>
  </si>
  <si>
    <t>level-up-alt</t>
  </si>
  <si>
    <t>lira-sign</t>
  </si>
  <si>
    <t>list</t>
  </si>
  <si>
    <t>list-ol</t>
  </si>
  <si>
    <t>list-ul</t>
  </si>
  <si>
    <t>location-arrow</t>
  </si>
  <si>
    <t>lock</t>
  </si>
  <si>
    <t>lock-open</t>
  </si>
  <si>
    <t>long-arrow-alt-down</t>
  </si>
  <si>
    <t>long-arrow-alt-left</t>
  </si>
  <si>
    <t>long-arrow-alt-right</t>
  </si>
  <si>
    <t>long-arrow-alt-up</t>
  </si>
  <si>
    <t>low-vision</t>
  </si>
  <si>
    <t>luggage-cart</t>
  </si>
  <si>
    <t>lungs</t>
  </si>
  <si>
    <t>lungs-virus</t>
  </si>
  <si>
    <t>magic</t>
  </si>
  <si>
    <t>magnet</t>
  </si>
  <si>
    <t>mail-bulk</t>
  </si>
  <si>
    <t>male</t>
  </si>
  <si>
    <t>map-marked</t>
  </si>
  <si>
    <t>map-marked-alt</t>
  </si>
  <si>
    <t>map-marker</t>
  </si>
  <si>
    <t>map-marker-alt</t>
  </si>
  <si>
    <t>map-pin</t>
  </si>
  <si>
    <t>map-signs</t>
  </si>
  <si>
    <t>marker</t>
  </si>
  <si>
    <t>mars</t>
  </si>
  <si>
    <t>mars-double</t>
  </si>
  <si>
    <t>mars-stroke</t>
  </si>
  <si>
    <t>mars-stroke-h</t>
  </si>
  <si>
    <t>mars-stroke-v</t>
  </si>
  <si>
    <t>mask</t>
  </si>
  <si>
    <t>medal</t>
  </si>
  <si>
    <t>medkit</t>
  </si>
  <si>
    <t>memory</t>
  </si>
  <si>
    <t>menorah</t>
  </si>
  <si>
    <t>mercury</t>
  </si>
  <si>
    <t>meteor</t>
  </si>
  <si>
    <t>microchip</t>
  </si>
  <si>
    <t>microphone</t>
  </si>
  <si>
    <t>microphone-alt</t>
  </si>
  <si>
    <t>microphone-alt-slash</t>
  </si>
  <si>
    <t>microphone-slash</t>
  </si>
  <si>
    <t>microscope</t>
  </si>
  <si>
    <t>minus-circle</t>
  </si>
  <si>
    <t>mitten</t>
  </si>
  <si>
    <t>mobile</t>
  </si>
  <si>
    <t>mobile-alt</t>
  </si>
  <si>
    <t>money-bill</t>
  </si>
  <si>
    <t>money-bill-wave</t>
  </si>
  <si>
    <t>money-bill-wave-alt</t>
  </si>
  <si>
    <t>money-check</t>
  </si>
  <si>
    <t>money-check-alt</t>
  </si>
  <si>
    <t>monument</t>
  </si>
  <si>
    <t>mortar-pestle</t>
  </si>
  <si>
    <t>mosque</t>
  </si>
  <si>
    <t>motorcycle</t>
  </si>
  <si>
    <t>mountain</t>
  </si>
  <si>
    <t>mouse</t>
  </si>
  <si>
    <t>mouse-pointer</t>
  </si>
  <si>
    <t>mug-hot</t>
  </si>
  <si>
    <t>network-wired</t>
  </si>
  <si>
    <t>neuter</t>
  </si>
  <si>
    <t>not-equal</t>
  </si>
  <si>
    <t>notes-medical</t>
  </si>
  <si>
    <t>oil-can</t>
  </si>
  <si>
    <t>om</t>
  </si>
  <si>
    <t>otter</t>
  </si>
  <si>
    <t>outdent</t>
  </si>
  <si>
    <t>pager</t>
  </si>
  <si>
    <t>paint-brush</t>
  </si>
  <si>
    <t>paint-roller</t>
  </si>
  <si>
    <t>pallet</t>
  </si>
  <si>
    <t>paperclip</t>
  </si>
  <si>
    <t>parachute-box</t>
  </si>
  <si>
    <t>paragraph</t>
  </si>
  <si>
    <t>parking</t>
  </si>
  <si>
    <t>passport</t>
  </si>
  <si>
    <t>pastafarianism</t>
  </si>
  <si>
    <t>pause</t>
  </si>
  <si>
    <t>paw</t>
  </si>
  <si>
    <t>peace</t>
  </si>
  <si>
    <t>pen</t>
  </si>
  <si>
    <t>pen-alt</t>
  </si>
  <si>
    <t>pen-fancy</t>
  </si>
  <si>
    <t>pen-nib</t>
  </si>
  <si>
    <t>pen-square</t>
  </si>
  <si>
    <t>pencil-alt</t>
  </si>
  <si>
    <t>pencil-ruler</t>
  </si>
  <si>
    <t>people-arrows</t>
  </si>
  <si>
    <t>people-carry</t>
  </si>
  <si>
    <t>pepper-hot</t>
  </si>
  <si>
    <t>percentage</t>
  </si>
  <si>
    <t>person-booth</t>
  </si>
  <si>
    <t>phone</t>
  </si>
  <si>
    <t>phone-alt</t>
  </si>
  <si>
    <t>phone-slash</t>
  </si>
  <si>
    <t>phone-square</t>
  </si>
  <si>
    <t>phone-square-alt</t>
  </si>
  <si>
    <t>phone-volume</t>
  </si>
  <si>
    <t>photo-video</t>
  </si>
  <si>
    <t>piggy-bank</t>
  </si>
  <si>
    <t>pills</t>
  </si>
  <si>
    <t>pizza-slice</t>
  </si>
  <si>
    <t>place-of-worship</t>
  </si>
  <si>
    <t>plane</t>
  </si>
  <si>
    <t>plane-arrival</t>
  </si>
  <si>
    <t>plane-departure</t>
  </si>
  <si>
    <t>plane-slash</t>
  </si>
  <si>
    <t>play</t>
  </si>
  <si>
    <t>plug</t>
  </si>
  <si>
    <t>plus-circle</t>
  </si>
  <si>
    <t>podcast</t>
  </si>
  <si>
    <t>poll</t>
  </si>
  <si>
    <t>poll-h</t>
  </si>
  <si>
    <t>poo</t>
  </si>
  <si>
    <t>poo-storm</t>
  </si>
  <si>
    <t>poop</t>
  </si>
  <si>
    <t>portrait</t>
  </si>
  <si>
    <t>pound-sign</t>
  </si>
  <si>
    <t>power-off</t>
  </si>
  <si>
    <t>pray</t>
  </si>
  <si>
    <t>praying-hands</t>
  </si>
  <si>
    <t>prescription</t>
  </si>
  <si>
    <t>prescription-bottle</t>
  </si>
  <si>
    <t>prescription-bottle-alt</t>
  </si>
  <si>
    <t>procedures</t>
  </si>
  <si>
    <t>project-diagram</t>
  </si>
  <si>
    <t>pump-medical</t>
  </si>
  <si>
    <t>pump-soap</t>
  </si>
  <si>
    <t>puzzle-piece</t>
  </si>
  <si>
    <t>qrcode</t>
  </si>
  <si>
    <t>question</t>
  </si>
  <si>
    <t>quidditch</t>
  </si>
  <si>
    <t>quote-left</t>
  </si>
  <si>
    <t>quote-right</t>
  </si>
  <si>
    <t>quran</t>
  </si>
  <si>
    <t>radiation</t>
  </si>
  <si>
    <t>radiation-alt</t>
  </si>
  <si>
    <t>rainbow</t>
  </si>
  <si>
    <t>random</t>
  </si>
  <si>
    <t>receipt</t>
  </si>
  <si>
    <t>record-vinyl</t>
  </si>
  <si>
    <t>recycle</t>
  </si>
  <si>
    <t>redo-alt</t>
  </si>
  <si>
    <t>remove-format</t>
  </si>
  <si>
    <t>reply</t>
  </si>
  <si>
    <t>reply-all</t>
  </si>
  <si>
    <t>republican</t>
  </si>
  <si>
    <t>restroom</t>
  </si>
  <si>
    <t>retweet</t>
  </si>
  <si>
    <t>ribbon</t>
  </si>
  <si>
    <t>ring</t>
  </si>
  <si>
    <t>road</t>
  </si>
  <si>
    <t>robot</t>
  </si>
  <si>
    <t>rocket</t>
  </si>
  <si>
    <t>route</t>
  </si>
  <si>
    <t>rss</t>
  </si>
  <si>
    <t>rss-square</t>
  </si>
  <si>
    <t>ruble-sign</t>
  </si>
  <si>
    <t>ruler</t>
  </si>
  <si>
    <t>ruler-combined</t>
  </si>
  <si>
    <t>ruler-horizontal</t>
  </si>
  <si>
    <t>ruler-vertical</t>
  </si>
  <si>
    <t>running</t>
  </si>
  <si>
    <t>rupee-sign</t>
  </si>
  <si>
    <t>satellite</t>
  </si>
  <si>
    <t>satellite-dish</t>
  </si>
  <si>
    <t>school</t>
  </si>
  <si>
    <t>screwdriver</t>
  </si>
  <si>
    <t>scroll</t>
  </si>
  <si>
    <t>sd-card</t>
  </si>
  <si>
    <t>search-dollar</t>
  </si>
  <si>
    <t>search-location</t>
  </si>
  <si>
    <t>search-minus</t>
  </si>
  <si>
    <t>search-plus</t>
  </si>
  <si>
    <t>seedling</t>
  </si>
  <si>
    <t>server</t>
  </si>
  <si>
    <t>shapes</t>
  </si>
  <si>
    <t>share-alt</t>
  </si>
  <si>
    <t>share-alt-square</t>
  </si>
  <si>
    <t>shekel-sign</t>
  </si>
  <si>
    <t>shield-alt</t>
  </si>
  <si>
    <t>shield-virus</t>
  </si>
  <si>
    <t>ship</t>
  </si>
  <si>
    <t>shipping-fast</t>
  </si>
  <si>
    <t>shoe-prints</t>
  </si>
  <si>
    <t>shopping-bag</t>
  </si>
  <si>
    <t>shopping-basket</t>
  </si>
  <si>
    <t>shopping-cart</t>
  </si>
  <si>
    <t>shower</t>
  </si>
  <si>
    <t>shuttle-van</t>
  </si>
  <si>
    <t>sign</t>
  </si>
  <si>
    <t>sign-in-alt</t>
  </si>
  <si>
    <t>sign-language</t>
  </si>
  <si>
    <t>sign-out-alt</t>
  </si>
  <si>
    <t>signal</t>
  </si>
  <si>
    <t>signature</t>
  </si>
  <si>
    <t>sim-card</t>
  </si>
  <si>
    <t>sink</t>
  </si>
  <si>
    <t>sitemap</t>
  </si>
  <si>
    <t>skating</t>
  </si>
  <si>
    <t>skiing</t>
  </si>
  <si>
    <t>skiing-nordic</t>
  </si>
  <si>
    <t>skull</t>
  </si>
  <si>
    <t>skull-crossbones</t>
  </si>
  <si>
    <t>slash</t>
  </si>
  <si>
    <t>sleigh</t>
  </si>
  <si>
    <t>sliders-h</t>
  </si>
  <si>
    <t>smog</t>
  </si>
  <si>
    <t>smoking</t>
  </si>
  <si>
    <t>smoking-ban</t>
  </si>
  <si>
    <t>sms</t>
  </si>
  <si>
    <t>snowboarding</t>
  </si>
  <si>
    <t>snowman</t>
  </si>
  <si>
    <t>snowplow</t>
  </si>
  <si>
    <t>soap</t>
  </si>
  <si>
    <t>socks</t>
  </si>
  <si>
    <t>solar-panel</t>
  </si>
  <si>
    <t>sort</t>
  </si>
  <si>
    <t>sort-alpha-down</t>
  </si>
  <si>
    <t>sort-alpha-down-alt</t>
  </si>
  <si>
    <t>sort-alpha-up</t>
  </si>
  <si>
    <t>sort-alpha-up-alt</t>
  </si>
  <si>
    <t>sort-amount-down</t>
  </si>
  <si>
    <t>sort-amount-down-alt</t>
  </si>
  <si>
    <t>sort-amount-up</t>
  </si>
  <si>
    <t>sort-amount-up-alt</t>
  </si>
  <si>
    <t>sort-down</t>
  </si>
  <si>
    <t>sort-numeric-down</t>
  </si>
  <si>
    <t>sort-numeric-down-alt</t>
  </si>
  <si>
    <t>sort-numeric-up</t>
  </si>
  <si>
    <t>sort-numeric-up-alt</t>
  </si>
  <si>
    <t>sort-up</t>
  </si>
  <si>
    <t>spa</t>
  </si>
  <si>
    <t>space-shuttle</t>
  </si>
  <si>
    <t>spell-check</t>
  </si>
  <si>
    <t>spider</t>
  </si>
  <si>
    <t>spinner</t>
  </si>
  <si>
    <t>splotch</t>
  </si>
  <si>
    <t>spray-can</t>
  </si>
  <si>
    <t>square-full</t>
  </si>
  <si>
    <t>square-root-alt</t>
  </si>
  <si>
    <t>stamp</t>
  </si>
  <si>
    <t>star-and-crescent</t>
  </si>
  <si>
    <t>star-half-alt</t>
  </si>
  <si>
    <t>star-of-david</t>
  </si>
  <si>
    <t>star-of-life</t>
  </si>
  <si>
    <t>step-backward</t>
  </si>
  <si>
    <t>step-forward</t>
  </si>
  <si>
    <t>stethoscope</t>
  </si>
  <si>
    <t>stop</t>
  </si>
  <si>
    <t>stopwatch</t>
  </si>
  <si>
    <t>stopwatch-20</t>
  </si>
  <si>
    <t>store</t>
  </si>
  <si>
    <t>store-alt</t>
  </si>
  <si>
    <t>store-alt-slash</t>
  </si>
  <si>
    <t>store-slash</t>
  </si>
  <si>
    <t>stream</t>
  </si>
  <si>
    <t>street-view</t>
  </si>
  <si>
    <t>strikethrough</t>
  </si>
  <si>
    <t>stroopwafel</t>
  </si>
  <si>
    <t>subway</t>
  </si>
  <si>
    <t>suitcase</t>
  </si>
  <si>
    <t>suitcase-rolling</t>
  </si>
  <si>
    <t>swatchbook</t>
  </si>
  <si>
    <t>swimmer</t>
  </si>
  <si>
    <t>swimming-pool</t>
  </si>
  <si>
    <t>synagogue</t>
  </si>
  <si>
    <t>sync</t>
  </si>
  <si>
    <t>sync-alt</t>
  </si>
  <si>
    <t>syringe</t>
  </si>
  <si>
    <t>table</t>
  </si>
  <si>
    <t>table-tennis</t>
  </si>
  <si>
    <t>tablet</t>
  </si>
  <si>
    <t>tablet-alt</t>
  </si>
  <si>
    <t>tablets</t>
  </si>
  <si>
    <t>tachometer-alt</t>
  </si>
  <si>
    <t>tag</t>
  </si>
  <si>
    <t>tape</t>
  </si>
  <si>
    <t>tasks</t>
  </si>
  <si>
    <t>taxi</t>
  </si>
  <si>
    <t>teeth</t>
  </si>
  <si>
    <t>teeth-open</t>
  </si>
  <si>
    <t>temperature-high</t>
  </si>
  <si>
    <t>temperature-low</t>
  </si>
  <si>
    <t>tenge</t>
  </si>
  <si>
    <t>terminal</t>
  </si>
  <si>
    <t>text-height</t>
  </si>
  <si>
    <t>text-width</t>
  </si>
  <si>
    <t>th</t>
  </si>
  <si>
    <t>th-large</t>
  </si>
  <si>
    <t>th-list</t>
  </si>
  <si>
    <t>theater-masks</t>
  </si>
  <si>
    <t>thermometer</t>
  </si>
  <si>
    <t>thermometer-empty</t>
  </si>
  <si>
    <t>thermometer-full</t>
  </si>
  <si>
    <t>thermometer-half</t>
  </si>
  <si>
    <t>thermometer-quarter</t>
  </si>
  <si>
    <t>thermometer-three-quarters</t>
  </si>
  <si>
    <t>thumbtack</t>
  </si>
  <si>
    <t>ticket-alt</t>
  </si>
  <si>
    <t>times</t>
  </si>
  <si>
    <t>tint</t>
  </si>
  <si>
    <t>tint-slash</t>
  </si>
  <si>
    <t>toggle-off</t>
  </si>
  <si>
    <t>toggle-on</t>
  </si>
  <si>
    <t>toilet</t>
  </si>
  <si>
    <t>toilet-paper</t>
  </si>
  <si>
    <t>toilet-paper-slash</t>
  </si>
  <si>
    <t>tools</t>
  </si>
  <si>
    <t>tooth</t>
  </si>
  <si>
    <t>torah</t>
  </si>
  <si>
    <t>torii-gate</t>
  </si>
  <si>
    <t>tractor</t>
  </si>
  <si>
    <t>trademark</t>
  </si>
  <si>
    <t>traffic-light</t>
  </si>
  <si>
    <t>trailer</t>
  </si>
  <si>
    <t>train</t>
  </si>
  <si>
    <t>tram</t>
  </si>
  <si>
    <t>transgender</t>
  </si>
  <si>
    <t>transgender-alt</t>
  </si>
  <si>
    <t>trash-restore</t>
  </si>
  <si>
    <t>trash-restore-alt</t>
  </si>
  <si>
    <t>tree</t>
  </si>
  <si>
    <t>trophy</t>
  </si>
  <si>
    <t>truck</t>
  </si>
  <si>
    <t>truck-loading</t>
  </si>
  <si>
    <t>truck-monster</t>
  </si>
  <si>
    <t>truck-moving</t>
  </si>
  <si>
    <t>truck-pickup</t>
  </si>
  <si>
    <t>tshirt</t>
  </si>
  <si>
    <t>tty</t>
  </si>
  <si>
    <t>tv</t>
  </si>
  <si>
    <t>umbrella</t>
  </si>
  <si>
    <t>umbrella-beach</t>
  </si>
  <si>
    <t>undo-alt</t>
  </si>
  <si>
    <t>universal-access</t>
  </si>
  <si>
    <t>university</t>
  </si>
  <si>
    <t>unlink</t>
  </si>
  <si>
    <t>unlock</t>
  </si>
  <si>
    <t>unlock-alt</t>
  </si>
  <si>
    <t>user-alt</t>
  </si>
  <si>
    <t>user-alt-slash</t>
  </si>
  <si>
    <t>user-astronaut</t>
  </si>
  <si>
    <t>user-check</t>
  </si>
  <si>
    <t>user-clock</t>
  </si>
  <si>
    <t>user-cog</t>
  </si>
  <si>
    <t>user-edit</t>
  </si>
  <si>
    <t>user-friends</t>
  </si>
  <si>
    <t>user-graduate</t>
  </si>
  <si>
    <t>user-injured</t>
  </si>
  <si>
    <t>user-lock</t>
  </si>
  <si>
    <t>user-md</t>
  </si>
  <si>
    <t>user-minus</t>
  </si>
  <si>
    <t>user-ninja</t>
  </si>
  <si>
    <t>user-nurse</t>
  </si>
  <si>
    <t>user-plus</t>
  </si>
  <si>
    <t>user-secret</t>
  </si>
  <si>
    <t>user-shield</t>
  </si>
  <si>
    <t>user-slash</t>
  </si>
  <si>
    <t>user-tag</t>
  </si>
  <si>
    <t>user-tie</t>
  </si>
  <si>
    <t>user-times</t>
  </si>
  <si>
    <t>users</t>
  </si>
  <si>
    <t>users-cog</t>
  </si>
  <si>
    <t>users-slash</t>
  </si>
  <si>
    <t>utensil-spoon</t>
  </si>
  <si>
    <t>utensils</t>
  </si>
  <si>
    <t>vector-square</t>
  </si>
  <si>
    <t>venus</t>
  </si>
  <si>
    <t>venus-double</t>
  </si>
  <si>
    <t>venus-mars</t>
  </si>
  <si>
    <t>vest</t>
  </si>
  <si>
    <t>vest-patches</t>
  </si>
  <si>
    <t>vial</t>
  </si>
  <si>
    <t>vials</t>
  </si>
  <si>
    <t>video-slash</t>
  </si>
  <si>
    <t>vihara</t>
  </si>
  <si>
    <t>virus</t>
  </si>
  <si>
    <t>virus-slash</t>
  </si>
  <si>
    <t>viruses</t>
  </si>
  <si>
    <t>voicemail</t>
  </si>
  <si>
    <t>volleyball-ball</t>
  </si>
  <si>
    <t>volume-down</t>
  </si>
  <si>
    <t>volume-mute</t>
  </si>
  <si>
    <t>volume-off</t>
  </si>
  <si>
    <t>volume-up</t>
  </si>
  <si>
    <t>vote-yea</t>
  </si>
  <si>
    <t>vr-cardboard</t>
  </si>
  <si>
    <t>walking</t>
  </si>
  <si>
    <t>wallet</t>
  </si>
  <si>
    <t>warehouse</t>
  </si>
  <si>
    <t>water</t>
  </si>
  <si>
    <t>wave-square</t>
  </si>
  <si>
    <t>weight</t>
  </si>
  <si>
    <t>weight-hanging</t>
  </si>
  <si>
    <t>wheelchair</t>
  </si>
  <si>
    <t>wifi</t>
  </si>
  <si>
    <t>wind</t>
  </si>
  <si>
    <t>wine-bottle</t>
  </si>
  <si>
    <t>wine-glass</t>
  </si>
  <si>
    <t>wine-glass-alt</t>
  </si>
  <si>
    <t>won-sign</t>
  </si>
  <si>
    <t>wrench</t>
  </si>
  <si>
    <t>x-ray</t>
  </si>
  <si>
    <t>yen-sign</t>
  </si>
  <si>
    <t>yin-yang</t>
  </si>
  <si>
    <t>Task01</t>
  </si>
  <si>
    <t>Task02</t>
  </si>
  <si>
    <t>Task03</t>
  </si>
  <si>
    <t>Task04</t>
  </si>
  <si>
    <t>Task05</t>
  </si>
  <si>
    <t>Task06</t>
  </si>
  <si>
    <t>Task07</t>
  </si>
  <si>
    <t>Task08</t>
  </si>
  <si>
    <t>Task09</t>
  </si>
  <si>
    <t>Task10</t>
  </si>
  <si>
    <t>Task 01</t>
  </si>
  <si>
    <t>Task 02</t>
  </si>
  <si>
    <t>Task 03</t>
  </si>
  <si>
    <t>Task 04</t>
  </si>
  <si>
    <t>Task 05</t>
  </si>
  <si>
    <t>Task 06</t>
  </si>
  <si>
    <t>Task 07</t>
  </si>
  <si>
    <t>Task 08</t>
  </si>
  <si>
    <t>Task 09</t>
  </si>
  <si>
    <t>Task 10</t>
  </si>
  <si>
    <t>RTask01</t>
  </si>
  <si>
    <t>RTask02</t>
  </si>
  <si>
    <t>RTask03</t>
  </si>
  <si>
    <t>RTask04</t>
  </si>
  <si>
    <t>RTask05</t>
  </si>
  <si>
    <t>RUTask01</t>
  </si>
  <si>
    <t>RUTask02</t>
  </si>
  <si>
    <t>RUTask03</t>
  </si>
  <si>
    <t>RUTask04</t>
  </si>
  <si>
    <t>RUTask05</t>
  </si>
  <si>
    <t>UTask01</t>
  </si>
  <si>
    <t>UTask02</t>
  </si>
  <si>
    <t>UTask03</t>
  </si>
  <si>
    <t>UTask04</t>
  </si>
  <si>
    <t>UTask05</t>
  </si>
  <si>
    <t>UTask06</t>
  </si>
  <si>
    <t>UTask07</t>
  </si>
  <si>
    <t>UTask08</t>
  </si>
  <si>
    <t>UTask09</t>
  </si>
  <si>
    <t>UTask10</t>
  </si>
  <si>
    <t>U Task 01</t>
  </si>
  <si>
    <t>U Task 02</t>
  </si>
  <si>
    <t>U Task 03</t>
  </si>
  <si>
    <t>U Task 04</t>
  </si>
  <si>
    <t>U Task 05</t>
  </si>
  <si>
    <t>U Task 06</t>
  </si>
  <si>
    <t>U Task 07</t>
  </si>
  <si>
    <t>U Task 08</t>
  </si>
  <si>
    <t>U Task 09</t>
  </si>
  <si>
    <t>U Task 10</t>
  </si>
  <si>
    <t>RQ Task 01</t>
  </si>
  <si>
    <t>RQ Task 02</t>
  </si>
  <si>
    <t>RQ Task 03</t>
  </si>
  <si>
    <t>RQ Task 04</t>
  </si>
  <si>
    <t>RQ Task 05</t>
  </si>
  <si>
    <t>RQ U Task 01</t>
  </si>
  <si>
    <t>RQ U Task 02</t>
  </si>
  <si>
    <t>RQ U Task 03</t>
  </si>
  <si>
    <t>RQ U Task 04</t>
  </si>
  <si>
    <t>RQ U Task 05</t>
  </si>
  <si>
    <t>GTask01</t>
  </si>
  <si>
    <t>GTask02</t>
  </si>
  <si>
    <t>GTask03</t>
  </si>
  <si>
    <t>GTask04</t>
  </si>
  <si>
    <t>GUTask01</t>
  </si>
  <si>
    <t>GUTask02</t>
  </si>
  <si>
    <t>GUTask03</t>
  </si>
  <si>
    <t>GUTask04</t>
  </si>
  <si>
    <t>FTask01</t>
  </si>
  <si>
    <t>FTask02</t>
  </si>
  <si>
    <t>FTask03</t>
  </si>
  <si>
    <t>FTask04</t>
  </si>
  <si>
    <t>FUTask01</t>
  </si>
  <si>
    <t>FUTask02</t>
  </si>
  <si>
    <t>FUTask03</t>
  </si>
  <si>
    <t>FUTask04</t>
  </si>
  <si>
    <t>TaskControl</t>
  </si>
  <si>
    <t>19ae62cd-3de9-423d-ade7-43a335cf5def</t>
  </si>
  <si>
    <t>Task Control</t>
  </si>
  <si>
    <t>TaskName</t>
  </si>
  <si>
    <t>TaskProgram</t>
  </si>
  <si>
    <t>Task Name</t>
  </si>
  <si>
    <t>Task Program</t>
  </si>
  <si>
    <t>TaskGroup</t>
  </si>
  <si>
    <t>[85117]</t>
  </si>
  <si>
    <t>[85110]</t>
  </si>
  <si>
    <t>Task Group</t>
  </si>
  <si>
    <t>HospitalList</t>
  </si>
  <si>
    <t>Hospital List</t>
  </si>
  <si>
    <t>f3d4b42c-812a-487b-b2a4-dc3aa7d71c4a</t>
  </si>
  <si>
    <t>Hospital Name</t>
  </si>
  <si>
    <t>Address</t>
  </si>
  <si>
    <t>Tel</t>
  </si>
  <si>
    <t>District</t>
  </si>
  <si>
    <t>Province</t>
  </si>
  <si>
    <t>[85125]</t>
  </si>
  <si>
    <t>[85124]</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</si>
  <si>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</si>
  <si>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</si>
  <si>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</si>
  <si>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</si>
  <si>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</si>
  <si>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</si>
  <si>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</si>
  <si>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</si>
  <si>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</si>
  <si>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</si>
  <si>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</si>
  <si>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</si>
  <si>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</si>
  <si>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</si>
  <si>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</si>
  <si>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</si>
  <si>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</si>
  <si>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</si>
  <si>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</si>
  <si>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</si>
  <si>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</si>
  <si>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</si>
  <si>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</si>
  <si>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</si>
  <si>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</si>
  <si>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</si>
  <si>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</si>
  <si>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</si>
  <si>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</si>
  <si>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</si>
  <si>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</si>
  <si>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</si>
  <si>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</si>
  <si>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</si>
  <si>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</si>
  <si>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</si>
  <si>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</si>
  <si>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</si>
  <si>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</si>
  <si>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</si>
  <si>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</si>
  <si>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</si>
  <si>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</si>
  <si>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</si>
  <si>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</si>
  <si>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</si>
  <si>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</si>
  <si>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</si>
  <si>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</si>
  <si>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</si>
  <si>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</si>
  <si>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</si>
  <si>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</si>
  <si>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</si>
  <si>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</si>
  <si>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</si>
  <si>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</si>
  <si>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</si>
  <si>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</si>
  <si>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</si>
  <si>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</si>
  <si>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</si>
  <si>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</si>
  <si>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</si>
  <si>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</si>
  <si>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</si>
  <si>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</si>
  <si>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</si>
  <si>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</si>
  <si>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</si>
  <si>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</si>
  <si>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</si>
  <si>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</si>
  <si>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</si>
  <si>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</si>
  <si>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</si>
  <si>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</si>
  <si>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</si>
  <si>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</si>
  <si>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</si>
  <si>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</si>
  <si>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</si>
  <si>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</si>
  <si>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</si>
  <si>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</si>
  <si>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</si>
  <si>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</si>
  <si>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</si>
  <si>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</si>
  <si>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</si>
  <si>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</si>
  <si>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</si>
  <si>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</si>
  <si>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</si>
  <si>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</si>
  <si>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</si>
  <si>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102</t>
  </si>
  <si>
    <t>103</t>
  </si>
  <si>
    <t>104</t>
  </si>
  <si>
    <t>105</t>
  </si>
  <si>
    <t>107</t>
  </si>
  <si>
    <t>109</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</si>
  <si>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</si>
  <si>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</si>
  <si>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</si>
  <si>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</si>
  <si>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</si>
  <si>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</si>
  <si>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</si>
  <si>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</si>
  <si>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</si>
  <si>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</si>
  <si>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</si>
  <si>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</si>
  <si>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</si>
  <si>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</si>
  <si>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</si>
  <si>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</si>
  <si>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</si>
  <si>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</si>
  <si>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</si>
  <si>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</si>
  <si>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</si>
  <si>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</si>
  <si>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</si>
  <si>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</si>
  <si>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</si>
  <si>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</si>
  <si>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</si>
  <si>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</si>
  <si>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</si>
  <si>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</si>
  <si>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</si>
  <si>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</si>
  <si>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</si>
  <si>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</si>
  <si>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</si>
  <si>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</si>
  <si>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</si>
  <si>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</si>
  <si>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</si>
  <si>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</si>
  <si>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</si>
  <si>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</si>
  <si>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</si>
  <si>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</si>
  <si>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</si>
  <si>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</si>
  <si>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โรค COVID-19 (Coronavirus disease 2019)</t>
  </si>
  <si>
    <t>DiseaseList</t>
  </si>
  <si>
    <t>104aa61b-8352-497d-9c2a-5587d3f72c26</t>
  </si>
  <si>
    <t>Disease List</t>
  </si>
  <si>
    <t>[85126]</t>
  </si>
  <si>
    <t>Dental</t>
  </si>
  <si>
    <t>ถอนฟัน</t>
  </si>
  <si>
    <t>ผ่าฟันคุด</t>
  </si>
  <si>
    <t>ขูดหินปูน</t>
  </si>
  <si>
    <t>รักษารากฟัน</t>
  </si>
  <si>
    <t>อุดฟัน</t>
  </si>
  <si>
    <t>Dental Social S</t>
  </si>
  <si>
    <t>Approver</t>
  </si>
  <si>
    <t>Division Name</t>
  </si>
  <si>
    <t>DivName</t>
  </si>
  <si>
    <t>46192f3b-1466-465b-a43c-ea0a4983ad9a</t>
  </si>
  <si>
    <t>ApproveToDivision</t>
  </si>
  <si>
    <t>ApproverCode</t>
  </si>
  <si>
    <t>ApperverDesc</t>
  </si>
  <si>
    <t>ApproverEmpID</t>
  </si>
  <si>
    <t>ApproverDept</t>
  </si>
  <si>
    <t>ApproverDiv</t>
  </si>
  <si>
    <t>ApproverPos</t>
  </si>
  <si>
    <t>[85118]</t>
  </si>
  <si>
    <t xml:space="preserve">   editorType:"dxTextArea",</t>
  </si>
  <si>
    <t xml:space="preserve">   width: 200,</t>
  </si>
  <si>
    <t>EXPGroup</t>
  </si>
  <si>
    <t>EXPDesc</t>
  </si>
  <si>
    <t>Used</t>
  </si>
  <si>
    <t>Exp Group</t>
  </si>
  <si>
    <t>Exp Desc</t>
  </si>
  <si>
    <t>Approver Code</t>
  </si>
  <si>
    <t>Apperver Desc</t>
  </si>
  <si>
    <t>Approve To Division</t>
  </si>
  <si>
    <t>Approver Email</t>
  </si>
  <si>
    <t>Divisison</t>
  </si>
  <si>
    <t>Emp. Name</t>
  </si>
  <si>
    <t>Emp. ID</t>
  </si>
  <si>
    <t>c2dee741-7ecd-498c-b761-56e7db248b89</t>
  </si>
  <si>
    <t>XOLDivision</t>
  </si>
  <si>
    <t>DepCode</t>
  </si>
  <si>
    <t>[85113]</t>
  </si>
  <si>
    <t>FA Approved</t>
  </si>
  <si>
    <t>การบันทึกบัญชีสำหรับ Shell Fleet Card</t>
  </si>
  <si>
    <t>เราต้องรวมยอดทั้งหมดที่ทำเรื่องเบิกออกมาก่อน (ประกอบไปด้วย เติมน้ำมันผ่าน Shell ค่าทางด่วน เดิมน้ำมันที่ไม่ใช่ปั้ม Shell)</t>
  </si>
  <si>
    <t>ถ้าหากยอดรวมไม่เกินวงเงินที่ได้รับ</t>
  </si>
  <si>
    <t>ตัวอย่าง คุณลัดดา วงเงิน 10000 เติมน้ำมันผ่าน Shell 3000 เบิกทางด่วน 2000 เติมน้ำมันที่ไม่ใช่ปั๊ม Shell 1000 เหลือเงิน 4000</t>
  </si>
  <si>
    <t>การบันทึกบัญชีบนหน้า Voucher จะลงตามนี้</t>
  </si>
  <si>
    <t>Dr.</t>
  </si>
  <si>
    <t>    7,000.00</t>
  </si>
  <si>
    <t>Cr.</t>
  </si>
  <si>
    <t>      4,000.00</t>
  </si>
  <si>
    <t>(คำนวณมาจาก 10000-3000-2000-1000)</t>
  </si>
  <si>
    <t>      3,000.00</t>
  </si>
  <si>
    <t>(คำนวณมาจาก 2000+1000)</t>
  </si>
  <si>
    <t>ตัวอย่าง คุณลัดดา วงเงิน 10000 เติมน้ำมันผ่าน Shell 6000 เบิกทางด่วน 3000 เติมน้ำมันที่ไม่ใช่ปั๊ม Shell 2000 เกินวงเงิน 1000</t>
  </si>
  <si>
    <t>    4,000.00</t>
  </si>
  <si>
    <t>(คำนวณมาจาก 10000-6000)</t>
  </si>
  <si>
    <t>    1,000.00</t>
  </si>
  <si>
    <t>(คำนวณมาจาก 10000-6000-3000-2000)</t>
  </si>
  <si>
    <t>      5,000.00</t>
  </si>
  <si>
    <t>2202600008</t>
  </si>
  <si>
    <t>(คำนวณมาจาก 10000-3000)</t>
  </si>
  <si>
    <t>Express Way</t>
  </si>
  <si>
    <t>Limited</t>
  </si>
  <si>
    <t>Dr</t>
  </si>
  <si>
    <t>MV-Fuel Costs</t>
  </si>
  <si>
    <t>Provision - Petrol Expenses</t>
  </si>
  <si>
    <t>เงินสำรองจ่าย - ค่าน้ำมัน</t>
  </si>
  <si>
    <t>Total</t>
  </si>
  <si>
    <t>Cr</t>
  </si>
  <si>
    <t>1000502001</t>
  </si>
  <si>
    <t>เงินฝากออมทรัพย์ธ.ซิตี้แบงก์ - บาท - 5116258023</t>
  </si>
  <si>
    <t>CTB Non IBA Sav THB 5116258023</t>
  </si>
  <si>
    <t>AccCode</t>
  </si>
  <si>
    <t>Acc Name Eng</t>
  </si>
  <si>
    <t>Acc Name Tha</t>
  </si>
  <si>
    <t>T-Account TEST</t>
  </si>
  <si>
    <t>Debit</t>
  </si>
  <si>
    <t>Credit</t>
  </si>
  <si>
    <t>Account</t>
  </si>
  <si>
    <t>Bill Amount</t>
  </si>
  <si>
    <t>Refund</t>
  </si>
  <si>
    <t xml:space="preserve">When Refunded </t>
  </si>
  <si>
    <t>(คำนวณมาจาก 3000+2000)</t>
  </si>
  <si>
    <t>[HeadRefNo],[LimitedAmount],[TotalLAmount],[TotalRefundAmt],[DC01],[AC01],[AN01],[AT01],[DC02],[AC02],[AN02],[AT02],[DC03],[AC03],[AN03],[AT03],[DC04],[AC04],[AN04],[AT04],[DC05],[AC05],[AN05],[AT05]</t>
  </si>
  <si>
    <t xml:space="preserve">PositionBenefitLevel </t>
  </si>
  <si>
    <t>Benefit Level</t>
  </si>
  <si>
    <t>Family Reimbursement</t>
  </si>
  <si>
    <t>Allow SSO</t>
  </si>
  <si>
    <t>OPD Limit per request</t>
  </si>
  <si>
    <t>OPD Limit per year</t>
  </si>
  <si>
    <t>Maternity Limit per year</t>
  </si>
  <si>
    <t>IPD Limit per case</t>
  </si>
  <si>
    <t>Fleet Limit</t>
  </si>
  <si>
    <t>OPD 30K/30K, Surplus 600K, FleetCard 8K</t>
  </si>
  <si>
    <t>OPD 30K/30K, Surplus 600K, FleetCard 9K</t>
  </si>
  <si>
    <t>OPD 30K/30K, Surplus 600K, FleetCard 10K</t>
  </si>
  <si>
    <t>OPD 30K/30K, Surplus 600K, FleetCard 12K</t>
  </si>
  <si>
    <t>OPD 30K/30K, Surplus 600K, FleetCard 30K</t>
  </si>
  <si>
    <t>OPD 30K/30K, Surplus 600K, FleetCard 8K No SSO</t>
  </si>
  <si>
    <t>OPD 30K/30K, Surplus 600K, FleetCard 9K No SSO</t>
  </si>
  <si>
    <t>OPD 30K/30K, Surplus 600K, FleetCard 10K No SSO</t>
  </si>
  <si>
    <t>OPD 30K/30K, Surplus 600K, FleetCard 12K No SSO</t>
  </si>
  <si>
    <t>OPD 30K/30K, Surplus 600K, FleetCard 30K No SSO</t>
  </si>
  <si>
    <t>OPD 1K/10K, NoFamily, NoMaternity</t>
  </si>
  <si>
    <t>OPD 2K/30K, NoFamily</t>
  </si>
  <si>
    <t>OPD 30K/30K, Surplus 150K</t>
  </si>
  <si>
    <t>OPD 30K/30K, Surplus 300K</t>
  </si>
  <si>
    <t>NoMedical, FleetCard 8K</t>
  </si>
  <si>
    <t>NoMedical, FleetCard 9K</t>
  </si>
  <si>
    <t>0001</t>
  </si>
  <si>
    <t>0002</t>
  </si>
  <si>
    <t>0003</t>
  </si>
  <si>
    <t>0004</t>
  </si>
  <si>
    <t>0005</t>
  </si>
  <si>
    <t>0006</t>
  </si>
  <si>
    <t>0007</t>
  </si>
  <si>
    <t>0008</t>
  </si>
  <si>
    <t>0009</t>
  </si>
  <si>
    <t>0010</t>
  </si>
  <si>
    <t>0011</t>
  </si>
  <si>
    <t>0012</t>
  </si>
  <si>
    <t>0013</t>
  </si>
  <si>
    <t>0014</t>
  </si>
  <si>
    <t>0015</t>
  </si>
  <si>
    <t>0016</t>
  </si>
  <si>
    <t>BenefitLevel</t>
  </si>
  <si>
    <t>FamilyReimbursement</t>
  </si>
  <si>
    <t>AllowSSO</t>
  </si>
  <si>
    <t>dca3e8a0-8533-45a4-96ce-28aeddefab72</t>
  </si>
  <si>
    <t>PositionGroup</t>
  </si>
  <si>
    <t>Position Group</t>
  </si>
  <si>
    <t>[85129]</t>
  </si>
  <si>
    <t xml:space="preserve">Expenses Reimbursement </t>
  </si>
  <si>
    <t>PositionBenefitLevel</t>
  </si>
  <si>
    <t xml:space="preserve">       mode: "popup",</t>
  </si>
  <si>
    <t xml:space="preserve">       popup: {</t>
  </si>
  <si>
    <t xml:space="preserve">           title: "Position Benefit Level  Info" ,</t>
  </si>
  <si>
    <t xml:space="preserve">           fullScreen: false,</t>
  </si>
  <si>
    <t xml:space="preserve">           showTitle: true,</t>
  </si>
  <si>
    <t xml:space="preserve">           width: 1000,</t>
  </si>
  <si>
    <t xml:space="preserve">           height: 525,</t>
  </si>
  <si>
    <t xml:space="preserve">                    position: {</t>
  </si>
  <si>
    <t xml:space="preserve">                   my: "top",</t>
  </si>
  <si>
    <t xml:space="preserve">                   at: "top",</t>
  </si>
  <si>
    <t xml:space="preserve">                   of: "window"</t>
  </si>
  <si>
    <t xml:space="preserve">          },</t>
  </si>
  <si>
    <t xml:space="preserve">          onContentReady:function(e){</t>
  </si>
  <si>
    <t xml:space="preserve">                    e.component.option('toolbarItems[0].visible', aSaveVisible);</t>
  </si>
  <si>
    <t xml:space="preserve">                    e.component.option('toolbarItems[0].options.icon', 'save');</t>
  </si>
  <si>
    <t xml:space="preserve">                    e.component.option('toolbarItems[0].options.type', 'success');</t>
  </si>
  <si>
    <t xml:space="preserve">                    e.component.option('toolbarItems[1].options.text', aCancelText);</t>
  </si>
  <si>
    <t xml:space="preserve">                    e.component.option('toolbarItems[1].options.icon', aCancelicon);</t>
  </si>
  <si>
    <t xml:space="preserve">           e.component.option('toolbarItems[1].options.type', aCancelType);</t>
  </si>
  <si>
    <t xml:space="preserve">          }</t>
  </si>
  <si>
    <t xml:space="preserve">       }</t>
  </si>
  <si>
    <t xml:space="preserve">  },</t>
  </si>
  <si>
    <t>{  dataField: "IDNO",</t>
  </si>
  <si>
    <t xml:space="preserve">   caption:"IDNO",</t>
  </si>
  <si>
    <t xml:space="preserve">   width: 50,</t>
  </si>
  <si>
    <t>{  dataField: "BenefitLevel",</t>
  </si>
  <si>
    <t xml:space="preserve">   caption:"Benefit Level",</t>
  </si>
  <si>
    <t xml:space="preserve">   validationRules: [{type: 'required',message: 'Benefit Level is required' }],</t>
  </si>
  <si>
    <t>{  dataField: "FamilyReimbursement",</t>
  </si>
  <si>
    <t xml:space="preserve">   caption:"Family Reimbursement",</t>
  </si>
  <si>
    <t xml:space="preserve">   editorType:"dxSwitch",</t>
  </si>
  <si>
    <t>{  dataField: "AllowSSO",</t>
  </si>
  <si>
    <t xml:space="preserve">   caption:"Allow SSO",</t>
  </si>
  <si>
    <t xml:space="preserve">   caption:"OPD Limit per request",</t>
  </si>
  <si>
    <t xml:space="preserve">   width: 120,</t>
  </si>
  <si>
    <t xml:space="preserve">   caption:"OPD Limit per year",</t>
  </si>
  <si>
    <t xml:space="preserve">   caption:"Maternity Limit per year",</t>
  </si>
  <si>
    <t xml:space="preserve">   caption:"IPD Limit per case",</t>
  </si>
  <si>
    <t xml:space="preserve">   caption:"Fleet Limit",</t>
  </si>
  <si>
    <t>{  dataField: "PositionGroup",</t>
  </si>
  <si>
    <t xml:space="preserve">   caption:"Position Group",</t>
  </si>
  <si>
    <t xml:space="preserve">   width: 300,</t>
  </si>
  <si>
    <t>{  dataField: "NOTE",</t>
  </si>
  <si>
    <t xml:space="preserve">   caption:"NOTE",</t>
  </si>
  <si>
    <t>{  dataField: "EntryBy",</t>
  </si>
  <si>
    <t xml:space="preserve">   caption:"Entry By",</t>
  </si>
  <si>
    <t>{  dataField: "EntryDate",</t>
  </si>
  <si>
    <t xml:space="preserve">   caption:"Entry Date",</t>
  </si>
  <si>
    <t xml:space="preserve">   format:"dd/MM/yyyy",</t>
  </si>
  <si>
    <t xml:space="preserve">   editorType:"dxDateBox",</t>
  </si>
  <si>
    <t xml:space="preserve">         { column: "IDNO",</t>
  </si>
  <si>
    <t>OPDLimitperrequest</t>
  </si>
  <si>
    <t>OPDLimitperyear</t>
  </si>
  <si>
    <t>MaternityLimitperyear</t>
  </si>
  <si>
    <t>IPDLimitpercase</t>
  </si>
  <si>
    <t>FleetLimit</t>
  </si>
  <si>
    <t>{  dataField: "OPDLimitperrequest",</t>
  </si>
  <si>
    <t>{  dataField: "OPDLimitperyear",</t>
  </si>
  <si>
    <t>{  dataField: "MaternityLimitperyear",</t>
  </si>
  <si>
    <t>{  dataField: "IPDLimitpercase",</t>
  </si>
  <si>
    <t>{  dataField: "FleetLimit",</t>
  </si>
  <si>
    <t xml:space="preserve">         { column: "OPDLimitperrequest",</t>
  </si>
  <si>
    <t>HRApprovedDate</t>
  </si>
  <si>
    <t>HR Approved Date</t>
  </si>
  <si>
    <t>let aSQLCommand = "use ExtraOnLine; UPDATE EXPREIM  SET Confirmed = " + aTrueORFalse + ", ERStatus = '" + aERStatus + "' Where HeadRefNo = '" + e.row.data.HeadRefNo + "'"</t>
  </si>
  <si>
    <t>2202600004</t>
  </si>
  <si>
    <t>Provision - Sundries</t>
  </si>
  <si>
    <t>ค่าใช้จ่ายค้างจ่าย - อื่นๆ</t>
  </si>
  <si>
    <t>Dr.5204100003 (1180)</t>
  </si>
  <si>
    <t>Sickness &amp; Maternity</t>
  </si>
  <si>
    <t>Cr.2202600004 (1130)</t>
  </si>
  <si>
    <t>TotalReimburse</t>
  </si>
  <si>
    <t>ReqEmail</t>
  </si>
  <si>
    <t>APPEmail</t>
  </si>
  <si>
    <t>APPName</t>
  </si>
  <si>
    <t>LimitAmount</t>
  </si>
  <si>
    <t>LimitPerTime</t>
  </si>
  <si>
    <t>MaternityLimit</t>
  </si>
  <si>
    <t>M2108062449</t>
  </si>
  <si>
    <t>Confirmed wait for HR</t>
  </si>
  <si>
    <t>wikran@asia.lockton.com</t>
  </si>
  <si>
    <t>ภัทรมน ธัญญะผลิน</t>
  </si>
  <si>
    <t>Local Travel</t>
  </si>
  <si>
    <t>Local travelling Expense</t>
  </si>
  <si>
    <t>Entertainment-In Town</t>
  </si>
  <si>
    <t>Taxi/Local Travelling/Car Parking</t>
  </si>
  <si>
    <t>Local Taxi Costs</t>
  </si>
  <si>
    <t>Expressway</t>
  </si>
  <si>
    <t>Gift / Other given to customer</t>
  </si>
  <si>
    <t>Corporate Gifts And Donations</t>
  </si>
  <si>
    <t>Hotel (Room&amp;Tax Only)</t>
  </si>
  <si>
    <t>O/Seas Trav-Accom.</t>
  </si>
  <si>
    <t>Breakfast /Lunch/Dinner-Oversea Trip</t>
  </si>
  <si>
    <t>O/Seas Trav-Air Fares</t>
  </si>
  <si>
    <t>Oversea Expense -Misc</t>
  </si>
  <si>
    <t>O/Seas Trav-Sundry exp</t>
  </si>
  <si>
    <t>Perdium</t>
  </si>
  <si>
    <t>Other staff benefit</t>
  </si>
  <si>
    <t xml:space="preserve">SELECT DISTINCT </t>
  </si>
  <si>
    <t xml:space="preserve"> HeadRefNo, ExpensesCode,</t>
  </si>
  <si>
    <t xml:space="preserve"> (select top 1 TDESC from ACCOUNTCHART where dbo.ACCOUNTCHART.ACCCODE = dbo.EXPREIM.ExpensesCode) as TAccDesc,</t>
  </si>
  <si>
    <t xml:space="preserve"> (select top 1 EDESC from ACCOUNTCHART where dbo.ACCOUNTCHART.ACCCODE = dbo.EXPREIM.ExpensesCode) as EAccDesc,</t>
  </si>
  <si>
    <t xml:space="preserve"> sum(RefundedAmount) as DRAMT,</t>
  </si>
  <si>
    <t xml:space="preserve"> '' as CRAMT</t>
  </si>
  <si>
    <t xml:space="preserve"> </t>
  </si>
  <si>
    <t xml:space="preserve"> from EXPREIM </t>
  </si>
  <si>
    <t>where  (LEN(trim(HeadRefNo)) &gt;= 11) AND (ExpGroupCode = '400')</t>
  </si>
  <si>
    <t>---REFNO LIKE '%T2210169432%'</t>
  </si>
  <si>
    <t>GROUP BY HeadRefNo, ExpensesCode, ExpensesDescription</t>
  </si>
  <si>
    <t>Select 'T2210169432' as HeadRefNo, ' ' as ExpensesCode,' ' as TAccDesc, ' ' as EAccDesc,'' as DRAMT,</t>
  </si>
  <si>
    <t>(select top 1 TotalReimburse from EXPREIM_400 where dbo.EXPREIM_400.HeadRefNo = 'T2210169432') as CRAMT</t>
  </si>
  <si>
    <t>--where  (LEN(trim(HeadRefNo)) &gt;= 11) AND (ExpGroupCode = '400')</t>
  </si>
  <si>
    <t>c6940ca0-a409-4cf4-9ef6-06c842c253c1</t>
  </si>
  <si>
    <t>[HeadRefNo]</t>
  </si>
  <si>
    <t xml:space="preserve">      ,[DC]</t>
  </si>
  <si>
    <t xml:space="preserve">      ,[ExpensesCode]</t>
  </si>
  <si>
    <t xml:space="preserve">      ,[TAccDesc]</t>
  </si>
  <si>
    <t xml:space="preserve">      ,[EAccDesc]</t>
  </si>
  <si>
    <t xml:space="preserve">      ,[Division]</t>
  </si>
  <si>
    <t xml:space="preserve">      ,[DRAMT]</t>
  </si>
  <si>
    <t xml:space="preserve">      ,[CRAMT]</t>
  </si>
  <si>
    <t xml:space="preserve">      ,[PayToCode]</t>
  </si>
  <si>
    <t xml:space="preserve">      ,[PayToName]</t>
  </si>
  <si>
    <t xml:space="preserve">      ,[PBatchNo]</t>
  </si>
  <si>
    <t xml:space="preserve">      ,[PBatchDate]</t>
  </si>
  <si>
    <t xml:space="preserve">      ,[PPMREFNO]</t>
  </si>
  <si>
    <t>SAVE DATA บันทึกข้อมูล</t>
  </si>
  <si>
    <t>MEMO</t>
  </si>
  <si>
    <t xml:space="preserve">ออกแบบมาตราฐานเพียงพอต่อการพัฒนาโปรแกรม </t>
  </si>
  <si>
    <t>3. API สร้างด้วย C# สำหรับ Crystal Report Management</t>
  </si>
  <si>
    <t>1.สร้าง EXCEL VBA Program เพื่อสร้าง HTML Code, json code สำหรับ Setup File Program / Master File Program ในแบบ Standard จนถึง Advance (some functions) เข่น
- Excel Gen Master ใช้ได้โดยไม่ต้องปรบ สำหรับ admin 
- Excel Gen Transaction เพื่อนำไปพัฒนาเพิ่ม UI สำหรับ ผู้ใช้ ตามสิทธิ์
1. Generate json controller file
2. Generate HTML file (standard/advance)
3. Create MSSQL table, SQLite Table
4. Test API program
5. Use for Design and Workflow</t>
  </si>
  <si>
    <t xml:space="preserve">4.จัดทำ โปรแกรม Login ด้วย Table Users และสามารถ ส่ง OTP เพื่อใช้งานผ่านทาง e-Mail ที่ลงทะเบียนไว้
    เมื่อ Login ผ่านจะส่ง OTP ไปให้ทาง e-Mail 
    เมื่อใส่รหัส OTP ผ่าน จะได้ สิทธิ์ (Rights) ของผู้ใช้งาน เพื่อนำไปใช้เป็นสิทธ์ สำหรับการเข้าโปรแกรม สิทธิ์การทำงาน (Roles) และสิทธิ์ Scope Based </t>
  </si>
  <si>
    <t xml:space="preserve">5.กำหนด Scope based Permission (Benefit Level, Employee, Limit) ผู้ใช้ Login ได้ตามสิทธิ์เท่านั้น
Benefit Level คือ ผลประโยชน์ ในรูปแบบตารางเพื่อนำไปใส้เป็น Workflow
Employee คือ รายชื่อพนักงาน
Limit คือ พนักงาน + Benefit Level แต่ละคนสามารถเบิกอะไรได้บ้างด้วย Limit เท่าไร
</t>
  </si>
  <si>
    <t>2. API สร้างด้วย C# สำหรับส่ง Email โดยสามารถ
  1. มี parameters Sender Name, Sender Address, Recipient Address, CC email, Bcc email,   Subject, Attachment (WIP), Body (HTML5 CSS3 javascript)
  2. นำไปสร้าง UI - jQuery, javaScript  เพื่อ ทำ Function SendEmail 
  3. นำไปใช้ส่ง OTP</t>
  </si>
  <si>
    <t>4. API สร้างด้วย C# สำหรับ Import File</t>
  </si>
  <si>
    <t>5. API สร้างด้วย C# สำหรับ Transaction Log (ทุกครั้งที่มีผู้ใช้งานจะมี Log ให้ทราบเสมอ)</t>
  </si>
  <si>
    <r>
      <rPr>
        <b/>
        <sz val="10"/>
        <color theme="1"/>
        <rFont val="Calibri"/>
        <family val="2"/>
        <scheme val="minor"/>
      </rPr>
      <t>Expense Reimbursement  (Webbase)</t>
    </r>
    <r>
      <rPr>
        <sz val="10"/>
        <color theme="1"/>
        <rFont val="Calibri"/>
        <family val="2"/>
        <charset val="222"/>
        <scheme val="minor"/>
      </rPr>
      <t xml:space="preserve">
- ใช้ Login Process with OTP , oAuth2 (สามารถทำได้แต่ยังไม่ได้ใช้งาน)
- Menu Setup (Rights and Roles)
- User Setup (Rights and Roles) - Link from Employee Table (eLeave)
</t>
    </r>
    <r>
      <rPr>
        <sz val="10"/>
        <color theme="8" tint="-0.249977111117893"/>
        <rFont val="Calibri"/>
        <family val="2"/>
        <scheme val="minor"/>
      </rPr>
      <t xml:space="preserve">- API (REST) สำหรับ Mangage Database - Table, json , sqlite, mssql, mysql
- API สำหรับ ส่ง Email
- API สำหรับ Crystal Report Management 
</t>
    </r>
    <r>
      <rPr>
        <sz val="10"/>
        <color theme="1"/>
        <rFont val="Calibri"/>
        <family val="2"/>
        <charset val="222"/>
        <scheme val="minor"/>
      </rPr>
      <t xml:space="preserve">- Report &amp; BI (Dashboard) (Devexpress Report Generate) and DevExtreme UI for BI (DevExtreme)
- Master Files 
    - Master Files for Program Setup (Users Rights Roles, Program Rights)
    - Master Files for Approval 
   - Type of Expenses (Medical, Fleet Card, Travel &amp; Entertain)
- Transaction INPUT (by Type of Expenses Reimbursement)
- Approval Process (link to Employee Table - eLeave) HOD Approve, HR Approve, FA Approve
- Financail Process , Expenses Reimbursement Grouping and Export to Excel for PPM
</t>
    </r>
  </si>
  <si>
    <r>
      <t>ดำเนินการพัฒนาโปรแกรม Expenses Reimbursement ด้วยวิธีการควบคุมจาก Excel VBA โดย จะเก็บข้อมูล Coceptual, Database Table, Diagram, Master File Generate to HTML, Database table generate (semi-auto) และอื่น ๆ ที่จำเป็น
พัฒนา ระบบ ที่เป็นแบบแผน ตามวิธีทำงานของ DevExpress/DevExtreme, JavaScript,</t>
    </r>
    <r>
      <rPr>
        <b/>
        <sz val="10"/>
        <color theme="1"/>
        <rFont val="Calibri"/>
        <family val="2"/>
        <scheme val="minor"/>
      </rPr>
      <t xml:space="preserve"> jQuery</t>
    </r>
    <r>
      <rPr>
        <sz val="10"/>
        <color theme="1"/>
        <rFont val="Calibri"/>
        <family val="2"/>
        <charset val="222"/>
        <scheme val="minor"/>
      </rPr>
      <t xml:space="preserve">, MSSQL, SQLite, HTML5, CSS3, C# (API)
</t>
    </r>
    <r>
      <rPr>
        <b/>
        <sz val="10"/>
        <color theme="1"/>
        <rFont val="Calibri"/>
        <family val="2"/>
        <scheme val="minor"/>
      </rPr>
      <t>Rights and Roles (security control)</t>
    </r>
    <r>
      <rPr>
        <sz val="10"/>
        <color theme="1"/>
        <rFont val="Calibri"/>
        <family val="2"/>
        <charset val="222"/>
        <scheme val="minor"/>
      </rPr>
      <t xml:space="preserve">
Menu Group Rights , Users Group Rigts and scope based permission</t>
    </r>
  </si>
  <si>
    <t>นำ  Excel Gen Program และ UI, API ไปพัฒนาระบบดังนี้ (คร่าวๆ)</t>
  </si>
  <si>
    <t xml:space="preserve">  ---order by REFNO,ID</t>
  </si>
  <si>
    <t xml:space="preserve"> --From EXPREIM</t>
  </si>
  <si>
    <t xml:space="preserve">WORKFLOW </t>
  </si>
  <si>
    <t>Diagram</t>
  </si>
  <si>
    <t>EXPENSES REIMBURSEMENT</t>
  </si>
  <si>
    <t>{Expenses Reimbursement }</t>
  </si>
  <si>
    <t>Main</t>
  </si>
  <si>
    <t>https://webspace.locktonwattana.com</t>
  </si>
  <si>
    <t>LOCAL</t>
  </si>
  <si>
    <t>OPEN LOCAL HTML</t>
  </si>
  <si>
    <t>C:\HTML\XOL\</t>
  </si>
  <si>
    <t>http://localhost:8081</t>
  </si>
  <si>
    <t>http://localhost:8089</t>
  </si>
  <si>
    <t>MENU TITLE</t>
  </si>
  <si>
    <t>Employee List</t>
  </si>
  <si>
    <t>All Transactions</t>
  </si>
  <si>
    <t>[85101]</t>
  </si>
  <si>
    <t>[85100]</t>
  </si>
  <si>
    <t>ALLTRANS</t>
  </si>
  <si>
    <t>ACTIVE HTML FILE</t>
  </si>
  <si>
    <t>MXXXEE123</t>
  </si>
  <si>
    <t>GOTOVAR</t>
  </si>
  <si>
    <t>Goto  Variables</t>
  </si>
  <si>
    <t>Variables</t>
  </si>
  <si>
    <t>asourcecodedir</t>
  </si>
  <si>
    <t>Source Code Dir</t>
  </si>
  <si>
    <t xml:space="preserve">C:\Users\wikra\AppData\Local\Programs\Microsoft VS Code\Code.exe </t>
  </si>
  <si>
    <t>aVSCodeFullFileName</t>
  </si>
  <si>
    <t>HTML FILE</t>
  </si>
  <si>
    <t>aEditSourceCol</t>
  </si>
  <si>
    <t>aDBListHTMLFileName</t>
  </si>
  <si>
    <t>MXXXEE124</t>
  </si>
  <si>
    <t>Fleet Card Transaction</t>
  </si>
  <si>
    <t xml:space="preserve">Fleet Card </t>
  </si>
  <si>
    <t>[85102]</t>
  </si>
  <si>
    <t>ตาราง Rights Group สำหรับ Expenses Reimbursement</t>
  </si>
  <si>
    <t>Group</t>
  </si>
  <si>
    <t>faSupervisor</t>
  </si>
  <si>
    <t>hrSupervisor</t>
  </si>
  <si>
    <t>nuserf</t>
  </si>
  <si>
    <t>nuserm</t>
  </si>
  <si>
    <t>nusert</t>
  </si>
  <si>
    <t>nusero</t>
  </si>
  <si>
    <t>HODApp</t>
  </si>
  <si>
    <t>เนื่องจากผู้ใช้งานโปรแกรมนี้ ทุกกลุ่ม จำเป็นต้องใช้ สิทธิ์ทั้งหมดในการเข้าถึงข้อมูล การพิมพ์ Report ตามงาน (menu) ที่มิสิทธิ์เข้าถึง</t>
  </si>
  <si>
    <t xml:space="preserve"> เท่ากับ admin0377B หรือสิทธิ์สูงสุด เข้าจัดการได้ทุก ๆ เมนู รวมถึงเมนู MENU, MASTERPAGE, User Information (ระดับ Admin)</t>
  </si>
  <si>
    <t>สามารถใช้งานเมนู HR Management, Verify, Confirm, Reject</t>
  </si>
  <si>
    <t xml:space="preserve">สามารถใช้งานเมนู FA Management, Verify, Confirm, แก้ไขตัวเลข, แก้ไข หน่วยงาน ,Payment Batch </t>
  </si>
  <si>
    <t>สามารถ Approve งาน Fleet Card (1 Level), Travel &amp; Entertainment (3 Levels) 0-15000, 15001-30000,30001-999999999</t>
  </si>
  <si>
    <t>Input form สำหรับ Fleet Card</t>
  </si>
  <si>
    <t>Input form สำหรับ Medical</t>
  </si>
  <si>
    <t>Input form สำหรับ Travel &amp; Entertainment</t>
  </si>
  <si>
    <t>Input form สำหรับ Other Expenses</t>
  </si>
  <si>
    <t>ดังนั้น Group ที่ไม่ได้ตามด้วยสิทธิ์ การทำงาน จะเท่ากับ สิทธิ์สูงสุด ในที่นั้คือ 377B (ดูความหมายด้านบน)</t>
  </si>
  <si>
    <t>ตัวอย่างหน้าจอในการกำหนด สิทธิ์ของ User และ Menu</t>
  </si>
  <si>
    <t>USER</t>
  </si>
  <si>
    <t>นำ Rights Group ไปกำหนดไว้ที่ Menu</t>
  </si>
  <si>
    <t>จะเห็นว่าสิทธิ์ admin จะอยู่ทุก ๆ เมนูที่แสดง (disable ไม่แสดงให้เห็น)</t>
  </si>
  <si>
    <t>MMXXEE124</t>
  </si>
  <si>
    <t>Medical Expenses</t>
  </si>
  <si>
    <t>[85103]</t>
  </si>
  <si>
    <t>FLEETCARD</t>
  </si>
  <si>
    <t>MEDICAL</t>
  </si>
  <si>
    <t>W124</t>
  </si>
  <si>
    <t>MASTER PAGE</t>
  </si>
  <si>
    <t>Travel &amp; Entertainment</t>
  </si>
  <si>
    <t>TRAVEL</t>
  </si>
  <si>
    <t>[85104]</t>
  </si>
  <si>
    <t>MXXXEE12T</t>
  </si>
  <si>
    <t>[85105.01]</t>
  </si>
  <si>
    <t>Others Expenses</t>
  </si>
  <si>
    <t>MXXXEE12O</t>
  </si>
  <si>
    <t>OTHERS</t>
  </si>
  <si>
    <t>admin,nusero</t>
  </si>
  <si>
    <t>Rights Table</t>
  </si>
  <si>
    <t>MXXXEE200</t>
  </si>
  <si>
    <t>[85109]</t>
  </si>
  <si>
    <t>[85106]</t>
  </si>
  <si>
    <t>admin,HODApp</t>
  </si>
  <si>
    <t>Z124</t>
  </si>
  <si>
    <t>Account Code (Expenses Code)</t>
  </si>
  <si>
    <t>Program/Table List (GEN json/HTML)</t>
  </si>
  <si>
    <t>C5</t>
  </si>
  <si>
    <t>Menu Setup</t>
  </si>
  <si>
    <t>[980]</t>
  </si>
  <si>
    <t>XOLappsetup</t>
  </si>
  <si>
    <t>User Information</t>
  </si>
  <si>
    <t>Account Code (EXP.)</t>
  </si>
  <si>
    <t>[85111]</t>
  </si>
  <si>
    <t>Expenses Reimbursement &gt; Department</t>
  </si>
  <si>
    <t>[85112]</t>
  </si>
  <si>
    <t>Expenses Reimbursement &gt; Division</t>
  </si>
  <si>
    <t>[85114]</t>
  </si>
  <si>
    <t>disable</t>
  </si>
  <si>
    <t>[85115]</t>
  </si>
  <si>
    <t>admin,faSupervisor</t>
  </si>
  <si>
    <t>[85116]</t>
  </si>
  <si>
    <t>Approver Maintenance</t>
  </si>
  <si>
    <t>admin,faSupervisor,hrSupervisor</t>
  </si>
  <si>
    <t>[85120]</t>
  </si>
  <si>
    <t>AccountChart</t>
  </si>
  <si>
    <t>[85127]</t>
  </si>
  <si>
    <t>users-friend</t>
  </si>
  <si>
    <t>admin,hrSupervisor</t>
  </si>
  <si>
    <t>API PATH</t>
  </si>
  <si>
    <t>admin,nuserf,nuserm,nusert,nusero</t>
  </si>
  <si>
    <t>HODs Approve</t>
  </si>
  <si>
    <t>Setup &amp; Configuration</t>
  </si>
  <si>
    <t>./SSSU9019.html</t>
  </si>
  <si>
    <t>SSSU9019</t>
  </si>
  <si>
    <t>[999999]</t>
  </si>
  <si>
    <t>Logout</t>
  </si>
  <si>
    <t>aaLOGOUT()</t>
  </si>
  <si>
    <t>Input Form</t>
  </si>
  <si>
    <t>nuserf,nuserm,faSupervisor,hrSupervisor,admin</t>
  </si>
  <si>
    <t>[850]</t>
  </si>
  <si>
    <t>Master Files</t>
  </si>
  <si>
    <t>Approval Process</t>
  </si>
  <si>
    <t>Approve Process</t>
  </si>
  <si>
    <t>admin,HODApp,faSupervisor,hrSupervisor,faStaff</t>
  </si>
  <si>
    <t>[99900]</t>
  </si>
  <si>
    <t>Help</t>
  </si>
  <si>
    <t>How to use ER Web</t>
  </si>
  <si>
    <t>./Help.html</t>
  </si>
  <si>
    <t>MAIN MENU</t>
  </si>
  <si>
    <t>MENU GROUP</t>
  </si>
  <si>
    <t>Menu Management, Program setup,Rights Setup</t>
  </si>
  <si>
    <t>Setup &amp; link Program to  Database by Token ID</t>
  </si>
  <si>
    <t>User Setup, user info, user name, password, Rigths</t>
  </si>
  <si>
    <t xml:space="preserve">Database </t>
  </si>
  <si>
    <t xml:space="preserve">Table </t>
  </si>
  <si>
    <t>Type of Expenses with Accounting Code</t>
  </si>
  <si>
    <t>List of Department</t>
  </si>
  <si>
    <t>List of Division (Link from eLeave Division)</t>
  </si>
  <si>
    <t>Group of Expenses (Fleet Card,Medical,Travel&amp;Entertainment)</t>
  </si>
  <si>
    <t>Sub Group of Expenses (Express way, Gasoline, etc.)</t>
  </si>
  <si>
    <t>Status List (Register, Confirm wait for HR, HOD Approved…)</t>
  </si>
  <si>
    <t>Approver set , HOD for Fleet Card, HOD by Range for Travel&amp;Entertain</t>
  </si>
  <si>
    <t>Expenses Limit for each Employee, Fleet Card, Medical, Travel</t>
  </si>
  <si>
    <t>eLeave Employee List</t>
  </si>
  <si>
    <t>Standard Benefit (Master Benefit)</t>
  </si>
  <si>
    <t>All Transaction of Expenses Reimbursement (each Employee)</t>
  </si>
  <si>
    <t>Fleet Card Expenses Reimbursement Input, Edit, Confirm</t>
  </si>
  <si>
    <t>Medical Expenses Reimbursement Input, Edit, Confirm</t>
  </si>
  <si>
    <t>Travel &amp; Entertain Expenses Reimbursement Input, Edit, Confirm</t>
  </si>
  <si>
    <t>Others Expenses Reimbursement Input, Edit, Confirm</t>
  </si>
  <si>
    <t>Head Of Department approval , Confirm or Cancel</t>
  </si>
  <si>
    <t>Hospital Name List</t>
  </si>
  <si>
    <t>Disease Name List</t>
  </si>
  <si>
    <t>Task Control (Workflow Concept Not Done) - Excluded</t>
  </si>
  <si>
    <t>E8</t>
  </si>
  <si>
    <t>[85107.01]</t>
  </si>
  <si>
    <t>MHRXEE123</t>
  </si>
  <si>
    <t>HR All Transactions</t>
  </si>
  <si>
    <t>note-medical</t>
  </si>
  <si>
    <t>HRAllTran</t>
  </si>
  <si>
    <t>View All Medical ER, and Pivot Table for HR</t>
  </si>
  <si>
    <t>Approve, Adjust and Reject for Medical ER by HR</t>
  </si>
  <si>
    <t>MXXXEE300</t>
  </si>
  <si>
    <t>HR Approve</t>
  </si>
  <si>
    <t>[85107]</t>
  </si>
  <si>
    <t>MXXALLFA</t>
  </si>
  <si>
    <t>FA All Transactions (Pivot Read Only)</t>
  </si>
  <si>
    <t>FA All Transactions</t>
  </si>
  <si>
    <t>[85108.1]</t>
  </si>
  <si>
    <t>FAAllTran</t>
  </si>
  <si>
    <t>View all Transaction for FA with Pivot</t>
  </si>
  <si>
    <t>FA Adjustment</t>
  </si>
  <si>
    <t>MXXXEEFA</t>
  </si>
  <si>
    <t>[85108.2]</t>
  </si>
  <si>
    <t>FAAdjust</t>
  </si>
  <si>
    <t>FA Transactions Adjustment  &amp; Approve</t>
  </si>
  <si>
    <t>FA Approval</t>
  </si>
  <si>
    <t>MXEDITFA</t>
  </si>
  <si>
    <t>FA Approve (Adjustment &amp; Approve)</t>
  </si>
  <si>
    <t>Batch Payment , Grouping , combine and  Gen Batch No, Export to Excel for payment</t>
  </si>
  <si>
    <t>Batch Payment</t>
  </si>
  <si>
    <t>[85109.1]</t>
  </si>
  <si>
    <t>MXXALLFB</t>
  </si>
  <si>
    <t>BatchPayment</t>
  </si>
  <si>
    <t>[85109.2]</t>
  </si>
  <si>
    <t>MXPPMER</t>
  </si>
  <si>
    <t>T-Account for PPM</t>
  </si>
  <si>
    <t>T-Account for PPM (Check for Export to PPM)</t>
  </si>
  <si>
    <t>View All Expenses Reimbursement Transactions</t>
  </si>
  <si>
    <t>MXXXEE200A</t>
  </si>
  <si>
    <t>All Expenses Reimbursement Transactions View</t>
  </si>
  <si>
    <t>[85109.3]</t>
  </si>
  <si>
    <t>All ER Transactions</t>
  </si>
  <si>
    <t>ALLERTransaction</t>
  </si>
  <si>
    <t>admin,faSupervisor,faStaff</t>
  </si>
  <si>
    <t>TAccount</t>
  </si>
  <si>
    <t xml:space="preserve">Help Program view Help.PDF </t>
  </si>
  <si>
    <t>index</t>
  </si>
  <si>
    <t>Index</t>
  </si>
  <si>
    <t>First Program for Login to Expenses Reimbursement (index.html)</t>
  </si>
  <si>
    <t>Active Programs</t>
  </si>
  <si>
    <t>Working Sheets Template, Test</t>
  </si>
  <si>
    <t xml:space="preserve">Conceptual &amp; How to Code </t>
  </si>
  <si>
    <r>
      <rPr>
        <b/>
        <i/>
        <sz val="10"/>
        <color rgb="FF002060"/>
        <rFont val="Calibri"/>
        <family val="2"/>
        <scheme val="minor"/>
      </rPr>
      <t>database</t>
    </r>
    <r>
      <rPr>
        <sz val="10"/>
        <color theme="1"/>
        <rFont val="Calibri"/>
        <family val="2"/>
        <charset val="222"/>
        <scheme val="minor"/>
      </rPr>
      <t xml:space="preserve"> MSSQL, SQLITE, json</t>
    </r>
  </si>
  <si>
    <r>
      <rPr>
        <b/>
        <i/>
        <sz val="10"/>
        <color rgb="FF002060"/>
        <rFont val="Calibri"/>
        <family val="2"/>
        <scheme val="minor"/>
      </rPr>
      <t xml:space="preserve">code using </t>
    </r>
    <r>
      <rPr>
        <sz val="10"/>
        <rFont val="Calibri"/>
        <family val="2"/>
        <scheme val="minor"/>
      </rPr>
      <t>HTML5, CSS3</t>
    </r>
    <r>
      <rPr>
        <b/>
        <i/>
        <sz val="10"/>
        <color rgb="FF002060"/>
        <rFont val="Calibri"/>
        <family val="2"/>
        <scheme val="minor"/>
      </rPr>
      <t xml:space="preserve">,  </t>
    </r>
    <r>
      <rPr>
        <sz val="10"/>
        <color theme="1"/>
        <rFont val="Calibri"/>
        <family val="2"/>
        <charset val="222"/>
        <scheme val="minor"/>
      </rPr>
      <t>DevExtreme, DevExpress, javascript, jQuery, Send Mail - API (C#), Database Connection REST - API (C#), Crystal Report Management - API (C#), Log - API (C#), Excel VBA for Control &amp; Generate, problem solving</t>
    </r>
    <r>
      <rPr>
        <sz val="10"/>
        <color theme="1"/>
        <rFont val="Calibri"/>
        <family val="2"/>
        <scheme val="minor"/>
      </rPr>
      <t xml:space="preserve"> (this file)</t>
    </r>
  </si>
  <si>
    <t>Conceptual &amp; How to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</si>
</sst>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_-* #,##0.0_-;\-* #,##0.0_-;_-* &quot;-&quot;??_-;_-@_-"/>
    <numFmt numFmtId="167" formatCode="0;\-0;;@"/>
  </numFmts>
  <fonts count="103">
    <font>
      <sz val="11"/>
      <color theme="1"/>
      <name val="Calibri"/>
      <family val="2"/>
      <charset val="222"/>
      <scheme val="minor"/>
    </font>
    <font>
      <sz val="11"/>
      <color theme="1"/>
      <name val="Calibri"/>
      <family val="2"/>
      <charset val="222"/>
      <scheme val="minor"/>
    </font>
    <font>
      <sz val="10"/>
      <color theme="1"/>
      <name val="Calibri"/>
      <family val="2"/>
      <charset val="222"/>
      <scheme val="minor"/>
    </font>
    <font>
      <b/>
      <sz val="10"/>
      <color theme="1"/>
      <name val="Calibri"/>
      <family val="2"/>
      <scheme val="minor"/>
    </font>
    <font>
      <b/>
      <sz val="11"/>
      <color theme="1"/>
      <name val="Calibri"/>
      <family val="2"/>
      <scheme val="minor"/>
    </font>
    <font>
      <sz val="10"/>
      <name val="Calibri"/>
      <family val="2"/>
      <charset val="222"/>
      <scheme val="minor"/>
    </font>
    <font>
      <u/>
      <sz val="11"/>
      <color theme="10"/>
      <name val="Tahoma"/>
      <family val="2"/>
      <charset val="222"/>
    </font>
    <font>
      <sz val="10"/>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b/>
      <sz val="9"/>
      <color theme="4" tint="-0.249977111117893"/>
      <name val="Calibri"/>
      <family val="2"/>
      <scheme val="minor"/>
    </font>
    <font>
      <i/>
      <sz val="8"/>
      <color theme="0" tint="-0.34998626667073579"/>
      <name val="Calibri"/>
      <family val="2"/>
      <scheme val="minor"/>
    </font>
    <font>
      <i/>
      <sz val="8"/>
      <color theme="1" tint="0.499984740745262"/>
      <name val="Calibri"/>
      <family val="2"/>
      <scheme val="minor"/>
    </font>
    <font>
      <b/>
      <sz val="7"/>
      <color theme="0"/>
      <name val="Calibri"/>
      <family val="2"/>
      <scheme val="minor"/>
    </font>
    <font>
      <sz val="9"/>
      <color theme="0"/>
      <name val="Calibri"/>
      <family val="2"/>
      <scheme val="minor"/>
    </font>
    <font>
      <b/>
      <sz val="10"/>
      <color theme="9" tint="-0.249977111117893"/>
      <name val="Calibri"/>
      <family val="2"/>
      <scheme val="minor"/>
    </font>
    <font>
      <sz val="8"/>
      <color theme="5" tint="-0.249977111117893"/>
      <name val="Tahoma"/>
      <family val="2"/>
    </font>
    <font>
      <b/>
      <sz val="7"/>
      <name val="Calibri"/>
      <family val="2"/>
      <scheme val="minor"/>
    </font>
    <font>
      <sz val="10"/>
      <color theme="0"/>
      <name val="Calibri"/>
      <family val="2"/>
      <charset val="222"/>
      <scheme val="minor"/>
    </font>
    <font>
      <b/>
      <sz val="10"/>
      <name val="Calibri"/>
      <family val="2"/>
      <scheme val="minor"/>
    </font>
    <font>
      <b/>
      <sz val="10"/>
      <color theme="5" tint="-0.249977111117893"/>
      <name val="Calibri"/>
      <family val="2"/>
      <scheme val="minor"/>
    </font>
    <font>
      <b/>
      <sz val="10"/>
      <color theme="4" tint="-0.499984740745262"/>
      <name val="Calibri"/>
      <family val="2"/>
      <scheme val="minor"/>
    </font>
    <font>
      <sz val="10"/>
      <name val="Calibri"/>
      <family val="2"/>
      <scheme val="minor"/>
    </font>
    <font>
      <b/>
      <sz val="8"/>
      <color rgb="FF990000"/>
      <name val="Tahoma"/>
      <family val="2"/>
    </font>
    <font>
      <b/>
      <sz val="9"/>
      <color theme="3" tint="-0.499984740745262"/>
      <name val="Calibri"/>
      <family val="2"/>
      <scheme val="minor"/>
    </font>
    <font>
      <sz val="9"/>
      <color theme="1"/>
      <name val="Calibri"/>
      <family val="2"/>
      <charset val="222"/>
      <scheme val="minor"/>
    </font>
    <font>
      <sz val="10"/>
      <color theme="0"/>
      <name val="Calibri"/>
      <family val="2"/>
      <scheme val="minor"/>
    </font>
    <font>
      <sz val="10"/>
      <color theme="0" tint="-4.9989318521683403E-2"/>
      <name val="Calibri"/>
      <family val="2"/>
      <scheme val="minor"/>
    </font>
    <font>
      <i/>
      <sz val="9"/>
      <color theme="1"/>
      <name val="Calibri"/>
      <family val="2"/>
      <scheme val="minor"/>
    </font>
    <font>
      <sz val="9"/>
      <name val="Calibri"/>
      <family val="2"/>
      <scheme val="minor"/>
    </font>
    <font>
      <b/>
      <sz val="8"/>
      <color theme="6" tint="-0.499984740745262"/>
      <name val="Calibri"/>
      <family val="2"/>
      <scheme val="minor"/>
    </font>
    <font>
      <sz val="10"/>
      <color rgb="FF212121"/>
      <name val="Tahoma"/>
      <family val="2"/>
    </font>
    <font>
      <sz val="11"/>
      <color theme="0"/>
      <name val="Calibri"/>
      <family val="2"/>
      <charset val="222"/>
      <scheme val="minor"/>
    </font>
    <font>
      <sz val="11"/>
      <color theme="1"/>
      <name val="Tahoma"/>
      <family val="2"/>
    </font>
    <font>
      <sz val="10"/>
      <color theme="1"/>
      <name val="Tahoma"/>
      <family val="2"/>
    </font>
    <font>
      <sz val="10"/>
      <color rgb="FF990000"/>
      <name val="Tahoma"/>
      <family val="2"/>
    </font>
    <font>
      <sz val="10"/>
      <color theme="3" tint="-0.499984740745262"/>
      <name val="Tahoma"/>
      <family val="2"/>
    </font>
    <font>
      <sz val="10"/>
      <name val="Tahoma"/>
      <family val="2"/>
    </font>
    <font>
      <sz val="8"/>
      <color theme="0"/>
      <name val="Tahoma"/>
      <family val="2"/>
    </font>
    <font>
      <sz val="8"/>
      <color rgb="FF990000"/>
      <name val="Tahoma"/>
      <family val="2"/>
    </font>
    <font>
      <sz val="7"/>
      <color theme="0"/>
      <name val="Tahoma"/>
      <family val="2"/>
    </font>
    <font>
      <sz val="11"/>
      <name val="Calibri"/>
      <family val="2"/>
      <charset val="222"/>
      <scheme val="minor"/>
    </font>
    <font>
      <u/>
      <sz val="10"/>
      <color theme="10"/>
      <name val="Tahoma"/>
      <family val="2"/>
    </font>
    <font>
      <sz val="10"/>
      <color theme="3"/>
      <name val="Tahoma"/>
      <family val="2"/>
    </font>
    <font>
      <b/>
      <sz val="8"/>
      <name val="Tahoma"/>
      <family val="2"/>
    </font>
    <font>
      <sz val="9"/>
      <color theme="1"/>
      <name val="Tahoma"/>
      <family val="2"/>
    </font>
    <font>
      <sz val="10"/>
      <color theme="0"/>
      <name val="Tahoma"/>
      <family val="2"/>
    </font>
    <font>
      <b/>
      <sz val="9"/>
      <color theme="1"/>
      <name val="Tahoma"/>
      <family val="2"/>
    </font>
    <font>
      <i/>
      <sz val="10"/>
      <color theme="5" tint="-0.249977111117893"/>
      <name val="Calibri"/>
      <family val="2"/>
      <scheme val="minor"/>
    </font>
    <font>
      <i/>
      <sz val="10"/>
      <name val="Calibri"/>
      <family val="2"/>
      <scheme val="minor"/>
    </font>
    <font>
      <b/>
      <sz val="9"/>
      <color theme="0"/>
      <name val="Calibri"/>
      <family val="2"/>
      <scheme val="minor"/>
    </font>
    <font>
      <b/>
      <sz val="9"/>
      <color theme="0" tint="-4.9989318521683403E-2"/>
      <name val="Calibri"/>
      <family val="2"/>
      <scheme val="minor"/>
    </font>
    <font>
      <sz val="11"/>
      <name val="Tahoma"/>
      <family val="2"/>
    </font>
    <font>
      <b/>
      <sz val="10"/>
      <color rgb="FFFF0000"/>
      <name val="Calibri"/>
      <family val="2"/>
      <scheme val="minor"/>
    </font>
    <font>
      <b/>
      <sz val="11"/>
      <color theme="8" tint="-0.249977111117893"/>
      <name val="Tahoma"/>
      <family val="2"/>
    </font>
    <font>
      <sz val="10"/>
      <name val="Consolas"/>
      <family val="3"/>
    </font>
    <font>
      <sz val="9"/>
      <name val="Calibri"/>
      <family val="2"/>
      <charset val="222"/>
      <scheme val="minor"/>
    </font>
    <font>
      <b/>
      <sz val="10"/>
      <color rgb="FFC00000"/>
      <name val="Calibri"/>
      <family val="2"/>
      <scheme val="minor"/>
    </font>
    <font>
      <b/>
      <sz val="11"/>
      <color theme="0"/>
      <name val="Calibri"/>
      <family val="2"/>
      <scheme val="minor"/>
    </font>
    <font>
      <sz val="10"/>
      <color rgb="FFC00000"/>
      <name val="Calibri"/>
      <family val="2"/>
      <charset val="222"/>
      <scheme val="minor"/>
    </font>
    <font>
      <sz val="8"/>
      <name val="Calibri"/>
      <family val="2"/>
      <charset val="222"/>
      <scheme val="minor"/>
    </font>
    <font>
      <b/>
      <sz val="11"/>
      <color rgb="FFC00000"/>
      <name val="Calibri"/>
      <family val="2"/>
      <scheme val="minor"/>
    </font>
    <font>
      <sz val="10"/>
      <color theme="8" tint="-0.249977111117893"/>
      <name val="Calibri"/>
      <family val="2"/>
      <charset val="222"/>
      <scheme val="minor"/>
    </font>
    <font>
      <b/>
      <sz val="10"/>
      <color theme="8" tint="-0.249977111117893"/>
      <name val="Calibri"/>
      <family val="2"/>
      <scheme val="minor"/>
    </font>
    <font>
      <b/>
      <sz val="10"/>
      <color theme="7" tint="-0.499984740745262"/>
      <name val="Calibri"/>
      <family val="2"/>
      <scheme val="minor"/>
    </font>
    <font>
      <b/>
      <sz val="10"/>
      <color theme="9" tint="-0.499984740745262"/>
      <name val="Calibri"/>
      <family val="2"/>
      <scheme val="minor"/>
    </font>
    <font>
      <b/>
      <sz val="10"/>
      <color rgb="FF002060"/>
      <name val="Calibri"/>
      <family val="2"/>
      <scheme val="minor"/>
    </font>
    <font>
      <i/>
      <sz val="10"/>
      <color rgb="FFFF0000"/>
      <name val="Calibri"/>
      <family val="2"/>
      <scheme val="minor"/>
    </font>
    <font>
      <b/>
      <sz val="11"/>
      <color theme="4"/>
      <name val="Calibri"/>
      <family val="2"/>
      <scheme val="minor"/>
    </font>
    <font>
      <b/>
      <sz val="12"/>
      <color theme="4"/>
      <name val="Calibri"/>
      <family val="2"/>
      <scheme val="minor"/>
    </font>
    <font>
      <b/>
      <sz val="10"/>
      <color theme="0"/>
      <name val="Calibri"/>
      <family val="2"/>
      <scheme val="minor"/>
    </font>
    <font>
      <b/>
      <sz val="10"/>
      <color theme="8" tint="-0.499984740745262"/>
      <name val="Calibri"/>
      <family val="2"/>
      <scheme val="minor"/>
    </font>
    <font>
      <sz val="10"/>
      <color theme="1"/>
      <name val="Wingdings"/>
      <charset val="2"/>
    </font>
    <font>
      <u/>
      <sz val="10"/>
      <color theme="1"/>
      <name val="Calibri"/>
      <family val="2"/>
      <scheme val="minor"/>
    </font>
    <font>
      <sz val="8"/>
      <color theme="1"/>
      <name val="Calibri"/>
      <family val="2"/>
      <charset val="222"/>
      <scheme val="minor"/>
    </font>
    <font>
      <sz val="10"/>
      <color rgb="FFFF0000"/>
      <name val="Tahoma"/>
      <family val="2"/>
    </font>
    <font>
      <sz val="10"/>
      <color theme="0" tint="-0.499984740745262"/>
      <name val="Calibri"/>
      <family val="2"/>
      <charset val="222"/>
      <scheme val="minor"/>
    </font>
    <font>
      <sz val="11"/>
      <color rgb="FF212121"/>
      <name val="Segoe UI"/>
      <family val="2"/>
    </font>
    <font>
      <sz val="10"/>
      <color rgb="FF000000"/>
      <name val="Tahoma"/>
      <family val="2"/>
    </font>
    <font>
      <sz val="9"/>
      <color rgb="FF000000"/>
      <name val="Tahoma"/>
      <family val="2"/>
    </font>
    <font>
      <b/>
      <sz val="9"/>
      <color rgb="FF000000"/>
      <name val="Tahoma"/>
      <family val="2"/>
    </font>
    <font>
      <i/>
      <sz val="10"/>
      <color theme="1"/>
      <name val="Calibri"/>
      <family val="2"/>
      <scheme val="minor"/>
    </font>
    <font>
      <sz val="10"/>
      <color rgb="FF000000"/>
      <name val="Calibri"/>
      <family val="2"/>
      <scheme val="minor"/>
    </font>
    <font>
      <sz val="10"/>
      <color theme="8" tint="-0.249977111117893"/>
      <name val="Calibri"/>
      <family val="2"/>
      <scheme val="minor"/>
    </font>
    <font>
      <b/>
      <sz val="14"/>
      <color theme="5" tint="-0.499984740745262"/>
      <name val="Calibri"/>
      <family val="2"/>
      <scheme val="minor"/>
    </font>
    <font>
      <b/>
      <sz val="12"/>
      <color theme="8" tint="-0.249977111117893"/>
      <name val="Calibri"/>
      <family val="2"/>
      <scheme val="minor"/>
    </font>
    <font>
      <i/>
      <sz val="10"/>
      <color theme="8" tint="-0.249977111117893"/>
      <name val="Tahoma"/>
      <family val="2"/>
    </font>
    <font>
      <b/>
      <sz val="10"/>
      <color theme="8" tint="-0.249977111117893"/>
      <name val="Tahoma"/>
      <family val="2"/>
    </font>
    <font>
      <sz val="8"/>
      <color rgb="FFFF0000"/>
      <name val="Tahoma"/>
      <family val="2"/>
      <charset val="222"/>
    </font>
    <font>
      <sz val="11"/>
      <color rgb="FF0070C0"/>
      <name val="Webdings"/>
      <family val="1"/>
      <charset val="2"/>
    </font>
    <font>
      <sz val="8"/>
      <color theme="1"/>
      <name val="Tahoma"/>
      <family val="2"/>
    </font>
    <font>
      <sz val="8"/>
      <color rgb="FFC00000"/>
      <name val="Tahoma"/>
      <family val="2"/>
    </font>
    <font>
      <b/>
      <sz val="9"/>
      <name val="Tahoma"/>
      <family val="2"/>
    </font>
    <font>
      <sz val="10"/>
      <color theme="4" tint="-0.499984740745262"/>
      <name val="Tahoma"/>
      <family val="2"/>
    </font>
    <font>
      <sz val="10"/>
      <color theme="1"/>
      <name val="Arial"/>
      <family val="2"/>
    </font>
    <font>
      <b/>
      <sz val="10"/>
      <color theme="0" tint="-4.9989318521683403E-2"/>
      <name val="Tahoma"/>
      <family val="2"/>
    </font>
    <font>
      <b/>
      <sz val="10"/>
      <color rgb="FF7030A0"/>
      <name val="Tahoma"/>
      <family val="2"/>
    </font>
    <font>
      <b/>
      <sz val="10"/>
      <color theme="3"/>
      <name val="Tahoma"/>
      <family val="2"/>
    </font>
    <font>
      <b/>
      <sz val="9"/>
      <color theme="3"/>
      <name val="Tahoma"/>
      <family val="2"/>
    </font>
    <font>
      <b/>
      <sz val="14"/>
      <color rgb="FF002060"/>
      <name val="Calibri"/>
      <family val="2"/>
      <scheme val="minor"/>
    </font>
    <font>
      <b/>
      <i/>
      <sz val="10"/>
      <color rgb="FF002060"/>
      <name val="Calibri"/>
      <family val="2"/>
      <scheme val="minor"/>
    </font>
  </fonts>
  <fills count="46">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C00000"/>
        <bgColor indexed="64"/>
      </patternFill>
    </fill>
    <fill>
      <patternFill patternType="solid">
        <fgColor theme="0" tint="-0.14999847407452621"/>
        <bgColor indexed="64"/>
      </patternFill>
    </fill>
    <fill>
      <patternFill patternType="solid">
        <fgColor rgb="FFCCFFCC"/>
        <bgColor indexed="64"/>
      </patternFill>
    </fill>
    <fill>
      <patternFill patternType="solid">
        <fgColor rgb="FFD9FFD9"/>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3"/>
        <bgColor indexed="64"/>
      </patternFill>
    </fill>
    <fill>
      <patternFill patternType="solid">
        <fgColor rgb="FFE2F2F6"/>
        <bgColor indexed="64"/>
      </patternFill>
    </fill>
    <fill>
      <patternFill patternType="solid">
        <fgColor theme="1"/>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rgb="FFDDFFFF"/>
        <bgColor indexed="64"/>
      </patternFill>
    </fill>
    <fill>
      <patternFill patternType="darkTrellis">
        <fgColor theme="8" tint="-0.499984740745262"/>
        <bgColor theme="1"/>
      </patternFill>
    </fill>
    <fill>
      <patternFill patternType="solid">
        <fgColor theme="1" tint="0.14999847407452621"/>
        <bgColor indexed="64"/>
      </patternFill>
    </fill>
    <fill>
      <patternFill patternType="solid">
        <fgColor theme="3" tint="-0.499984740745262"/>
        <bgColor indexed="64"/>
      </patternFill>
    </fill>
    <fill>
      <patternFill patternType="solid">
        <fgColor rgb="FFFFFFFF"/>
        <bgColor indexed="64"/>
      </patternFill>
    </fill>
    <fill>
      <patternFill patternType="solid">
        <fgColor rgb="FFCCFFFF"/>
        <bgColor indexed="64"/>
      </patternFill>
    </fill>
    <fill>
      <patternFill patternType="solid">
        <fgColor rgb="FFBEE395"/>
        <bgColor indexed="64"/>
      </patternFill>
    </fill>
    <fill>
      <patternFill patternType="solid">
        <fgColor rgb="FFFFE7E7"/>
        <bgColor indexed="64"/>
      </patternFill>
    </fill>
    <fill>
      <patternFill patternType="solid">
        <fgColor rgb="FFF9FFD5"/>
        <bgColor indexed="64"/>
      </patternFill>
    </fill>
    <fill>
      <patternFill patternType="solid">
        <fgColor rgb="FF7030A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rgb="FFFF0000"/>
      </left>
      <right style="thin">
        <color rgb="FFFF0000"/>
      </right>
      <top style="thin">
        <color rgb="FFFF0000"/>
      </top>
      <bottom style="thin">
        <color rgb="FFFF0000"/>
      </bottom>
      <diagonal/>
    </border>
    <border>
      <left/>
      <right/>
      <top style="dotted">
        <color theme="5" tint="0.79995117038483843"/>
      </top>
      <bottom/>
      <diagonal/>
    </border>
    <border>
      <left/>
      <right style="dotted">
        <color theme="5" tint="0.79995117038483843"/>
      </right>
      <top style="dotted">
        <color theme="5" tint="0.79995117038483843"/>
      </top>
      <bottom/>
      <diagonal/>
    </border>
    <border>
      <left style="dotted">
        <color theme="5" tint="0.79995117038483843"/>
      </left>
      <right/>
      <top/>
      <bottom/>
      <diagonal/>
    </border>
    <border>
      <left/>
      <right style="dotted">
        <color theme="5" tint="0.79995117038483843"/>
      </right>
      <top/>
      <bottom/>
      <diagonal/>
    </border>
    <border>
      <left/>
      <right/>
      <top style="dotted">
        <color theme="5" tint="0.59996337778862885"/>
      </top>
      <bottom style="dotted">
        <color theme="5" tint="0.59996337778862885"/>
      </bottom>
      <diagonal/>
    </border>
    <border>
      <left style="dotted">
        <color theme="5" tint="0.79992065187536243"/>
      </left>
      <right style="dotted">
        <color theme="5" tint="0.59996337778862885"/>
      </right>
      <top style="dotted">
        <color theme="5" tint="0.59996337778862885"/>
      </top>
      <bottom style="dotted">
        <color theme="5" tint="0.59996337778862885"/>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style="thin">
        <color indexed="64"/>
      </bottom>
      <diagonal/>
    </border>
    <border>
      <left/>
      <right/>
      <top style="thin">
        <color indexed="64"/>
      </top>
      <bottom/>
      <diagonal/>
    </border>
    <border>
      <left style="medium">
        <color indexed="64"/>
      </left>
      <right style="hair">
        <color theme="0" tint="-4.9989318521683403E-2"/>
      </right>
      <top style="medium">
        <color indexed="64"/>
      </top>
      <bottom style="hair">
        <color theme="0" tint="-4.9989318521683403E-2"/>
      </bottom>
      <diagonal/>
    </border>
    <border>
      <left style="hair">
        <color theme="0" tint="-4.9989318521683403E-2"/>
      </left>
      <right style="medium">
        <color indexed="64"/>
      </right>
      <top style="medium">
        <color indexed="64"/>
      </top>
      <bottom style="hair">
        <color theme="0" tint="-4.9989318521683403E-2"/>
      </bottom>
      <diagonal/>
    </border>
    <border>
      <left style="medium">
        <color indexed="64"/>
      </left>
      <right style="hair">
        <color theme="0" tint="-4.9989318521683403E-2"/>
      </right>
      <top style="hair">
        <color theme="0" tint="-4.9989318521683403E-2"/>
      </top>
      <bottom style="medium">
        <color indexed="64"/>
      </bottom>
      <diagonal/>
    </border>
    <border>
      <left style="hair">
        <color theme="0" tint="-4.9989318521683403E-2"/>
      </left>
      <right style="medium">
        <color indexed="64"/>
      </right>
      <top style="hair">
        <color theme="0" tint="-4.9989318521683403E-2"/>
      </top>
      <bottom style="medium">
        <color indexed="64"/>
      </bottom>
      <diagonal/>
    </border>
    <border>
      <left/>
      <right style="dotted">
        <color theme="5" tint="0.59996337778862885"/>
      </right>
      <top style="dotted">
        <color theme="5" tint="0.59996337778862885"/>
      </top>
      <bottom style="dotted">
        <color theme="5" tint="0.59996337778862885"/>
      </bottom>
      <diagonal/>
    </border>
    <border>
      <left style="dotted">
        <color theme="5" tint="0.79992065187536243"/>
      </left>
      <right style="dotted">
        <color theme="5" tint="0.79989013336588644"/>
      </right>
      <top style="dotted">
        <color theme="5" tint="0.59996337778862885"/>
      </top>
      <bottom style="dotted">
        <color theme="5" tint="0.59996337778862885"/>
      </bottom>
      <diagonal/>
    </border>
    <border>
      <left style="dotted">
        <color theme="5" tint="0.79992065187536243"/>
      </left>
      <right/>
      <top style="dotted">
        <color theme="5" tint="0.59996337778862885"/>
      </top>
      <bottom style="dotted">
        <color theme="5" tint="0.59996337778862885"/>
      </bottom>
      <diagonal/>
    </border>
    <border>
      <left/>
      <right/>
      <top style="medium">
        <color indexed="64"/>
      </top>
      <bottom style="hair">
        <color theme="0" tint="-4.9989318521683403E-2"/>
      </bottom>
      <diagonal/>
    </border>
    <border>
      <left/>
      <right style="hair">
        <color theme="0" tint="-4.9989318521683403E-2"/>
      </right>
      <top style="medium">
        <color indexed="64"/>
      </top>
      <bottom style="hair">
        <color theme="0" tint="-4.9989318521683403E-2"/>
      </bottom>
      <diagonal/>
    </border>
    <border>
      <left style="hair">
        <color theme="0" tint="-4.9989318521683403E-2"/>
      </left>
      <right/>
      <top style="medium">
        <color indexed="64"/>
      </top>
      <bottom/>
      <diagonal/>
    </border>
    <border>
      <left/>
      <right style="hair">
        <color rgb="FF990000"/>
      </right>
      <top style="hair">
        <color rgb="FF990000"/>
      </top>
      <bottom style="hair">
        <color rgb="FF990000"/>
      </bottom>
      <diagonal/>
    </border>
    <border>
      <left/>
      <right style="dotted">
        <color theme="5" tint="0.79989013336588644"/>
      </right>
      <top style="dotted">
        <color theme="5" tint="0.59996337778862885"/>
      </top>
      <bottom style="dotted">
        <color theme="5" tint="0.59996337778862885"/>
      </bottom>
      <diagonal/>
    </border>
    <border>
      <left style="dotted">
        <color indexed="64"/>
      </left>
      <right style="dotted">
        <color indexed="64"/>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bottom style="hair">
        <color rgb="FF990000"/>
      </bottom>
      <diagonal/>
    </border>
    <border>
      <left style="thin">
        <color indexed="64"/>
      </left>
      <right/>
      <top style="hair">
        <color indexed="64"/>
      </top>
      <bottom style="hair">
        <color indexed="64"/>
      </bottom>
      <diagonal/>
    </border>
    <border>
      <left/>
      <right style="hair">
        <color indexed="64"/>
      </right>
      <top style="hair">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580">
    <xf numFmtId="0" fontId="0" fillId="0" borderId="0" xfId="0"/>
    <xf numFmtId="0" fontId="2" fillId="0" borderId="0" xfId="0" applyFont="1"/>
    <xf numFmtId="0" fontId="2" fillId="0" borderId="8" xfId="0" applyFont="1" applyBorder="1"/>
    <xf numFmtId="0" fontId="7" fillId="0" borderId="0" xfId="0" applyFont="1"/>
    <xf numFmtId="0" fontId="7" fillId="0" borderId="1" xfId="0" applyFont="1" applyBorder="1"/>
    <xf numFmtId="0" fontId="2" fillId="0" borderId="0" xfId="0" applyFont="1" applyAlignment="1">
      <alignment horizontal="left" vertical="center"/>
    </xf>
    <xf numFmtId="0" fontId="2" fillId="0" borderId="0" xfId="0" applyFont="1" applyAlignment="1">
      <alignment vertical="center"/>
    </xf>
    <xf numFmtId="0" fontId="7" fillId="6" borderId="12" xfId="0" applyFont="1" applyFill="1" applyBorder="1"/>
    <xf numFmtId="0" fontId="3" fillId="8" borderId="1" xfId="0" applyFont="1" applyFill="1" applyBorder="1" applyAlignment="1">
      <alignment horizontal="center" vertical="center"/>
    </xf>
    <xf numFmtId="0" fontId="7" fillId="0" borderId="1" xfId="0" applyFont="1" applyBorder="1" applyAlignment="1">
      <alignment horizontal="center" vertical="center"/>
    </xf>
    <xf numFmtId="0" fontId="12" fillId="0" borderId="0" xfId="0" applyFont="1"/>
    <xf numFmtId="0" fontId="11" fillId="2" borderId="1" xfId="0" applyFont="1" applyFill="1" applyBorder="1" applyAlignment="1">
      <alignment horizontal="center" vertical="center"/>
    </xf>
    <xf numFmtId="0" fontId="13" fillId="0" borderId="0" xfId="0" applyFont="1"/>
    <xf numFmtId="0" fontId="9" fillId="0" borderId="0" xfId="0" applyFont="1"/>
    <xf numFmtId="0" fontId="14" fillId="0" borderId="0" xfId="0" applyFont="1"/>
    <xf numFmtId="0" fontId="7" fillId="0" borderId="1" xfId="0" applyFont="1" applyBorder="1" applyAlignment="1">
      <alignment horizontal="left" vertical="center"/>
    </xf>
    <xf numFmtId="0" fontId="10" fillId="4" borderId="2" xfId="0" applyFont="1" applyFill="1" applyBorder="1" applyAlignment="1">
      <alignment horizontal="left" vertical="center"/>
    </xf>
    <xf numFmtId="0" fontId="7" fillId="0" borderId="1" xfId="0" applyFont="1" applyBorder="1" applyAlignment="1">
      <alignment horizontal="center"/>
    </xf>
    <xf numFmtId="0" fontId="7" fillId="7" borderId="1" xfId="0" applyFont="1" applyFill="1" applyBorder="1" applyAlignment="1">
      <alignment horizontal="center" vertical="center"/>
    </xf>
    <xf numFmtId="0" fontId="9" fillId="7" borderId="1" xfId="0" applyFont="1" applyFill="1" applyBorder="1" applyAlignment="1">
      <alignment horizontal="left"/>
    </xf>
    <xf numFmtId="0" fontId="9" fillId="0" borderId="2" xfId="0" applyFont="1" applyBorder="1" applyAlignment="1">
      <alignment horizontal="left" vertical="center" indent="1"/>
    </xf>
    <xf numFmtId="0" fontId="9" fillId="6" borderId="1" xfId="0" applyFont="1" applyFill="1" applyBorder="1" applyAlignment="1">
      <alignment horizontal="left" vertical="center" indent="1"/>
    </xf>
    <xf numFmtId="0" fontId="10" fillId="8" borderId="2" xfId="0" applyFont="1" applyFill="1" applyBorder="1" applyAlignment="1">
      <alignment horizontal="center" vertical="center"/>
    </xf>
    <xf numFmtId="0" fontId="10" fillId="8" borderId="13" xfId="0" applyFont="1" applyFill="1" applyBorder="1" applyAlignment="1">
      <alignment horizontal="center" vertical="center"/>
    </xf>
    <xf numFmtId="0" fontId="8" fillId="0" borderId="1" xfId="0" applyFont="1" applyBorder="1" applyAlignment="1">
      <alignment horizontal="center" vertical="center"/>
    </xf>
    <xf numFmtId="0" fontId="9" fillId="5" borderId="0" xfId="0" applyFont="1" applyFill="1"/>
    <xf numFmtId="0" fontId="9" fillId="5" borderId="0" xfId="0" quotePrefix="1" applyFont="1" applyFill="1"/>
    <xf numFmtId="0" fontId="2" fillId="0" borderId="1" xfId="0" applyFont="1" applyBorder="1"/>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17" fillId="0" borderId="0" xfId="0" applyFont="1" applyAlignment="1">
      <alignment horizontal="center" vertical="center"/>
    </xf>
    <xf numFmtId="0" fontId="3" fillId="7" borderId="1" xfId="0" applyFont="1" applyFill="1" applyBorder="1" applyAlignment="1">
      <alignment horizontal="center" vertical="center"/>
    </xf>
    <xf numFmtId="0" fontId="18" fillId="0" borderId="0" xfId="2" applyFont="1" applyFill="1" applyAlignment="1" applyProtection="1">
      <alignment horizontal="center" vertical="center"/>
    </xf>
    <xf numFmtId="0" fontId="2" fillId="0" borderId="11" xfId="0" applyFont="1" applyBorder="1" applyAlignment="1">
      <alignment horizontal="left" indent="1"/>
    </xf>
    <xf numFmtId="0" fontId="2" fillId="0" borderId="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11" fillId="9" borderId="1" xfId="0" applyFont="1" applyFill="1" applyBorder="1" applyAlignment="1">
      <alignment horizontal="center" vertical="center"/>
    </xf>
    <xf numFmtId="0" fontId="19" fillId="9" borderId="1" xfId="0" applyFont="1" applyFill="1" applyBorder="1" applyAlignment="1">
      <alignment horizontal="center" vertical="center"/>
    </xf>
    <xf numFmtId="0" fontId="5" fillId="0" borderId="1" xfId="0" applyFont="1" applyBorder="1"/>
    <xf numFmtId="0" fontId="5" fillId="0" borderId="1" xfId="0" applyFont="1" applyBorder="1" applyAlignment="1">
      <alignment vertical="center"/>
    </xf>
    <xf numFmtId="0" fontId="5" fillId="0" borderId="1" xfId="0" applyFont="1" applyBorder="1" applyAlignment="1">
      <alignment horizontal="left" vertical="center"/>
    </xf>
    <xf numFmtId="0" fontId="23" fillId="10" borderId="1" xfId="0" applyFont="1" applyFill="1" applyBorder="1" applyAlignment="1">
      <alignment horizontal="center" vertical="center"/>
    </xf>
    <xf numFmtId="0" fontId="2" fillId="0" borderId="2" xfId="0" applyFont="1" applyBorder="1"/>
    <xf numFmtId="0" fontId="2" fillId="0" borderId="14" xfId="0" applyFont="1" applyBorder="1"/>
    <xf numFmtId="0" fontId="2" fillId="0" borderId="13" xfId="0" applyFont="1" applyBorder="1"/>
    <xf numFmtId="0" fontId="3" fillId="0" borderId="1" xfId="0" applyFont="1" applyBorder="1"/>
    <xf numFmtId="0" fontId="2" fillId="0" borderId="5" xfId="0" applyFont="1" applyBorder="1"/>
    <xf numFmtId="0" fontId="2" fillId="0" borderId="6" xfId="0" applyFont="1" applyBorder="1"/>
    <xf numFmtId="0" fontId="2" fillId="0" borderId="0" xfId="0" applyFont="1" applyAlignment="1">
      <alignment horizontal="right" vertical="center"/>
    </xf>
    <xf numFmtId="165" fontId="22" fillId="0" borderId="1" xfId="1" applyNumberFormat="1" applyFont="1" applyBorder="1"/>
    <xf numFmtId="0" fontId="21" fillId="0" borderId="1" xfId="0" applyFont="1" applyBorder="1"/>
    <xf numFmtId="165" fontId="21" fillId="0" borderId="1" xfId="1" applyNumberFormat="1" applyFont="1" applyBorder="1"/>
    <xf numFmtId="0" fontId="24" fillId="11" borderId="1" xfId="0" applyFont="1" applyFill="1" applyBorder="1" applyAlignment="1">
      <alignment horizontal="center" vertical="center"/>
    </xf>
    <xf numFmtId="0" fontId="24" fillId="11" borderId="1" xfId="0" applyFont="1" applyFill="1" applyBorder="1" applyAlignment="1">
      <alignment vertical="center"/>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7" fillId="0" borderId="0" xfId="0" applyFont="1"/>
    <xf numFmtId="0" fontId="0" fillId="0" borderId="0" xfId="0" applyAlignment="1">
      <alignment horizontal="left" vertical="center"/>
    </xf>
    <xf numFmtId="0" fontId="2" fillId="0" borderId="1" xfId="0" applyFont="1" applyBorder="1" applyAlignment="1">
      <alignment horizontal="left" vertical="center"/>
    </xf>
    <xf numFmtId="0" fontId="3" fillId="12" borderId="1" xfId="0" applyFont="1" applyFill="1" applyBorder="1" applyAlignment="1">
      <alignment horizontal="left" vertical="center"/>
    </xf>
    <xf numFmtId="0" fontId="3" fillId="0" borderId="0" xfId="0" applyFont="1" applyAlignment="1">
      <alignment horizontal="left" vertical="center"/>
    </xf>
    <xf numFmtId="0" fontId="28" fillId="0" borderId="0" xfId="0" applyFont="1"/>
    <xf numFmtId="0" fontId="19" fillId="4" borderId="1" xfId="0" applyFont="1" applyFill="1" applyBorder="1" applyAlignment="1">
      <alignment horizontal="center" vertical="center"/>
    </xf>
    <xf numFmtId="0" fontId="19" fillId="15" borderId="3" xfId="0" applyFont="1" applyFill="1" applyBorder="1" applyAlignment="1">
      <alignment horizontal="center" vertical="center"/>
    </xf>
    <xf numFmtId="0" fontId="8" fillId="0" borderId="3" xfId="0" applyFont="1" applyBorder="1" applyAlignment="1">
      <alignment horizontal="center" vertical="center"/>
    </xf>
    <xf numFmtId="0" fontId="19" fillId="14" borderId="25" xfId="0" applyFont="1" applyFill="1" applyBorder="1" applyAlignment="1">
      <alignment horizontal="center" vertical="center"/>
    </xf>
    <xf numFmtId="0" fontId="8" fillId="0" borderId="25" xfId="0" applyFont="1" applyBorder="1" applyAlignment="1">
      <alignment horizontal="center" vertical="center"/>
    </xf>
    <xf numFmtId="0" fontId="2" fillId="0" borderId="0" xfId="0" applyFont="1" applyAlignment="1">
      <alignment horizontal="left" indent="2"/>
    </xf>
    <xf numFmtId="0" fontId="2" fillId="0" borderId="9" xfId="0" applyFont="1" applyBorder="1" applyAlignment="1">
      <alignment horizontal="center" vertical="center"/>
    </xf>
    <xf numFmtId="0" fontId="2" fillId="0" borderId="10" xfId="0" applyFont="1" applyBorder="1" applyAlignment="1" applyProtection="1">
      <alignment horizontal="center"/>
      <protection locked="0"/>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8"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3" xfId="0" applyFont="1" applyBorder="1" applyAlignment="1">
      <alignment horizontal="left" indent="2"/>
    </xf>
    <xf numFmtId="0" fontId="2" fillId="0" borderId="14" xfId="0" applyFont="1" applyBorder="1" applyAlignment="1">
      <alignment horizontal="left" indent="2"/>
    </xf>
    <xf numFmtId="0" fontId="3" fillId="3" borderId="1" xfId="0" applyFont="1" applyFill="1" applyBorder="1" applyAlignment="1">
      <alignment horizontal="center" vertical="center"/>
    </xf>
    <xf numFmtId="0" fontId="10" fillId="3" borderId="1" xfId="0" applyFont="1" applyFill="1" applyBorder="1" applyAlignment="1">
      <alignment horizontal="left" vertical="center"/>
    </xf>
    <xf numFmtId="0" fontId="7" fillId="0" borderId="2" xfId="0" applyFont="1" applyBorder="1" applyAlignment="1">
      <alignment horizontal="left" vertical="center"/>
    </xf>
    <xf numFmtId="0" fontId="7" fillId="0" borderId="3" xfId="0" applyFont="1" applyBorder="1"/>
    <xf numFmtId="0" fontId="7" fillId="0" borderId="12" xfId="0" applyFont="1" applyBorder="1"/>
    <xf numFmtId="0" fontId="7" fillId="0" borderId="4" xfId="0" applyFont="1" applyBorder="1"/>
    <xf numFmtId="0" fontId="10" fillId="3" borderId="3" xfId="0" applyFont="1" applyFill="1" applyBorder="1" applyAlignment="1">
      <alignment horizontal="left" vertical="center"/>
    </xf>
    <xf numFmtId="0" fontId="2" fillId="0" borderId="3" xfId="0" applyFont="1" applyBorder="1"/>
    <xf numFmtId="0" fontId="7" fillId="0" borderId="0" xfId="0" quotePrefix="1" applyFont="1"/>
    <xf numFmtId="0" fontId="2" fillId="0" borderId="1" xfId="0" quotePrefix="1" applyFont="1" applyBorder="1"/>
    <xf numFmtId="0" fontId="2" fillId="10" borderId="1" xfId="0" applyFont="1" applyFill="1" applyBorder="1"/>
    <xf numFmtId="0" fontId="2" fillId="0" borderId="13" xfId="0" quotePrefix="1" applyFont="1" applyBorder="1"/>
    <xf numFmtId="0" fontId="2" fillId="0" borderId="13" xfId="0" applyFont="1" applyBorder="1" applyAlignment="1">
      <alignment horizontal="left" vertical="center"/>
    </xf>
    <xf numFmtId="0" fontId="2" fillId="0" borderId="14" xfId="0" applyFont="1" applyBorder="1" applyAlignment="1">
      <alignment horizontal="left" vertical="center"/>
    </xf>
    <xf numFmtId="0" fontId="4" fillId="0" borderId="0" xfId="0" applyFont="1"/>
    <xf numFmtId="0" fontId="7" fillId="0" borderId="0" xfId="0" quotePrefix="1" applyFont="1" applyAlignment="1">
      <alignment horizontal="left" vertical="center"/>
    </xf>
    <xf numFmtId="0" fontId="15" fillId="0" borderId="0" xfId="0" applyFont="1" applyAlignment="1">
      <alignment horizontal="center" vertical="center"/>
    </xf>
    <xf numFmtId="0" fontId="7" fillId="0" borderId="1" xfId="0" applyFont="1" applyBorder="1" applyAlignment="1">
      <alignment horizontal="right" vertical="center"/>
    </xf>
    <xf numFmtId="0" fontId="16" fillId="0" borderId="0" xfId="0" applyFont="1" applyAlignment="1">
      <alignment horizontal="center" vertical="center"/>
    </xf>
    <xf numFmtId="0" fontId="11" fillId="0" borderId="0" xfId="0" applyFont="1" applyAlignment="1">
      <alignment horizontal="center" vertical="center"/>
    </xf>
    <xf numFmtId="0" fontId="7" fillId="0" borderId="2" xfId="0" applyFont="1" applyBorder="1"/>
    <xf numFmtId="0" fontId="3" fillId="3" borderId="1" xfId="0" applyFont="1" applyFill="1" applyBorder="1"/>
    <xf numFmtId="0" fontId="7" fillId="5" borderId="0" xfId="0" applyFont="1" applyFill="1"/>
    <xf numFmtId="0" fontId="10" fillId="8" borderId="1" xfId="0" applyFont="1" applyFill="1" applyBorder="1" applyAlignment="1">
      <alignment horizontal="center" vertical="center"/>
    </xf>
    <xf numFmtId="0" fontId="0" fillId="0" borderId="0" xfId="0" applyAlignment="1">
      <alignment vertical="center"/>
    </xf>
    <xf numFmtId="0" fontId="2" fillId="5" borderId="0" xfId="0" applyFont="1" applyFill="1" applyAlignment="1">
      <alignment vertical="center"/>
    </xf>
    <xf numFmtId="0" fontId="2" fillId="0" borderId="0" xfId="0" quotePrefix="1" applyFont="1" applyAlignment="1">
      <alignment horizontal="left" vertical="center"/>
    </xf>
    <xf numFmtId="0" fontId="29" fillId="0" borderId="0" xfId="0" applyFont="1"/>
    <xf numFmtId="11" fontId="0" fillId="0" borderId="0" xfId="0" applyNumberFormat="1" applyAlignment="1">
      <alignment vertical="center"/>
    </xf>
    <xf numFmtId="0" fontId="0" fillId="0" borderId="0" xfId="0" applyAlignment="1">
      <alignment horizontal="right" vertical="center"/>
    </xf>
    <xf numFmtId="0" fontId="24" fillId="0" borderId="0" xfId="0" applyFont="1"/>
    <xf numFmtId="0" fontId="19" fillId="0" borderId="0" xfId="0" applyFont="1" applyAlignment="1">
      <alignment horizontal="center" vertical="center"/>
    </xf>
    <xf numFmtId="0" fontId="31" fillId="0" borderId="0" xfId="0" applyFont="1" applyAlignment="1">
      <alignment horizontal="center" vertical="center"/>
    </xf>
    <xf numFmtId="0" fontId="31" fillId="6" borderId="1" xfId="0" applyFont="1" applyFill="1" applyBorder="1" applyAlignment="1">
      <alignment horizontal="left" vertical="center"/>
    </xf>
    <xf numFmtId="0" fontId="31" fillId="0" borderId="1" xfId="0" applyFont="1" applyBorder="1" applyAlignment="1">
      <alignment horizontal="left" vertical="center"/>
    </xf>
    <xf numFmtId="0" fontId="2" fillId="0" borderId="1" xfId="0" quotePrefix="1" applyFont="1" applyBorder="1" applyAlignment="1">
      <alignment vertical="center"/>
    </xf>
    <xf numFmtId="0" fontId="15" fillId="20" borderId="1" xfId="0" applyFont="1" applyFill="1" applyBorder="1" applyAlignment="1">
      <alignment horizontal="left" vertical="center"/>
    </xf>
    <xf numFmtId="0" fontId="24" fillId="0" borderId="0" xfId="0" applyFont="1" applyAlignment="1">
      <alignment horizontal="left" vertical="center"/>
    </xf>
    <xf numFmtId="0" fontId="0" fillId="0" borderId="0" xfId="0" applyAlignment="1">
      <alignment horizontal="center" vertical="center"/>
    </xf>
    <xf numFmtId="0" fontId="2" fillId="0" borderId="1" xfId="0" applyFont="1" applyBorder="1" applyAlignment="1">
      <alignment vertical="center"/>
    </xf>
    <xf numFmtId="0" fontId="31" fillId="4" borderId="1" xfId="0" applyFont="1" applyFill="1" applyBorder="1" applyAlignment="1">
      <alignment horizontal="center" vertical="center"/>
    </xf>
    <xf numFmtId="0" fontId="31" fillId="0" borderId="1" xfId="0" quotePrefix="1" applyFont="1" applyBorder="1" applyAlignment="1">
      <alignment horizontal="center" vertical="center"/>
    </xf>
    <xf numFmtId="0" fontId="24" fillId="0" borderId="0" xfId="0" quotePrefix="1" applyFont="1"/>
    <xf numFmtId="0" fontId="2" fillId="7" borderId="0" xfId="0" applyFont="1" applyFill="1" applyAlignment="1">
      <alignment vertical="center"/>
    </xf>
    <xf numFmtId="0" fontId="31" fillId="0" borderId="0" xfId="0" applyFont="1" applyAlignment="1">
      <alignment horizontal="left" vertical="center"/>
    </xf>
    <xf numFmtId="0" fontId="32" fillId="0" borderId="0" xfId="0" applyFont="1"/>
    <xf numFmtId="0" fontId="7" fillId="0" borderId="0" xfId="0" applyFont="1" applyAlignment="1">
      <alignment horizontal="right" vertical="center"/>
    </xf>
    <xf numFmtId="0" fontId="20" fillId="0" borderId="0" xfId="0" applyFont="1" applyAlignment="1">
      <alignment vertical="center"/>
    </xf>
    <xf numFmtId="0" fontId="2" fillId="17" borderId="1" xfId="0" applyFont="1" applyFill="1" applyBorder="1" applyAlignment="1">
      <alignment horizontal="left" vertical="center"/>
    </xf>
    <xf numFmtId="0" fontId="30" fillId="0" borderId="3" xfId="0" applyFont="1" applyBorder="1" applyAlignment="1">
      <alignment horizontal="left" vertical="center"/>
    </xf>
    <xf numFmtId="0" fontId="2" fillId="0" borderId="2" xfId="0" quotePrefix="1" applyFont="1" applyBorder="1"/>
    <xf numFmtId="0" fontId="2" fillId="5" borderId="0" xfId="0" applyFont="1" applyFill="1" applyAlignment="1">
      <alignment horizontal="left" vertical="center" indent="3"/>
    </xf>
    <xf numFmtId="0" fontId="2" fillId="2" borderId="0" xfId="0" quotePrefix="1" applyFont="1" applyFill="1" applyAlignment="1">
      <alignment horizontal="left" vertical="center" indent="3"/>
    </xf>
    <xf numFmtId="0" fontId="2" fillId="5" borderId="0" xfId="0" quotePrefix="1" applyFont="1" applyFill="1" applyAlignment="1">
      <alignment horizontal="left" vertical="center" indent="3"/>
    </xf>
    <xf numFmtId="0" fontId="0" fillId="0" borderId="0" xfId="0" applyAlignment="1">
      <alignment horizontal="left" vertical="center" indent="3"/>
    </xf>
    <xf numFmtId="0" fontId="7" fillId="0" borderId="0" xfId="0" applyFont="1" applyAlignment="1">
      <alignment horizontal="left" vertical="center" indent="4"/>
    </xf>
    <xf numFmtId="0" fontId="3" fillId="0" borderId="0" xfId="0" applyFont="1" applyAlignment="1">
      <alignment vertical="center"/>
    </xf>
    <xf numFmtId="0" fontId="2" fillId="8" borderId="1" xfId="0" applyFont="1" applyFill="1" applyBorder="1"/>
    <xf numFmtId="0" fontId="11" fillId="6" borderId="1" xfId="0" applyFont="1" applyFill="1" applyBorder="1"/>
    <xf numFmtId="0" fontId="27" fillId="0" borderId="1" xfId="0" applyFont="1" applyBorder="1"/>
    <xf numFmtId="0" fontId="27" fillId="0" borderId="1" xfId="0" quotePrefix="1" applyFont="1" applyBorder="1"/>
    <xf numFmtId="0" fontId="27" fillId="21" borderId="0" xfId="0" applyFont="1" applyFill="1"/>
    <xf numFmtId="0" fontId="35" fillId="21" borderId="0" xfId="0" applyFont="1" applyFill="1"/>
    <xf numFmtId="0" fontId="35" fillId="4" borderId="20" xfId="0" applyFont="1" applyFill="1" applyBorder="1"/>
    <xf numFmtId="0" fontId="35" fillId="4" borderId="21" xfId="0" applyFont="1" applyFill="1" applyBorder="1"/>
    <xf numFmtId="0" fontId="35" fillId="4" borderId="22" xfId="0" applyFont="1" applyFill="1" applyBorder="1"/>
    <xf numFmtId="0" fontId="36" fillId="0" borderId="0" xfId="0" applyFont="1"/>
    <xf numFmtId="0" fontId="36" fillId="4" borderId="21" xfId="0" applyFont="1" applyFill="1" applyBorder="1"/>
    <xf numFmtId="0" fontId="36" fillId="4" borderId="22" xfId="0" applyFont="1" applyFill="1" applyBorder="1"/>
    <xf numFmtId="0" fontId="37" fillId="0" borderId="24" xfId="0" applyFont="1" applyBorder="1" applyAlignment="1">
      <alignment horizontal="center" vertical="center"/>
    </xf>
    <xf numFmtId="0" fontId="35" fillId="0" borderId="0" xfId="0" applyFont="1"/>
    <xf numFmtId="0" fontId="35" fillId="4" borderId="0" xfId="0" applyFont="1" applyFill="1"/>
    <xf numFmtId="0" fontId="36" fillId="4" borderId="0" xfId="0" applyFont="1" applyFill="1"/>
    <xf numFmtId="0" fontId="40" fillId="0" borderId="24" xfId="0" applyFont="1" applyBorder="1" applyAlignment="1">
      <alignment horizontal="left" vertical="center"/>
    </xf>
    <xf numFmtId="0" fontId="42" fillId="0" borderId="33" xfId="0" applyFont="1" applyBorder="1" applyAlignment="1">
      <alignment horizontal="left" vertical="center"/>
    </xf>
    <xf numFmtId="0" fontId="42" fillId="0" borderId="24" xfId="0" applyFont="1" applyBorder="1" applyAlignment="1">
      <alignment horizontal="left" vertical="center"/>
    </xf>
    <xf numFmtId="0" fontId="37" fillId="0" borderId="32" xfId="0" applyFont="1" applyBorder="1" applyAlignment="1">
      <alignment horizontal="center" vertical="center"/>
    </xf>
    <xf numFmtId="0" fontId="39" fillId="0" borderId="0" xfId="0" applyFont="1"/>
    <xf numFmtId="0" fontId="39" fillId="0" borderId="0" xfId="0" applyFont="1" applyAlignment="1">
      <alignment horizontal="center" vertical="center"/>
    </xf>
    <xf numFmtId="0" fontId="39" fillId="0" borderId="0" xfId="0" quotePrefix="1" applyFont="1"/>
    <xf numFmtId="0" fontId="39" fillId="0" borderId="0" xfId="0" applyFont="1" applyAlignment="1">
      <alignment horizontal="center"/>
    </xf>
    <xf numFmtId="0" fontId="44" fillId="0" borderId="0" xfId="2" applyFont="1" applyAlignment="1" applyProtection="1"/>
    <xf numFmtId="0" fontId="41" fillId="0" borderId="0" xfId="2" applyFont="1" applyFill="1" applyBorder="1" applyAlignment="1" applyProtection="1">
      <alignment horizontal="center" vertical="center"/>
    </xf>
    <xf numFmtId="0" fontId="43" fillId="0" borderId="0" xfId="0" applyFont="1"/>
    <xf numFmtId="0" fontId="46" fillId="0" borderId="0" xfId="2" applyFont="1" applyFill="1" applyBorder="1" applyAlignment="1" applyProtection="1">
      <alignment horizontal="center" vertical="center"/>
    </xf>
    <xf numFmtId="0" fontId="39" fillId="0" borderId="1" xfId="2" applyFont="1" applyBorder="1" applyAlignment="1" applyProtection="1">
      <alignment horizontal="right" vertical="center"/>
    </xf>
    <xf numFmtId="0" fontId="36" fillId="0" borderId="1" xfId="0" applyFont="1" applyBorder="1" applyAlignment="1">
      <alignment horizontal="left" vertical="center"/>
    </xf>
    <xf numFmtId="0" fontId="10" fillId="3" borderId="6" xfId="0" applyFont="1" applyFill="1" applyBorder="1" applyAlignment="1">
      <alignment horizontal="left" vertical="center"/>
    </xf>
    <xf numFmtId="0" fontId="10" fillId="0" borderId="0" xfId="0" applyFont="1" applyAlignment="1">
      <alignment horizontal="left" vertical="center"/>
    </xf>
    <xf numFmtId="0" fontId="10" fillId="9" borderId="1" xfId="0" applyFont="1" applyFill="1" applyBorder="1" applyAlignment="1">
      <alignment horizontal="left" vertical="center"/>
    </xf>
    <xf numFmtId="0" fontId="2" fillId="0" borderId="2" xfId="0" applyFont="1" applyBorder="1" applyAlignment="1">
      <alignment horizontal="left" vertical="center"/>
    </xf>
    <xf numFmtId="0" fontId="7" fillId="0" borderId="0" xfId="0" applyFont="1" applyAlignment="1">
      <alignment horizontal="left" vertical="center"/>
    </xf>
    <xf numFmtId="0" fontId="2" fillId="15" borderId="1" xfId="0" applyFont="1" applyFill="1" applyBorder="1" applyAlignment="1">
      <alignment horizontal="left" vertical="center"/>
    </xf>
    <xf numFmtId="0" fontId="10" fillId="24" borderId="3" xfId="0" applyFont="1" applyFill="1" applyBorder="1" applyAlignment="1">
      <alignment horizontal="left" vertical="center"/>
    </xf>
    <xf numFmtId="0" fontId="10" fillId="24" borderId="1" xfId="0" applyFont="1" applyFill="1" applyBorder="1" applyAlignment="1">
      <alignment horizontal="left" vertical="center"/>
    </xf>
    <xf numFmtId="0" fontId="10" fillId="3" borderId="5" xfId="0" applyFont="1" applyFill="1" applyBorder="1" applyAlignment="1">
      <alignment horizontal="left" vertical="center"/>
    </xf>
    <xf numFmtId="0" fontId="10" fillId="3" borderId="14" xfId="0" applyFont="1" applyFill="1" applyBorder="1" applyAlignment="1">
      <alignment horizontal="left" vertical="center"/>
    </xf>
    <xf numFmtId="0" fontId="9" fillId="0" borderId="0" xfId="0" applyFont="1" applyAlignment="1">
      <alignment horizontal="left" vertical="center"/>
    </xf>
    <xf numFmtId="0" fontId="25" fillId="0" borderId="0" xfId="2" applyFont="1" applyFill="1" applyBorder="1" applyAlignment="1" applyProtection="1">
      <alignment horizontal="center" vertical="center"/>
    </xf>
    <xf numFmtId="0" fontId="25" fillId="0" borderId="0" xfId="2" applyFont="1" applyFill="1" applyBorder="1" applyAlignment="1" applyProtection="1">
      <alignment horizontal="center" vertical="center"/>
      <protection locked="0"/>
    </xf>
    <xf numFmtId="0" fontId="18" fillId="0" borderId="0" xfId="2" applyFont="1" applyFill="1" applyBorder="1" applyAlignment="1" applyProtection="1">
      <alignment horizontal="center" vertical="center"/>
    </xf>
    <xf numFmtId="0" fontId="48" fillId="0" borderId="0" xfId="0" applyFont="1"/>
    <xf numFmtId="0" fontId="24" fillId="0" borderId="1" xfId="0" applyFont="1" applyBorder="1"/>
    <xf numFmtId="0" fontId="24" fillId="0" borderId="1" xfId="0" applyFont="1" applyBorder="1" applyAlignment="1">
      <alignment horizontal="left" vertical="center" indent="1"/>
    </xf>
    <xf numFmtId="0" fontId="50" fillId="3" borderId="1" xfId="0" applyFont="1" applyFill="1" applyBorder="1" applyAlignment="1">
      <alignment horizontal="left" vertical="center"/>
    </xf>
    <xf numFmtId="0" fontId="24" fillId="3" borderId="1" xfId="0" applyFont="1" applyFill="1" applyBorder="1" applyAlignment="1">
      <alignment horizontal="left" vertical="center"/>
    </xf>
    <xf numFmtId="0" fontId="24" fillId="11" borderId="1" xfId="0" applyFont="1" applyFill="1" applyBorder="1" applyAlignment="1">
      <alignment horizontal="left" vertical="center"/>
    </xf>
    <xf numFmtId="0" fontId="51" fillId="0" borderId="1" xfId="0" applyFont="1" applyBorder="1" applyAlignment="1" applyProtection="1">
      <alignment horizontal="left" vertical="center" indent="1"/>
      <protection locked="0"/>
    </xf>
    <xf numFmtId="0" fontId="24" fillId="0" borderId="1" xfId="0" applyFont="1" applyBorder="1" applyAlignment="1" applyProtection="1">
      <alignment horizontal="left" vertical="center" indent="1"/>
      <protection locked="0"/>
    </xf>
    <xf numFmtId="0" fontId="11" fillId="24" borderId="3" xfId="0" applyFont="1" applyFill="1" applyBorder="1" applyAlignment="1">
      <alignment horizontal="left" vertical="center"/>
    </xf>
    <xf numFmtId="0" fontId="11" fillId="24" borderId="1" xfId="0" applyFont="1" applyFill="1" applyBorder="1" applyAlignment="1">
      <alignment horizontal="left" vertical="center"/>
    </xf>
    <xf numFmtId="0" fontId="11" fillId="3" borderId="1" xfId="0" applyFont="1" applyFill="1" applyBorder="1" applyAlignment="1">
      <alignment horizontal="left" vertical="center"/>
    </xf>
    <xf numFmtId="0" fontId="11" fillId="3" borderId="3" xfId="0" applyFont="1" applyFill="1" applyBorder="1" applyAlignment="1">
      <alignment horizontal="left" vertical="center"/>
    </xf>
    <xf numFmtId="0" fontId="11" fillId="3" borderId="6" xfId="0" applyFont="1" applyFill="1" applyBorder="1" applyAlignment="1">
      <alignment horizontal="left" vertical="center"/>
    </xf>
    <xf numFmtId="0" fontId="11" fillId="9" borderId="1" xfId="0" applyFont="1" applyFill="1" applyBorder="1" applyAlignment="1">
      <alignment horizontal="left" vertical="center"/>
    </xf>
    <xf numFmtId="0" fontId="24" fillId="0" borderId="3" xfId="0" applyFont="1" applyBorder="1" applyAlignment="1">
      <alignment horizontal="left" vertical="center" indent="1"/>
    </xf>
    <xf numFmtId="0" fontId="52" fillId="26" borderId="1" xfId="0" applyFont="1" applyFill="1" applyBorder="1" applyAlignment="1">
      <alignment horizontal="left" vertical="center" indent="1"/>
    </xf>
    <xf numFmtId="0" fontId="52" fillId="27" borderId="1" xfId="0" applyFont="1" applyFill="1" applyBorder="1" applyAlignment="1">
      <alignment horizontal="left" vertical="center" indent="1"/>
    </xf>
    <xf numFmtId="0" fontId="53" fillId="25" borderId="1" xfId="0" applyFont="1" applyFill="1" applyBorder="1" applyAlignment="1">
      <alignment horizontal="left" vertical="center" indent="1"/>
    </xf>
    <xf numFmtId="0" fontId="53" fillId="26" borderId="1" xfId="0" applyFont="1" applyFill="1" applyBorder="1" applyAlignment="1">
      <alignment horizontal="left" vertical="center" indent="1"/>
    </xf>
    <xf numFmtId="0" fontId="54" fillId="21" borderId="0" xfId="0" applyFont="1" applyFill="1"/>
    <xf numFmtId="0" fontId="54" fillId="4" borderId="0" xfId="0" applyFont="1" applyFill="1"/>
    <xf numFmtId="0" fontId="54" fillId="4" borderId="19" xfId="0" applyFont="1" applyFill="1" applyBorder="1"/>
    <xf numFmtId="0" fontId="39" fillId="4" borderId="22" xfId="0" applyFont="1" applyFill="1" applyBorder="1"/>
    <xf numFmtId="0" fontId="54" fillId="0" borderId="0" xfId="0" applyFont="1"/>
    <xf numFmtId="0" fontId="38" fillId="28" borderId="23" xfId="2" applyFont="1" applyFill="1" applyBorder="1" applyAlignment="1" applyProtection="1">
      <alignment horizontal="left" vertical="center" indent="2"/>
    </xf>
    <xf numFmtId="0" fontId="37" fillId="28" borderId="39" xfId="0" applyFont="1" applyFill="1" applyBorder="1" applyAlignment="1">
      <alignment horizontal="left" vertical="center"/>
    </xf>
    <xf numFmtId="0" fontId="55" fillId="12" borderId="1" xfId="0" applyFont="1" applyFill="1" applyBorder="1"/>
    <xf numFmtId="0" fontId="34" fillId="0" borderId="0" xfId="0" quotePrefix="1" applyFont="1" applyAlignment="1">
      <alignment vertical="center"/>
    </xf>
    <xf numFmtId="0" fontId="7" fillId="5" borderId="1" xfId="0" applyFont="1" applyFill="1" applyBorder="1" applyAlignment="1">
      <alignment horizontal="left" vertical="center" indent="1"/>
    </xf>
    <xf numFmtId="0" fontId="7" fillId="0" borderId="1" xfId="0" quotePrefix="1" applyFont="1" applyBorder="1" applyAlignment="1">
      <alignment horizontal="left" vertical="center" indent="1"/>
    </xf>
    <xf numFmtId="0" fontId="7" fillId="5" borderId="0" xfId="0" applyFont="1" applyFill="1" applyAlignment="1">
      <alignment horizontal="left" vertical="center"/>
    </xf>
    <xf numFmtId="0" fontId="26" fillId="0" borderId="0" xfId="0" applyFont="1"/>
    <xf numFmtId="0" fontId="10" fillId="0" borderId="0" xfId="0" applyFont="1" applyAlignment="1">
      <alignment horizontal="center" vertical="center"/>
    </xf>
    <xf numFmtId="0" fontId="3" fillId="0" borderId="0" xfId="0" applyFont="1"/>
    <xf numFmtId="0" fontId="7" fillId="0" borderId="0" xfId="0" applyFont="1" applyAlignment="1">
      <alignment horizontal="center" vertical="center"/>
    </xf>
    <xf numFmtId="0" fontId="9" fillId="0" borderId="0" xfId="0" applyFont="1" applyAlignment="1">
      <alignment horizontal="left"/>
    </xf>
    <xf numFmtId="0" fontId="2" fillId="6" borderId="1" xfId="0" applyFont="1" applyFill="1" applyBorder="1"/>
    <xf numFmtId="0" fontId="24" fillId="0" borderId="1" xfId="0" applyFont="1" applyBorder="1" applyAlignment="1">
      <alignment horizontal="left" vertical="center"/>
    </xf>
    <xf numFmtId="0" fontId="53" fillId="29" borderId="1" xfId="0" applyFont="1" applyFill="1" applyBorder="1" applyAlignment="1">
      <alignment horizontal="left" vertical="center" indent="1"/>
    </xf>
    <xf numFmtId="0" fontId="31" fillId="2" borderId="1" xfId="0" applyFont="1" applyFill="1" applyBorder="1" applyAlignment="1">
      <alignment horizontal="left" vertical="center"/>
    </xf>
    <xf numFmtId="0" fontId="31" fillId="0" borderId="0" xfId="0" applyFont="1" applyAlignment="1">
      <alignment vertical="center"/>
    </xf>
    <xf numFmtId="0" fontId="31" fillId="2" borderId="1" xfId="0" applyFont="1" applyFill="1" applyBorder="1" applyAlignment="1">
      <alignment vertical="center"/>
    </xf>
    <xf numFmtId="0" fontId="53" fillId="30" borderId="1" xfId="0" applyFont="1" applyFill="1" applyBorder="1" applyAlignment="1">
      <alignment horizontal="left" vertical="center" indent="1"/>
    </xf>
    <xf numFmtId="0" fontId="31" fillId="4" borderId="2" xfId="0" applyFont="1" applyFill="1" applyBorder="1" applyAlignment="1">
      <alignment horizontal="left" vertical="center"/>
    </xf>
    <xf numFmtId="47" fontId="2" fillId="0" borderId="0" xfId="0" applyNumberFormat="1" applyFont="1"/>
    <xf numFmtId="0" fontId="35" fillId="31" borderId="28" xfId="0" applyFont="1" applyFill="1" applyBorder="1"/>
    <xf numFmtId="0" fontId="54" fillId="31" borderId="37" xfId="0" applyFont="1" applyFill="1" applyBorder="1"/>
    <xf numFmtId="0" fontId="35" fillId="31" borderId="35" xfId="0" applyFont="1" applyFill="1" applyBorder="1"/>
    <xf numFmtId="0" fontId="35" fillId="31" borderId="36" xfId="0" applyFont="1" applyFill="1" applyBorder="1"/>
    <xf numFmtId="0" fontId="35" fillId="31" borderId="29" xfId="0" applyFont="1" applyFill="1" applyBorder="1"/>
    <xf numFmtId="0" fontId="35" fillId="31" borderId="15" xfId="0" applyFont="1" applyFill="1" applyBorder="1"/>
    <xf numFmtId="0" fontId="35" fillId="31" borderId="30" xfId="0" applyFont="1" applyFill="1" applyBorder="1"/>
    <xf numFmtId="0" fontId="35" fillId="31" borderId="16" xfId="0" applyFont="1" applyFill="1" applyBorder="1"/>
    <xf numFmtId="0" fontId="35" fillId="31" borderId="31" xfId="0" applyFont="1" applyFill="1" applyBorder="1"/>
    <xf numFmtId="0" fontId="54" fillId="31" borderId="17" xfId="0" applyFont="1" applyFill="1" applyBorder="1"/>
    <xf numFmtId="0" fontId="35" fillId="31" borderId="17" xfId="0" applyFont="1" applyFill="1" applyBorder="1"/>
    <xf numFmtId="0" fontId="46" fillId="0" borderId="0" xfId="0" applyFont="1" applyAlignment="1">
      <alignment horizontal="center" vertical="center"/>
    </xf>
    <xf numFmtId="0" fontId="2" fillId="0" borderId="1" xfId="0" applyFont="1" applyBorder="1" applyAlignment="1" applyProtection="1">
      <alignment horizontal="center"/>
      <protection locked="0"/>
    </xf>
    <xf numFmtId="0" fontId="2" fillId="33" borderId="1" xfId="0" applyFont="1" applyFill="1" applyBorder="1"/>
    <xf numFmtId="14" fontId="2" fillId="0" borderId="1" xfId="0" applyNumberFormat="1" applyFont="1" applyBorder="1"/>
    <xf numFmtId="9" fontId="2" fillId="0" borderId="1" xfId="0" applyNumberFormat="1" applyFont="1" applyBorder="1"/>
    <xf numFmtId="0" fontId="55" fillId="0" borderId="1" xfId="0" applyFont="1" applyBorder="1" applyAlignment="1">
      <alignment horizontal="center" vertical="center"/>
    </xf>
    <xf numFmtId="9" fontId="3" fillId="0" borderId="1" xfId="3" applyFont="1" applyBorder="1"/>
    <xf numFmtId="9" fontId="20" fillId="0" borderId="0" xfId="0" applyNumberFormat="1" applyFont="1"/>
    <xf numFmtId="9" fontId="37" fillId="0" borderId="24" xfId="0" applyNumberFormat="1" applyFont="1" applyBorder="1" applyAlignment="1">
      <alignment horizontal="center" vertical="center"/>
    </xf>
    <xf numFmtId="0" fontId="33" fillId="0" borderId="5" xfId="0" quotePrefix="1" applyFont="1" applyBorder="1" applyAlignment="1">
      <alignment horizontal="left" vertical="center"/>
    </xf>
    <xf numFmtId="0" fontId="2" fillId="0" borderId="8" xfId="0" applyFont="1" applyBorder="1" applyAlignment="1">
      <alignment horizontal="left" vertical="center"/>
    </xf>
    <xf numFmtId="0" fontId="33" fillId="0" borderId="9" xfId="0" quotePrefix="1" applyFont="1" applyBorder="1" applyAlignment="1">
      <alignment horizontal="left" vertical="center"/>
    </xf>
    <xf numFmtId="0" fontId="2" fillId="0" borderId="10" xfId="0" applyFont="1" applyBorder="1" applyAlignment="1">
      <alignment horizontal="left" vertical="center"/>
    </xf>
    <xf numFmtId="0" fontId="33" fillId="0" borderId="6" xfId="0" quotePrefix="1" applyFont="1" applyBorder="1" applyAlignment="1">
      <alignment horizontal="left" vertical="center"/>
    </xf>
    <xf numFmtId="0" fontId="2" fillId="0" borderId="11" xfId="0" applyFont="1" applyBorder="1" applyAlignment="1">
      <alignment horizontal="left" vertical="center"/>
    </xf>
    <xf numFmtId="0" fontId="3" fillId="15" borderId="1" xfId="0" applyFont="1" applyFill="1" applyBorder="1" applyAlignment="1">
      <alignment horizontal="left" vertical="center" indent="1"/>
    </xf>
    <xf numFmtId="49" fontId="0" fillId="0" borderId="0" xfId="0" applyNumberFormat="1"/>
    <xf numFmtId="0" fontId="34" fillId="26" borderId="0" xfId="0" applyFont="1" applyFill="1" applyAlignment="1">
      <alignment horizontal="left" vertical="center" indent="2"/>
    </xf>
    <xf numFmtId="0" fontId="31" fillId="0" borderId="1" xfId="0" applyFont="1" applyBorder="1" applyAlignment="1">
      <alignment horizontal="center" vertical="center"/>
    </xf>
    <xf numFmtId="0" fontId="2" fillId="5" borderId="0" xfId="0" applyFont="1" applyFill="1" applyAlignment="1">
      <alignment horizontal="left" vertical="center"/>
    </xf>
    <xf numFmtId="0" fontId="31" fillId="15" borderId="1" xfId="0" applyFont="1" applyFill="1" applyBorder="1" applyAlignment="1">
      <alignment horizontal="left" vertical="center"/>
    </xf>
    <xf numFmtId="0" fontId="24" fillId="15" borderId="1" xfId="0" applyFont="1" applyFill="1" applyBorder="1"/>
    <xf numFmtId="0" fontId="3" fillId="4" borderId="1" xfId="0" applyFont="1" applyFill="1" applyBorder="1"/>
    <xf numFmtId="0" fontId="7" fillId="5" borderId="0" xfId="0" applyFont="1" applyFill="1" applyAlignment="1">
      <alignment horizontal="left" vertical="center" indent="1"/>
    </xf>
    <xf numFmtId="0" fontId="7" fillId="5" borderId="0" xfId="0" quotePrefix="1" applyFont="1" applyFill="1" applyAlignment="1">
      <alignment horizontal="left" vertical="center" indent="1"/>
    </xf>
    <xf numFmtId="0" fontId="7" fillId="5" borderId="0" xfId="0" applyFont="1" applyFill="1" applyAlignment="1">
      <alignment horizontal="left" vertical="center" indent="5"/>
    </xf>
    <xf numFmtId="0" fontId="7" fillId="5" borderId="0" xfId="0" applyFont="1" applyFill="1" applyAlignment="1">
      <alignment horizontal="left" vertical="center" indent="2"/>
    </xf>
    <xf numFmtId="0" fontId="7" fillId="5" borderId="0" xfId="0" applyFont="1" applyFill="1" applyAlignment="1">
      <alignment horizontal="left" indent="2"/>
    </xf>
    <xf numFmtId="0" fontId="7" fillId="5" borderId="0" xfId="0" applyFont="1" applyFill="1" applyAlignment="1">
      <alignment horizontal="left" vertical="center" indent="3"/>
    </xf>
    <xf numFmtId="0" fontId="7" fillId="5" borderId="0" xfId="0" applyFont="1" applyFill="1" applyAlignment="1">
      <alignment horizontal="left" vertical="center" indent="4"/>
    </xf>
    <xf numFmtId="0" fontId="7" fillId="5" borderId="0" xfId="0" quotePrefix="1" applyFont="1" applyFill="1" applyAlignment="1">
      <alignment horizontal="left" vertical="center" indent="2"/>
    </xf>
    <xf numFmtId="0" fontId="7" fillId="5" borderId="0" xfId="0" applyFont="1" applyFill="1" applyAlignment="1">
      <alignment horizontal="left" vertical="center" indent="6"/>
    </xf>
    <xf numFmtId="0" fontId="7" fillId="5" borderId="0" xfId="0" quotePrefix="1" applyFont="1" applyFill="1" applyAlignment="1">
      <alignment horizontal="left" vertical="center"/>
    </xf>
    <xf numFmtId="0" fontId="7" fillId="5" borderId="0" xfId="0" applyFont="1" applyFill="1" applyAlignment="1">
      <alignment horizontal="left" vertical="center" indent="8"/>
    </xf>
    <xf numFmtId="0" fontId="7" fillId="5" borderId="0" xfId="0" applyFont="1" applyFill="1" applyAlignment="1">
      <alignment horizontal="left" vertical="center" indent="7"/>
    </xf>
    <xf numFmtId="0" fontId="3" fillId="4" borderId="1" xfId="0" applyFont="1" applyFill="1" applyBorder="1" applyAlignment="1">
      <alignment horizontal="left" vertical="center"/>
    </xf>
    <xf numFmtId="0" fontId="7" fillId="5" borderId="0" xfId="0" applyFont="1" applyFill="1" applyAlignment="1">
      <alignment horizontal="left" vertical="center" indent="15"/>
    </xf>
    <xf numFmtId="0" fontId="7" fillId="5" borderId="0" xfId="0" applyFont="1" applyFill="1" applyAlignment="1">
      <alignment horizontal="left" vertical="center" indent="10"/>
    </xf>
    <xf numFmtId="0" fontId="7" fillId="0" borderId="0" xfId="0" applyFont="1" applyAlignment="1">
      <alignment horizontal="left" vertical="center" indent="3"/>
    </xf>
    <xf numFmtId="0" fontId="0" fillId="15" borderId="0" xfId="0" applyFill="1" applyAlignment="1">
      <alignment vertical="center"/>
    </xf>
    <xf numFmtId="0" fontId="53" fillId="29" borderId="3" xfId="0" applyFont="1" applyFill="1" applyBorder="1" applyAlignment="1">
      <alignment horizontal="center" vertical="center"/>
    </xf>
    <xf numFmtId="0" fontId="2" fillId="0" borderId="12" xfId="0" quotePrefix="1" applyFont="1" applyBorder="1" applyAlignment="1">
      <alignment vertical="center"/>
    </xf>
    <xf numFmtId="0" fontId="2" fillId="7" borderId="0" xfId="0" applyFont="1" applyFill="1" applyAlignment="1">
      <alignment horizontal="left" vertical="center"/>
    </xf>
    <xf numFmtId="0" fontId="58" fillId="0" borderId="0" xfId="0" applyFont="1" applyAlignment="1">
      <alignment horizontal="left" vertical="center"/>
    </xf>
    <xf numFmtId="0" fontId="58" fillId="0" borderId="0" xfId="0" applyFont="1" applyAlignment="1">
      <alignment vertical="center"/>
    </xf>
    <xf numFmtId="0" fontId="27" fillId="0" borderId="0" xfId="0" applyFont="1" applyAlignment="1">
      <alignment vertical="center"/>
    </xf>
    <xf numFmtId="0" fontId="27" fillId="0" borderId="0" xfId="0" applyFont="1" applyAlignment="1">
      <alignment horizontal="left" vertical="center"/>
    </xf>
    <xf numFmtId="0" fontId="58" fillId="0" borderId="0" xfId="0" quotePrefix="1" applyFont="1" applyAlignment="1">
      <alignment horizontal="left" vertical="center"/>
    </xf>
    <xf numFmtId="0" fontId="58" fillId="0" borderId="0" xfId="0" quotePrefix="1" applyFont="1" applyAlignment="1">
      <alignment vertical="center"/>
    </xf>
    <xf numFmtId="0" fontId="27" fillId="0" borderId="0" xfId="0" quotePrefix="1" applyFont="1" applyAlignment="1">
      <alignment vertical="center"/>
    </xf>
    <xf numFmtId="0" fontId="3" fillId="7" borderId="0" xfId="0" applyFont="1" applyFill="1" applyAlignment="1">
      <alignment vertical="center"/>
    </xf>
    <xf numFmtId="0" fontId="2" fillId="10" borderId="2" xfId="0" applyFont="1" applyFill="1" applyBorder="1"/>
    <xf numFmtId="0" fontId="5" fillId="0" borderId="2" xfId="0" applyFont="1" applyBorder="1"/>
    <xf numFmtId="0" fontId="5" fillId="0" borderId="13" xfId="0" applyFont="1" applyBorder="1"/>
    <xf numFmtId="0" fontId="5" fillId="0" borderId="14" xfId="0" applyFont="1" applyBorder="1"/>
    <xf numFmtId="0" fontId="2" fillId="3" borderId="2" xfId="0" applyFont="1" applyFill="1" applyBorder="1"/>
    <xf numFmtId="0" fontId="2" fillId="15" borderId="2" xfId="0" applyFont="1" applyFill="1" applyBorder="1"/>
    <xf numFmtId="0" fontId="24" fillId="0" borderId="13" xfId="0" applyFont="1" applyBorder="1"/>
    <xf numFmtId="0" fontId="24" fillId="0" borderId="14" xfId="0" applyFont="1" applyBorder="1"/>
    <xf numFmtId="0" fontId="61" fillId="11" borderId="1" xfId="0" applyFont="1" applyFill="1" applyBorder="1" applyAlignment="1">
      <alignment horizontal="left" vertical="center"/>
    </xf>
    <xf numFmtId="0" fontId="34" fillId="0" borderId="0" xfId="0" quotePrefix="1" applyFont="1"/>
    <xf numFmtId="0" fontId="7" fillId="0" borderId="0" xfId="0" applyFont="1" applyAlignment="1">
      <alignment horizontal="left" vertical="center" indent="7"/>
    </xf>
    <xf numFmtId="49" fontId="2" fillId="0" borderId="1" xfId="0" applyNumberFormat="1" applyFont="1" applyBorder="1" applyAlignment="1">
      <alignment horizontal="center" vertical="center"/>
    </xf>
    <xf numFmtId="49" fontId="2" fillId="0" borderId="0" xfId="0" applyNumberFormat="1" applyFont="1" applyAlignment="1">
      <alignment horizontal="center" vertical="center"/>
    </xf>
    <xf numFmtId="0" fontId="2" fillId="14" borderId="1" xfId="0" applyFont="1" applyFill="1" applyBorder="1" applyAlignment="1">
      <alignment horizontal="center" vertical="center"/>
    </xf>
    <xf numFmtId="0" fontId="2" fillId="14" borderId="1" xfId="0" applyFont="1" applyFill="1" applyBorder="1" applyAlignment="1">
      <alignment horizontal="center"/>
    </xf>
    <xf numFmtId="0" fontId="2" fillId="2" borderId="1" xfId="0" applyFont="1" applyFill="1" applyBorder="1" applyAlignment="1">
      <alignment horizontal="center" vertical="center"/>
    </xf>
    <xf numFmtId="0" fontId="20" fillId="34" borderId="40" xfId="0" applyFont="1" applyFill="1" applyBorder="1" applyAlignment="1">
      <alignment horizontal="center" vertical="center"/>
    </xf>
    <xf numFmtId="0" fontId="2" fillId="0" borderId="1" xfId="0" quotePrefix="1" applyFont="1" applyBorder="1" applyAlignment="1">
      <alignment horizontal="center" vertical="center"/>
    </xf>
    <xf numFmtId="0" fontId="2" fillId="3" borderId="1" xfId="0" applyFont="1" applyFill="1" applyBorder="1"/>
    <xf numFmtId="0" fontId="2" fillId="3" borderId="12" xfId="0" applyFont="1" applyFill="1" applyBorder="1"/>
    <xf numFmtId="49" fontId="2" fillId="0" borderId="2" xfId="0" quotePrefix="1" applyNumberFormat="1" applyFont="1" applyBorder="1"/>
    <xf numFmtId="0" fontId="3" fillId="22" borderId="1" xfId="0" applyFont="1" applyFill="1" applyBorder="1" applyAlignment="1">
      <alignment horizontal="left" vertical="center"/>
    </xf>
    <xf numFmtId="0" fontId="30" fillId="0" borderId="0" xfId="0" quotePrefix="1" applyFont="1" applyAlignment="1">
      <alignment horizontal="right" vertical="center"/>
    </xf>
    <xf numFmtId="0" fontId="2" fillId="0" borderId="12" xfId="0" applyFont="1" applyBorder="1"/>
    <xf numFmtId="0" fontId="2" fillId="19" borderId="1" xfId="0" applyFont="1" applyFill="1" applyBorder="1"/>
    <xf numFmtId="0" fontId="3" fillId="19" borderId="1" xfId="0" applyFont="1" applyFill="1" applyBorder="1"/>
    <xf numFmtId="0" fontId="3" fillId="2" borderId="1" xfId="0" applyFont="1" applyFill="1" applyBorder="1" applyAlignment="1">
      <alignment horizontal="center" vertical="center"/>
    </xf>
    <xf numFmtId="0" fontId="2" fillId="4" borderId="3" xfId="0" applyFont="1" applyFill="1" applyBorder="1"/>
    <xf numFmtId="0" fontId="2" fillId="4" borderId="1" xfId="0" applyFont="1" applyFill="1" applyBorder="1"/>
    <xf numFmtId="0" fontId="3" fillId="22" borderId="1" xfId="0" applyFont="1" applyFill="1" applyBorder="1" applyAlignment="1">
      <alignment horizontal="center" vertical="center"/>
    </xf>
    <xf numFmtId="0" fontId="2" fillId="4" borderId="5" xfId="0" applyFont="1" applyFill="1" applyBorder="1"/>
    <xf numFmtId="0" fontId="2" fillId="4" borderId="8" xfId="0" applyFont="1" applyFill="1" applyBorder="1"/>
    <xf numFmtId="0" fontId="63" fillId="0" borderId="0" xfId="0" applyFont="1"/>
    <xf numFmtId="49" fontId="2" fillId="32" borderId="42" xfId="0" quotePrefix="1" applyNumberFormat="1" applyFont="1" applyFill="1" applyBorder="1" applyProtection="1">
      <protection locked="0"/>
    </xf>
    <xf numFmtId="49" fontId="2" fillId="32" borderId="41" xfId="0" quotePrefix="1" applyNumberFormat="1" applyFont="1" applyFill="1" applyBorder="1" applyProtection="1">
      <protection locked="0"/>
    </xf>
    <xf numFmtId="0" fontId="64" fillId="0" borderId="0" xfId="0" applyFont="1" applyAlignment="1">
      <alignment horizontal="left" vertical="center"/>
    </xf>
    <xf numFmtId="0" fontId="2" fillId="3" borderId="3" xfId="0" applyFont="1" applyFill="1" applyBorder="1"/>
    <xf numFmtId="0" fontId="2" fillId="3" borderId="6" xfId="0" applyFont="1" applyFill="1" applyBorder="1"/>
    <xf numFmtId="0" fontId="2" fillId="3" borderId="11" xfId="0" applyFont="1" applyFill="1" applyBorder="1"/>
    <xf numFmtId="0" fontId="2" fillId="3" borderId="1" xfId="0" applyFont="1" applyFill="1" applyBorder="1" applyAlignment="1">
      <alignment horizontal="left" vertical="center"/>
    </xf>
    <xf numFmtId="0" fontId="27" fillId="32" borderId="43" xfId="0" applyFont="1" applyFill="1" applyBorder="1" applyProtection="1">
      <protection locked="0"/>
    </xf>
    <xf numFmtId="0" fontId="2" fillId="3" borderId="14" xfId="0" quotePrefix="1" applyFont="1" applyFill="1" applyBorder="1"/>
    <xf numFmtId="0" fontId="2" fillId="3" borderId="14" xfId="0" applyFont="1" applyFill="1" applyBorder="1"/>
    <xf numFmtId="0" fontId="59" fillId="4" borderId="1" xfId="0" applyFont="1" applyFill="1" applyBorder="1" applyAlignment="1">
      <alignment horizontal="left" vertical="center"/>
    </xf>
    <xf numFmtId="0" fontId="2" fillId="35" borderId="1" xfId="0" applyFont="1" applyFill="1" applyBorder="1"/>
    <xf numFmtId="0" fontId="65" fillId="0" borderId="0" xfId="0" applyFont="1"/>
    <xf numFmtId="0" fontId="59" fillId="0" borderId="0" xfId="0" applyFont="1"/>
    <xf numFmtId="0" fontId="2" fillId="5" borderId="1" xfId="0" applyFont="1" applyFill="1" applyBorder="1"/>
    <xf numFmtId="0" fontId="2" fillId="5" borderId="1" xfId="0" applyFont="1" applyFill="1" applyBorder="1" applyAlignment="1">
      <alignment horizontal="left" vertical="center"/>
    </xf>
    <xf numFmtId="0" fontId="66" fillId="0" borderId="0" xfId="0" applyFont="1"/>
    <xf numFmtId="0" fontId="67" fillId="0" borderId="0" xfId="0" applyFont="1"/>
    <xf numFmtId="0" fontId="2" fillId="22" borderId="1" xfId="0" applyFont="1" applyFill="1" applyBorder="1"/>
    <xf numFmtId="0" fontId="2" fillId="22" borderId="2" xfId="0" applyFont="1" applyFill="1" applyBorder="1"/>
    <xf numFmtId="0" fontId="68" fillId="0" borderId="0" xfId="0" applyFont="1" applyAlignment="1">
      <alignment horizontal="left" vertical="center"/>
    </xf>
    <xf numFmtId="0" fontId="55" fillId="0" borderId="0" xfId="0" applyFont="1"/>
    <xf numFmtId="0" fontId="2" fillId="0" borderId="0" xfId="0" quotePrefix="1" applyFont="1" applyAlignment="1">
      <alignment horizontal="center" vertical="center"/>
    </xf>
    <xf numFmtId="16" fontId="2" fillId="0" borderId="1" xfId="0" quotePrefix="1" applyNumberFormat="1" applyFont="1" applyBorder="1"/>
    <xf numFmtId="0" fontId="3" fillId="2" borderId="1" xfId="0" applyFont="1" applyFill="1" applyBorder="1" applyAlignment="1">
      <alignment horizontal="lef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71" fillId="0" borderId="1" xfId="0" applyFont="1" applyBorder="1" applyAlignment="1">
      <alignment horizontal="center" vertical="center"/>
    </xf>
    <xf numFmtId="9" fontId="71" fillId="0" borderId="1" xfId="0" applyNumberFormat="1" applyFont="1" applyBorder="1" applyAlignment="1">
      <alignment horizontal="center" vertical="center"/>
    </xf>
    <xf numFmtId="0" fontId="2" fillId="37" borderId="0" xfId="0" applyFont="1" applyFill="1"/>
    <xf numFmtId="0" fontId="2" fillId="37" borderId="10" xfId="0" applyFont="1" applyFill="1" applyBorder="1"/>
    <xf numFmtId="0" fontId="2" fillId="0" borderId="1" xfId="0" applyFont="1" applyBorder="1" applyAlignment="1">
      <alignment horizontal="left" vertical="center" wrapText="1"/>
    </xf>
    <xf numFmtId="0" fontId="7" fillId="0" borderId="1" xfId="0" applyFont="1" applyBorder="1" applyAlignment="1">
      <alignment wrapText="1"/>
    </xf>
    <xf numFmtId="0" fontId="71" fillId="0" borderId="1" xfId="0" applyFont="1" applyBorder="1" applyAlignment="1">
      <alignment horizontal="center" vertical="center" wrapText="1"/>
    </xf>
    <xf numFmtId="0" fontId="73" fillId="0" borderId="0" xfId="0" applyFont="1" applyAlignment="1">
      <alignment horizontal="left" vertical="center" indent="1"/>
    </xf>
    <xf numFmtId="0" fontId="7" fillId="0" borderId="1" xfId="0" applyFont="1" applyBorder="1" applyAlignment="1">
      <alignment vertical="top" wrapText="1"/>
    </xf>
    <xf numFmtId="0" fontId="7" fillId="0" borderId="1" xfId="0" applyFont="1" applyBorder="1" applyAlignment="1">
      <alignment horizontal="left" vertical="top" wrapText="1"/>
    </xf>
    <xf numFmtId="0" fontId="24" fillId="0" borderId="2" xfId="0" quotePrefix="1" applyFont="1" applyBorder="1"/>
    <xf numFmtId="0" fontId="24" fillId="0" borderId="13" xfId="0" quotePrefix="1" applyFont="1" applyBorder="1"/>
    <xf numFmtId="0" fontId="7" fillId="5" borderId="0" xfId="0" applyFont="1" applyFill="1" applyAlignment="1">
      <alignment horizontal="left"/>
    </xf>
    <xf numFmtId="0" fontId="7" fillId="5" borderId="0" xfId="0" quotePrefix="1" applyFont="1" applyFill="1" applyAlignment="1">
      <alignment horizontal="left" vertical="center" indent="3"/>
    </xf>
    <xf numFmtId="0" fontId="74" fillId="0" borderId="0" xfId="0" applyFont="1"/>
    <xf numFmtId="0" fontId="2" fillId="2" borderId="0" xfId="0" quotePrefix="1" applyFont="1" applyFill="1" applyAlignment="1">
      <alignment horizontal="left" vertical="center"/>
    </xf>
    <xf numFmtId="0" fontId="2" fillId="2" borderId="0" xfId="0" quotePrefix="1" applyFont="1" applyFill="1" applyAlignment="1">
      <alignment horizontal="left" vertical="center" indent="6"/>
    </xf>
    <xf numFmtId="0" fontId="2" fillId="5" borderId="0" xfId="0" applyFont="1" applyFill="1"/>
    <xf numFmtId="0" fontId="3" fillId="5" borderId="0" xfId="0" applyFont="1" applyFill="1"/>
    <xf numFmtId="0" fontId="7" fillId="5" borderId="1" xfId="0" applyFont="1" applyFill="1" applyBorder="1"/>
    <xf numFmtId="0" fontId="7" fillId="5" borderId="5" xfId="0" applyFont="1" applyFill="1" applyBorder="1"/>
    <xf numFmtId="0" fontId="7" fillId="5" borderId="9" xfId="0" applyFont="1" applyFill="1" applyBorder="1"/>
    <xf numFmtId="0" fontId="7" fillId="5" borderId="6" xfId="0" applyFont="1" applyFill="1" applyBorder="1"/>
    <xf numFmtId="0" fontId="2" fillId="0" borderId="0" xfId="0" applyFont="1" applyAlignment="1">
      <alignment horizontal="left" vertical="center" indent="2"/>
    </xf>
    <xf numFmtId="0" fontId="2" fillId="15" borderId="1" xfId="0" applyFont="1" applyFill="1" applyBorder="1" applyAlignment="1">
      <alignment vertical="center"/>
    </xf>
    <xf numFmtId="164" fontId="2" fillId="0" borderId="0" xfId="1" applyFont="1" applyAlignment="1">
      <alignment horizontal="left" vertical="center"/>
    </xf>
    <xf numFmtId="164" fontId="2" fillId="0" borderId="1" xfId="1" applyFont="1" applyBorder="1" applyAlignment="1">
      <alignment horizontal="left" vertical="center"/>
    </xf>
    <xf numFmtId="0" fontId="2" fillId="7" borderId="1" xfId="0" applyFont="1" applyFill="1" applyBorder="1" applyAlignment="1">
      <alignment horizontal="left" vertical="center"/>
    </xf>
    <xf numFmtId="0" fontId="76" fillId="0" borderId="1" xfId="0" applyFont="1" applyBorder="1"/>
    <xf numFmtId="0" fontId="76" fillId="0" borderId="0" xfId="0" applyFont="1"/>
    <xf numFmtId="0" fontId="40" fillId="28" borderId="34" xfId="0" applyFont="1" applyFill="1" applyBorder="1" applyAlignment="1">
      <alignment horizontal="left" vertical="center"/>
    </xf>
    <xf numFmtId="0" fontId="48" fillId="28" borderId="23" xfId="2" applyFont="1" applyFill="1" applyBorder="1" applyAlignment="1" applyProtection="1">
      <alignment horizontal="left" vertical="center"/>
    </xf>
    <xf numFmtId="0" fontId="47" fillId="0" borderId="38" xfId="0" applyFont="1" applyBorder="1" applyAlignment="1" applyProtection="1">
      <alignment horizontal="left" vertical="center" indent="1"/>
      <protection locked="0"/>
    </xf>
    <xf numFmtId="0" fontId="38" fillId="0" borderId="32" xfId="2" applyFont="1" applyFill="1" applyBorder="1" applyAlignment="1" applyProtection="1">
      <alignment horizontal="left" vertical="center"/>
    </xf>
    <xf numFmtId="0" fontId="7" fillId="0" borderId="1" xfId="0" applyFont="1" applyBorder="1" applyAlignment="1">
      <alignment horizontal="right" vertical="center" indent="1"/>
    </xf>
    <xf numFmtId="0" fontId="7" fillId="15" borderId="1" xfId="0" applyFont="1" applyFill="1" applyBorder="1" applyAlignment="1">
      <alignment horizontal="left" vertical="center" indent="1"/>
    </xf>
    <xf numFmtId="0" fontId="2" fillId="8" borderId="0" xfId="0" applyFont="1" applyFill="1" applyAlignment="1">
      <alignment vertical="center"/>
    </xf>
    <xf numFmtId="0" fontId="77" fillId="0" borderId="32" xfId="2" applyFont="1" applyFill="1" applyBorder="1" applyAlignment="1" applyProtection="1">
      <alignment horizontal="left" vertical="center"/>
    </xf>
    <xf numFmtId="0" fontId="2" fillId="0" borderId="1" xfId="0" quotePrefix="1" applyFont="1" applyBorder="1" applyAlignment="1">
      <alignment horizontal="left" vertical="center" indent="1"/>
    </xf>
    <xf numFmtId="0" fontId="0" fillId="0" borderId="0" xfId="0" applyAlignment="1">
      <alignment horizontal="left" vertical="center" indent="1"/>
    </xf>
    <xf numFmtId="0" fontId="7" fillId="0" borderId="1" xfId="0" applyFont="1" applyBorder="1" applyAlignment="1">
      <alignment horizontal="left" vertical="center" indent="2"/>
    </xf>
    <xf numFmtId="0" fontId="7" fillId="0" borderId="1" xfId="0" quotePrefix="1" applyFont="1" applyBorder="1" applyAlignment="1">
      <alignment horizontal="left" vertical="center" indent="2"/>
    </xf>
    <xf numFmtId="0" fontId="2" fillId="6" borderId="0" xfId="0" applyFont="1" applyFill="1" applyAlignment="1">
      <alignment horizontal="left" vertical="center" indent="1"/>
    </xf>
    <xf numFmtId="0" fontId="2" fillId="0" borderId="0" xfId="0" applyFont="1" applyAlignment="1">
      <alignment horizontal="left" vertical="center" indent="1"/>
    </xf>
    <xf numFmtId="0" fontId="4" fillId="0" borderId="0" xfId="0" applyFont="1" applyAlignment="1">
      <alignment horizontal="left" vertical="center" indent="1"/>
    </xf>
    <xf numFmtId="0" fontId="5" fillId="6" borderId="0" xfId="0" applyFont="1" applyFill="1" applyAlignment="1">
      <alignment horizontal="left" vertical="center" indent="1"/>
    </xf>
    <xf numFmtId="0" fontId="20" fillId="0" borderId="0" xfId="0" applyFont="1" applyAlignment="1">
      <alignment horizontal="left" vertical="center" indent="1"/>
    </xf>
    <xf numFmtId="0" fontId="0" fillId="15" borderId="0" xfId="0" applyFill="1" applyAlignment="1">
      <alignment horizontal="left" vertical="center" indent="1"/>
    </xf>
    <xf numFmtId="0" fontId="59" fillId="6" borderId="0" xfId="0" applyFont="1" applyFill="1" applyAlignment="1">
      <alignment horizontal="left" vertical="center" indent="1"/>
    </xf>
    <xf numFmtId="0" fontId="57" fillId="0" borderId="0" xfId="0" applyFont="1" applyAlignment="1">
      <alignment horizontal="left" vertical="center" indent="1"/>
    </xf>
    <xf numFmtId="0" fontId="2" fillId="39" borderId="0" xfId="0" applyFont="1" applyFill="1"/>
    <xf numFmtId="0" fontId="2" fillId="39" borderId="0" xfId="0" applyFont="1" applyFill="1" applyAlignment="1">
      <alignment horizontal="left" vertical="center"/>
    </xf>
    <xf numFmtId="0" fontId="27" fillId="0" borderId="1" xfId="0" applyFont="1" applyBorder="1" applyAlignment="1">
      <alignment vertical="center"/>
    </xf>
    <xf numFmtId="0" fontId="31" fillId="3" borderId="1" xfId="0" applyFont="1" applyFill="1" applyBorder="1" applyAlignment="1">
      <alignment horizontal="left" vertical="center"/>
    </xf>
    <xf numFmtId="0" fontId="7" fillId="0" borderId="14" xfId="0" applyFont="1" applyBorder="1"/>
    <xf numFmtId="0" fontId="0" fillId="0" borderId="1" xfId="0" applyBorder="1"/>
    <xf numFmtId="14" fontId="3" fillId="0" borderId="1" xfId="0" applyNumberFormat="1" applyFont="1" applyBorder="1"/>
    <xf numFmtId="1" fontId="2" fillId="0" borderId="0" xfId="0" applyNumberFormat="1" applyFont="1"/>
    <xf numFmtId="1" fontId="3" fillId="0" borderId="12" xfId="0" applyNumberFormat="1" applyFont="1" applyBorder="1"/>
    <xf numFmtId="166" fontId="22" fillId="0" borderId="1" xfId="1" applyNumberFormat="1" applyFont="1" applyBorder="1"/>
    <xf numFmtId="0" fontId="2" fillId="0" borderId="7" xfId="0" applyFont="1" applyBorder="1" applyAlignment="1">
      <alignment horizontal="left" vertical="center"/>
    </xf>
    <xf numFmtId="0" fontId="2" fillId="0" borderId="27" xfId="0" applyFont="1" applyBorder="1" applyAlignment="1">
      <alignment horizontal="left" vertical="center"/>
    </xf>
    <xf numFmtId="0" fontId="2" fillId="0" borderId="1" xfId="0" applyFont="1" applyBorder="1" applyAlignment="1">
      <alignment horizontal="left" vertical="center" indent="1"/>
    </xf>
    <xf numFmtId="0" fontId="8" fillId="0" borderId="0" xfId="0" applyFont="1"/>
    <xf numFmtId="47" fontId="8" fillId="0" borderId="0" xfId="0" applyNumberFormat="1" applyFont="1"/>
    <xf numFmtId="14" fontId="8" fillId="0" borderId="0" xfId="0" applyNumberFormat="1" applyFont="1"/>
    <xf numFmtId="0" fontId="36" fillId="0" borderId="0" xfId="0" applyFont="1" applyAlignment="1">
      <alignment horizontal="left" vertical="center"/>
    </xf>
    <xf numFmtId="0" fontId="39" fillId="0" borderId="0" xfId="0" applyFont="1" applyAlignment="1">
      <alignment horizontal="center" vertical="top"/>
    </xf>
    <xf numFmtId="0" fontId="39" fillId="0" borderId="0" xfId="0" applyFont="1" applyAlignment="1">
      <alignment horizontal="left" vertical="center"/>
    </xf>
    <xf numFmtId="0" fontId="78" fillId="5" borderId="3" xfId="0" applyFont="1" applyFill="1" applyBorder="1" applyAlignment="1">
      <alignment horizontal="center" vertical="center"/>
    </xf>
    <xf numFmtId="0" fontId="78" fillId="5" borderId="1" xfId="0" applyFont="1" applyFill="1" applyBorder="1" applyAlignment="1">
      <alignment horizontal="left" indent="2"/>
    </xf>
    <xf numFmtId="0" fontId="78" fillId="5" borderId="1" xfId="0" applyFont="1" applyFill="1" applyBorder="1"/>
    <xf numFmtId="14" fontId="78" fillId="5" borderId="1" xfId="0" applyNumberFormat="1" applyFont="1" applyFill="1" applyBorder="1"/>
    <xf numFmtId="9" fontId="78" fillId="5" borderId="1" xfId="0" applyNumberFormat="1" applyFont="1" applyFill="1" applyBorder="1"/>
    <xf numFmtId="0" fontId="73" fillId="0" borderId="0" xfId="0" applyFont="1" applyAlignment="1">
      <alignment horizontal="left" indent="2"/>
    </xf>
    <xf numFmtId="0" fontId="8" fillId="5" borderId="0" xfId="0" applyFont="1" applyFill="1"/>
    <xf numFmtId="0" fontId="73" fillId="15" borderId="1" xfId="0" applyFont="1" applyFill="1" applyBorder="1" applyAlignment="1">
      <alignment horizontal="center" vertical="center"/>
    </xf>
    <xf numFmtId="0" fontId="7" fillId="0" borderId="0" xfId="0" applyFont="1" applyAlignment="1">
      <alignment horizontal="left" vertical="center" indent="1"/>
    </xf>
    <xf numFmtId="0" fontId="73" fillId="6" borderId="1" xfId="0" applyFont="1" applyFill="1" applyBorder="1" applyAlignment="1">
      <alignment horizontal="center" vertical="center"/>
    </xf>
    <xf numFmtId="0" fontId="0" fillId="12" borderId="3" xfId="0" applyFill="1" applyBorder="1"/>
    <xf numFmtId="0" fontId="0" fillId="12" borderId="4" xfId="0" applyFill="1" applyBorder="1"/>
    <xf numFmtId="0" fontId="0" fillId="12" borderId="12" xfId="0" applyFill="1" applyBorder="1"/>
    <xf numFmtId="0" fontId="0" fillId="0" borderId="0" xfId="0" quotePrefix="1"/>
    <xf numFmtId="0" fontId="11" fillId="0" borderId="0" xfId="0" applyFont="1"/>
    <xf numFmtId="0" fontId="8" fillId="0" borderId="1" xfId="0" applyFont="1" applyBorder="1"/>
    <xf numFmtId="0" fontId="8" fillId="0" borderId="0" xfId="0" quotePrefix="1" applyFont="1"/>
    <xf numFmtId="0" fontId="27" fillId="0" borderId="0" xfId="0" quotePrefix="1" applyFont="1"/>
    <xf numFmtId="0" fontId="8" fillId="0" borderId="0" xfId="0" applyFont="1" applyAlignment="1">
      <alignment horizontal="left" vertical="center"/>
    </xf>
    <xf numFmtId="0" fontId="8" fillId="0" borderId="0" xfId="0" applyFont="1" applyAlignment="1">
      <alignment horizontal="left"/>
    </xf>
    <xf numFmtId="0" fontId="27" fillId="5" borderId="0" xfId="0" quotePrefix="1" applyFont="1" applyFill="1"/>
    <xf numFmtId="0" fontId="0" fillId="5" borderId="0" xfId="0" applyFill="1"/>
    <xf numFmtId="9" fontId="0" fillId="0" borderId="0" xfId="0" applyNumberFormat="1"/>
    <xf numFmtId="0" fontId="31" fillId="2" borderId="3" xfId="0" applyFont="1" applyFill="1" applyBorder="1" applyAlignment="1">
      <alignment horizontal="left" vertical="center"/>
    </xf>
    <xf numFmtId="0" fontId="31" fillId="2" borderId="3" xfId="0" applyFont="1" applyFill="1" applyBorder="1" applyAlignment="1">
      <alignment vertical="center"/>
    </xf>
    <xf numFmtId="0" fontId="24" fillId="0" borderId="3" xfId="0" applyFont="1" applyBorder="1" applyAlignment="1">
      <alignment horizontal="left" vertical="center"/>
    </xf>
    <xf numFmtId="0" fontId="24" fillId="0" borderId="6" xfId="0" applyFont="1" applyBorder="1"/>
    <xf numFmtId="0" fontId="24" fillId="0" borderId="11" xfId="0" applyFont="1" applyBorder="1"/>
    <xf numFmtId="0" fontId="31" fillId="2" borderId="12" xfId="0" applyFont="1" applyFill="1" applyBorder="1" applyAlignment="1">
      <alignment vertical="center"/>
    </xf>
    <xf numFmtId="0" fontId="39" fillId="0" borderId="0" xfId="0" quotePrefix="1" applyFont="1" applyAlignment="1">
      <alignment horizontal="left" vertical="center"/>
    </xf>
    <xf numFmtId="0" fontId="36" fillId="0" borderId="0" xfId="0" quotePrefix="1" applyFont="1"/>
    <xf numFmtId="0" fontId="0" fillId="40" borderId="0" xfId="0" applyFill="1"/>
    <xf numFmtId="0" fontId="81" fillId="40" borderId="0" xfId="0" applyFont="1" applyFill="1" applyAlignment="1">
      <alignment vertical="center"/>
    </xf>
    <xf numFmtId="0" fontId="79" fillId="40" borderId="0" xfId="0" applyFont="1" applyFill="1"/>
    <xf numFmtId="0" fontId="81" fillId="40" borderId="0" xfId="0" applyFont="1" applyFill="1" applyAlignment="1">
      <alignment horizontal="right" vertical="center"/>
    </xf>
    <xf numFmtId="0" fontId="81" fillId="40" borderId="0" xfId="0" applyFont="1" applyFill="1" applyAlignment="1">
      <alignment horizontal="center" vertical="center"/>
    </xf>
    <xf numFmtId="0" fontId="81" fillId="40" borderId="0" xfId="0" quotePrefix="1" applyFont="1" applyFill="1" applyAlignment="1">
      <alignment horizontal="left" vertical="center"/>
    </xf>
    <xf numFmtId="0" fontId="81" fillId="40" borderId="0" xfId="0" applyFont="1" applyFill="1" applyAlignment="1">
      <alignment horizontal="left" vertical="center"/>
    </xf>
    <xf numFmtId="0" fontId="79" fillId="40" borderId="0" xfId="0" applyFont="1" applyFill="1" applyAlignment="1">
      <alignment horizontal="left"/>
    </xf>
    <xf numFmtId="164" fontId="2" fillId="0" borderId="0" xfId="1" applyFont="1"/>
    <xf numFmtId="0" fontId="0" fillId="0" borderId="12" xfId="0" applyBorder="1"/>
    <xf numFmtId="0" fontId="0" fillId="0" borderId="4" xfId="0" applyBorder="1"/>
    <xf numFmtId="0" fontId="2" fillId="0" borderId="4" xfId="0" applyFont="1" applyBorder="1"/>
    <xf numFmtId="0" fontId="4" fillId="41" borderId="3" xfId="0" applyFont="1" applyFill="1" applyBorder="1"/>
    <xf numFmtId="0" fontId="4" fillId="41" borderId="12" xfId="0" applyFont="1" applyFill="1" applyBorder="1"/>
    <xf numFmtId="0" fontId="4" fillId="41" borderId="4" xfId="0" applyFont="1" applyFill="1" applyBorder="1"/>
    <xf numFmtId="164" fontId="2" fillId="0" borderId="1" xfId="1" applyFont="1" applyBorder="1"/>
    <xf numFmtId="164" fontId="3" fillId="0" borderId="1" xfId="1" applyFont="1" applyBorder="1"/>
    <xf numFmtId="0" fontId="82" fillId="40" borderId="0" xfId="0" applyFont="1" applyFill="1" applyAlignment="1">
      <alignment vertical="center"/>
    </xf>
    <xf numFmtId="164" fontId="2" fillId="0" borderId="1" xfId="0" applyNumberFormat="1" applyFont="1" applyBorder="1"/>
    <xf numFmtId="0" fontId="80" fillId="40" borderId="1" xfId="0" quotePrefix="1" applyFont="1" applyFill="1" applyBorder="1" applyAlignment="1">
      <alignment horizontal="left" vertical="center"/>
    </xf>
    <xf numFmtId="0" fontId="83" fillId="0" borderId="0" xfId="0" applyFont="1" applyAlignment="1">
      <alignment horizontal="left" vertical="center"/>
    </xf>
    <xf numFmtId="0" fontId="3" fillId="0" borderId="3" xfId="0" applyFont="1" applyBorder="1" applyAlignment="1">
      <alignment horizontal="right" vertical="center"/>
    </xf>
    <xf numFmtId="0" fontId="3" fillId="10" borderId="3" xfId="0" applyFont="1" applyFill="1" applyBorder="1" applyAlignment="1">
      <alignment horizontal="right" vertical="center"/>
    </xf>
    <xf numFmtId="0" fontId="3" fillId="10" borderId="12" xfId="0" applyFont="1" applyFill="1" applyBorder="1" applyAlignment="1">
      <alignment horizontal="center" vertical="center"/>
    </xf>
    <xf numFmtId="0" fontId="3" fillId="10" borderId="1" xfId="0" applyFont="1" applyFill="1" applyBorder="1" applyAlignment="1">
      <alignment horizontal="right" vertical="center"/>
    </xf>
    <xf numFmtId="0" fontId="4" fillId="42" borderId="0" xfId="0" applyFont="1" applyFill="1"/>
    <xf numFmtId="0" fontId="0" fillId="42" borderId="0" xfId="0" applyFill="1"/>
    <xf numFmtId="0" fontId="7" fillId="4" borderId="2" xfId="0" applyFont="1" applyFill="1" applyBorder="1"/>
    <xf numFmtId="0" fontId="3" fillId="3" borderId="2" xfId="0" applyFont="1" applyFill="1" applyBorder="1" applyAlignment="1">
      <alignment horizontal="center" vertical="center"/>
    </xf>
    <xf numFmtId="0" fontId="7" fillId="4" borderId="1" xfId="0" applyFont="1" applyFill="1" applyBorder="1"/>
    <xf numFmtId="164" fontId="2" fillId="0" borderId="1" xfId="1" applyFont="1" applyBorder="1" applyAlignment="1">
      <alignment horizontal="right" vertical="center"/>
    </xf>
    <xf numFmtId="0" fontId="2" fillId="42" borderId="0" xfId="0" applyFont="1" applyFill="1"/>
    <xf numFmtId="164" fontId="7" fillId="0" borderId="1" xfId="1" applyFont="1" applyBorder="1"/>
    <xf numFmtId="0" fontId="7" fillId="41" borderId="12" xfId="0" applyFont="1" applyFill="1" applyBorder="1"/>
    <xf numFmtId="164" fontId="7" fillId="41" borderId="1" xfId="1" applyFont="1" applyFill="1" applyBorder="1"/>
    <xf numFmtId="0" fontId="7" fillId="41" borderId="11" xfId="0" applyFont="1" applyFill="1" applyBorder="1"/>
    <xf numFmtId="0" fontId="83" fillId="41" borderId="3" xfId="0" applyFont="1" applyFill="1" applyBorder="1"/>
    <xf numFmtId="0" fontId="83" fillId="41" borderId="6" xfId="0" applyFont="1" applyFill="1" applyBorder="1"/>
    <xf numFmtId="0" fontId="11" fillId="0" borderId="1" xfId="0" applyFont="1" applyBorder="1" applyAlignment="1">
      <alignment horizontal="left" vertical="center"/>
    </xf>
    <xf numFmtId="0" fontId="27" fillId="4" borderId="1" xfId="0" applyFont="1" applyFill="1" applyBorder="1"/>
    <xf numFmtId="14" fontId="27" fillId="0" borderId="1" xfId="0" applyNumberFormat="1" applyFont="1" applyBorder="1"/>
    <xf numFmtId="47" fontId="0" fillId="0" borderId="0" xfId="0" applyNumberFormat="1"/>
    <xf numFmtId="0" fontId="84" fillId="0" borderId="0" xfId="0" applyFont="1" applyAlignment="1">
      <alignment horizontal="left" vertical="center"/>
    </xf>
    <xf numFmtId="0" fontId="27" fillId="43" borderId="1" xfId="0" applyFont="1" applyFill="1" applyBorder="1"/>
    <xf numFmtId="0" fontId="27" fillId="43" borderId="1" xfId="0" quotePrefix="1" applyFont="1" applyFill="1" applyBorder="1"/>
    <xf numFmtId="0" fontId="27" fillId="2" borderId="1" xfId="0" applyFont="1" applyFill="1" applyBorder="1"/>
    <xf numFmtId="0" fontId="27" fillId="2" borderId="1" xfId="0" quotePrefix="1" applyFont="1" applyFill="1" applyBorder="1"/>
    <xf numFmtId="0" fontId="27" fillId="12" borderId="1" xfId="0" applyFont="1" applyFill="1" applyBorder="1"/>
    <xf numFmtId="0" fontId="27" fillId="12" borderId="1" xfId="0" quotePrefix="1" applyFont="1" applyFill="1" applyBorder="1"/>
    <xf numFmtId="0" fontId="2" fillId="37" borderId="27" xfId="0" applyFont="1" applyFill="1" applyBorder="1"/>
    <xf numFmtId="0" fontId="0" fillId="0" borderId="0" xfId="0" applyAlignment="1">
      <alignment horizontal="left" vertical="top"/>
    </xf>
    <xf numFmtId="0" fontId="86" fillId="0" borderId="0" xfId="0" applyFont="1"/>
    <xf numFmtId="0" fontId="87" fillId="0" borderId="0" xfId="0" applyFont="1"/>
    <xf numFmtId="0" fontId="88" fillId="0" borderId="32" xfId="2" applyFont="1" applyFill="1" applyBorder="1" applyAlignment="1" applyProtection="1">
      <alignment horizontal="left" vertical="center"/>
    </xf>
    <xf numFmtId="0" fontId="42" fillId="0" borderId="33" xfId="0" quotePrefix="1" applyFont="1" applyBorder="1" applyAlignment="1">
      <alignment horizontal="left" vertical="center"/>
    </xf>
    <xf numFmtId="0" fontId="89" fillId="0" borderId="32" xfId="2" applyFont="1" applyFill="1" applyBorder="1" applyAlignment="1" applyProtection="1">
      <alignment horizontal="left" vertical="center"/>
    </xf>
    <xf numFmtId="0" fontId="38" fillId="0" borderId="32" xfId="2" applyFont="1" applyFill="1" applyBorder="1" applyAlignment="1" applyProtection="1">
      <alignment horizontal="left" vertical="center"/>
      <protection locked="0"/>
    </xf>
    <xf numFmtId="0" fontId="78" fillId="0" borderId="0" xfId="0" applyFont="1"/>
    <xf numFmtId="0" fontId="47" fillId="0" borderId="44" xfId="0" applyFont="1" applyBorder="1" applyAlignment="1">
      <alignment horizontal="left" vertical="center" indent="1"/>
    </xf>
    <xf numFmtId="0" fontId="47" fillId="0" borderId="45" xfId="0" applyFont="1" applyBorder="1" applyAlignment="1">
      <alignment horizontal="left" vertical="center" indent="1"/>
    </xf>
    <xf numFmtId="0" fontId="36" fillId="0" borderId="46" xfId="0" applyFont="1" applyBorder="1"/>
    <xf numFmtId="0" fontId="91" fillId="0" borderId="1" xfId="2" applyFont="1" applyBorder="1" applyAlignment="1" applyProtection="1">
      <alignment horizontal="center" vertical="center"/>
    </xf>
    <xf numFmtId="0" fontId="90" fillId="4" borderId="18" xfId="2" applyFont="1" applyFill="1" applyBorder="1" applyAlignment="1" applyProtection="1">
      <alignment horizontal="center" vertical="center"/>
    </xf>
    <xf numFmtId="0" fontId="36" fillId="0" borderId="0" xfId="0" applyFont="1" applyAlignment="1">
      <alignment horizontal="center" vertical="center"/>
    </xf>
    <xf numFmtId="0" fontId="93" fillId="0" borderId="0" xfId="0" applyFont="1" applyAlignment="1">
      <alignment horizontal="left" vertical="center" indent="1"/>
    </xf>
    <xf numFmtId="0" fontId="39" fillId="0" borderId="14" xfId="2" applyFont="1" applyBorder="1" applyAlignment="1" applyProtection="1">
      <alignment horizontal="right" vertical="center"/>
    </xf>
    <xf numFmtId="0" fontId="45" fillId="9" borderId="49" xfId="0" applyFont="1" applyFill="1" applyBorder="1" applyAlignment="1">
      <alignment horizontal="center" vertical="center"/>
    </xf>
    <xf numFmtId="0" fontId="94" fillId="0" borderId="0" xfId="0" applyFont="1"/>
    <xf numFmtId="0" fontId="31" fillId="4" borderId="2" xfId="0" applyFont="1" applyFill="1" applyBorder="1" applyAlignment="1">
      <alignment horizontal="center" vertical="center"/>
    </xf>
    <xf numFmtId="0" fontId="36" fillId="0" borderId="1" xfId="0" applyFont="1" applyBorder="1" applyAlignment="1" applyProtection="1">
      <alignment horizontal="left" vertical="center"/>
      <protection locked="0"/>
    </xf>
    <xf numFmtId="0" fontId="52" fillId="29" borderId="1" xfId="0" applyFont="1" applyFill="1" applyBorder="1" applyAlignment="1">
      <alignment horizontal="left" vertical="center" indent="1"/>
    </xf>
    <xf numFmtId="0" fontId="2" fillId="43" borderId="1" xfId="0" applyFont="1" applyFill="1" applyBorder="1" applyAlignment="1">
      <alignment horizontal="left" vertical="center"/>
    </xf>
    <xf numFmtId="0" fontId="77" fillId="0" borderId="0" xfId="0" applyFont="1"/>
    <xf numFmtId="0" fontId="2" fillId="43" borderId="2" xfId="0" applyFont="1" applyFill="1" applyBorder="1" applyAlignment="1">
      <alignment horizontal="left" vertical="center"/>
    </xf>
    <xf numFmtId="0" fontId="2" fillId="4" borderId="14" xfId="0" applyFont="1" applyFill="1" applyBorder="1"/>
    <xf numFmtId="0" fontId="36" fillId="0" borderId="14" xfId="0" applyFont="1" applyBorder="1" applyAlignment="1">
      <alignment horizontal="left" vertical="center"/>
    </xf>
    <xf numFmtId="0" fontId="3" fillId="15" borderId="1" xfId="0" applyFont="1" applyFill="1" applyBorder="1" applyAlignment="1">
      <alignment horizontal="right" vertical="center"/>
    </xf>
    <xf numFmtId="0" fontId="3" fillId="15" borderId="1" xfId="0" applyFont="1" applyFill="1" applyBorder="1"/>
    <xf numFmtId="0" fontId="47" fillId="0" borderId="1" xfId="0" applyFont="1" applyBorder="1" applyAlignment="1">
      <alignment horizontal="left" vertical="center"/>
    </xf>
    <xf numFmtId="0" fontId="36" fillId="44" borderId="14" xfId="0" applyFont="1" applyFill="1" applyBorder="1" applyAlignment="1">
      <alignment vertical="center"/>
    </xf>
    <xf numFmtId="0" fontId="36" fillId="44" borderId="1" xfId="0" applyFont="1" applyFill="1" applyBorder="1" applyAlignment="1">
      <alignment vertical="center"/>
    </xf>
    <xf numFmtId="0" fontId="36" fillId="0" borderId="1" xfId="0" applyFont="1" applyBorder="1" applyAlignment="1">
      <alignment vertical="center"/>
    </xf>
    <xf numFmtId="0" fontId="47" fillId="0" borderId="1" xfId="0" applyFont="1" applyBorder="1" applyAlignment="1">
      <alignment vertical="center"/>
    </xf>
    <xf numFmtId="0" fontId="36" fillId="0" borderId="1" xfId="0" applyFont="1" applyBorder="1" applyAlignment="1" applyProtection="1">
      <alignment vertical="center"/>
      <protection locked="0"/>
    </xf>
    <xf numFmtId="0" fontId="24" fillId="0" borderId="1" xfId="0" quotePrefix="1" applyFont="1" applyBorder="1"/>
    <xf numFmtId="0" fontId="39" fillId="0" borderId="1" xfId="0" applyFont="1" applyBorder="1" applyAlignment="1" applyProtection="1">
      <alignment vertical="center"/>
      <protection locked="0"/>
    </xf>
    <xf numFmtId="0" fontId="95" fillId="0" borderId="1" xfId="0" applyFont="1" applyBorder="1" applyAlignment="1" applyProtection="1">
      <alignment vertical="center"/>
      <protection locked="0"/>
    </xf>
    <xf numFmtId="0" fontId="6" fillId="0" borderId="0" xfId="2" applyFill="1" applyBorder="1" applyAlignment="1" applyProtection="1">
      <alignment horizontal="center" vertical="center"/>
    </xf>
    <xf numFmtId="0" fontId="96" fillId="0" borderId="0" xfId="0" applyFont="1" applyAlignment="1">
      <alignment horizontal="left" vertical="center" indent="1"/>
    </xf>
    <xf numFmtId="0" fontId="39" fillId="0" borderId="1" xfId="0" applyFont="1" applyBorder="1"/>
    <xf numFmtId="0" fontId="97" fillId="45" borderId="1" xfId="0" applyFont="1" applyFill="1" applyBorder="1" applyAlignment="1">
      <alignment horizontal="center" vertical="center"/>
    </xf>
    <xf numFmtId="0" fontId="39" fillId="0" borderId="14" xfId="0" applyFont="1" applyBorder="1"/>
    <xf numFmtId="0" fontId="98" fillId="0" borderId="0" xfId="0" applyFont="1"/>
    <xf numFmtId="0" fontId="36" fillId="0" borderId="14" xfId="0" applyFont="1" applyBorder="1" applyAlignment="1">
      <alignment vertical="center"/>
    </xf>
    <xf numFmtId="0" fontId="47" fillId="0" borderId="14" xfId="0" applyFont="1" applyBorder="1" applyAlignment="1">
      <alignment horizontal="left" vertical="center"/>
    </xf>
    <xf numFmtId="0" fontId="91" fillId="0" borderId="14" xfId="2" applyFont="1" applyFill="1" applyBorder="1" applyAlignment="1" applyProtection="1">
      <alignment horizontal="center" vertical="center"/>
    </xf>
    <xf numFmtId="0" fontId="91" fillId="0" borderId="1" xfId="2" applyFont="1" applyFill="1" applyBorder="1" applyAlignment="1" applyProtection="1">
      <alignment horizontal="center" vertical="center"/>
    </xf>
    <xf numFmtId="0" fontId="99" fillId="9" borderId="47" xfId="0" applyFont="1" applyFill="1" applyBorder="1" applyAlignment="1">
      <alignment horizontal="center" vertical="center"/>
    </xf>
    <xf numFmtId="0" fontId="99" fillId="22" borderId="48" xfId="0" applyFont="1" applyFill="1" applyBorder="1" applyAlignment="1">
      <alignment horizontal="center" vertical="center"/>
    </xf>
    <xf numFmtId="0" fontId="99" fillId="6" borderId="48" xfId="0" applyFont="1" applyFill="1" applyBorder="1" applyAlignment="1">
      <alignment horizontal="center" vertical="center"/>
    </xf>
    <xf numFmtId="0" fontId="100" fillId="16" borderId="48" xfId="0" applyFont="1" applyFill="1" applyBorder="1" applyAlignment="1">
      <alignment horizontal="center" vertical="center"/>
    </xf>
    <xf numFmtId="0" fontId="70" fillId="36" borderId="3" xfId="0" applyFont="1" applyFill="1" applyBorder="1" applyAlignment="1">
      <alignment horizontal="center" vertical="center"/>
    </xf>
    <xf numFmtId="167" fontId="36" fillId="0" borderId="1" xfId="0" applyNumberFormat="1" applyFont="1" applyBorder="1" applyAlignment="1">
      <alignment vertical="center"/>
    </xf>
    <xf numFmtId="0" fontId="56" fillId="4" borderId="0" xfId="0" applyFont="1" applyFill="1" applyAlignment="1">
      <alignment horizontal="center" vertical="center"/>
    </xf>
    <xf numFmtId="0" fontId="60" fillId="29" borderId="8" xfId="0" applyFont="1" applyFill="1" applyBorder="1" applyAlignment="1">
      <alignment horizontal="center" vertical="center"/>
    </xf>
    <xf numFmtId="0" fontId="60" fillId="29" borderId="11" xfId="0" applyFont="1" applyFill="1" applyBorder="1" applyAlignment="1">
      <alignment horizontal="center" vertical="center"/>
    </xf>
    <xf numFmtId="0" fontId="72" fillId="25" borderId="6" xfId="0" applyFont="1" applyFill="1" applyBorder="1" applyAlignment="1">
      <alignment horizontal="center" vertical="center"/>
    </xf>
    <xf numFmtId="0" fontId="72" fillId="25" borderId="7" xfId="0" applyFont="1" applyFill="1" applyBorder="1" applyAlignment="1">
      <alignment horizontal="center" vertical="center"/>
    </xf>
    <xf numFmtId="0" fontId="101" fillId="0" borderId="0" xfId="0" applyFont="1" applyAlignment="1">
      <alignment horizontal="center"/>
    </xf>
    <xf numFmtId="0" fontId="20" fillId="38" borderId="0" xfId="0" applyFont="1" applyFill="1" applyAlignment="1">
      <alignment horizontal="center" vertical="center"/>
    </xf>
    <xf numFmtId="0" fontId="2" fillId="0" borderId="0" xfId="0" applyFont="1" applyAlignment="1">
      <alignment horizontal="right" vertical="center"/>
    </xf>
    <xf numFmtId="0" fontId="36" fillId="0" borderId="3" xfId="0" applyFont="1" applyBorder="1" applyAlignment="1">
      <alignment horizontal="left" vertical="center"/>
    </xf>
    <xf numFmtId="0" fontId="36" fillId="0" borderId="12" xfId="0" applyFont="1" applyBorder="1" applyAlignment="1">
      <alignment horizontal="left" vertical="center"/>
    </xf>
    <xf numFmtId="0" fontId="36" fillId="0" borderId="50" xfId="0" applyFont="1" applyBorder="1" applyAlignment="1">
      <alignment horizontal="left" vertical="center"/>
    </xf>
    <xf numFmtId="0" fontId="36" fillId="0" borderId="51" xfId="0" applyFont="1" applyBorder="1" applyAlignment="1">
      <alignment horizontal="left" vertical="center"/>
    </xf>
    <xf numFmtId="0" fontId="99" fillId="6" borderId="52" xfId="0" applyFont="1" applyFill="1" applyBorder="1" applyAlignment="1">
      <alignment horizontal="center" vertical="center"/>
    </xf>
    <xf numFmtId="0" fontId="99" fillId="6" borderId="53" xfId="0" applyFont="1" applyFill="1" applyBorder="1" applyAlignment="1">
      <alignment horizontal="center" vertical="center"/>
    </xf>
    <xf numFmtId="0" fontId="47" fillId="0" borderId="0" xfId="0" applyFont="1" applyAlignment="1">
      <alignment horizontal="left" vertical="center" indent="1"/>
    </xf>
    <xf numFmtId="0" fontId="47" fillId="6" borderId="3" xfId="0" applyFont="1" applyFill="1" applyBorder="1" applyAlignment="1">
      <alignment horizontal="left" vertical="center"/>
    </xf>
    <xf numFmtId="0" fontId="47" fillId="6" borderId="12" xfId="0" applyFont="1" applyFill="1" applyBorder="1" applyAlignment="1">
      <alignment horizontal="left" vertical="center"/>
    </xf>
    <xf numFmtId="0" fontId="47" fillId="23" borderId="1" xfId="0" applyFont="1" applyFill="1" applyBorder="1" applyAlignment="1">
      <alignment horizontal="left" vertical="center" indent="1"/>
    </xf>
    <xf numFmtId="0" fontId="47" fillId="4" borderId="1" xfId="0" applyFont="1" applyFill="1" applyBorder="1" applyAlignment="1">
      <alignment horizontal="left" vertical="center" indent="1"/>
    </xf>
    <xf numFmtId="0" fontId="47" fillId="23" borderId="3" xfId="0" applyFont="1" applyFill="1" applyBorder="1" applyAlignment="1">
      <alignment horizontal="left" vertical="center"/>
    </xf>
    <xf numFmtId="0" fontId="47" fillId="23" borderId="12" xfId="0" applyFont="1" applyFill="1" applyBorder="1" applyAlignment="1">
      <alignment horizontal="left" vertical="center"/>
    </xf>
    <xf numFmtId="0" fontId="49" fillId="23" borderId="3" xfId="0" applyFont="1" applyFill="1" applyBorder="1" applyAlignment="1">
      <alignment horizontal="left" vertical="center"/>
    </xf>
    <xf numFmtId="0" fontId="49" fillId="23" borderId="12" xfId="0" applyFont="1" applyFill="1" applyBorder="1" applyAlignment="1">
      <alignment horizontal="left" vertical="center"/>
    </xf>
    <xf numFmtId="0" fontId="92" fillId="0" borderId="0" xfId="0" applyFont="1" applyAlignment="1">
      <alignment horizontal="left" vertical="center" indent="1"/>
    </xf>
    <xf numFmtId="0" fontId="19" fillId="13" borderId="26" xfId="0" applyFont="1" applyFill="1" applyBorder="1" applyAlignment="1">
      <alignment horizontal="center" vertical="center"/>
    </xf>
    <xf numFmtId="0" fontId="19" fillId="13" borderId="4" xfId="0" applyFont="1" applyFill="1" applyBorder="1" applyAlignment="1">
      <alignment horizontal="center" vertical="center"/>
    </xf>
    <xf numFmtId="0" fontId="19" fillId="13" borderId="12" xfId="0" applyFont="1" applyFill="1" applyBorder="1" applyAlignment="1">
      <alignment horizontal="center" vertical="center"/>
    </xf>
    <xf numFmtId="0" fontId="3" fillId="18" borderId="3" xfId="0" applyFont="1" applyFill="1" applyBorder="1" applyAlignment="1">
      <alignment horizontal="center" vertical="center"/>
    </xf>
    <xf numFmtId="0" fontId="3" fillId="18" borderId="12" xfId="0" applyFont="1" applyFill="1" applyBorder="1" applyAlignment="1">
      <alignment horizontal="center" vertical="center"/>
    </xf>
  </cellXfs>
  <cellStyles count="4">
    <cellStyle name="Comma" xfId="1" builtinId="3"/>
    <cellStyle name="Hyperlink" xfId="2" builtinId="8"/>
    <cellStyle name="Normal" xfId="0" builtinId="0"/>
    <cellStyle name="Percent" xfId="3" builtinId="5"/>
  </cellStyles>
  <dxfs count="4">
    <dxf>
      <fill>
        <patternFill>
          <bgColor rgb="FFBEE395"/>
        </patternFill>
      </fill>
    </dxf>
    <dxf>
      <fill>
        <patternFill>
          <bgColor rgb="FFBEE395"/>
        </patternFill>
      </fill>
    </dxf>
    <dxf>
      <fill>
        <patternFill>
          <bgColor rgb="FFBEE395"/>
        </patternFill>
      </fill>
    </dxf>
    <dxf>
      <fill>
        <patternFill>
          <bgColor rgb="FFBEE395"/>
        </patternFill>
      </fill>
    </dxf>
  </dxfs>
  <tableStyles count="0" defaultTableStyle="TableStyleMedium9" defaultPivotStyle="PivotStyleLight16"/>
  <colors>
    <mruColors>
      <color rgb="FFFFE7E7"/>
      <color rgb="FFF9FFD5"/>
      <color rgb="FFFFFBFF"/>
      <color rgb="FFFFEBFF"/>
      <color rgb="FFCCFFFF"/>
      <color rgb="FFBEE395"/>
      <color rgb="FFCCFFCC"/>
      <color rgb="FF990000"/>
      <color rgb="FFF8A764"/>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hyperlink" Target="https://webspace.locktonwattana.com/XOL/index.html" TargetMode="External"/><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image" Target="../media/image14.png"/><Relationship Id="rId7" Type="http://schemas.openxmlformats.org/officeDocument/2006/relationships/image" Target="../media/image18.png"/><Relationship Id="rId2" Type="http://schemas.openxmlformats.org/officeDocument/2006/relationships/image" Target="../media/image13.svg"/><Relationship Id="rId1" Type="http://schemas.openxmlformats.org/officeDocument/2006/relationships/image" Target="../media/image12.png"/><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5.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svg"/><Relationship Id="rId1"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8.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8.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2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1.svg"/></Relationships>
</file>

<file path=xl/drawings/_rels/drawing3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8.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3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4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4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4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drawing4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22.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3</xdr:col>
      <xdr:colOff>333375</xdr:colOff>
      <xdr:row>3</xdr:row>
      <xdr:rowOff>104775</xdr:rowOff>
    </xdr:from>
    <xdr:to>
      <xdr:col>4</xdr:col>
      <xdr:colOff>140475</xdr:colOff>
      <xdr:row>6</xdr:row>
      <xdr:rowOff>16650</xdr:rowOff>
    </xdr:to>
    <xdr:pic>
      <xdr:nvPicPr>
        <xdr:cNvPr id="2" name="Graphic 1" descr="Earth Globe - Asia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266825" y="581025"/>
          <a:ext cx="464325" cy="464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571500</xdr:colOff>
      <xdr:row>3</xdr:row>
      <xdr:rowOff>47625</xdr:rowOff>
    </xdr:from>
    <xdr:to>
      <xdr:col>3</xdr:col>
      <xdr:colOff>19050</xdr:colOff>
      <xdr:row>7</xdr:row>
      <xdr:rowOff>9525</xdr:rowOff>
    </xdr:to>
    <xdr:sp macro="" textlink="">
      <xdr:nvSpPr>
        <xdr:cNvPr id="79" name="Rectangle: Rounded Corners 78">
          <a:extLst>
            <a:ext uri="{FF2B5EF4-FFF2-40B4-BE49-F238E27FC236}">
              <a16:creationId xmlns:a16="http://schemas.microsoft.com/office/drawing/2014/main" id="{190252AD-9A3F-4CB6-AF3C-D9E787839AC2}"/>
            </a:ext>
          </a:extLst>
        </xdr:cNvPr>
        <xdr:cNvSpPr/>
      </xdr:nvSpPr>
      <xdr:spPr>
        <a:xfrm>
          <a:off x="571500" y="666750"/>
          <a:ext cx="1276350" cy="7239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GB" sz="1100" b="1"/>
            <a:t>Expenses</a:t>
          </a:r>
          <a:r>
            <a:rPr lang="en-GB" sz="1100" b="1" baseline="0"/>
            <a:t> Reimbursement</a:t>
          </a:r>
        </a:p>
        <a:p>
          <a:pPr algn="ctr"/>
          <a:r>
            <a:rPr lang="en-GB" sz="1100" b="0" baseline="0"/>
            <a:t>LOGIN</a:t>
          </a:r>
          <a:endParaRPr lang="en-GB" sz="1100" b="0"/>
        </a:p>
      </xdr:txBody>
    </xdr:sp>
    <xdr:clientData/>
  </xdr:twoCellAnchor>
  <xdr:twoCellAnchor>
    <xdr:from>
      <xdr:col>3</xdr:col>
      <xdr:colOff>600075</xdr:colOff>
      <xdr:row>19</xdr:row>
      <xdr:rowOff>95250</xdr:rowOff>
    </xdr:from>
    <xdr:to>
      <xdr:col>6</xdr:col>
      <xdr:colOff>542925</xdr:colOff>
      <xdr:row>22</xdr:row>
      <xdr:rowOff>133350</xdr:rowOff>
    </xdr:to>
    <xdr:sp macro="" textlink="">
      <xdr:nvSpPr>
        <xdr:cNvPr id="80" name="Rectangle: Rounded Corners 79">
          <a:extLst>
            <a:ext uri="{FF2B5EF4-FFF2-40B4-BE49-F238E27FC236}">
              <a16:creationId xmlns:a16="http://schemas.microsoft.com/office/drawing/2014/main" id="{4F98B1EA-973C-456A-ACF9-24CB975A210D}"/>
            </a:ext>
          </a:extLst>
        </xdr:cNvPr>
        <xdr:cNvSpPr/>
      </xdr:nvSpPr>
      <xdr:spPr>
        <a:xfrm>
          <a:off x="2428875" y="3762375"/>
          <a:ext cx="177165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GB" sz="1100"/>
            <a:t>Fleet Card  (200)</a:t>
          </a:r>
        </a:p>
      </xdr:txBody>
    </xdr:sp>
    <xdr:clientData/>
  </xdr:twoCellAnchor>
  <xdr:twoCellAnchor>
    <xdr:from>
      <xdr:col>4</xdr:col>
      <xdr:colOff>9525</xdr:colOff>
      <xdr:row>29</xdr:row>
      <xdr:rowOff>95250</xdr:rowOff>
    </xdr:from>
    <xdr:to>
      <xdr:col>6</xdr:col>
      <xdr:colOff>476250</xdr:colOff>
      <xdr:row>32</xdr:row>
      <xdr:rowOff>133350</xdr:rowOff>
    </xdr:to>
    <xdr:sp macro="" textlink="">
      <xdr:nvSpPr>
        <xdr:cNvPr id="81" name="Rectangle: Rounded Corners 80">
          <a:extLst>
            <a:ext uri="{FF2B5EF4-FFF2-40B4-BE49-F238E27FC236}">
              <a16:creationId xmlns:a16="http://schemas.microsoft.com/office/drawing/2014/main" id="{BAC1DD66-3B26-41BE-BFB4-F598658A1ED4}"/>
            </a:ext>
          </a:extLst>
        </xdr:cNvPr>
        <xdr:cNvSpPr/>
      </xdr:nvSpPr>
      <xdr:spPr>
        <a:xfrm>
          <a:off x="3343275" y="5667375"/>
          <a:ext cx="1685925" cy="60960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GB" sz="1100"/>
            <a:t>Medical (300)</a:t>
          </a:r>
        </a:p>
      </xdr:txBody>
    </xdr:sp>
    <xdr:clientData/>
  </xdr:twoCellAnchor>
  <xdr:twoCellAnchor>
    <xdr:from>
      <xdr:col>4</xdr:col>
      <xdr:colOff>0</xdr:colOff>
      <xdr:row>14</xdr:row>
      <xdr:rowOff>95250</xdr:rowOff>
    </xdr:from>
    <xdr:to>
      <xdr:col>6</xdr:col>
      <xdr:colOff>552450</xdr:colOff>
      <xdr:row>17</xdr:row>
      <xdr:rowOff>133350</xdr:rowOff>
    </xdr:to>
    <xdr:sp macro="" textlink="">
      <xdr:nvSpPr>
        <xdr:cNvPr id="82" name="Rectangle: Rounded Corners 81">
          <a:extLst>
            <a:ext uri="{FF2B5EF4-FFF2-40B4-BE49-F238E27FC236}">
              <a16:creationId xmlns:a16="http://schemas.microsoft.com/office/drawing/2014/main" id="{4F7302CB-9496-4235-B749-E478E334F1F4}"/>
            </a:ext>
          </a:extLst>
        </xdr:cNvPr>
        <xdr:cNvSpPr/>
      </xdr:nvSpPr>
      <xdr:spPr>
        <a:xfrm>
          <a:off x="2438400" y="2809875"/>
          <a:ext cx="1771650" cy="6096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GB" sz="1100" b="0" i="0">
              <a:solidFill>
                <a:schemeClr val="accent5">
                  <a:lumMod val="50000"/>
                </a:schemeClr>
              </a:solidFill>
              <a:effectLst/>
              <a:latin typeface="+mn-lt"/>
              <a:ea typeface="+mn-ea"/>
              <a:cs typeface="+mn-cs"/>
            </a:rPr>
            <a:t>Travel and Entertainment​</a:t>
          </a:r>
          <a:r>
            <a:rPr lang="en-GB" sz="1100">
              <a:solidFill>
                <a:schemeClr val="accent5">
                  <a:lumMod val="50000"/>
                </a:schemeClr>
              </a:solidFill>
            </a:rPr>
            <a:t> (400)</a:t>
          </a:r>
        </a:p>
      </xdr:txBody>
    </xdr:sp>
    <xdr:clientData/>
  </xdr:twoCellAnchor>
  <xdr:twoCellAnchor>
    <xdr:from>
      <xdr:col>4</xdr:col>
      <xdr:colOff>9525</xdr:colOff>
      <xdr:row>9</xdr:row>
      <xdr:rowOff>123825</xdr:rowOff>
    </xdr:from>
    <xdr:to>
      <xdr:col>6</xdr:col>
      <xdr:colOff>561975</xdr:colOff>
      <xdr:row>12</xdr:row>
      <xdr:rowOff>161925</xdr:rowOff>
    </xdr:to>
    <xdr:sp macro="" textlink="">
      <xdr:nvSpPr>
        <xdr:cNvPr id="83" name="Rectangle: Rounded Corners 82">
          <a:extLst>
            <a:ext uri="{FF2B5EF4-FFF2-40B4-BE49-F238E27FC236}">
              <a16:creationId xmlns:a16="http://schemas.microsoft.com/office/drawing/2014/main" id="{E1D5E15A-ED62-4853-9D20-8CA9644FBE5E}"/>
            </a:ext>
          </a:extLst>
        </xdr:cNvPr>
        <xdr:cNvSpPr/>
      </xdr:nvSpPr>
      <xdr:spPr>
        <a:xfrm>
          <a:off x="2447925" y="1885950"/>
          <a:ext cx="1771650" cy="609600"/>
        </a:xfrm>
        <a:prstGeom prst="roundRect">
          <a:avLst/>
        </a:prstGeom>
        <a:solidFill>
          <a:schemeClr val="accent5">
            <a:lumMod val="5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GB" sz="1100" baseline="0"/>
            <a:t>Other Expenses (100)</a:t>
          </a:r>
        </a:p>
        <a:p>
          <a:pPr algn="l"/>
          <a:r>
            <a:rPr lang="en-GB" sz="1100" baseline="0">
              <a:solidFill>
                <a:srgbClr val="C00000"/>
              </a:solidFill>
            </a:rPr>
            <a:t>will cancle in Phase II</a:t>
          </a:r>
          <a:endParaRPr lang="en-GB" sz="1100">
            <a:solidFill>
              <a:srgbClr val="C00000"/>
            </a:solidFill>
          </a:endParaRPr>
        </a:p>
      </xdr:txBody>
    </xdr:sp>
    <xdr:clientData/>
  </xdr:twoCellAnchor>
  <xdr:twoCellAnchor>
    <xdr:from>
      <xdr:col>1</xdr:col>
      <xdr:colOff>581025</xdr:colOff>
      <xdr:row>7</xdr:row>
      <xdr:rowOff>9525</xdr:rowOff>
    </xdr:from>
    <xdr:to>
      <xdr:col>1</xdr:col>
      <xdr:colOff>600075</xdr:colOff>
      <xdr:row>31</xdr:row>
      <xdr:rowOff>47625</xdr:rowOff>
    </xdr:to>
    <xdr:cxnSp macro="">
      <xdr:nvCxnSpPr>
        <xdr:cNvPr id="84" name="Straight Connector 83">
          <a:extLst>
            <a:ext uri="{FF2B5EF4-FFF2-40B4-BE49-F238E27FC236}">
              <a16:creationId xmlns:a16="http://schemas.microsoft.com/office/drawing/2014/main" id="{61DE8005-D247-4985-9A40-1AA3A2724688}"/>
            </a:ext>
          </a:extLst>
        </xdr:cNvPr>
        <xdr:cNvCxnSpPr>
          <a:stCxn id="79" idx="2"/>
        </xdr:cNvCxnSpPr>
      </xdr:nvCxnSpPr>
      <xdr:spPr>
        <a:xfrm flipH="1">
          <a:off x="1190625" y="1390650"/>
          <a:ext cx="19050" cy="46101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581025</xdr:colOff>
      <xdr:row>16</xdr:row>
      <xdr:rowOff>19050</xdr:rowOff>
    </xdr:from>
    <xdr:to>
      <xdr:col>3</xdr:col>
      <xdr:colOff>581025</xdr:colOff>
      <xdr:row>16</xdr:row>
      <xdr:rowOff>19050</xdr:rowOff>
    </xdr:to>
    <xdr:cxnSp macro="">
      <xdr:nvCxnSpPr>
        <xdr:cNvPr id="85" name="Straight Arrow Connector 84">
          <a:extLst>
            <a:ext uri="{FF2B5EF4-FFF2-40B4-BE49-F238E27FC236}">
              <a16:creationId xmlns:a16="http://schemas.microsoft.com/office/drawing/2014/main" id="{C9E48D14-03D9-4C4C-942F-76A81950FE39}"/>
            </a:ext>
          </a:extLst>
        </xdr:cNvPr>
        <xdr:cNvCxnSpPr/>
      </xdr:nvCxnSpPr>
      <xdr:spPr>
        <a:xfrm>
          <a:off x="1190625" y="3114675"/>
          <a:ext cx="121920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581025</xdr:colOff>
      <xdr:row>21</xdr:row>
      <xdr:rowOff>57150</xdr:rowOff>
    </xdr:from>
    <xdr:to>
      <xdr:col>3</xdr:col>
      <xdr:colOff>581025</xdr:colOff>
      <xdr:row>21</xdr:row>
      <xdr:rowOff>57150</xdr:rowOff>
    </xdr:to>
    <xdr:cxnSp macro="">
      <xdr:nvCxnSpPr>
        <xdr:cNvPr id="86" name="Straight Arrow Connector 85">
          <a:extLst>
            <a:ext uri="{FF2B5EF4-FFF2-40B4-BE49-F238E27FC236}">
              <a16:creationId xmlns:a16="http://schemas.microsoft.com/office/drawing/2014/main" id="{76EEDED3-E844-4409-9A61-CE5A071E2360}"/>
            </a:ext>
          </a:extLst>
        </xdr:cNvPr>
        <xdr:cNvCxnSpPr/>
      </xdr:nvCxnSpPr>
      <xdr:spPr>
        <a:xfrm>
          <a:off x="1476375" y="4105275"/>
          <a:ext cx="182880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590550</xdr:colOff>
      <xdr:row>31</xdr:row>
      <xdr:rowOff>57150</xdr:rowOff>
    </xdr:from>
    <xdr:to>
      <xdr:col>3</xdr:col>
      <xdr:colOff>590550</xdr:colOff>
      <xdr:row>31</xdr:row>
      <xdr:rowOff>57150</xdr:rowOff>
    </xdr:to>
    <xdr:cxnSp macro="">
      <xdr:nvCxnSpPr>
        <xdr:cNvPr id="87" name="Straight Arrow Connector 86">
          <a:extLst>
            <a:ext uri="{FF2B5EF4-FFF2-40B4-BE49-F238E27FC236}">
              <a16:creationId xmlns:a16="http://schemas.microsoft.com/office/drawing/2014/main" id="{E758FE82-3E3B-4E61-9ACF-A44FA8CB7452}"/>
            </a:ext>
          </a:extLst>
        </xdr:cNvPr>
        <xdr:cNvCxnSpPr/>
      </xdr:nvCxnSpPr>
      <xdr:spPr>
        <a:xfrm>
          <a:off x="1485900" y="6010275"/>
          <a:ext cx="1828800" cy="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0</xdr:colOff>
      <xdr:row>11</xdr:row>
      <xdr:rowOff>47625</xdr:rowOff>
    </xdr:from>
    <xdr:to>
      <xdr:col>4</xdr:col>
      <xdr:colOff>9525</xdr:colOff>
      <xdr:row>11</xdr:row>
      <xdr:rowOff>57150</xdr:rowOff>
    </xdr:to>
    <xdr:cxnSp macro="">
      <xdr:nvCxnSpPr>
        <xdr:cNvPr id="88" name="Straight Arrow Connector 87">
          <a:extLst>
            <a:ext uri="{FF2B5EF4-FFF2-40B4-BE49-F238E27FC236}">
              <a16:creationId xmlns:a16="http://schemas.microsoft.com/office/drawing/2014/main" id="{3D43ECF6-AB5B-4BC2-9B63-0851DD41EBFC}"/>
            </a:ext>
          </a:extLst>
        </xdr:cNvPr>
        <xdr:cNvCxnSpPr>
          <a:endCxn id="83" idx="1"/>
        </xdr:cNvCxnSpPr>
      </xdr:nvCxnSpPr>
      <xdr:spPr>
        <a:xfrm flipV="1">
          <a:off x="1219200" y="2190750"/>
          <a:ext cx="1228725" cy="952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38100</xdr:colOff>
      <xdr:row>8</xdr:row>
      <xdr:rowOff>38100</xdr:rowOff>
    </xdr:from>
    <xdr:to>
      <xdr:col>3</xdr:col>
      <xdr:colOff>85724</xdr:colOff>
      <xdr:row>14</xdr:row>
      <xdr:rowOff>76200</xdr:rowOff>
    </xdr:to>
    <xdr:sp macro="" textlink="">
      <xdr:nvSpPr>
        <xdr:cNvPr id="89" name="Flowchart: Decision 88">
          <a:extLst>
            <a:ext uri="{FF2B5EF4-FFF2-40B4-BE49-F238E27FC236}">
              <a16:creationId xmlns:a16="http://schemas.microsoft.com/office/drawing/2014/main" id="{3C5E485E-A601-449C-820D-A5B6B3ECD12C}"/>
            </a:ext>
          </a:extLst>
        </xdr:cNvPr>
        <xdr:cNvSpPr/>
      </xdr:nvSpPr>
      <xdr:spPr>
        <a:xfrm>
          <a:off x="38100" y="1609725"/>
          <a:ext cx="1409699" cy="11811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000"/>
            <a:t>Expenses  Type Select</a:t>
          </a:r>
        </a:p>
      </xdr:txBody>
    </xdr:sp>
    <xdr:clientData/>
  </xdr:twoCellAnchor>
  <xdr:twoCellAnchor>
    <xdr:from>
      <xdr:col>7</xdr:col>
      <xdr:colOff>323850</xdr:colOff>
      <xdr:row>10</xdr:row>
      <xdr:rowOff>0</xdr:rowOff>
    </xdr:from>
    <xdr:to>
      <xdr:col>9</xdr:col>
      <xdr:colOff>466725</xdr:colOff>
      <xdr:row>22</xdr:row>
      <xdr:rowOff>114300</xdr:rowOff>
    </xdr:to>
    <xdr:sp macro="" textlink="">
      <xdr:nvSpPr>
        <xdr:cNvPr id="90" name="Rectangle 89">
          <a:extLst>
            <a:ext uri="{FF2B5EF4-FFF2-40B4-BE49-F238E27FC236}">
              <a16:creationId xmlns:a16="http://schemas.microsoft.com/office/drawing/2014/main" id="{4A6EADF9-8F59-461D-8E03-A2571330FEE3}"/>
            </a:ext>
          </a:extLst>
        </xdr:cNvPr>
        <xdr:cNvSpPr/>
      </xdr:nvSpPr>
      <xdr:spPr>
        <a:xfrm>
          <a:off x="4591050" y="1952625"/>
          <a:ext cx="1362075" cy="2400300"/>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100"/>
            <a:t>Confimed</a:t>
          </a:r>
          <a:r>
            <a:rPr lang="en-GB" sz="1100" baseline="0"/>
            <a:t> and Wait for HODs to approve</a:t>
          </a:r>
          <a:endParaRPr lang="en-GB" sz="1100"/>
        </a:p>
      </xdr:txBody>
    </xdr:sp>
    <xdr:clientData/>
  </xdr:twoCellAnchor>
  <xdr:twoCellAnchor>
    <xdr:from>
      <xdr:col>7</xdr:col>
      <xdr:colOff>352425</xdr:colOff>
      <xdr:row>29</xdr:row>
      <xdr:rowOff>133350</xdr:rowOff>
    </xdr:from>
    <xdr:to>
      <xdr:col>9</xdr:col>
      <xdr:colOff>495300</xdr:colOff>
      <xdr:row>32</xdr:row>
      <xdr:rowOff>95250</xdr:rowOff>
    </xdr:to>
    <xdr:sp macro="" textlink="">
      <xdr:nvSpPr>
        <xdr:cNvPr id="91" name="Rectangle 90">
          <a:extLst>
            <a:ext uri="{FF2B5EF4-FFF2-40B4-BE49-F238E27FC236}">
              <a16:creationId xmlns:a16="http://schemas.microsoft.com/office/drawing/2014/main" id="{53FA69D1-6386-4824-B87C-AEA32909F37E}"/>
            </a:ext>
          </a:extLst>
        </xdr:cNvPr>
        <xdr:cNvSpPr/>
      </xdr:nvSpPr>
      <xdr:spPr>
        <a:xfrm>
          <a:off x="5514975" y="5705475"/>
          <a:ext cx="1362075" cy="533400"/>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GB" sz="1100"/>
            <a:t>Confimed</a:t>
          </a:r>
          <a:r>
            <a:rPr lang="en-GB" sz="1100" baseline="0"/>
            <a:t> and Wait for HR to approve</a:t>
          </a:r>
          <a:endParaRPr lang="en-GB" sz="1100"/>
        </a:p>
      </xdr:txBody>
    </xdr:sp>
    <xdr:clientData/>
  </xdr:twoCellAnchor>
  <xdr:twoCellAnchor>
    <xdr:from>
      <xdr:col>10</xdr:col>
      <xdr:colOff>304799</xdr:colOff>
      <xdr:row>11</xdr:row>
      <xdr:rowOff>76203</xdr:rowOff>
    </xdr:from>
    <xdr:to>
      <xdr:col>11</xdr:col>
      <xdr:colOff>567682</xdr:colOff>
      <xdr:row>14</xdr:row>
      <xdr:rowOff>153022</xdr:rowOff>
    </xdr:to>
    <xdr:grpSp>
      <xdr:nvGrpSpPr>
        <xdr:cNvPr id="92" name="Group 91">
          <a:extLst>
            <a:ext uri="{FF2B5EF4-FFF2-40B4-BE49-F238E27FC236}">
              <a16:creationId xmlns:a16="http://schemas.microsoft.com/office/drawing/2014/main" id="{AD18CFB6-25C6-4E64-BDF5-FAB65D78C00E}"/>
            </a:ext>
          </a:extLst>
        </xdr:cNvPr>
        <xdr:cNvGrpSpPr/>
      </xdr:nvGrpSpPr>
      <xdr:grpSpPr>
        <a:xfrm>
          <a:off x="5543549" y="2219328"/>
          <a:ext cx="872483" cy="648319"/>
          <a:chOff x="8343900" y="1995335"/>
          <a:chExt cx="1186719" cy="840733"/>
        </a:xfrm>
      </xdr:grpSpPr>
      <xdr:sp macro="" textlink="">
        <xdr:nvSpPr>
          <xdr:cNvPr id="94" name="TextBox 93">
            <a:extLst>
              <a:ext uri="{FF2B5EF4-FFF2-40B4-BE49-F238E27FC236}">
                <a16:creationId xmlns:a16="http://schemas.microsoft.com/office/drawing/2014/main" id="{01697F37-0B94-8166-5902-C61BE4413A44}"/>
              </a:ext>
            </a:extLst>
          </xdr:cNvPr>
          <xdr:cNvSpPr txBox="1"/>
        </xdr:nvSpPr>
        <xdr:spPr>
          <a:xfrm>
            <a:off x="8343900" y="2533650"/>
            <a:ext cx="1186719" cy="3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HODs</a:t>
            </a:r>
          </a:p>
        </xdr:txBody>
      </xdr:sp>
      <xdr:pic>
        <xdr:nvPicPr>
          <xdr:cNvPr id="93" name="Graphic 92" descr="Envelope with solid fill">
            <a:extLst>
              <a:ext uri="{FF2B5EF4-FFF2-40B4-BE49-F238E27FC236}">
                <a16:creationId xmlns:a16="http://schemas.microsoft.com/office/drawing/2014/main" id="{9701FD36-B89A-D28B-F2D6-80DFDB778A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554982" y="1995335"/>
            <a:ext cx="714375" cy="714376"/>
          </a:xfrm>
          <a:prstGeom prst="rect">
            <a:avLst/>
          </a:prstGeom>
        </xdr:spPr>
      </xdr:pic>
    </xdr:grpSp>
    <xdr:clientData/>
  </xdr:twoCellAnchor>
  <xdr:twoCellAnchor>
    <xdr:from>
      <xdr:col>12</xdr:col>
      <xdr:colOff>19050</xdr:colOff>
      <xdr:row>10</xdr:row>
      <xdr:rowOff>40105</xdr:rowOff>
    </xdr:from>
    <xdr:to>
      <xdr:col>15</xdr:col>
      <xdr:colOff>581025</xdr:colOff>
      <xdr:row>15</xdr:row>
      <xdr:rowOff>76200</xdr:rowOff>
    </xdr:to>
    <xdr:sp macro="" textlink="">
      <xdr:nvSpPr>
        <xdr:cNvPr id="95" name="Rectangle 94">
          <a:extLst>
            <a:ext uri="{FF2B5EF4-FFF2-40B4-BE49-F238E27FC236}">
              <a16:creationId xmlns:a16="http://schemas.microsoft.com/office/drawing/2014/main" id="{B28554E0-1358-4720-891B-E2FCD0DCC0A3}"/>
            </a:ext>
          </a:extLst>
        </xdr:cNvPr>
        <xdr:cNvSpPr/>
      </xdr:nvSpPr>
      <xdr:spPr>
        <a:xfrm>
          <a:off x="8260682" y="1995237"/>
          <a:ext cx="2396790" cy="98859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lvl="1" algn="l"/>
          <a:r>
            <a:rPr lang="en-GB" sz="1100"/>
            <a:t>HODs</a:t>
          </a:r>
          <a:r>
            <a:rPr lang="en-GB" sz="1100" baseline="0"/>
            <a:t> Approve </a:t>
          </a:r>
        </a:p>
        <a:p>
          <a:pPr lvl="1" algn="l"/>
          <a:r>
            <a:rPr lang="en-GB" sz="1100" baseline="0">
              <a:solidFill>
                <a:srgbClr val="FFFF00"/>
              </a:solidFill>
            </a:rPr>
            <a:t>OR</a:t>
          </a:r>
        </a:p>
        <a:p>
          <a:pPr lvl="1" algn="l"/>
          <a:r>
            <a:rPr lang="en-GB" sz="1100" baseline="0"/>
            <a:t>HODs Reject</a:t>
          </a:r>
          <a:endParaRPr lang="en-GB" sz="1100"/>
        </a:p>
      </xdr:txBody>
    </xdr:sp>
    <xdr:clientData/>
  </xdr:twoCellAnchor>
  <xdr:twoCellAnchor>
    <xdr:from>
      <xdr:col>12</xdr:col>
      <xdr:colOff>400050</xdr:colOff>
      <xdr:row>16</xdr:row>
      <xdr:rowOff>38100</xdr:rowOff>
    </xdr:from>
    <xdr:to>
      <xdr:col>15</xdr:col>
      <xdr:colOff>209550</xdr:colOff>
      <xdr:row>22</xdr:row>
      <xdr:rowOff>152400</xdr:rowOff>
    </xdr:to>
    <xdr:sp macro="" textlink="">
      <xdr:nvSpPr>
        <xdr:cNvPr id="96" name="Flowchart: Decision 95">
          <a:extLst>
            <a:ext uri="{FF2B5EF4-FFF2-40B4-BE49-F238E27FC236}">
              <a16:creationId xmlns:a16="http://schemas.microsoft.com/office/drawing/2014/main" id="{1E54A36B-3723-4F2B-9645-874587B533DF}"/>
            </a:ext>
          </a:extLst>
        </xdr:cNvPr>
        <xdr:cNvSpPr/>
      </xdr:nvSpPr>
      <xdr:spPr>
        <a:xfrm>
          <a:off x="8610600" y="3133725"/>
          <a:ext cx="1638300" cy="12573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100"/>
            <a:t>HOD Approve ?</a:t>
          </a:r>
        </a:p>
        <a:p>
          <a:pPr algn="ctr"/>
          <a:r>
            <a:rPr lang="en-GB" sz="1100"/>
            <a:t>Yes/No</a:t>
          </a:r>
          <a:r>
            <a:rPr lang="en-GB" sz="1100" baseline="0"/>
            <a:t> </a:t>
          </a:r>
          <a:endParaRPr lang="en-GB" sz="1100"/>
        </a:p>
      </xdr:txBody>
    </xdr:sp>
    <xdr:clientData/>
  </xdr:twoCellAnchor>
  <xdr:twoCellAnchor>
    <xdr:from>
      <xdr:col>5</xdr:col>
      <xdr:colOff>495300</xdr:colOff>
      <xdr:row>22</xdr:row>
      <xdr:rowOff>142875</xdr:rowOff>
    </xdr:from>
    <xdr:to>
      <xdr:col>14</xdr:col>
      <xdr:colOff>0</xdr:colOff>
      <xdr:row>22</xdr:row>
      <xdr:rowOff>152400</xdr:rowOff>
    </xdr:to>
    <xdr:cxnSp macro="">
      <xdr:nvCxnSpPr>
        <xdr:cNvPr id="97" name="Connector: Elbow 96">
          <a:extLst>
            <a:ext uri="{FF2B5EF4-FFF2-40B4-BE49-F238E27FC236}">
              <a16:creationId xmlns:a16="http://schemas.microsoft.com/office/drawing/2014/main" id="{70BBCB1C-9D6E-41E3-B6EB-20A943212C02}"/>
            </a:ext>
          </a:extLst>
        </xdr:cNvPr>
        <xdr:cNvCxnSpPr>
          <a:stCxn id="96" idx="2"/>
        </xdr:cNvCxnSpPr>
      </xdr:nvCxnSpPr>
      <xdr:spPr>
        <a:xfrm rot="5400000" flipH="1">
          <a:off x="6929437" y="1890713"/>
          <a:ext cx="9525" cy="4991100"/>
        </a:xfrm>
        <a:prstGeom prst="bentConnector4">
          <a:avLst>
            <a:gd name="adj1" fmla="val -2400000"/>
            <a:gd name="adj2" fmla="val 100382"/>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605840</xdr:colOff>
      <xdr:row>15</xdr:row>
      <xdr:rowOff>76200</xdr:rowOff>
    </xdr:from>
    <xdr:to>
      <xdr:col>13</xdr:col>
      <xdr:colOff>610603</xdr:colOff>
      <xdr:row>16</xdr:row>
      <xdr:rowOff>38100</xdr:rowOff>
    </xdr:to>
    <xdr:cxnSp macro="">
      <xdr:nvCxnSpPr>
        <xdr:cNvPr id="98" name="Straight Arrow Connector 97">
          <a:extLst>
            <a:ext uri="{FF2B5EF4-FFF2-40B4-BE49-F238E27FC236}">
              <a16:creationId xmlns:a16="http://schemas.microsoft.com/office/drawing/2014/main" id="{72754C3A-FCB6-487C-B661-B7F59E23F7F6}"/>
            </a:ext>
          </a:extLst>
        </xdr:cNvPr>
        <xdr:cNvCxnSpPr>
          <a:stCxn id="95" idx="2"/>
          <a:endCxn id="96" idx="0"/>
        </xdr:cNvCxnSpPr>
      </xdr:nvCxnSpPr>
      <xdr:spPr>
        <a:xfrm>
          <a:off x="9459077" y="2983832"/>
          <a:ext cx="4763" cy="1524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11</xdr:col>
      <xdr:colOff>28575</xdr:colOff>
      <xdr:row>23</xdr:row>
      <xdr:rowOff>180975</xdr:rowOff>
    </xdr:from>
    <xdr:ext cx="1854482" cy="264560"/>
    <xdr:sp macro="" textlink="">
      <xdr:nvSpPr>
        <xdr:cNvPr id="99" name="TextBox 98">
          <a:extLst>
            <a:ext uri="{FF2B5EF4-FFF2-40B4-BE49-F238E27FC236}">
              <a16:creationId xmlns:a16="http://schemas.microsoft.com/office/drawing/2014/main" id="{BC36A8B3-5E94-4654-A42A-6C22503B1521}"/>
            </a:ext>
          </a:extLst>
        </xdr:cNvPr>
        <xdr:cNvSpPr txBox="1"/>
      </xdr:nvSpPr>
      <xdr:spPr>
        <a:xfrm>
          <a:off x="6410325" y="4610100"/>
          <a:ext cx="18544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C00000"/>
              </a:solidFill>
            </a:rPr>
            <a:t>Reject (HODs Approve = NO)</a:t>
          </a:r>
        </a:p>
      </xdr:txBody>
    </xdr:sp>
    <xdr:clientData/>
  </xdr:oneCellAnchor>
  <xdr:twoCellAnchor>
    <xdr:from>
      <xdr:col>11</xdr:col>
      <xdr:colOff>161933</xdr:colOff>
      <xdr:row>20</xdr:row>
      <xdr:rowOff>9525</xdr:rowOff>
    </xdr:from>
    <xdr:to>
      <xdr:col>13</xdr:col>
      <xdr:colOff>35725</xdr:colOff>
      <xdr:row>24</xdr:row>
      <xdr:rowOff>36716</xdr:rowOff>
    </xdr:to>
    <xdr:grpSp>
      <xdr:nvGrpSpPr>
        <xdr:cNvPr id="100" name="Group 99">
          <a:extLst>
            <a:ext uri="{FF2B5EF4-FFF2-40B4-BE49-F238E27FC236}">
              <a16:creationId xmlns:a16="http://schemas.microsoft.com/office/drawing/2014/main" id="{A6F4ADAD-FCA2-488D-A23A-50F998A03698}"/>
            </a:ext>
          </a:extLst>
        </xdr:cNvPr>
        <xdr:cNvGrpSpPr/>
      </xdr:nvGrpSpPr>
      <xdr:grpSpPr>
        <a:xfrm>
          <a:off x="6010283" y="3867150"/>
          <a:ext cx="1092992" cy="789191"/>
          <a:chOff x="8343900" y="1995335"/>
          <a:chExt cx="1486645" cy="1023414"/>
        </a:xfrm>
      </xdr:grpSpPr>
      <xdr:pic>
        <xdr:nvPicPr>
          <xdr:cNvPr id="101" name="Graphic 100" descr="Envelope with solid fill">
            <a:extLst>
              <a:ext uri="{FF2B5EF4-FFF2-40B4-BE49-F238E27FC236}">
                <a16:creationId xmlns:a16="http://schemas.microsoft.com/office/drawing/2014/main" id="{3C7870DD-6E37-6CAE-EEDE-9068D821F4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02" name="TextBox 101">
            <a:extLst>
              <a:ext uri="{FF2B5EF4-FFF2-40B4-BE49-F238E27FC236}">
                <a16:creationId xmlns:a16="http://schemas.microsoft.com/office/drawing/2014/main" id="{EE38C386-C0B1-FF19-F001-F59B8324CADC}"/>
              </a:ext>
            </a:extLst>
          </xdr:cNvPr>
          <xdr:cNvSpPr txBox="1"/>
        </xdr:nvSpPr>
        <xdr:spPr>
          <a:xfrm>
            <a:off x="8343900" y="2533650"/>
            <a:ext cx="1486645" cy="48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a:p>
            <a:r>
              <a:rPr lang="en-GB" sz="900" b="1">
                <a:solidFill>
                  <a:schemeClr val="accent5">
                    <a:lumMod val="50000"/>
                  </a:schemeClr>
                </a:solidFill>
              </a:rPr>
              <a:t>With Reason</a:t>
            </a:r>
          </a:p>
        </xdr:txBody>
      </xdr:sp>
    </xdr:grpSp>
    <xdr:clientData/>
  </xdr:twoCellAnchor>
  <xdr:twoCellAnchor>
    <xdr:from>
      <xdr:col>19</xdr:col>
      <xdr:colOff>571501</xdr:colOff>
      <xdr:row>18</xdr:row>
      <xdr:rowOff>76199</xdr:rowOff>
    </xdr:from>
    <xdr:to>
      <xdr:col>22</xdr:col>
      <xdr:colOff>495300</xdr:colOff>
      <xdr:row>26</xdr:row>
      <xdr:rowOff>142874</xdr:rowOff>
    </xdr:to>
    <xdr:sp macro="" textlink="">
      <xdr:nvSpPr>
        <xdr:cNvPr id="105" name="Rectangle 104">
          <a:extLst>
            <a:ext uri="{FF2B5EF4-FFF2-40B4-BE49-F238E27FC236}">
              <a16:creationId xmlns:a16="http://schemas.microsoft.com/office/drawing/2014/main" id="{AB50C6F3-1FE0-40CF-9CB4-47700E3BD5BF}"/>
            </a:ext>
          </a:extLst>
        </xdr:cNvPr>
        <xdr:cNvSpPr/>
      </xdr:nvSpPr>
      <xdr:spPr>
        <a:xfrm>
          <a:off x="13049251" y="3552824"/>
          <a:ext cx="1752599" cy="15906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lvl="1" algn="l"/>
          <a:r>
            <a:rPr lang="en-GB" sz="1100"/>
            <a:t>HODs/HR</a:t>
          </a:r>
          <a:r>
            <a:rPr lang="en-GB" sz="1100" baseline="0"/>
            <a:t> Approve wait for</a:t>
          </a:r>
          <a:endParaRPr lang="en-GB" sz="1100"/>
        </a:p>
        <a:p>
          <a:pPr lvl="1" algn="l"/>
          <a:r>
            <a:rPr lang="en-GB" sz="1100"/>
            <a:t>FA Approve </a:t>
          </a:r>
        </a:p>
        <a:p>
          <a:pPr lvl="1" algn="l"/>
          <a:r>
            <a:rPr lang="en-GB" sz="1100"/>
            <a:t>Document</a:t>
          </a:r>
          <a:r>
            <a:rPr lang="en-GB" sz="1100" baseline="0"/>
            <a:t> Check</a:t>
          </a:r>
        </a:p>
      </xdr:txBody>
    </xdr:sp>
    <xdr:clientData/>
  </xdr:twoCellAnchor>
  <xdr:twoCellAnchor>
    <xdr:from>
      <xdr:col>20</xdr:col>
      <xdr:colOff>19050</xdr:colOff>
      <xdr:row>28</xdr:row>
      <xdr:rowOff>57150</xdr:rowOff>
    </xdr:from>
    <xdr:to>
      <xdr:col>22</xdr:col>
      <xdr:colOff>438150</xdr:colOff>
      <xdr:row>34</xdr:row>
      <xdr:rowOff>171450</xdr:rowOff>
    </xdr:to>
    <xdr:sp macro="" textlink="">
      <xdr:nvSpPr>
        <xdr:cNvPr id="106" name="Flowchart: Decision 105">
          <a:extLst>
            <a:ext uri="{FF2B5EF4-FFF2-40B4-BE49-F238E27FC236}">
              <a16:creationId xmlns:a16="http://schemas.microsoft.com/office/drawing/2014/main" id="{145163AB-D05C-4504-9B93-58F140EE3BD1}"/>
            </a:ext>
          </a:extLst>
        </xdr:cNvPr>
        <xdr:cNvSpPr/>
      </xdr:nvSpPr>
      <xdr:spPr>
        <a:xfrm>
          <a:off x="13106400" y="5438775"/>
          <a:ext cx="1638300" cy="12573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100"/>
            <a:t>FA Approve ?</a:t>
          </a:r>
        </a:p>
        <a:p>
          <a:pPr algn="ctr"/>
          <a:r>
            <a:rPr lang="en-GB" sz="1100"/>
            <a:t>Yes/No</a:t>
          </a:r>
          <a:r>
            <a:rPr lang="en-GB" sz="1100" baseline="0"/>
            <a:t> </a:t>
          </a:r>
          <a:endParaRPr lang="en-GB" sz="1100"/>
        </a:p>
      </xdr:txBody>
    </xdr:sp>
    <xdr:clientData/>
  </xdr:twoCellAnchor>
  <xdr:twoCellAnchor>
    <xdr:from>
      <xdr:col>12</xdr:col>
      <xdr:colOff>19050</xdr:colOff>
      <xdr:row>27</xdr:row>
      <xdr:rowOff>47625</xdr:rowOff>
    </xdr:from>
    <xdr:to>
      <xdr:col>15</xdr:col>
      <xdr:colOff>581025</xdr:colOff>
      <xdr:row>34</xdr:row>
      <xdr:rowOff>180975</xdr:rowOff>
    </xdr:to>
    <xdr:sp macro="" textlink="">
      <xdr:nvSpPr>
        <xdr:cNvPr id="107" name="Rectangle 106">
          <a:extLst>
            <a:ext uri="{FF2B5EF4-FFF2-40B4-BE49-F238E27FC236}">
              <a16:creationId xmlns:a16="http://schemas.microsoft.com/office/drawing/2014/main" id="{F57803F8-A0C6-4621-A384-F2850EF024DE}"/>
            </a:ext>
          </a:extLst>
        </xdr:cNvPr>
        <xdr:cNvSpPr/>
      </xdr:nvSpPr>
      <xdr:spPr>
        <a:xfrm>
          <a:off x="8229600" y="5238750"/>
          <a:ext cx="2390775" cy="146685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lvl="1" algn="l"/>
          <a:r>
            <a:rPr lang="en-GB" sz="1100"/>
            <a:t>HR</a:t>
          </a:r>
          <a:r>
            <a:rPr lang="en-GB" sz="1100" baseline="0"/>
            <a:t> Approve With/WithOut Change Reimburse Amount</a:t>
          </a:r>
        </a:p>
        <a:p>
          <a:pPr lvl="1" algn="l"/>
          <a:r>
            <a:rPr lang="en-GB" sz="1100" baseline="0">
              <a:solidFill>
                <a:srgbClr val="FFFF00"/>
              </a:solidFill>
            </a:rPr>
            <a:t>OR</a:t>
          </a:r>
        </a:p>
        <a:p>
          <a:pPr lvl="1" algn="l"/>
          <a:r>
            <a:rPr lang="en-GB" sz="1100" baseline="0"/>
            <a:t>HR Reject</a:t>
          </a:r>
          <a:endParaRPr lang="en-GB" sz="1100"/>
        </a:p>
      </xdr:txBody>
    </xdr:sp>
    <xdr:clientData/>
  </xdr:twoCellAnchor>
  <xdr:twoCellAnchor>
    <xdr:from>
      <xdr:col>12</xdr:col>
      <xdr:colOff>395287</xdr:colOff>
      <xdr:row>36</xdr:row>
      <xdr:rowOff>28574</xdr:rowOff>
    </xdr:from>
    <xdr:to>
      <xdr:col>15</xdr:col>
      <xdr:colOff>204787</xdr:colOff>
      <xdr:row>42</xdr:row>
      <xdr:rowOff>142874</xdr:rowOff>
    </xdr:to>
    <xdr:sp macro="" textlink="">
      <xdr:nvSpPr>
        <xdr:cNvPr id="108" name="Flowchart: Decision 107">
          <a:extLst>
            <a:ext uri="{FF2B5EF4-FFF2-40B4-BE49-F238E27FC236}">
              <a16:creationId xmlns:a16="http://schemas.microsoft.com/office/drawing/2014/main" id="{FCD54D89-332D-4ECA-B6B2-F0F925762770}"/>
            </a:ext>
          </a:extLst>
        </xdr:cNvPr>
        <xdr:cNvSpPr/>
      </xdr:nvSpPr>
      <xdr:spPr>
        <a:xfrm>
          <a:off x="8605837" y="6934199"/>
          <a:ext cx="1638300" cy="1257300"/>
        </a:xfrm>
        <a:prstGeom prst="flowChartDecision">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100"/>
            <a:t>HR Approve ?</a:t>
          </a:r>
        </a:p>
        <a:p>
          <a:pPr algn="ctr"/>
          <a:r>
            <a:rPr lang="en-GB" sz="1100"/>
            <a:t>Yes/No</a:t>
          </a:r>
          <a:r>
            <a:rPr lang="en-GB" sz="1100" baseline="0"/>
            <a:t> </a:t>
          </a:r>
          <a:endParaRPr lang="en-GB" sz="1100"/>
        </a:p>
      </xdr:txBody>
    </xdr:sp>
    <xdr:clientData/>
  </xdr:twoCellAnchor>
  <xdr:twoCellAnchor>
    <xdr:from>
      <xdr:col>5</xdr:col>
      <xdr:colOff>457200</xdr:colOff>
      <xdr:row>32</xdr:row>
      <xdr:rowOff>142876</xdr:rowOff>
    </xdr:from>
    <xdr:to>
      <xdr:col>13</xdr:col>
      <xdr:colOff>604837</xdr:colOff>
      <xdr:row>42</xdr:row>
      <xdr:rowOff>142875</xdr:rowOff>
    </xdr:to>
    <xdr:cxnSp macro="">
      <xdr:nvCxnSpPr>
        <xdr:cNvPr id="109" name="Connector: Elbow 108">
          <a:extLst>
            <a:ext uri="{FF2B5EF4-FFF2-40B4-BE49-F238E27FC236}">
              <a16:creationId xmlns:a16="http://schemas.microsoft.com/office/drawing/2014/main" id="{BF5D59FC-D4C1-4B2A-8B58-409BD86D94B1}"/>
            </a:ext>
          </a:extLst>
        </xdr:cNvPr>
        <xdr:cNvCxnSpPr>
          <a:stCxn id="108" idx="2"/>
        </xdr:cNvCxnSpPr>
      </xdr:nvCxnSpPr>
      <xdr:spPr>
        <a:xfrm rot="5400000" flipH="1">
          <a:off x="5960269" y="4726782"/>
          <a:ext cx="1904999" cy="5024437"/>
        </a:xfrm>
        <a:prstGeom prst="bentConnector4">
          <a:avLst>
            <a:gd name="adj1" fmla="val -12000"/>
            <a:gd name="adj2" fmla="val 99858"/>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604837</xdr:colOff>
      <xdr:row>34</xdr:row>
      <xdr:rowOff>180975</xdr:rowOff>
    </xdr:from>
    <xdr:to>
      <xdr:col>13</xdr:col>
      <xdr:colOff>604838</xdr:colOff>
      <xdr:row>36</xdr:row>
      <xdr:rowOff>28574</xdr:rowOff>
    </xdr:to>
    <xdr:cxnSp macro="">
      <xdr:nvCxnSpPr>
        <xdr:cNvPr id="110" name="Straight Arrow Connector 109">
          <a:extLst>
            <a:ext uri="{FF2B5EF4-FFF2-40B4-BE49-F238E27FC236}">
              <a16:creationId xmlns:a16="http://schemas.microsoft.com/office/drawing/2014/main" id="{67E46C0B-8E09-4156-B7B0-A2B202FE06F2}"/>
            </a:ext>
          </a:extLst>
        </xdr:cNvPr>
        <xdr:cNvCxnSpPr>
          <a:stCxn id="107" idx="2"/>
          <a:endCxn id="108" idx="0"/>
        </xdr:cNvCxnSpPr>
      </xdr:nvCxnSpPr>
      <xdr:spPr>
        <a:xfrm flipH="1">
          <a:off x="9424987" y="6705600"/>
          <a:ext cx="1" cy="228599"/>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oneCellAnchor>
    <xdr:from>
      <xdr:col>10</xdr:col>
      <xdr:colOff>481012</xdr:colOff>
      <xdr:row>43</xdr:row>
      <xdr:rowOff>190499</xdr:rowOff>
    </xdr:from>
    <xdr:ext cx="2138599" cy="264560"/>
    <xdr:sp macro="" textlink="">
      <xdr:nvSpPr>
        <xdr:cNvPr id="111" name="TextBox 110">
          <a:extLst>
            <a:ext uri="{FF2B5EF4-FFF2-40B4-BE49-F238E27FC236}">
              <a16:creationId xmlns:a16="http://schemas.microsoft.com/office/drawing/2014/main" id="{077FC8B4-81FC-4F54-B437-418D6622CE78}"/>
            </a:ext>
          </a:extLst>
        </xdr:cNvPr>
        <xdr:cNvSpPr txBox="1"/>
      </xdr:nvSpPr>
      <xdr:spPr>
        <a:xfrm>
          <a:off x="7472362" y="8429624"/>
          <a:ext cx="21385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C00000"/>
              </a:solidFill>
            </a:rPr>
            <a:t>Reject/Cancel (HR Approve = NO)</a:t>
          </a:r>
        </a:p>
      </xdr:txBody>
    </xdr:sp>
    <xdr:clientData/>
  </xdr:oneCellAnchor>
  <xdr:twoCellAnchor>
    <xdr:from>
      <xdr:col>11</xdr:col>
      <xdr:colOff>185745</xdr:colOff>
      <xdr:row>39</xdr:row>
      <xdr:rowOff>180974</xdr:rowOff>
    </xdr:from>
    <xdr:to>
      <xdr:col>13</xdr:col>
      <xdr:colOff>59537</xdr:colOff>
      <xdr:row>44</xdr:row>
      <xdr:rowOff>17665</xdr:rowOff>
    </xdr:to>
    <xdr:grpSp>
      <xdr:nvGrpSpPr>
        <xdr:cNvPr id="112" name="Group 111">
          <a:extLst>
            <a:ext uri="{FF2B5EF4-FFF2-40B4-BE49-F238E27FC236}">
              <a16:creationId xmlns:a16="http://schemas.microsoft.com/office/drawing/2014/main" id="{E3915594-BC26-43C0-B3FA-90166BD0D99D}"/>
            </a:ext>
          </a:extLst>
        </xdr:cNvPr>
        <xdr:cNvGrpSpPr/>
      </xdr:nvGrpSpPr>
      <xdr:grpSpPr>
        <a:xfrm>
          <a:off x="6034095" y="7658099"/>
          <a:ext cx="1092992" cy="789191"/>
          <a:chOff x="8343900" y="1995335"/>
          <a:chExt cx="1486645" cy="1023414"/>
        </a:xfrm>
      </xdr:grpSpPr>
      <xdr:pic>
        <xdr:nvPicPr>
          <xdr:cNvPr id="113" name="Graphic 112" descr="Envelope with solid fill">
            <a:extLst>
              <a:ext uri="{FF2B5EF4-FFF2-40B4-BE49-F238E27FC236}">
                <a16:creationId xmlns:a16="http://schemas.microsoft.com/office/drawing/2014/main" id="{DEC90321-2E46-7484-70FF-B75D3D56F8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14" name="TextBox 113">
            <a:extLst>
              <a:ext uri="{FF2B5EF4-FFF2-40B4-BE49-F238E27FC236}">
                <a16:creationId xmlns:a16="http://schemas.microsoft.com/office/drawing/2014/main" id="{3E96F187-621E-AACC-3F15-DA4E54597318}"/>
              </a:ext>
            </a:extLst>
          </xdr:cNvPr>
          <xdr:cNvSpPr txBox="1"/>
        </xdr:nvSpPr>
        <xdr:spPr>
          <a:xfrm>
            <a:off x="8343900" y="2533650"/>
            <a:ext cx="1486645" cy="48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a:p>
            <a:r>
              <a:rPr lang="en-GB" sz="900" b="1">
                <a:solidFill>
                  <a:schemeClr val="accent5">
                    <a:lumMod val="50000"/>
                  </a:schemeClr>
                </a:solidFill>
              </a:rPr>
              <a:t>With Reason</a:t>
            </a:r>
          </a:p>
        </xdr:txBody>
      </xdr:sp>
    </xdr:grpSp>
    <xdr:clientData/>
  </xdr:twoCellAnchor>
  <xdr:twoCellAnchor>
    <xdr:from>
      <xdr:col>6</xdr:col>
      <xdr:colOff>476250</xdr:colOff>
      <xdr:row>31</xdr:row>
      <xdr:rowOff>19050</xdr:rowOff>
    </xdr:from>
    <xdr:to>
      <xdr:col>7</xdr:col>
      <xdr:colOff>352425</xdr:colOff>
      <xdr:row>31</xdr:row>
      <xdr:rowOff>19050</xdr:rowOff>
    </xdr:to>
    <xdr:cxnSp macro="">
      <xdr:nvCxnSpPr>
        <xdr:cNvPr id="115" name="Straight Arrow Connector 114">
          <a:extLst>
            <a:ext uri="{FF2B5EF4-FFF2-40B4-BE49-F238E27FC236}">
              <a16:creationId xmlns:a16="http://schemas.microsoft.com/office/drawing/2014/main" id="{9E1F23AC-10E1-4929-8477-C87CE3AC8529}"/>
            </a:ext>
          </a:extLst>
        </xdr:cNvPr>
        <xdr:cNvCxnSpPr>
          <a:stCxn id="81" idx="3"/>
          <a:endCxn id="91" idx="1"/>
        </xdr:cNvCxnSpPr>
      </xdr:nvCxnSpPr>
      <xdr:spPr>
        <a:xfrm>
          <a:off x="5029200" y="5972175"/>
          <a:ext cx="485775" cy="0"/>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9</xdr:col>
      <xdr:colOff>495300</xdr:colOff>
      <xdr:row>31</xdr:row>
      <xdr:rowOff>19050</xdr:rowOff>
    </xdr:from>
    <xdr:to>
      <xdr:col>12</xdr:col>
      <xdr:colOff>19050</xdr:colOff>
      <xdr:row>31</xdr:row>
      <xdr:rowOff>19050</xdr:rowOff>
    </xdr:to>
    <xdr:cxnSp macro="">
      <xdr:nvCxnSpPr>
        <xdr:cNvPr id="116" name="Straight Arrow Connector 115">
          <a:extLst>
            <a:ext uri="{FF2B5EF4-FFF2-40B4-BE49-F238E27FC236}">
              <a16:creationId xmlns:a16="http://schemas.microsoft.com/office/drawing/2014/main" id="{F6CF2E5F-43FC-4B85-830F-34946B91D034}"/>
            </a:ext>
          </a:extLst>
        </xdr:cNvPr>
        <xdr:cNvCxnSpPr>
          <a:stCxn id="91" idx="3"/>
          <a:endCxn id="107" idx="1"/>
        </xdr:cNvCxnSpPr>
      </xdr:nvCxnSpPr>
      <xdr:spPr>
        <a:xfrm>
          <a:off x="6877050" y="5972175"/>
          <a:ext cx="1352550" cy="0"/>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15</xdr:col>
      <xdr:colOff>209550</xdr:colOff>
      <xdr:row>19</xdr:row>
      <xdr:rowOff>95250</xdr:rowOff>
    </xdr:from>
    <xdr:to>
      <xdr:col>19</xdr:col>
      <xdr:colOff>552450</xdr:colOff>
      <xdr:row>19</xdr:row>
      <xdr:rowOff>95250</xdr:rowOff>
    </xdr:to>
    <xdr:cxnSp macro="">
      <xdr:nvCxnSpPr>
        <xdr:cNvPr id="117" name="Straight Arrow Connector 116">
          <a:extLst>
            <a:ext uri="{FF2B5EF4-FFF2-40B4-BE49-F238E27FC236}">
              <a16:creationId xmlns:a16="http://schemas.microsoft.com/office/drawing/2014/main" id="{92992EEF-2276-4B3D-BFE6-610427761FF2}"/>
            </a:ext>
          </a:extLst>
        </xdr:cNvPr>
        <xdr:cNvCxnSpPr>
          <a:stCxn id="96" idx="3"/>
        </xdr:cNvCxnSpPr>
      </xdr:nvCxnSpPr>
      <xdr:spPr>
        <a:xfrm>
          <a:off x="10248900" y="3762375"/>
          <a:ext cx="278130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204787</xdr:colOff>
      <xdr:row>39</xdr:row>
      <xdr:rowOff>76200</xdr:rowOff>
    </xdr:from>
    <xdr:to>
      <xdr:col>16</xdr:col>
      <xdr:colOff>323850</xdr:colOff>
      <xdr:row>39</xdr:row>
      <xdr:rowOff>85724</xdr:rowOff>
    </xdr:to>
    <xdr:cxnSp macro="">
      <xdr:nvCxnSpPr>
        <xdr:cNvPr id="118" name="Straight Arrow Connector 117">
          <a:extLst>
            <a:ext uri="{FF2B5EF4-FFF2-40B4-BE49-F238E27FC236}">
              <a16:creationId xmlns:a16="http://schemas.microsoft.com/office/drawing/2014/main" id="{B255AABC-BF4B-4511-B69B-AF24DD8E64E9}"/>
            </a:ext>
          </a:extLst>
        </xdr:cNvPr>
        <xdr:cNvCxnSpPr>
          <a:stCxn id="108" idx="3"/>
        </xdr:cNvCxnSpPr>
      </xdr:nvCxnSpPr>
      <xdr:spPr>
        <a:xfrm flipV="1">
          <a:off x="10244137" y="7553325"/>
          <a:ext cx="728663" cy="9524"/>
        </a:xfrm>
        <a:prstGeom prst="straightConnector1">
          <a:avLst/>
        </a:prstGeom>
        <a:ln>
          <a:headEnd type="none" w="med" len="med"/>
          <a:tailEnd type="none" w="med" len="med"/>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21</xdr:col>
      <xdr:colOff>228600</xdr:colOff>
      <xdr:row>26</xdr:row>
      <xdr:rowOff>142874</xdr:rowOff>
    </xdr:from>
    <xdr:to>
      <xdr:col>21</xdr:col>
      <xdr:colOff>228601</xdr:colOff>
      <xdr:row>28</xdr:row>
      <xdr:rowOff>57150</xdr:rowOff>
    </xdr:to>
    <xdr:cxnSp macro="">
      <xdr:nvCxnSpPr>
        <xdr:cNvPr id="119" name="Straight Arrow Connector 118">
          <a:extLst>
            <a:ext uri="{FF2B5EF4-FFF2-40B4-BE49-F238E27FC236}">
              <a16:creationId xmlns:a16="http://schemas.microsoft.com/office/drawing/2014/main" id="{13AC8EBF-51F3-410F-9687-E6580D204414}"/>
            </a:ext>
          </a:extLst>
        </xdr:cNvPr>
        <xdr:cNvCxnSpPr>
          <a:stCxn id="105" idx="2"/>
          <a:endCxn id="106" idx="0"/>
        </xdr:cNvCxnSpPr>
      </xdr:nvCxnSpPr>
      <xdr:spPr>
        <a:xfrm flipH="1">
          <a:off x="13925550" y="5143499"/>
          <a:ext cx="1" cy="29527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314327</xdr:colOff>
      <xdr:row>22</xdr:row>
      <xdr:rowOff>109536</xdr:rowOff>
    </xdr:from>
    <xdr:to>
      <xdr:col>19</xdr:col>
      <xdr:colOff>571502</xdr:colOff>
      <xdr:row>39</xdr:row>
      <xdr:rowOff>57153</xdr:rowOff>
    </xdr:to>
    <xdr:cxnSp macro="">
      <xdr:nvCxnSpPr>
        <xdr:cNvPr id="120" name="Connector: Elbow 119">
          <a:extLst>
            <a:ext uri="{FF2B5EF4-FFF2-40B4-BE49-F238E27FC236}">
              <a16:creationId xmlns:a16="http://schemas.microsoft.com/office/drawing/2014/main" id="{7DB265E8-0952-4600-883F-B0F2D6198EF8}"/>
            </a:ext>
          </a:extLst>
        </xdr:cNvPr>
        <xdr:cNvCxnSpPr>
          <a:stCxn id="105" idx="1"/>
        </xdr:cNvCxnSpPr>
      </xdr:nvCxnSpPr>
      <xdr:spPr>
        <a:xfrm rot="10800000" flipV="1">
          <a:off x="10963277" y="4348161"/>
          <a:ext cx="2085975" cy="3186117"/>
        </a:xfrm>
        <a:prstGeom prst="bentConnector2">
          <a:avLst/>
        </a:prstGeom>
        <a:ln>
          <a:headEnd type="triangle" w="med" len="med"/>
          <a:tailEnd type="none" w="med" len="med"/>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16</xdr:col>
      <xdr:colOff>600077</xdr:colOff>
      <xdr:row>26</xdr:row>
      <xdr:rowOff>28575</xdr:rowOff>
    </xdr:from>
    <xdr:to>
      <xdr:col>17</xdr:col>
      <xdr:colOff>0</xdr:colOff>
      <xdr:row>46</xdr:row>
      <xdr:rowOff>133350</xdr:rowOff>
    </xdr:to>
    <xdr:cxnSp macro="">
      <xdr:nvCxnSpPr>
        <xdr:cNvPr id="121" name="Straight Connector 120">
          <a:extLst>
            <a:ext uri="{FF2B5EF4-FFF2-40B4-BE49-F238E27FC236}">
              <a16:creationId xmlns:a16="http://schemas.microsoft.com/office/drawing/2014/main" id="{EB43D275-9B28-43DF-8A57-6E047B675A09}"/>
            </a:ext>
          </a:extLst>
        </xdr:cNvPr>
        <xdr:cNvCxnSpPr/>
      </xdr:nvCxnSpPr>
      <xdr:spPr>
        <a:xfrm>
          <a:off x="11249027" y="5029200"/>
          <a:ext cx="9523" cy="3914775"/>
        </a:xfrm>
        <a:prstGeom prst="line">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5</xdr:col>
      <xdr:colOff>266700</xdr:colOff>
      <xdr:row>22</xdr:row>
      <xdr:rowOff>133350</xdr:rowOff>
    </xdr:from>
    <xdr:to>
      <xdr:col>16</xdr:col>
      <xdr:colOff>590550</xdr:colOff>
      <xdr:row>26</xdr:row>
      <xdr:rowOff>38100</xdr:rowOff>
    </xdr:to>
    <xdr:cxnSp macro="">
      <xdr:nvCxnSpPr>
        <xdr:cNvPr id="122" name="Connector: Elbow 121">
          <a:extLst>
            <a:ext uri="{FF2B5EF4-FFF2-40B4-BE49-F238E27FC236}">
              <a16:creationId xmlns:a16="http://schemas.microsoft.com/office/drawing/2014/main" id="{C5A35E96-5B42-40F6-912D-7D6DC78248A0}"/>
            </a:ext>
          </a:extLst>
        </xdr:cNvPr>
        <xdr:cNvCxnSpPr>
          <a:endCxn id="80" idx="2"/>
        </xdr:cNvCxnSpPr>
      </xdr:nvCxnSpPr>
      <xdr:spPr>
        <a:xfrm rot="10800000">
          <a:off x="3314700" y="4371975"/>
          <a:ext cx="7029450" cy="666750"/>
        </a:xfrm>
        <a:prstGeom prst="bentConnector2">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twoCellAnchor>
    <xdr:from>
      <xdr:col>17</xdr:col>
      <xdr:colOff>0</xdr:colOff>
      <xdr:row>31</xdr:row>
      <xdr:rowOff>114300</xdr:rowOff>
    </xdr:from>
    <xdr:to>
      <xdr:col>20</xdr:col>
      <xdr:colOff>19050</xdr:colOff>
      <xdr:row>31</xdr:row>
      <xdr:rowOff>123825</xdr:rowOff>
    </xdr:to>
    <xdr:cxnSp macro="">
      <xdr:nvCxnSpPr>
        <xdr:cNvPr id="123" name="Straight Arrow Connector 122">
          <a:extLst>
            <a:ext uri="{FF2B5EF4-FFF2-40B4-BE49-F238E27FC236}">
              <a16:creationId xmlns:a16="http://schemas.microsoft.com/office/drawing/2014/main" id="{EF00FA14-BCF8-4216-9593-89B5FC70CFC8}"/>
            </a:ext>
          </a:extLst>
        </xdr:cNvPr>
        <xdr:cNvCxnSpPr>
          <a:stCxn id="106" idx="1"/>
        </xdr:cNvCxnSpPr>
      </xdr:nvCxnSpPr>
      <xdr:spPr>
        <a:xfrm flipH="1">
          <a:off x="11258550" y="6067425"/>
          <a:ext cx="1847850" cy="9525"/>
        </a:xfrm>
        <a:prstGeom prst="straightConnector1">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twoCellAnchor>
    <xdr:from>
      <xdr:col>5</xdr:col>
      <xdr:colOff>242888</xdr:colOff>
      <xdr:row>32</xdr:row>
      <xdr:rowOff>133350</xdr:rowOff>
    </xdr:from>
    <xdr:to>
      <xdr:col>17</xdr:col>
      <xdr:colOff>0</xdr:colOff>
      <xdr:row>46</xdr:row>
      <xdr:rowOff>133350</xdr:rowOff>
    </xdr:to>
    <xdr:cxnSp macro="">
      <xdr:nvCxnSpPr>
        <xdr:cNvPr id="124" name="Connector: Elbow 123">
          <a:extLst>
            <a:ext uri="{FF2B5EF4-FFF2-40B4-BE49-F238E27FC236}">
              <a16:creationId xmlns:a16="http://schemas.microsoft.com/office/drawing/2014/main" id="{8B5A152C-EC6E-4046-AFA0-A57466146271}"/>
            </a:ext>
          </a:extLst>
        </xdr:cNvPr>
        <xdr:cNvCxnSpPr>
          <a:endCxn id="81" idx="2"/>
        </xdr:cNvCxnSpPr>
      </xdr:nvCxnSpPr>
      <xdr:spPr>
        <a:xfrm rot="10800000">
          <a:off x="4186238" y="6276975"/>
          <a:ext cx="7072312" cy="2667000"/>
        </a:xfrm>
        <a:prstGeom prst="bentConnector2">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oneCellAnchor>
    <xdr:from>
      <xdr:col>17</xdr:col>
      <xdr:colOff>276225</xdr:colOff>
      <xdr:row>31</xdr:row>
      <xdr:rowOff>104775</xdr:rowOff>
    </xdr:from>
    <xdr:ext cx="1675074" cy="264560"/>
    <xdr:sp macro="" textlink="">
      <xdr:nvSpPr>
        <xdr:cNvPr id="125" name="TextBox 124">
          <a:extLst>
            <a:ext uri="{FF2B5EF4-FFF2-40B4-BE49-F238E27FC236}">
              <a16:creationId xmlns:a16="http://schemas.microsoft.com/office/drawing/2014/main" id="{804AB013-2D8A-4B12-8F2D-A15C2EF33028}"/>
            </a:ext>
          </a:extLst>
        </xdr:cNvPr>
        <xdr:cNvSpPr txBox="1"/>
      </xdr:nvSpPr>
      <xdr:spPr>
        <a:xfrm>
          <a:off x="11534775" y="6057900"/>
          <a:ext cx="16750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2">
                  <a:lumMod val="75000"/>
                </a:schemeClr>
              </a:solidFill>
            </a:rPr>
            <a:t>Reject (FA Approve = NO)</a:t>
          </a:r>
        </a:p>
      </xdr:txBody>
    </xdr:sp>
    <xdr:clientData/>
  </xdr:oneCellAnchor>
  <xdr:twoCellAnchor>
    <xdr:from>
      <xdr:col>17</xdr:col>
      <xdr:colOff>266700</xdr:colOff>
      <xdr:row>27</xdr:row>
      <xdr:rowOff>85725</xdr:rowOff>
    </xdr:from>
    <xdr:to>
      <xdr:col>19</xdr:col>
      <xdr:colOff>140492</xdr:colOff>
      <xdr:row>31</xdr:row>
      <xdr:rowOff>112916</xdr:rowOff>
    </xdr:to>
    <xdr:grpSp>
      <xdr:nvGrpSpPr>
        <xdr:cNvPr id="126" name="Group 125">
          <a:extLst>
            <a:ext uri="{FF2B5EF4-FFF2-40B4-BE49-F238E27FC236}">
              <a16:creationId xmlns:a16="http://schemas.microsoft.com/office/drawing/2014/main" id="{78DE9120-E450-4289-ADB5-BF604C42C10A}"/>
            </a:ext>
          </a:extLst>
        </xdr:cNvPr>
        <xdr:cNvGrpSpPr/>
      </xdr:nvGrpSpPr>
      <xdr:grpSpPr>
        <a:xfrm>
          <a:off x="9772650" y="5276850"/>
          <a:ext cx="1092992" cy="789191"/>
          <a:chOff x="8343900" y="1995335"/>
          <a:chExt cx="1486645" cy="1023414"/>
        </a:xfrm>
      </xdr:grpSpPr>
      <xdr:pic>
        <xdr:nvPicPr>
          <xdr:cNvPr id="127" name="Graphic 126" descr="Envelope with solid fill">
            <a:extLst>
              <a:ext uri="{FF2B5EF4-FFF2-40B4-BE49-F238E27FC236}">
                <a16:creationId xmlns:a16="http://schemas.microsoft.com/office/drawing/2014/main" id="{6874F837-A954-F18A-08A2-94482C6533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28" name="TextBox 127">
            <a:extLst>
              <a:ext uri="{FF2B5EF4-FFF2-40B4-BE49-F238E27FC236}">
                <a16:creationId xmlns:a16="http://schemas.microsoft.com/office/drawing/2014/main" id="{D3F06677-13A3-9553-23DA-B0508EAB9B7F}"/>
              </a:ext>
            </a:extLst>
          </xdr:cNvPr>
          <xdr:cNvSpPr txBox="1"/>
        </xdr:nvSpPr>
        <xdr:spPr>
          <a:xfrm>
            <a:off x="8343900" y="2533650"/>
            <a:ext cx="1486645" cy="48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a:p>
            <a:r>
              <a:rPr lang="en-GB" sz="900" b="1">
                <a:solidFill>
                  <a:schemeClr val="accent5">
                    <a:lumMod val="50000"/>
                  </a:schemeClr>
                </a:solidFill>
              </a:rPr>
              <a:t>With Reason</a:t>
            </a:r>
          </a:p>
        </xdr:txBody>
      </xdr:sp>
    </xdr:grpSp>
    <xdr:clientData/>
  </xdr:twoCellAnchor>
  <xdr:twoCellAnchor>
    <xdr:from>
      <xdr:col>25</xdr:col>
      <xdr:colOff>200025</xdr:colOff>
      <xdr:row>28</xdr:row>
      <xdr:rowOff>180975</xdr:rowOff>
    </xdr:from>
    <xdr:to>
      <xdr:col>28</xdr:col>
      <xdr:colOff>590550</xdr:colOff>
      <xdr:row>34</xdr:row>
      <xdr:rowOff>57150</xdr:rowOff>
    </xdr:to>
    <xdr:sp macro="" textlink="">
      <xdr:nvSpPr>
        <xdr:cNvPr id="129" name="Rectangle 128">
          <a:extLst>
            <a:ext uri="{FF2B5EF4-FFF2-40B4-BE49-F238E27FC236}">
              <a16:creationId xmlns:a16="http://schemas.microsoft.com/office/drawing/2014/main" id="{CBD07D48-B806-4718-9F05-4ABDF93023CF}"/>
            </a:ext>
          </a:extLst>
        </xdr:cNvPr>
        <xdr:cNvSpPr/>
      </xdr:nvSpPr>
      <xdr:spPr>
        <a:xfrm>
          <a:off x="16335375" y="5562600"/>
          <a:ext cx="2219325" cy="10191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lvl="1" algn="l"/>
          <a:r>
            <a:rPr lang="en-GB" sz="1100" baseline="0"/>
            <a:t>FA Approved wait for FA Reimbursement All the FA Approved Transactions</a:t>
          </a:r>
        </a:p>
      </xdr:txBody>
    </xdr:sp>
    <xdr:clientData/>
  </xdr:twoCellAnchor>
  <xdr:oneCellAnchor>
    <xdr:from>
      <xdr:col>22</xdr:col>
      <xdr:colOff>523875</xdr:colOff>
      <xdr:row>30</xdr:row>
      <xdr:rowOff>9525</xdr:rowOff>
    </xdr:from>
    <xdr:ext cx="1538755" cy="264560"/>
    <xdr:sp macro="" textlink="">
      <xdr:nvSpPr>
        <xdr:cNvPr id="130" name="TextBox 129">
          <a:extLst>
            <a:ext uri="{FF2B5EF4-FFF2-40B4-BE49-F238E27FC236}">
              <a16:creationId xmlns:a16="http://schemas.microsoft.com/office/drawing/2014/main" id="{A0C65E5A-4485-4EE5-B1F2-0AD4B85AD94A}"/>
            </a:ext>
          </a:extLst>
        </xdr:cNvPr>
        <xdr:cNvSpPr txBox="1"/>
      </xdr:nvSpPr>
      <xdr:spPr>
        <a:xfrm>
          <a:off x="14830425" y="5772150"/>
          <a:ext cx="15387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6">
                  <a:lumMod val="50000"/>
                </a:schemeClr>
              </a:solidFill>
            </a:rPr>
            <a:t>YES (FA Approve = YES)</a:t>
          </a:r>
        </a:p>
      </xdr:txBody>
    </xdr:sp>
    <xdr:clientData/>
  </xdr:oneCellAnchor>
  <xdr:oneCellAnchor>
    <xdr:from>
      <xdr:col>15</xdr:col>
      <xdr:colOff>276225</xdr:colOff>
      <xdr:row>21</xdr:row>
      <xdr:rowOff>47625</xdr:rowOff>
    </xdr:from>
    <xdr:ext cx="1556965" cy="264560"/>
    <xdr:sp macro="" textlink="">
      <xdr:nvSpPr>
        <xdr:cNvPr id="131" name="TextBox 130">
          <a:extLst>
            <a:ext uri="{FF2B5EF4-FFF2-40B4-BE49-F238E27FC236}">
              <a16:creationId xmlns:a16="http://schemas.microsoft.com/office/drawing/2014/main" id="{85A3C3E8-1A68-459C-A7FD-F4D893A302EC}"/>
            </a:ext>
          </a:extLst>
        </xdr:cNvPr>
        <xdr:cNvSpPr txBox="1"/>
      </xdr:nvSpPr>
      <xdr:spPr>
        <a:xfrm>
          <a:off x="10315575" y="4095750"/>
          <a:ext cx="15569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6">
                  <a:lumMod val="50000"/>
                </a:schemeClr>
              </a:solidFill>
            </a:rPr>
            <a:t>YES (HR Approve = YES)</a:t>
          </a:r>
        </a:p>
      </xdr:txBody>
    </xdr:sp>
    <xdr:clientData/>
  </xdr:oneCellAnchor>
  <xdr:oneCellAnchor>
    <xdr:from>
      <xdr:col>15</xdr:col>
      <xdr:colOff>247650</xdr:colOff>
      <xdr:row>18</xdr:row>
      <xdr:rowOff>9525</xdr:rowOff>
    </xdr:from>
    <xdr:ext cx="1718163" cy="264560"/>
    <xdr:sp macro="" textlink="">
      <xdr:nvSpPr>
        <xdr:cNvPr id="132" name="TextBox 131">
          <a:extLst>
            <a:ext uri="{FF2B5EF4-FFF2-40B4-BE49-F238E27FC236}">
              <a16:creationId xmlns:a16="http://schemas.microsoft.com/office/drawing/2014/main" id="{A8E62A26-23F2-4EAE-9123-A3F53920512E}"/>
            </a:ext>
          </a:extLst>
        </xdr:cNvPr>
        <xdr:cNvSpPr txBox="1"/>
      </xdr:nvSpPr>
      <xdr:spPr>
        <a:xfrm>
          <a:off x="10287000" y="3486150"/>
          <a:ext cx="171816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chemeClr val="accent6">
                  <a:lumMod val="50000"/>
                </a:schemeClr>
              </a:solidFill>
            </a:rPr>
            <a:t>YES (HODs Approve = YES)</a:t>
          </a:r>
        </a:p>
      </xdr:txBody>
    </xdr:sp>
    <xdr:clientData/>
  </xdr:oneCellAnchor>
  <xdr:twoCellAnchor>
    <xdr:from>
      <xdr:col>18</xdr:col>
      <xdr:colOff>104774</xdr:colOff>
      <xdr:row>19</xdr:row>
      <xdr:rowOff>38102</xdr:rowOff>
    </xdr:from>
    <xdr:to>
      <xdr:col>19</xdr:col>
      <xdr:colOff>502441</xdr:colOff>
      <xdr:row>22</xdr:row>
      <xdr:rowOff>104778</xdr:rowOff>
    </xdr:to>
    <xdr:grpSp>
      <xdr:nvGrpSpPr>
        <xdr:cNvPr id="133" name="Group 132">
          <a:extLst>
            <a:ext uri="{FF2B5EF4-FFF2-40B4-BE49-F238E27FC236}">
              <a16:creationId xmlns:a16="http://schemas.microsoft.com/office/drawing/2014/main" id="{0575CD4E-5D78-4CB7-BADC-62BF2B8EB48B}"/>
            </a:ext>
          </a:extLst>
        </xdr:cNvPr>
        <xdr:cNvGrpSpPr/>
      </xdr:nvGrpSpPr>
      <xdr:grpSpPr>
        <a:xfrm>
          <a:off x="10220324" y="3705227"/>
          <a:ext cx="1007267" cy="638176"/>
          <a:chOff x="8259551" y="2044790"/>
          <a:chExt cx="1486645" cy="828370"/>
        </a:xfrm>
      </xdr:grpSpPr>
      <xdr:pic>
        <xdr:nvPicPr>
          <xdr:cNvPr id="134" name="Graphic 133" descr="Envelope with solid fill">
            <a:extLst>
              <a:ext uri="{FF2B5EF4-FFF2-40B4-BE49-F238E27FC236}">
                <a16:creationId xmlns:a16="http://schemas.microsoft.com/office/drawing/2014/main" id="{01D8C106-1742-CA44-7825-2CD616632AA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695288" y="2044790"/>
            <a:ext cx="714376" cy="714376"/>
          </a:xfrm>
          <a:prstGeom prst="rect">
            <a:avLst/>
          </a:prstGeom>
        </xdr:spPr>
      </xdr:pic>
      <xdr:sp macro="" textlink="">
        <xdr:nvSpPr>
          <xdr:cNvPr id="135" name="TextBox 134">
            <a:extLst>
              <a:ext uri="{FF2B5EF4-FFF2-40B4-BE49-F238E27FC236}">
                <a16:creationId xmlns:a16="http://schemas.microsoft.com/office/drawing/2014/main" id="{4E52DED2-74AE-BF1B-451B-58D8B417F13F}"/>
              </a:ext>
            </a:extLst>
          </xdr:cNvPr>
          <xdr:cNvSpPr txBox="1"/>
        </xdr:nvSpPr>
        <xdr:spPr>
          <a:xfrm>
            <a:off x="8259551" y="2570741"/>
            <a:ext cx="1486645" cy="3024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xdr:txBody>
      </xdr:sp>
    </xdr:grpSp>
    <xdr:clientData/>
  </xdr:twoCellAnchor>
  <xdr:twoCellAnchor>
    <xdr:from>
      <xdr:col>22</xdr:col>
      <xdr:colOff>438150</xdr:colOff>
      <xdr:row>31</xdr:row>
      <xdr:rowOff>114300</xdr:rowOff>
    </xdr:from>
    <xdr:to>
      <xdr:col>25</xdr:col>
      <xdr:colOff>200025</xdr:colOff>
      <xdr:row>31</xdr:row>
      <xdr:rowOff>119063</xdr:rowOff>
    </xdr:to>
    <xdr:cxnSp macro="">
      <xdr:nvCxnSpPr>
        <xdr:cNvPr id="136" name="Straight Arrow Connector 135">
          <a:extLst>
            <a:ext uri="{FF2B5EF4-FFF2-40B4-BE49-F238E27FC236}">
              <a16:creationId xmlns:a16="http://schemas.microsoft.com/office/drawing/2014/main" id="{AD69920F-8F7E-492D-824D-93A33AB0C83B}"/>
            </a:ext>
          </a:extLst>
        </xdr:cNvPr>
        <xdr:cNvCxnSpPr>
          <a:stCxn id="106" idx="3"/>
          <a:endCxn id="129" idx="1"/>
        </xdr:cNvCxnSpPr>
      </xdr:nvCxnSpPr>
      <xdr:spPr>
        <a:xfrm>
          <a:off x="14744700" y="6067425"/>
          <a:ext cx="1590675" cy="476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66675</xdr:colOff>
      <xdr:row>31</xdr:row>
      <xdr:rowOff>57150</xdr:rowOff>
    </xdr:from>
    <xdr:to>
      <xdr:col>24</xdr:col>
      <xdr:colOff>550067</xdr:colOff>
      <xdr:row>34</xdr:row>
      <xdr:rowOff>133969</xdr:rowOff>
    </xdr:to>
    <xdr:grpSp>
      <xdr:nvGrpSpPr>
        <xdr:cNvPr id="137" name="Group 136">
          <a:extLst>
            <a:ext uri="{FF2B5EF4-FFF2-40B4-BE49-F238E27FC236}">
              <a16:creationId xmlns:a16="http://schemas.microsoft.com/office/drawing/2014/main" id="{8B1D5392-084A-42F5-8EA5-59F5E7F732CA}"/>
            </a:ext>
          </a:extLst>
        </xdr:cNvPr>
        <xdr:cNvGrpSpPr/>
      </xdr:nvGrpSpPr>
      <xdr:grpSpPr>
        <a:xfrm>
          <a:off x="13230225" y="6010275"/>
          <a:ext cx="1092992" cy="648319"/>
          <a:chOff x="8343900" y="1995335"/>
          <a:chExt cx="1486645" cy="840733"/>
        </a:xfrm>
      </xdr:grpSpPr>
      <xdr:pic>
        <xdr:nvPicPr>
          <xdr:cNvPr id="138" name="Graphic 137" descr="Envelope with solid fill">
            <a:extLst>
              <a:ext uri="{FF2B5EF4-FFF2-40B4-BE49-F238E27FC236}">
                <a16:creationId xmlns:a16="http://schemas.microsoft.com/office/drawing/2014/main" id="{DF2A2C11-1B6A-5110-0B72-3867911E0D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3404" y="1995335"/>
            <a:ext cx="714376" cy="714376"/>
          </a:xfrm>
          <a:prstGeom prst="rect">
            <a:avLst/>
          </a:prstGeom>
        </xdr:spPr>
      </xdr:pic>
      <xdr:sp macro="" textlink="">
        <xdr:nvSpPr>
          <xdr:cNvPr id="139" name="TextBox 138">
            <a:extLst>
              <a:ext uri="{FF2B5EF4-FFF2-40B4-BE49-F238E27FC236}">
                <a16:creationId xmlns:a16="http://schemas.microsoft.com/office/drawing/2014/main" id="{88CE7421-FBAA-8E1B-F438-0E8273337AD4}"/>
              </a:ext>
            </a:extLst>
          </xdr:cNvPr>
          <xdr:cNvSpPr txBox="1"/>
        </xdr:nvSpPr>
        <xdr:spPr>
          <a:xfrm>
            <a:off x="8343900" y="2533650"/>
            <a:ext cx="1486645" cy="3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900" b="1">
                <a:solidFill>
                  <a:schemeClr val="accent5">
                    <a:lumMod val="50000"/>
                  </a:schemeClr>
                </a:solidFill>
              </a:rPr>
              <a:t>Email to Requester</a:t>
            </a:r>
          </a:p>
        </xdr:txBody>
      </xdr:sp>
    </xdr:grpSp>
    <xdr:clientData/>
  </xdr:twoCellAnchor>
  <xdr:twoCellAnchor editAs="oneCell">
    <xdr:from>
      <xdr:col>25</xdr:col>
      <xdr:colOff>495299</xdr:colOff>
      <xdr:row>49</xdr:row>
      <xdr:rowOff>76200</xdr:rowOff>
    </xdr:from>
    <xdr:to>
      <xdr:col>28</xdr:col>
      <xdr:colOff>324168</xdr:colOff>
      <xdr:row>52</xdr:row>
      <xdr:rowOff>174674</xdr:rowOff>
    </xdr:to>
    <xdr:pic>
      <xdr:nvPicPr>
        <xdr:cNvPr id="140" name="Picture 139">
          <a:extLst>
            <a:ext uri="{FF2B5EF4-FFF2-40B4-BE49-F238E27FC236}">
              <a16:creationId xmlns:a16="http://schemas.microsoft.com/office/drawing/2014/main" id="{19BD8B3F-1AF1-460A-9C62-A06CD10DF508}"/>
            </a:ext>
          </a:extLst>
        </xdr:cNvPr>
        <xdr:cNvPicPr>
          <a:picLocks noChangeAspect="1"/>
        </xdr:cNvPicPr>
      </xdr:nvPicPr>
      <xdr:blipFill>
        <a:blip xmlns:r="http://schemas.openxmlformats.org/officeDocument/2006/relationships" r:embed="rId3"/>
        <a:stretch>
          <a:fillRect/>
        </a:stretch>
      </xdr:blipFill>
      <xdr:spPr>
        <a:xfrm>
          <a:off x="16630649" y="9458325"/>
          <a:ext cx="1657669" cy="669974"/>
        </a:xfrm>
        <a:prstGeom prst="rect">
          <a:avLst/>
        </a:prstGeom>
        <a:ln w="3175">
          <a:solidFill>
            <a:schemeClr val="tx1"/>
          </a:solidFill>
        </a:ln>
      </xdr:spPr>
    </xdr:pic>
    <xdr:clientData/>
  </xdr:twoCellAnchor>
  <xdr:twoCellAnchor>
    <xdr:from>
      <xdr:col>27</xdr:col>
      <xdr:colOff>90488</xdr:colOff>
      <xdr:row>34</xdr:row>
      <xdr:rowOff>57150</xdr:rowOff>
    </xdr:from>
    <xdr:to>
      <xdr:col>27</xdr:col>
      <xdr:colOff>104934</xdr:colOff>
      <xdr:row>49</xdr:row>
      <xdr:rowOff>76200</xdr:rowOff>
    </xdr:to>
    <xdr:cxnSp macro="">
      <xdr:nvCxnSpPr>
        <xdr:cNvPr id="141" name="Straight Arrow Connector 140">
          <a:extLst>
            <a:ext uri="{FF2B5EF4-FFF2-40B4-BE49-F238E27FC236}">
              <a16:creationId xmlns:a16="http://schemas.microsoft.com/office/drawing/2014/main" id="{9AE51174-66BF-4514-B4CF-FF029CCA9659}"/>
            </a:ext>
          </a:extLst>
        </xdr:cNvPr>
        <xdr:cNvCxnSpPr>
          <a:stCxn id="129" idx="2"/>
          <a:endCxn id="140" idx="0"/>
        </xdr:cNvCxnSpPr>
      </xdr:nvCxnSpPr>
      <xdr:spPr>
        <a:xfrm>
          <a:off x="17445038" y="6581775"/>
          <a:ext cx="14446" cy="287655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25</xdr:col>
      <xdr:colOff>190501</xdr:colOff>
      <xdr:row>35</xdr:row>
      <xdr:rowOff>114300</xdr:rowOff>
    </xdr:from>
    <xdr:to>
      <xdr:col>29</xdr:col>
      <xdr:colOff>495301</xdr:colOff>
      <xdr:row>42</xdr:row>
      <xdr:rowOff>57150</xdr:rowOff>
    </xdr:to>
    <xdr:sp macro="" textlink="">
      <xdr:nvSpPr>
        <xdr:cNvPr id="142" name="Rectangle: Rounded Corners 141">
          <a:extLst>
            <a:ext uri="{FF2B5EF4-FFF2-40B4-BE49-F238E27FC236}">
              <a16:creationId xmlns:a16="http://schemas.microsoft.com/office/drawing/2014/main" id="{2F10332A-6EFD-4F7D-8605-E9D9E1CDC30B}"/>
            </a:ext>
          </a:extLst>
        </xdr:cNvPr>
        <xdr:cNvSpPr/>
      </xdr:nvSpPr>
      <xdr:spPr>
        <a:xfrm>
          <a:off x="16325851" y="6829425"/>
          <a:ext cx="2743200" cy="12763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GB" sz="1100" b="1"/>
            <a:t>Grouping for</a:t>
          </a:r>
          <a:r>
            <a:rPr lang="en-GB" sz="1100" b="1" baseline="0"/>
            <a:t> Reimbursement </a:t>
          </a:r>
          <a:r>
            <a:rPr lang="en-GB" sz="1100" baseline="0"/>
            <a:t>by </a:t>
          </a:r>
        </a:p>
        <a:p>
          <a:pPr algn="l"/>
          <a:r>
            <a:rPr lang="en-GB" sz="1100" baseline="0"/>
            <a:t>Range of FA Approved Date</a:t>
          </a:r>
        </a:p>
        <a:p>
          <a:pPr algn="l"/>
          <a:r>
            <a:rPr lang="en-GB" sz="1100" baseline="0"/>
            <a:t>[Example]</a:t>
          </a:r>
        </a:p>
        <a:p>
          <a:pPr algn="l"/>
          <a:r>
            <a:rPr lang="en-GB" sz="1100" baseline="0"/>
            <a:t>FA Approved Date from : 01/10/2021</a:t>
          </a:r>
        </a:p>
        <a:p>
          <a:pPr algn="l"/>
          <a:r>
            <a:rPr lang="en-GB" sz="1100" baseline="0"/>
            <a:t>FA Approved Date to : 31/10/2021</a:t>
          </a:r>
        </a:p>
        <a:p>
          <a:pPr algn="l"/>
          <a:r>
            <a:rPr lang="en-GB" sz="1100" baseline="0"/>
            <a:t>[Reimburse BatchNO] BT21100131</a:t>
          </a:r>
          <a:endParaRPr lang="en-GB" sz="1100"/>
        </a:p>
      </xdr:txBody>
    </xdr:sp>
    <xdr:clientData/>
  </xdr:twoCellAnchor>
  <xdr:twoCellAnchor>
    <xdr:from>
      <xdr:col>25</xdr:col>
      <xdr:colOff>228600</xdr:colOff>
      <xdr:row>43</xdr:row>
      <xdr:rowOff>66675</xdr:rowOff>
    </xdr:from>
    <xdr:to>
      <xdr:col>29</xdr:col>
      <xdr:colOff>504825</xdr:colOff>
      <xdr:row>47</xdr:row>
      <xdr:rowOff>47625</xdr:rowOff>
    </xdr:to>
    <xdr:sp macro="" textlink="">
      <xdr:nvSpPr>
        <xdr:cNvPr id="143" name="Rectangle: Rounded Corners 142">
          <a:extLst>
            <a:ext uri="{FF2B5EF4-FFF2-40B4-BE49-F238E27FC236}">
              <a16:creationId xmlns:a16="http://schemas.microsoft.com/office/drawing/2014/main" id="{F3ADFE73-2086-461F-A964-7CC36ADE050A}"/>
            </a:ext>
          </a:extLst>
        </xdr:cNvPr>
        <xdr:cNvSpPr/>
      </xdr:nvSpPr>
      <xdr:spPr>
        <a:xfrm>
          <a:off x="16363950" y="8305800"/>
          <a:ext cx="2714625" cy="742950"/>
        </a:xfrm>
        <a:prstGeom prst="roundRect">
          <a:avLst/>
        </a:prstGeom>
        <a:solidFill>
          <a:srgbClr val="7030A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GB" sz="1100" b="1"/>
            <a:t>EXPORT</a:t>
          </a:r>
          <a:r>
            <a:rPr lang="en-GB" sz="1100" b="1" baseline="0"/>
            <a:t> TO EXCEL </a:t>
          </a:r>
          <a:r>
            <a:rPr lang="en-GB" sz="1100" baseline="0"/>
            <a:t>- For Import to Peoplesoft  [by </a:t>
          </a:r>
          <a:r>
            <a:rPr lang="en-GB" sz="1400" baseline="0">
              <a:solidFill>
                <a:schemeClr val="bg1"/>
              </a:solidFill>
            </a:rPr>
            <a:t>PPM</a:t>
          </a:r>
          <a:r>
            <a:rPr lang="en-GB" sz="1100" baseline="0"/>
            <a:t>]</a:t>
          </a:r>
        </a:p>
        <a:p>
          <a:pPr algn="l"/>
          <a:r>
            <a:rPr lang="en-GB" sz="1100" baseline="0"/>
            <a:t>Select by [Reimburse BatchNO]</a:t>
          </a:r>
        </a:p>
        <a:p>
          <a:pPr algn="l"/>
          <a:endParaRPr lang="en-GB" sz="1100"/>
        </a:p>
      </xdr:txBody>
    </xdr:sp>
    <xdr:clientData/>
  </xdr:twoCellAnchor>
  <xdr:twoCellAnchor>
    <xdr:from>
      <xdr:col>24</xdr:col>
      <xdr:colOff>28575</xdr:colOff>
      <xdr:row>51</xdr:row>
      <xdr:rowOff>28575</xdr:rowOff>
    </xdr:from>
    <xdr:to>
      <xdr:col>25</xdr:col>
      <xdr:colOff>495299</xdr:colOff>
      <xdr:row>51</xdr:row>
      <xdr:rowOff>30187</xdr:rowOff>
    </xdr:to>
    <xdr:cxnSp macro="">
      <xdr:nvCxnSpPr>
        <xdr:cNvPr id="144" name="Straight Arrow Connector 143">
          <a:extLst>
            <a:ext uri="{FF2B5EF4-FFF2-40B4-BE49-F238E27FC236}">
              <a16:creationId xmlns:a16="http://schemas.microsoft.com/office/drawing/2014/main" id="{69FAE434-A065-46D9-96BB-A4BE7EA927AF}"/>
            </a:ext>
          </a:extLst>
        </xdr:cNvPr>
        <xdr:cNvCxnSpPr>
          <a:stCxn id="140" idx="1"/>
        </xdr:cNvCxnSpPr>
      </xdr:nvCxnSpPr>
      <xdr:spPr>
        <a:xfrm flipH="1" flipV="1">
          <a:off x="15554325" y="9791700"/>
          <a:ext cx="1076324" cy="16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19</xdr:col>
      <xdr:colOff>390525</xdr:colOff>
      <xdr:row>48</xdr:row>
      <xdr:rowOff>133349</xdr:rowOff>
    </xdr:from>
    <xdr:ext cx="2648291" cy="1133475"/>
    <xdr:sp macro="" textlink="">
      <xdr:nvSpPr>
        <xdr:cNvPr id="145" name="TextBox 144">
          <a:extLst>
            <a:ext uri="{FF2B5EF4-FFF2-40B4-BE49-F238E27FC236}">
              <a16:creationId xmlns:a16="http://schemas.microsoft.com/office/drawing/2014/main" id="{B8EAEACF-E3F5-45F5-B59A-B4ACC8427543}"/>
            </a:ext>
          </a:extLst>
        </xdr:cNvPr>
        <xdr:cNvSpPr txBox="1"/>
      </xdr:nvSpPr>
      <xdr:spPr>
        <a:xfrm>
          <a:off x="12868275" y="9324974"/>
          <a:ext cx="2648291" cy="11334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noAutofit/>
        </a:bodyPr>
        <a:lstStyle/>
        <a:p>
          <a:r>
            <a:rPr lang="en-GB" sz="1100" b="1">
              <a:solidFill>
                <a:sysClr val="windowText" lastClr="000000"/>
              </a:solidFill>
            </a:rPr>
            <a:t>PAY</a:t>
          </a:r>
          <a:r>
            <a:rPr lang="en-GB" sz="1100" b="1" baseline="0">
              <a:solidFill>
                <a:sysClr val="windowText" lastClr="000000"/>
              </a:solidFill>
            </a:rPr>
            <a:t> TO REQUESTER</a:t>
          </a:r>
          <a:r>
            <a:rPr lang="en-GB" sz="1100" b="1">
              <a:solidFill>
                <a:sysClr val="windowText" lastClr="000000"/>
              </a:solidFill>
            </a:rPr>
            <a:t> </a:t>
          </a:r>
        </a:p>
        <a:p>
          <a:r>
            <a:rPr lang="en-GB" sz="1100" b="0">
              <a:solidFill>
                <a:sysClr val="windowText" lastClr="000000"/>
              </a:solidFill>
            </a:rPr>
            <a:t>PeopleSoft PVNO and</a:t>
          </a:r>
        </a:p>
        <a:p>
          <a:r>
            <a:rPr lang="en-GB" sz="1100" b="0">
              <a:solidFill>
                <a:sysClr val="windowText" lastClr="000000"/>
              </a:solidFill>
            </a:rPr>
            <a:t>PV</a:t>
          </a:r>
          <a:r>
            <a:rPr lang="en-GB" sz="1100" b="0" baseline="0">
              <a:solidFill>
                <a:sysClr val="windowText" lastClr="000000"/>
              </a:solidFill>
            </a:rPr>
            <a:t> Date to Expenses Reimbursement</a:t>
          </a:r>
        </a:p>
        <a:p>
          <a:r>
            <a:rPr lang="en-GB" sz="1100" b="0" baseline="0">
              <a:solidFill>
                <a:sysClr val="windowText" lastClr="000000"/>
              </a:solidFill>
            </a:rPr>
            <a:t>Use [Reimbursement BatchNO] </a:t>
          </a:r>
        </a:p>
        <a:p>
          <a:r>
            <a:rPr lang="en-GB" sz="1100" b="0" baseline="0">
              <a:solidFill>
                <a:sysClr val="windowText" lastClr="000000"/>
              </a:solidFill>
            </a:rPr>
            <a:t>as a KEY LINK</a:t>
          </a:r>
          <a:endParaRPr lang="en-GB" sz="1100" b="0">
            <a:solidFill>
              <a:sysClr val="windowText" lastClr="000000"/>
            </a:solidFill>
          </a:endParaRPr>
        </a:p>
      </xdr:txBody>
    </xdr:sp>
    <xdr:clientData/>
  </xdr:oneCellAnchor>
  <xdr:twoCellAnchor>
    <xdr:from>
      <xdr:col>28</xdr:col>
      <xdr:colOff>590551</xdr:colOff>
      <xdr:row>36</xdr:row>
      <xdr:rowOff>9526</xdr:rowOff>
    </xdr:from>
    <xdr:to>
      <xdr:col>30</xdr:col>
      <xdr:colOff>247651</xdr:colOff>
      <xdr:row>37</xdr:row>
      <xdr:rowOff>28576</xdr:rowOff>
    </xdr:to>
    <xdr:sp macro="" textlink="">
      <xdr:nvSpPr>
        <xdr:cNvPr id="146" name="Rectangle: Rounded Corners 145">
          <a:extLst>
            <a:ext uri="{FF2B5EF4-FFF2-40B4-BE49-F238E27FC236}">
              <a16:creationId xmlns:a16="http://schemas.microsoft.com/office/drawing/2014/main" id="{0ACBCA09-A79C-49B9-B7E4-D449277C6BF3}"/>
            </a:ext>
          </a:extLst>
        </xdr:cNvPr>
        <xdr:cNvSpPr/>
      </xdr:nvSpPr>
      <xdr:spPr>
        <a:xfrm>
          <a:off x="18554701" y="6915151"/>
          <a:ext cx="876300" cy="2095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900"/>
            <a:t>BATCH  WORK</a:t>
          </a:r>
        </a:p>
      </xdr:txBody>
    </xdr:sp>
    <xdr:clientData/>
  </xdr:twoCellAnchor>
  <xdr:twoCellAnchor>
    <xdr:from>
      <xdr:col>29</xdr:col>
      <xdr:colOff>38100</xdr:colOff>
      <xdr:row>43</xdr:row>
      <xdr:rowOff>180975</xdr:rowOff>
    </xdr:from>
    <xdr:to>
      <xdr:col>30</xdr:col>
      <xdr:colOff>304800</xdr:colOff>
      <xdr:row>45</xdr:row>
      <xdr:rowOff>9525</xdr:rowOff>
    </xdr:to>
    <xdr:sp macro="" textlink="">
      <xdr:nvSpPr>
        <xdr:cNvPr id="147" name="Rectangle: Rounded Corners 146">
          <a:extLst>
            <a:ext uri="{FF2B5EF4-FFF2-40B4-BE49-F238E27FC236}">
              <a16:creationId xmlns:a16="http://schemas.microsoft.com/office/drawing/2014/main" id="{B3F664E5-1917-4A20-A6D9-D106FA19C98F}"/>
            </a:ext>
          </a:extLst>
        </xdr:cNvPr>
        <xdr:cNvSpPr/>
      </xdr:nvSpPr>
      <xdr:spPr>
        <a:xfrm>
          <a:off x="18611850" y="8420100"/>
          <a:ext cx="876300" cy="2095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900"/>
            <a:t>BATCH  WORK</a:t>
          </a:r>
        </a:p>
      </xdr:txBody>
    </xdr:sp>
    <xdr:clientData/>
  </xdr:twoCellAnchor>
  <xdr:twoCellAnchor>
    <xdr:from>
      <xdr:col>23</xdr:col>
      <xdr:colOff>76200</xdr:colOff>
      <xdr:row>49</xdr:row>
      <xdr:rowOff>28575</xdr:rowOff>
    </xdr:from>
    <xdr:to>
      <xdr:col>24</xdr:col>
      <xdr:colOff>342900</xdr:colOff>
      <xdr:row>50</xdr:row>
      <xdr:rowOff>47625</xdr:rowOff>
    </xdr:to>
    <xdr:sp macro="" textlink="">
      <xdr:nvSpPr>
        <xdr:cNvPr id="148" name="Rectangle: Rounded Corners 147">
          <a:extLst>
            <a:ext uri="{FF2B5EF4-FFF2-40B4-BE49-F238E27FC236}">
              <a16:creationId xmlns:a16="http://schemas.microsoft.com/office/drawing/2014/main" id="{EF8B0286-049C-47D8-8945-022F049A15A6}"/>
            </a:ext>
          </a:extLst>
        </xdr:cNvPr>
        <xdr:cNvSpPr/>
      </xdr:nvSpPr>
      <xdr:spPr>
        <a:xfrm>
          <a:off x="14992350" y="9410700"/>
          <a:ext cx="876300" cy="2095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900"/>
            <a:t>BATCH  WORK</a:t>
          </a:r>
        </a:p>
      </xdr:txBody>
    </xdr:sp>
    <xdr:clientData/>
  </xdr:twoCellAnchor>
  <xdr:twoCellAnchor editAs="oneCell">
    <xdr:from>
      <xdr:col>10</xdr:col>
      <xdr:colOff>294991</xdr:colOff>
      <xdr:row>0</xdr:row>
      <xdr:rowOff>119253</xdr:rowOff>
    </xdr:from>
    <xdr:to>
      <xdr:col>11</xdr:col>
      <xdr:colOff>57101</xdr:colOff>
      <xdr:row>2</xdr:row>
      <xdr:rowOff>108801</xdr:rowOff>
    </xdr:to>
    <xdr:pic>
      <xdr:nvPicPr>
        <xdr:cNvPr id="149" name="Graphic 148" descr="Workflow outline">
          <a:extLst>
            <a:ext uri="{FF2B5EF4-FFF2-40B4-BE49-F238E27FC236}">
              <a16:creationId xmlns:a16="http://schemas.microsoft.com/office/drawing/2014/main" id="{645971BF-97E1-481B-B890-85254DF6C5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533741" y="119253"/>
          <a:ext cx="371710" cy="418173"/>
        </a:xfrm>
        <a:prstGeom prst="rect">
          <a:avLst/>
        </a:prstGeom>
        <a:effectLst/>
      </xdr:spPr>
    </xdr:pic>
    <xdr:clientData/>
  </xdr:twoCellAnchor>
  <xdr:twoCellAnchor editAs="oneCell">
    <xdr:from>
      <xdr:col>21</xdr:col>
      <xdr:colOff>209550</xdr:colOff>
      <xdr:row>42</xdr:row>
      <xdr:rowOff>114300</xdr:rowOff>
    </xdr:from>
    <xdr:to>
      <xdr:col>25</xdr:col>
      <xdr:colOff>143206</xdr:colOff>
      <xdr:row>47</xdr:row>
      <xdr:rowOff>133486</xdr:rowOff>
    </xdr:to>
    <xdr:pic>
      <xdr:nvPicPr>
        <xdr:cNvPr id="150" name="Picture 149">
          <a:extLst>
            <a:ext uri="{FF2B5EF4-FFF2-40B4-BE49-F238E27FC236}">
              <a16:creationId xmlns:a16="http://schemas.microsoft.com/office/drawing/2014/main" id="{E6D49B17-8282-4BEF-8DDB-9A9C085720C7}"/>
            </a:ext>
          </a:extLst>
        </xdr:cNvPr>
        <xdr:cNvPicPr>
          <a:picLocks noChangeAspect="1"/>
        </xdr:cNvPicPr>
      </xdr:nvPicPr>
      <xdr:blipFill>
        <a:blip xmlns:r="http://schemas.openxmlformats.org/officeDocument/2006/relationships" r:embed="rId6"/>
        <a:stretch>
          <a:fillRect/>
        </a:stretch>
      </xdr:blipFill>
      <xdr:spPr>
        <a:xfrm>
          <a:off x="12153900" y="8162925"/>
          <a:ext cx="2372056" cy="971686"/>
        </a:xfrm>
        <a:prstGeom prst="roundRect">
          <a:avLst>
            <a:gd name="adj" fmla="val 4167"/>
          </a:avLst>
        </a:prstGeom>
        <a:solidFill>
          <a:srgbClr val="FFFFFF"/>
        </a:solidFill>
        <a:ln w="3175"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clientData/>
  </xdr:twoCellAnchor>
  <xdr:twoCellAnchor editAs="oneCell">
    <xdr:from>
      <xdr:col>3</xdr:col>
      <xdr:colOff>9525</xdr:colOff>
      <xdr:row>0</xdr:row>
      <xdr:rowOff>82038</xdr:rowOff>
    </xdr:from>
    <xdr:to>
      <xdr:col>8</xdr:col>
      <xdr:colOff>33867</xdr:colOff>
      <xdr:row>2</xdr:row>
      <xdr:rowOff>32924</xdr:rowOff>
    </xdr:to>
    <xdr:pic>
      <xdr:nvPicPr>
        <xdr:cNvPr id="151" name="Picture 150">
          <a:hlinkClick xmlns:r="http://schemas.openxmlformats.org/officeDocument/2006/relationships" r:id="rId7"/>
          <a:extLst>
            <a:ext uri="{FF2B5EF4-FFF2-40B4-BE49-F238E27FC236}">
              <a16:creationId xmlns:a16="http://schemas.microsoft.com/office/drawing/2014/main" id="{C2F31A2B-C69C-407A-B836-F83FCB7F754E}"/>
            </a:ext>
          </a:extLst>
        </xdr:cNvPr>
        <xdr:cNvPicPr>
          <a:picLocks noChangeAspect="1"/>
        </xdr:cNvPicPr>
      </xdr:nvPicPr>
      <xdr:blipFill>
        <a:blip xmlns:r="http://schemas.openxmlformats.org/officeDocument/2006/relationships" r:embed="rId8"/>
        <a:stretch>
          <a:fillRect/>
        </a:stretch>
      </xdr:blipFill>
      <xdr:spPr>
        <a:xfrm>
          <a:off x="1371600" y="82038"/>
          <a:ext cx="2681817" cy="379511"/>
        </a:xfrm>
        <a:prstGeom prst="rect">
          <a:avLst/>
        </a:prstGeom>
        <a:ln>
          <a:solidFill>
            <a:sysClr val="windowText" lastClr="000000"/>
          </a:solidFill>
        </a:ln>
        <a:effectLst>
          <a:outerShdw blurRad="50800" dist="38100" dir="2700000" algn="tl" rotWithShape="0">
            <a:prstClr val="black">
              <a:alpha val="40000"/>
            </a:prstClr>
          </a:outerShdw>
        </a:effectLst>
      </xdr:spPr>
    </xdr:pic>
    <xdr:clientData/>
  </xdr:twoCellAnchor>
  <xdr:twoCellAnchor>
    <xdr:from>
      <xdr:col>9</xdr:col>
      <xdr:colOff>409576</xdr:colOff>
      <xdr:row>3</xdr:row>
      <xdr:rowOff>76200</xdr:rowOff>
    </xdr:from>
    <xdr:to>
      <xdr:col>15</xdr:col>
      <xdr:colOff>457200</xdr:colOff>
      <xdr:row>9</xdr:row>
      <xdr:rowOff>76199</xdr:rowOff>
    </xdr:to>
    <xdr:sp macro="" textlink="">
      <xdr:nvSpPr>
        <xdr:cNvPr id="153" name="Speech Bubble: Rectangle with Corners Rounded 152">
          <a:extLst>
            <a:ext uri="{FF2B5EF4-FFF2-40B4-BE49-F238E27FC236}">
              <a16:creationId xmlns:a16="http://schemas.microsoft.com/office/drawing/2014/main" id="{29D1CC63-1A5A-4C1B-B830-30890F1E53CF}"/>
            </a:ext>
          </a:extLst>
        </xdr:cNvPr>
        <xdr:cNvSpPr/>
      </xdr:nvSpPr>
      <xdr:spPr>
        <a:xfrm>
          <a:off x="5124451" y="695325"/>
          <a:ext cx="3705224" cy="1142999"/>
        </a:xfrm>
        <a:prstGeom prst="wedgeRoundRectCallout">
          <a:avLst>
            <a:gd name="adj1" fmla="val -26095"/>
            <a:gd name="adj2" fmla="val 91791"/>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000">
              <a:solidFill>
                <a:schemeClr val="accent6">
                  <a:lumMod val="50000"/>
                </a:schemeClr>
              </a:solidFill>
            </a:rPr>
            <a:t>Send</a:t>
          </a:r>
          <a:r>
            <a:rPr lang="en-US" sz="1000" baseline="0">
              <a:solidFill>
                <a:schemeClr val="accent6">
                  <a:lumMod val="50000"/>
                </a:schemeClr>
              </a:solidFill>
            </a:rPr>
            <a:t> mail and Requested Itmes to HODs</a:t>
          </a:r>
        </a:p>
        <a:p>
          <a:pPr algn="l"/>
          <a:r>
            <a:rPr lang="en-US" sz="1000" baseline="0">
              <a:solidFill>
                <a:schemeClr val="accent6">
                  <a:lumMod val="50000"/>
                </a:schemeClr>
              </a:solidFill>
            </a:rPr>
            <a:t>Approver by Ranging</a:t>
          </a:r>
        </a:p>
        <a:p>
          <a:pPr algn="l"/>
          <a:r>
            <a:rPr lang="en-US" sz="1000" baseline="0">
              <a:solidFill>
                <a:schemeClr val="accent6">
                  <a:lumMod val="50000"/>
                </a:schemeClr>
              </a:solidFill>
            </a:rPr>
            <a:t>  Approver 1 approve/verify for 0-15000 B</a:t>
          </a:r>
        </a:p>
        <a:p>
          <a:pPr algn="l"/>
          <a:r>
            <a:rPr lang="en-US" sz="1000" baseline="0">
              <a:solidFill>
                <a:schemeClr val="accent6">
                  <a:lumMod val="50000"/>
                </a:schemeClr>
              </a:solidFill>
            </a:rPr>
            <a:t>  Approver 2 approve/verify for 15001 - 30000 B</a:t>
          </a:r>
        </a:p>
        <a:p>
          <a:pPr algn="l"/>
          <a:r>
            <a:rPr lang="en-US" sz="1000" baseline="0">
              <a:solidFill>
                <a:schemeClr val="accent6">
                  <a:lumMod val="50000"/>
                </a:schemeClr>
              </a:solidFill>
            </a:rPr>
            <a:t>  Approver 3 approve for 30001 - 999999999 B</a:t>
          </a:r>
        </a:p>
        <a:p>
          <a:pPr algn="l"/>
          <a:r>
            <a:rPr lang="en-US" sz="1000" b="1" baseline="0">
              <a:solidFill>
                <a:srgbClr val="C00000"/>
              </a:solidFill>
            </a:rPr>
            <a:t>Excepted for Fleet Card send to the Fleet card Approver (HOD)</a:t>
          </a:r>
          <a:endParaRPr lang="en-US" sz="1100" b="1">
            <a:solidFill>
              <a:srgbClr val="C00000"/>
            </a:solidFill>
          </a:endParaRPr>
        </a:p>
      </xdr:txBody>
    </xdr:sp>
    <xdr:clientData/>
  </xdr:twoCellAnchor>
  <xdr:twoCellAnchor>
    <xdr:from>
      <xdr:col>6</xdr:col>
      <xdr:colOff>552450</xdr:colOff>
      <xdr:row>11</xdr:row>
      <xdr:rowOff>38100</xdr:rowOff>
    </xdr:from>
    <xdr:to>
      <xdr:col>7</xdr:col>
      <xdr:colOff>314325</xdr:colOff>
      <xdr:row>11</xdr:row>
      <xdr:rowOff>38100</xdr:rowOff>
    </xdr:to>
    <xdr:cxnSp macro="">
      <xdr:nvCxnSpPr>
        <xdr:cNvPr id="156" name="Straight Arrow Connector 155">
          <a:extLst>
            <a:ext uri="{FF2B5EF4-FFF2-40B4-BE49-F238E27FC236}">
              <a16:creationId xmlns:a16="http://schemas.microsoft.com/office/drawing/2014/main" id="{BB731022-1841-4456-86A2-7A6E5878E914}"/>
            </a:ext>
          </a:extLst>
        </xdr:cNvPr>
        <xdr:cNvCxnSpPr/>
      </xdr:nvCxnSpPr>
      <xdr:spPr>
        <a:xfrm>
          <a:off x="4210050" y="2181225"/>
          <a:ext cx="371475"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552450</xdr:colOff>
      <xdr:row>16</xdr:row>
      <xdr:rowOff>0</xdr:rowOff>
    </xdr:from>
    <xdr:to>
      <xdr:col>7</xdr:col>
      <xdr:colOff>314325</xdr:colOff>
      <xdr:row>16</xdr:row>
      <xdr:rowOff>0</xdr:rowOff>
    </xdr:to>
    <xdr:cxnSp macro="">
      <xdr:nvCxnSpPr>
        <xdr:cNvPr id="165" name="Straight Arrow Connector 164">
          <a:extLst>
            <a:ext uri="{FF2B5EF4-FFF2-40B4-BE49-F238E27FC236}">
              <a16:creationId xmlns:a16="http://schemas.microsoft.com/office/drawing/2014/main" id="{A9AE8E16-CA58-4CCF-A915-D8E8F5EE573F}"/>
            </a:ext>
          </a:extLst>
        </xdr:cNvPr>
        <xdr:cNvCxnSpPr/>
      </xdr:nvCxnSpPr>
      <xdr:spPr>
        <a:xfrm>
          <a:off x="4210050" y="3095625"/>
          <a:ext cx="371475"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495300</xdr:colOff>
      <xdr:row>14</xdr:row>
      <xdr:rowOff>152400</xdr:rowOff>
    </xdr:from>
    <xdr:to>
      <xdr:col>12</xdr:col>
      <xdr:colOff>28575</xdr:colOff>
      <xdr:row>14</xdr:row>
      <xdr:rowOff>161925</xdr:rowOff>
    </xdr:to>
    <xdr:cxnSp macro="">
      <xdr:nvCxnSpPr>
        <xdr:cNvPr id="167" name="Straight Arrow Connector 166">
          <a:extLst>
            <a:ext uri="{FF2B5EF4-FFF2-40B4-BE49-F238E27FC236}">
              <a16:creationId xmlns:a16="http://schemas.microsoft.com/office/drawing/2014/main" id="{D3D69E4C-B2F0-40C6-A4E9-65B29F75A1F2}"/>
            </a:ext>
          </a:extLst>
        </xdr:cNvPr>
        <xdr:cNvCxnSpPr/>
      </xdr:nvCxnSpPr>
      <xdr:spPr>
        <a:xfrm>
          <a:off x="6919383" y="2872317"/>
          <a:ext cx="1374775" cy="952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542925</xdr:colOff>
      <xdr:row>21</xdr:row>
      <xdr:rowOff>19050</xdr:rowOff>
    </xdr:from>
    <xdr:to>
      <xdr:col>7</xdr:col>
      <xdr:colOff>323850</xdr:colOff>
      <xdr:row>21</xdr:row>
      <xdr:rowOff>19050</xdr:rowOff>
    </xdr:to>
    <xdr:cxnSp macro="">
      <xdr:nvCxnSpPr>
        <xdr:cNvPr id="166" name="Straight Arrow Connector 165">
          <a:extLst>
            <a:ext uri="{FF2B5EF4-FFF2-40B4-BE49-F238E27FC236}">
              <a16:creationId xmlns:a16="http://schemas.microsoft.com/office/drawing/2014/main" id="{8ABB34C3-A3A4-4623-B805-4396D2C519A5}"/>
            </a:ext>
          </a:extLst>
        </xdr:cNvPr>
        <xdr:cNvCxnSpPr>
          <a:stCxn id="80" idx="3"/>
        </xdr:cNvCxnSpPr>
      </xdr:nvCxnSpPr>
      <xdr:spPr>
        <a:xfrm>
          <a:off x="4200525" y="4067175"/>
          <a:ext cx="390525"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xdr:col>
      <xdr:colOff>31662</xdr:colOff>
      <xdr:row>0</xdr:row>
      <xdr:rowOff>160684</xdr:rowOff>
    </xdr:from>
    <xdr:to>
      <xdr:col>2</xdr:col>
      <xdr:colOff>156689</xdr:colOff>
      <xdr:row>2</xdr:row>
      <xdr:rowOff>10027</xdr:rowOff>
    </xdr:to>
    <xdr:sp macro="[0]!'aRunWorkFlow &quot;GOTOMAIN&quot;'" textlink="">
      <xdr:nvSpPr>
        <xdr:cNvPr id="179" name="Rounded Rectangle 1">
          <a:extLst>
            <a:ext uri="{FF2B5EF4-FFF2-40B4-BE49-F238E27FC236}">
              <a16:creationId xmlns:a16="http://schemas.microsoft.com/office/drawing/2014/main" id="{8DE29C39-3A91-4A5E-96EE-51514F65201B}"/>
            </a:ext>
          </a:extLst>
        </xdr:cNvPr>
        <xdr:cNvSpPr/>
      </xdr:nvSpPr>
      <xdr:spPr>
        <a:xfrm>
          <a:off x="174537" y="160684"/>
          <a:ext cx="734627" cy="27796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28575</xdr:colOff>
      <xdr:row>0</xdr:row>
      <xdr:rowOff>47626</xdr:rowOff>
    </xdr:from>
    <xdr:to>
      <xdr:col>1</xdr:col>
      <xdr:colOff>571500</xdr:colOff>
      <xdr:row>0</xdr:row>
      <xdr:rowOff>238125</xdr:rowOff>
    </xdr:to>
    <xdr:sp macro="[0]!'aRunWorkFlow &quot;GOTOMAIN&quot;'" textlink="">
      <xdr:nvSpPr>
        <xdr:cNvPr id="6" name="Rounded Rectangle 1">
          <a:extLst>
            <a:ext uri="{FF2B5EF4-FFF2-40B4-BE49-F238E27FC236}">
              <a16:creationId xmlns:a16="http://schemas.microsoft.com/office/drawing/2014/main" id="{00000000-0008-0000-0100-000006000000}"/>
            </a:ext>
          </a:extLst>
        </xdr:cNvPr>
        <xdr:cNvSpPr/>
      </xdr:nvSpPr>
      <xdr:spPr>
        <a:xfrm>
          <a:off x="238125" y="47626"/>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295275</xdr:colOff>
      <xdr:row>0</xdr:row>
      <xdr:rowOff>57150</xdr:rowOff>
    </xdr:from>
    <xdr:to>
      <xdr:col>2</xdr:col>
      <xdr:colOff>161925</xdr:colOff>
      <xdr:row>0</xdr:row>
      <xdr:rowOff>247649</xdr:rowOff>
    </xdr:to>
    <xdr:sp macro="[0]!'aRunWorkFlow &quot;GOTOMAIN&quot;'" textlink="">
      <xdr:nvSpPr>
        <xdr:cNvPr id="2" name="Rounded Rectangle 1">
          <a:extLst>
            <a:ext uri="{FF2B5EF4-FFF2-40B4-BE49-F238E27FC236}">
              <a16:creationId xmlns:a16="http://schemas.microsoft.com/office/drawing/2014/main" id="{C7E44307-6089-4C2F-B20A-0B4BF8B4E302}"/>
            </a:ext>
          </a:extLst>
        </xdr:cNvPr>
        <xdr:cNvSpPr/>
      </xdr:nvSpPr>
      <xdr:spPr>
        <a:xfrm>
          <a:off x="466725" y="57150"/>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oneCell">
    <xdr:from>
      <xdr:col>0</xdr:col>
      <xdr:colOff>161925</xdr:colOff>
      <xdr:row>174</xdr:row>
      <xdr:rowOff>142875</xdr:rowOff>
    </xdr:from>
    <xdr:to>
      <xdr:col>13</xdr:col>
      <xdr:colOff>687500</xdr:colOff>
      <xdr:row>201</xdr:row>
      <xdr:rowOff>29169</xdr:rowOff>
    </xdr:to>
    <xdr:pic>
      <xdr:nvPicPr>
        <xdr:cNvPr id="4" name="Picture 3">
          <a:extLst>
            <a:ext uri="{FF2B5EF4-FFF2-40B4-BE49-F238E27FC236}">
              <a16:creationId xmlns:a16="http://schemas.microsoft.com/office/drawing/2014/main" id="{F16F9DFB-E528-8B3F-2B6C-82C05C06B249}"/>
            </a:ext>
          </a:extLst>
        </xdr:cNvPr>
        <xdr:cNvPicPr>
          <a:picLocks noChangeAspect="1"/>
        </xdr:cNvPicPr>
      </xdr:nvPicPr>
      <xdr:blipFill>
        <a:blip xmlns:r="http://schemas.openxmlformats.org/officeDocument/2006/relationships" r:embed="rId1"/>
        <a:stretch>
          <a:fillRect/>
        </a:stretch>
      </xdr:blipFill>
      <xdr:spPr>
        <a:xfrm>
          <a:off x="161925" y="28565475"/>
          <a:ext cx="12184175" cy="4258269"/>
        </a:xfrm>
        <a:prstGeom prst="rect">
          <a:avLst/>
        </a:prstGeom>
        <a:ln>
          <a:solidFill>
            <a:sysClr val="windowText" lastClr="000000"/>
          </a:solidFill>
        </a:ln>
      </xdr:spPr>
    </xdr:pic>
    <xdr:clientData/>
  </xdr:twoCellAnchor>
  <xdr:twoCellAnchor editAs="oneCell">
    <xdr:from>
      <xdr:col>0</xdr:col>
      <xdr:colOff>161925</xdr:colOff>
      <xdr:row>160</xdr:row>
      <xdr:rowOff>133350</xdr:rowOff>
    </xdr:from>
    <xdr:to>
      <xdr:col>7</xdr:col>
      <xdr:colOff>144048</xdr:colOff>
      <xdr:row>172</xdr:row>
      <xdr:rowOff>9779</xdr:rowOff>
    </xdr:to>
    <xdr:pic>
      <xdr:nvPicPr>
        <xdr:cNvPr id="5" name="Picture 4">
          <a:extLst>
            <a:ext uri="{FF2B5EF4-FFF2-40B4-BE49-F238E27FC236}">
              <a16:creationId xmlns:a16="http://schemas.microsoft.com/office/drawing/2014/main" id="{92E74AC4-C26F-7322-345F-465BB958AA30}"/>
            </a:ext>
          </a:extLst>
        </xdr:cNvPr>
        <xdr:cNvPicPr>
          <a:picLocks noChangeAspect="1"/>
        </xdr:cNvPicPr>
      </xdr:nvPicPr>
      <xdr:blipFill>
        <a:blip xmlns:r="http://schemas.openxmlformats.org/officeDocument/2006/relationships" r:embed="rId2"/>
        <a:stretch>
          <a:fillRect/>
        </a:stretch>
      </xdr:blipFill>
      <xdr:spPr>
        <a:xfrm>
          <a:off x="161925" y="26289000"/>
          <a:ext cx="8402223" cy="181952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195262</xdr:colOff>
      <xdr:row>27</xdr:row>
      <xdr:rowOff>0</xdr:rowOff>
    </xdr:from>
    <xdr:to>
      <xdr:col>6</xdr:col>
      <xdr:colOff>976312</xdr:colOff>
      <xdr:row>29</xdr:row>
      <xdr:rowOff>0</xdr:rowOff>
    </xdr:to>
    <xdr:sp macro="[0]!aSavePClaim" textlink="">
      <xdr:nvSpPr>
        <xdr:cNvPr id="2" name="Rounded Rectangle 2">
          <a:extLst>
            <a:ext uri="{FF2B5EF4-FFF2-40B4-BE49-F238E27FC236}">
              <a16:creationId xmlns:a16="http://schemas.microsoft.com/office/drawing/2014/main" id="{00000000-0008-0000-0300-000002000000}"/>
            </a:ext>
          </a:extLst>
        </xdr:cNvPr>
        <xdr:cNvSpPr/>
      </xdr:nvSpPr>
      <xdr:spPr>
        <a:xfrm>
          <a:off x="4829175" y="4114800"/>
          <a:ext cx="781050" cy="3048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SAVE</a:t>
          </a:r>
          <a:endParaRPr lang="th-TH" sz="1100"/>
        </a:p>
      </xdr:txBody>
    </xdr:sp>
    <xdr:clientData/>
  </xdr:twoCellAnchor>
  <xdr:twoCellAnchor editAs="absolute">
    <xdr:from>
      <xdr:col>0</xdr:col>
      <xdr:colOff>200025</xdr:colOff>
      <xdr:row>26</xdr:row>
      <xdr:rowOff>114300</xdr:rowOff>
    </xdr:from>
    <xdr:to>
      <xdr:col>1</xdr:col>
      <xdr:colOff>257175</xdr:colOff>
      <xdr:row>28</xdr:row>
      <xdr:rowOff>114300</xdr:rowOff>
    </xdr:to>
    <xdr:sp macro="[0]!'aRunWorkFlow &quot;GOTOMAIN&quot;'" textlink="">
      <xdr:nvSpPr>
        <xdr:cNvPr id="3" name="Rounded Rectangle 1">
          <a:extLst>
            <a:ext uri="{FF2B5EF4-FFF2-40B4-BE49-F238E27FC236}">
              <a16:creationId xmlns:a16="http://schemas.microsoft.com/office/drawing/2014/main" id="{00000000-0008-0000-0300-000003000000}"/>
            </a:ext>
          </a:extLst>
        </xdr:cNvPr>
        <xdr:cNvSpPr/>
      </xdr:nvSpPr>
      <xdr:spPr>
        <a:xfrm>
          <a:off x="200025" y="4076700"/>
          <a:ext cx="762000"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6</xdr:col>
      <xdr:colOff>1157287</xdr:colOff>
      <xdr:row>27</xdr:row>
      <xdr:rowOff>0</xdr:rowOff>
    </xdr:from>
    <xdr:to>
      <xdr:col>6</xdr:col>
      <xdr:colOff>1919287</xdr:colOff>
      <xdr:row>29</xdr:row>
      <xdr:rowOff>0</xdr:rowOff>
    </xdr:to>
    <xdr:sp macro="[0]!'aRunWorkFlow &quot;MSG ONLY&quot;'" textlink="">
      <xdr:nvSpPr>
        <xdr:cNvPr id="4" name="Rounded Rectangle 3">
          <a:extLst>
            <a:ext uri="{FF2B5EF4-FFF2-40B4-BE49-F238E27FC236}">
              <a16:creationId xmlns:a16="http://schemas.microsoft.com/office/drawing/2014/main" id="{00000000-0008-0000-0300-000004000000}"/>
            </a:ext>
          </a:extLst>
        </xdr:cNvPr>
        <xdr:cNvSpPr/>
      </xdr:nvSpPr>
      <xdr:spPr>
        <a:xfrm>
          <a:off x="5791200" y="4114800"/>
          <a:ext cx="762000" cy="3048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rtlCol="0" anchor="ctr"/>
        <a:lstStyle/>
        <a:p>
          <a:pPr algn="ctr"/>
          <a:r>
            <a:rPr lang="en-US" sz="1100"/>
            <a:t>HELP</a:t>
          </a:r>
          <a:endParaRPr lang="th-TH" sz="1100"/>
        </a:p>
      </xdr:txBody>
    </xdr:sp>
    <xdr:clientData/>
  </xdr:twoCellAnchor>
  <xdr:twoCellAnchor editAs="absolute">
    <xdr:from>
      <xdr:col>6</xdr:col>
      <xdr:colOff>2328862</xdr:colOff>
      <xdr:row>27</xdr:row>
      <xdr:rowOff>0</xdr:rowOff>
    </xdr:from>
    <xdr:to>
      <xdr:col>6</xdr:col>
      <xdr:colOff>3090862</xdr:colOff>
      <xdr:row>29</xdr:row>
      <xdr:rowOff>0</xdr:rowOff>
    </xdr:to>
    <xdr:sp macro="[0]!'aRunWorkFlow &quot;SAVE QUO&quot;'" textlink="">
      <xdr:nvSpPr>
        <xdr:cNvPr id="5" name="Rounded Rectangle 5">
          <a:extLst>
            <a:ext uri="{FF2B5EF4-FFF2-40B4-BE49-F238E27FC236}">
              <a16:creationId xmlns:a16="http://schemas.microsoft.com/office/drawing/2014/main" id="{00000000-0008-0000-0300-000005000000}"/>
            </a:ext>
          </a:extLst>
        </xdr:cNvPr>
        <xdr:cNvSpPr/>
      </xdr:nvSpPr>
      <xdr:spPr>
        <a:xfrm>
          <a:off x="6962775" y="4114800"/>
          <a:ext cx="762000" cy="3048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900" b="1"/>
            <a:t>SAVE</a:t>
          </a:r>
          <a:r>
            <a:rPr lang="en-US" sz="900" b="1" baseline="0"/>
            <a:t> QUO</a:t>
          </a:r>
          <a:endParaRPr lang="th-TH" sz="900" b="1"/>
        </a:p>
      </xdr:txBody>
    </xdr:sp>
    <xdr:clientData/>
  </xdr:twoCellAnchor>
  <xdr:twoCellAnchor editAs="absolute">
    <xdr:from>
      <xdr:col>8</xdr:col>
      <xdr:colOff>747713</xdr:colOff>
      <xdr:row>26</xdr:row>
      <xdr:rowOff>133350</xdr:rowOff>
    </xdr:from>
    <xdr:to>
      <xdr:col>9</xdr:col>
      <xdr:colOff>212725</xdr:colOff>
      <xdr:row>29</xdr:row>
      <xdr:rowOff>95250</xdr:rowOff>
    </xdr:to>
    <xdr:sp macro="[0]!'aRunWorkFlow &quot;GOTOSHEET&quot;'" textlink="">
      <xdr:nvSpPr>
        <xdr:cNvPr id="7" name="Rounded Rectangle 1">
          <a:extLst>
            <a:ext uri="{FF2B5EF4-FFF2-40B4-BE49-F238E27FC236}">
              <a16:creationId xmlns:a16="http://schemas.microsoft.com/office/drawing/2014/main" id="{00000000-0008-0000-0300-000007000000}"/>
            </a:ext>
          </a:extLst>
        </xdr:cNvPr>
        <xdr:cNvSpPr/>
      </xdr:nvSpPr>
      <xdr:spPr>
        <a:xfrm>
          <a:off x="9582150" y="4095750"/>
          <a:ext cx="762000" cy="4191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700" b="0"/>
            <a:t>GOTO</a:t>
          </a:r>
          <a:br>
            <a:rPr lang="en-US" sz="700" b="0"/>
          </a:br>
          <a:r>
            <a:rPr lang="en-US" sz="800" b="0"/>
            <a:t>SHEET</a:t>
          </a:r>
          <a:endParaRPr lang="th-TH" sz="1050" b="0"/>
        </a:p>
      </xdr:txBody>
    </xdr:sp>
    <xdr:clientData/>
  </xdr:twoCellAnchor>
  <xdr:twoCellAnchor editAs="absolute">
    <xdr:from>
      <xdr:col>6</xdr:col>
      <xdr:colOff>3462337</xdr:colOff>
      <xdr:row>27</xdr:row>
      <xdr:rowOff>9525</xdr:rowOff>
    </xdr:from>
    <xdr:to>
      <xdr:col>8</xdr:col>
      <xdr:colOff>423863</xdr:colOff>
      <xdr:row>29</xdr:row>
      <xdr:rowOff>9525</xdr:rowOff>
    </xdr:to>
    <xdr:sp macro="[0]!'aRunWorkFlow &quot;GOTOTG&quot;'" textlink="">
      <xdr:nvSpPr>
        <xdr:cNvPr id="9" name="Rounded Rectangle 1">
          <a:extLst>
            <a:ext uri="{FF2B5EF4-FFF2-40B4-BE49-F238E27FC236}">
              <a16:creationId xmlns:a16="http://schemas.microsoft.com/office/drawing/2014/main" id="{00000000-0008-0000-0300-000009000000}"/>
            </a:ext>
          </a:extLst>
        </xdr:cNvPr>
        <xdr:cNvSpPr/>
      </xdr:nvSpPr>
      <xdr:spPr>
        <a:xfrm>
          <a:off x="8096250" y="4124325"/>
          <a:ext cx="1162050" cy="304800"/>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100"/>
            <a:t>Taget Sheet</a:t>
          </a:r>
          <a:endParaRPr lang="th-TH" sz="1100"/>
        </a:p>
      </xdr:txBody>
    </xdr:sp>
    <xdr:clientData/>
  </xdr:twoCellAnchor>
  <xdr:twoCellAnchor editAs="absolute">
    <xdr:from>
      <xdr:col>9</xdr:col>
      <xdr:colOff>436562</xdr:colOff>
      <xdr:row>26</xdr:row>
      <xdr:rowOff>142875</xdr:rowOff>
    </xdr:from>
    <xdr:to>
      <xdr:col>10</xdr:col>
      <xdr:colOff>523875</xdr:colOff>
      <xdr:row>28</xdr:row>
      <xdr:rowOff>142875</xdr:rowOff>
    </xdr:to>
    <xdr:sp macro="[0]!'aRunWorkFlow &quot;HLP MNUP&quot;'" textlink="">
      <xdr:nvSpPr>
        <xdr:cNvPr id="8" name="Rounded Rectangle 3">
          <a:extLst>
            <a:ext uri="{FF2B5EF4-FFF2-40B4-BE49-F238E27FC236}">
              <a16:creationId xmlns:a16="http://schemas.microsoft.com/office/drawing/2014/main" id="{8B517B38-2E25-4E3B-8A0B-73121B7427EF}"/>
            </a:ext>
          </a:extLst>
        </xdr:cNvPr>
        <xdr:cNvSpPr/>
      </xdr:nvSpPr>
      <xdr:spPr>
        <a:xfrm>
          <a:off x="10556875" y="4064000"/>
          <a:ext cx="762000" cy="3016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t>MEMO</a:t>
          </a:r>
          <a:endParaRPr lang="th-TH"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2</xdr:col>
      <xdr:colOff>342900</xdr:colOff>
      <xdr:row>1</xdr:row>
      <xdr:rowOff>95250</xdr:rowOff>
    </xdr:to>
    <xdr:sp macro="[0]!'aRunWorkFlow &quot;GOTOMAIN&quot;'" textlink="">
      <xdr:nvSpPr>
        <xdr:cNvPr id="2" name="Rounded Rectangle 1">
          <a:extLst>
            <a:ext uri="{FF2B5EF4-FFF2-40B4-BE49-F238E27FC236}">
              <a16:creationId xmlns:a16="http://schemas.microsoft.com/office/drawing/2014/main" id="{00000000-0008-0000-0400-000002000000}"/>
            </a:ext>
          </a:extLst>
        </xdr:cNvPr>
        <xdr:cNvSpPr/>
      </xdr:nvSpPr>
      <xdr:spPr>
        <a:xfrm>
          <a:off x="428625" y="7620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304800</xdr:colOff>
      <xdr:row>0</xdr:row>
      <xdr:rowOff>85725</xdr:rowOff>
    </xdr:from>
    <xdr:to>
      <xdr:col>2</xdr:col>
      <xdr:colOff>28575</xdr:colOff>
      <xdr:row>1</xdr:row>
      <xdr:rowOff>76200</xdr:rowOff>
    </xdr:to>
    <xdr:sp macro="[0]!'aRunWorkFlow &quot;GOTOMAIN&quot;'" textlink="">
      <xdr:nvSpPr>
        <xdr:cNvPr id="3" name="Rounded Rectangle 1">
          <a:extLst>
            <a:ext uri="{FF2B5EF4-FFF2-40B4-BE49-F238E27FC236}">
              <a16:creationId xmlns:a16="http://schemas.microsoft.com/office/drawing/2014/main" id="{00000000-0008-0000-0500-000003000000}"/>
            </a:ext>
          </a:extLst>
        </xdr:cNvPr>
        <xdr:cNvSpPr/>
      </xdr:nvSpPr>
      <xdr:spPr>
        <a:xfrm>
          <a:off x="304800" y="85725"/>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114300</xdr:colOff>
      <xdr:row>0</xdr:row>
      <xdr:rowOff>95250</xdr:rowOff>
    </xdr:from>
    <xdr:to>
      <xdr:col>1</xdr:col>
      <xdr:colOff>190500</xdr:colOff>
      <xdr:row>1</xdr:row>
      <xdr:rowOff>85725</xdr:rowOff>
    </xdr:to>
    <xdr:sp macro="[0]!'aRunWorkFlow &quot;GOTOMAIN&quot;'" textlink="">
      <xdr:nvSpPr>
        <xdr:cNvPr id="18" name="Rounded Rectangle 1">
          <a:extLst>
            <a:ext uri="{FF2B5EF4-FFF2-40B4-BE49-F238E27FC236}">
              <a16:creationId xmlns:a16="http://schemas.microsoft.com/office/drawing/2014/main" id="{00000000-0008-0000-0600-000012000000}"/>
            </a:ext>
          </a:extLst>
        </xdr:cNvPr>
        <xdr:cNvSpPr/>
      </xdr:nvSpPr>
      <xdr:spPr>
        <a:xfrm>
          <a:off x="114300" y="9525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9525</xdr:colOff>
      <xdr:row>0</xdr:row>
      <xdr:rowOff>76200</xdr:rowOff>
    </xdr:from>
    <xdr:to>
      <xdr:col>5</xdr:col>
      <xdr:colOff>266700</xdr:colOff>
      <xdr:row>1</xdr:row>
      <xdr:rowOff>114300</xdr:rowOff>
    </xdr:to>
    <xdr:sp macro="[0]!'aRunWorkFlow &quot;GOTOMAIN&quot;'" textlink="">
      <xdr:nvSpPr>
        <xdr:cNvPr id="2" name="Rounded Rectangle 1">
          <a:extLst>
            <a:ext uri="{FF2B5EF4-FFF2-40B4-BE49-F238E27FC236}">
              <a16:creationId xmlns:a16="http://schemas.microsoft.com/office/drawing/2014/main" id="{00000000-0008-0000-0700-000002000000}"/>
            </a:ext>
          </a:extLst>
        </xdr:cNvPr>
        <xdr:cNvSpPr/>
      </xdr:nvSpPr>
      <xdr:spPr>
        <a:xfrm>
          <a:off x="209550" y="7620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13</xdr:col>
      <xdr:colOff>1800225</xdr:colOff>
      <xdr:row>1</xdr:row>
      <xdr:rowOff>85724</xdr:rowOff>
    </xdr:from>
    <xdr:to>
      <xdr:col>14</xdr:col>
      <xdr:colOff>590550</xdr:colOff>
      <xdr:row>5</xdr:row>
      <xdr:rowOff>17849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12420600" y="247649"/>
          <a:ext cx="1066800" cy="608400"/>
          <a:chOff x="12773025" y="247649"/>
          <a:chExt cx="1066800" cy="638175"/>
        </a:xfrm>
      </xdr:grpSpPr>
      <xdr:sp macro="[0]!aCopySheetAndRename" textlink="">
        <xdr:nvSpPr>
          <xdr:cNvPr id="3" name="Rounded Rectangle 1">
            <a:extLst>
              <a:ext uri="{FF2B5EF4-FFF2-40B4-BE49-F238E27FC236}">
                <a16:creationId xmlns:a16="http://schemas.microsoft.com/office/drawing/2014/main" id="{00000000-0008-0000-0700-000003000000}"/>
              </a:ext>
            </a:extLst>
          </xdr:cNvPr>
          <xdr:cNvSpPr/>
        </xdr:nvSpPr>
        <xdr:spPr>
          <a:xfrm>
            <a:off x="12773025" y="247649"/>
            <a:ext cx="1066800" cy="6381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800" b="1">
                <a:solidFill>
                  <a:schemeClr val="tx2">
                    <a:lumMod val="75000"/>
                  </a:schemeClr>
                </a:solidFill>
              </a:rPr>
              <a:t>GEN</a:t>
            </a:r>
            <a:br>
              <a:rPr lang="en-US" sz="800" b="0">
                <a:solidFill>
                  <a:schemeClr val="tx2">
                    <a:lumMod val="75000"/>
                  </a:schemeClr>
                </a:solidFill>
              </a:rPr>
            </a:br>
            <a:r>
              <a:rPr lang="en-US" sz="900" b="0">
                <a:solidFill>
                  <a:schemeClr val="tx2">
                    <a:lumMod val="75000"/>
                  </a:schemeClr>
                </a:solidFill>
              </a:rPr>
              <a:t>NEW TABLE</a:t>
            </a:r>
            <a:r>
              <a:rPr lang="en-US" sz="900" b="0" baseline="0">
                <a:solidFill>
                  <a:schemeClr val="tx2">
                    <a:lumMod val="75000"/>
                  </a:schemeClr>
                </a:solidFill>
              </a:rPr>
              <a:t> WORKSHEET</a:t>
            </a:r>
            <a:endParaRPr lang="th-TH" sz="1100" b="0">
              <a:solidFill>
                <a:schemeClr val="tx2">
                  <a:lumMod val="75000"/>
                </a:schemeClr>
              </a:solidFill>
            </a:endParaRPr>
          </a:p>
        </xdr:txBody>
      </xdr:sp>
      <xdr:sp macro="[0]!aCopySheetAndRename" textlink="">
        <xdr:nvSpPr>
          <xdr:cNvPr id="24" name="Oval 23">
            <a:extLst>
              <a:ext uri="{FF2B5EF4-FFF2-40B4-BE49-F238E27FC236}">
                <a16:creationId xmlns:a16="http://schemas.microsoft.com/office/drawing/2014/main" id="{00000000-0008-0000-0700-000018000000}"/>
              </a:ext>
            </a:extLst>
          </xdr:cNvPr>
          <xdr:cNvSpPr/>
        </xdr:nvSpPr>
        <xdr:spPr>
          <a:xfrm>
            <a:off x="13535025" y="285750"/>
            <a:ext cx="257175" cy="247650"/>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100" b="1">
                <a:solidFill>
                  <a:schemeClr val="accent4">
                    <a:lumMod val="50000"/>
                  </a:schemeClr>
                </a:solidFill>
              </a:rPr>
              <a:t>1</a:t>
            </a:r>
          </a:p>
        </xdr:txBody>
      </xdr:sp>
    </xdr:grpSp>
    <xdr:clientData/>
  </xdr:twoCellAnchor>
  <xdr:twoCellAnchor editAs="absolute">
    <xdr:from>
      <xdr:col>15</xdr:col>
      <xdr:colOff>66675</xdr:colOff>
      <xdr:row>1</xdr:row>
      <xdr:rowOff>85726</xdr:rowOff>
    </xdr:from>
    <xdr:to>
      <xdr:col>15</xdr:col>
      <xdr:colOff>1133475</xdr:colOff>
      <xdr:row>5</xdr:row>
      <xdr:rowOff>19051</xdr:rowOff>
    </xdr:to>
    <xdr:grpSp>
      <xdr:nvGrpSpPr>
        <xdr:cNvPr id="8" name="Group 7">
          <a:extLst>
            <a:ext uri="{FF2B5EF4-FFF2-40B4-BE49-F238E27FC236}">
              <a16:creationId xmlns:a16="http://schemas.microsoft.com/office/drawing/2014/main" id="{362282AC-A505-4BD2-A63D-419A4613C6D3}"/>
            </a:ext>
          </a:extLst>
        </xdr:cNvPr>
        <xdr:cNvGrpSpPr/>
      </xdr:nvGrpSpPr>
      <xdr:grpSpPr>
        <a:xfrm>
          <a:off x="13706475" y="247651"/>
          <a:ext cx="1066800" cy="609600"/>
          <a:chOff x="10915650" y="247651"/>
          <a:chExt cx="1066800" cy="609600"/>
        </a:xfrm>
      </xdr:grpSpPr>
      <xdr:grpSp>
        <xdr:nvGrpSpPr>
          <xdr:cNvPr id="12" name="Group 11">
            <a:extLst>
              <a:ext uri="{FF2B5EF4-FFF2-40B4-BE49-F238E27FC236}">
                <a16:creationId xmlns:a16="http://schemas.microsoft.com/office/drawing/2014/main" id="{00000000-0008-0000-0700-00000C000000}"/>
              </a:ext>
            </a:extLst>
          </xdr:cNvPr>
          <xdr:cNvGrpSpPr/>
        </xdr:nvGrpSpPr>
        <xdr:grpSpPr>
          <a:xfrm>
            <a:off x="10915650" y="247651"/>
            <a:ext cx="1066800" cy="609600"/>
            <a:chOff x="10296525" y="247650"/>
            <a:chExt cx="1066800" cy="609600"/>
          </a:xfrm>
        </xdr:grpSpPr>
        <xdr:sp macro="[0]!aInsertModelJson" textlink="">
          <xdr:nvSpPr>
            <xdr:cNvPr id="10" name="Rounded Rectangle 1">
              <a:extLst>
                <a:ext uri="{FF2B5EF4-FFF2-40B4-BE49-F238E27FC236}">
                  <a16:creationId xmlns:a16="http://schemas.microsoft.com/office/drawing/2014/main" id="{00000000-0008-0000-0700-00000A000000}"/>
                </a:ext>
              </a:extLst>
            </xdr:cNvPr>
            <xdr:cNvSpPr/>
          </xdr:nvSpPr>
          <xdr:spPr>
            <a:xfrm>
              <a:off x="10296525" y="247650"/>
              <a:ext cx="1066800" cy="609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endParaRPr lang="en-US" sz="800" b="1">
                <a:solidFill>
                  <a:schemeClr val="tx2">
                    <a:lumMod val="75000"/>
                  </a:schemeClr>
                </a:solidFill>
              </a:endParaRPr>
            </a:p>
            <a:p>
              <a:pPr algn="ctr"/>
              <a:endParaRPr lang="en-US" sz="900" b="1">
                <a:solidFill>
                  <a:schemeClr val="tx2">
                    <a:lumMod val="75000"/>
                  </a:schemeClr>
                </a:solidFill>
              </a:endParaRPr>
            </a:p>
            <a:p>
              <a:pPr algn="ctr"/>
              <a:r>
                <a:rPr lang="en-US" sz="900" b="1">
                  <a:solidFill>
                    <a:schemeClr val="tx2">
                      <a:lumMod val="75000"/>
                    </a:schemeClr>
                  </a:solidFill>
                </a:rPr>
                <a:t> GEN Model.json</a:t>
              </a:r>
              <a:endParaRPr lang="th-TH" sz="900" b="1">
                <a:solidFill>
                  <a:schemeClr val="tx2">
                    <a:lumMod val="75000"/>
                  </a:schemeClr>
                </a:solidFill>
              </a:endParaRPr>
            </a:p>
          </xdr:txBody>
        </xdr:sp>
        <xdr:pic macro="[0]!aInsertModelJson">
          <xdr:nvPicPr>
            <xdr:cNvPr id="11" name="Graphic 10" descr="Web design outline">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0677525" y="333376"/>
              <a:ext cx="295274" cy="295274"/>
            </a:xfrm>
            <a:prstGeom prst="rect">
              <a:avLst/>
            </a:prstGeom>
          </xdr:spPr>
        </xdr:pic>
      </xdr:grpSp>
      <xdr:sp macro="" textlink="">
        <xdr:nvSpPr>
          <xdr:cNvPr id="26" name="Oval 25">
            <a:extLst>
              <a:ext uri="{FF2B5EF4-FFF2-40B4-BE49-F238E27FC236}">
                <a16:creationId xmlns:a16="http://schemas.microsoft.com/office/drawing/2014/main" id="{00000000-0008-0000-0700-00001A000000}"/>
              </a:ext>
            </a:extLst>
          </xdr:cNvPr>
          <xdr:cNvSpPr/>
        </xdr:nvSpPr>
        <xdr:spPr>
          <a:xfrm>
            <a:off x="11687175" y="285750"/>
            <a:ext cx="257175" cy="2476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GB" sz="1100" b="1">
                <a:solidFill>
                  <a:schemeClr val="accent4">
                    <a:lumMod val="50000"/>
                  </a:schemeClr>
                </a:solidFill>
              </a:rPr>
              <a:t>2</a:t>
            </a:r>
          </a:p>
        </xdr:txBody>
      </xdr:sp>
    </xdr:grpSp>
    <xdr:clientData/>
  </xdr:twoCellAnchor>
  <xdr:twoCellAnchor editAs="absolute">
    <xdr:from>
      <xdr:col>16</xdr:col>
      <xdr:colOff>1095373</xdr:colOff>
      <xdr:row>1</xdr:row>
      <xdr:rowOff>76200</xdr:rowOff>
    </xdr:from>
    <xdr:to>
      <xdr:col>17</xdr:col>
      <xdr:colOff>989398</xdr:colOff>
      <xdr:row>5</xdr:row>
      <xdr:rowOff>8325</xdr:rowOff>
    </xdr:to>
    <xdr:grpSp>
      <xdr:nvGrpSpPr>
        <xdr:cNvPr id="32" name="Group 31">
          <a:extLst>
            <a:ext uri="{FF2B5EF4-FFF2-40B4-BE49-F238E27FC236}">
              <a16:creationId xmlns:a16="http://schemas.microsoft.com/office/drawing/2014/main" id="{104BB872-0572-4D3D-9A97-DD778C4DFA1F}"/>
            </a:ext>
          </a:extLst>
        </xdr:cNvPr>
        <xdr:cNvGrpSpPr/>
      </xdr:nvGrpSpPr>
      <xdr:grpSpPr>
        <a:xfrm>
          <a:off x="16278223" y="238125"/>
          <a:ext cx="1065600" cy="608400"/>
          <a:chOff x="10801348" y="1009650"/>
          <a:chExt cx="1065600" cy="608400"/>
        </a:xfrm>
      </xdr:grpSpPr>
      <xdr:grpSp>
        <xdr:nvGrpSpPr>
          <xdr:cNvPr id="5" name="Group 4">
            <a:extLst>
              <a:ext uri="{FF2B5EF4-FFF2-40B4-BE49-F238E27FC236}">
                <a16:creationId xmlns:a16="http://schemas.microsoft.com/office/drawing/2014/main" id="{00000000-0008-0000-0700-000005000000}"/>
              </a:ext>
            </a:extLst>
          </xdr:cNvPr>
          <xdr:cNvGrpSpPr/>
        </xdr:nvGrpSpPr>
        <xdr:grpSpPr>
          <a:xfrm>
            <a:off x="10801348" y="1009650"/>
            <a:ext cx="1065600" cy="608400"/>
            <a:chOff x="9020175" y="933450"/>
            <a:chExt cx="1066800" cy="609600"/>
          </a:xfrm>
        </xdr:grpSpPr>
        <xdr:sp macro="[0]!selectRange" textlink="">
          <xdr:nvSpPr>
            <xdr:cNvPr id="4" name="Rounded Rectangle 1">
              <a:extLst>
                <a:ext uri="{FF2B5EF4-FFF2-40B4-BE49-F238E27FC236}">
                  <a16:creationId xmlns:a16="http://schemas.microsoft.com/office/drawing/2014/main" id="{00000000-0008-0000-0700-000004000000}"/>
                </a:ext>
              </a:extLst>
            </xdr:cNvPr>
            <xdr:cNvSpPr/>
          </xdr:nvSpPr>
          <xdr:spPr>
            <a:xfrm>
              <a:off x="9020175" y="933450"/>
              <a:ext cx="106680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a:solidFill>
                    <a:srgbClr val="0070C0"/>
                  </a:solidFill>
                </a:rPr>
                <a:t>GEN </a:t>
              </a:r>
              <a:r>
                <a:rPr lang="en-US" sz="900" b="1">
                  <a:solidFill>
                    <a:srgbClr val="0070C0"/>
                  </a:solidFill>
                </a:rPr>
                <a:t>HTM		L FILE</a:t>
              </a:r>
              <a:endParaRPr lang="th-TH" sz="1100" b="1">
                <a:solidFill>
                  <a:srgbClr val="0070C0"/>
                </a:solidFill>
              </a:endParaRPr>
            </a:p>
          </xdr:txBody>
        </xdr:sp>
        <xdr:pic macro="[0]!selectRange">
          <xdr:nvPicPr>
            <xdr:cNvPr id="7" name="Graphic 6" descr="Web design">
              <a:extLst>
                <a:ext uri="{FF2B5EF4-FFF2-40B4-BE49-F238E27FC236}">
                  <a16:creationId xmlns:a16="http://schemas.microsoft.com/office/drawing/2014/main" id="{00000000-0008-0000-07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9372074" y="1019175"/>
              <a:ext cx="325202" cy="314325"/>
            </a:xfrm>
            <a:prstGeom prst="rect">
              <a:avLst/>
            </a:prstGeom>
          </xdr:spPr>
        </xdr:pic>
      </xdr:grpSp>
      <xdr:sp macro="" textlink="">
        <xdr:nvSpPr>
          <xdr:cNvPr id="27" name="Oval 26">
            <a:extLst>
              <a:ext uri="{FF2B5EF4-FFF2-40B4-BE49-F238E27FC236}">
                <a16:creationId xmlns:a16="http://schemas.microsoft.com/office/drawing/2014/main" id="{00000000-0008-0000-0700-00001B000000}"/>
              </a:ext>
            </a:extLst>
          </xdr:cNvPr>
          <xdr:cNvSpPr/>
        </xdr:nvSpPr>
        <xdr:spPr>
          <a:xfrm>
            <a:off x="11559749" y="1048902"/>
            <a:ext cx="259200" cy="255135"/>
          </a:xfrm>
          <a:prstGeom prst="ellipse">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100" b="1">
                <a:solidFill>
                  <a:schemeClr val="accent4">
                    <a:lumMod val="50000"/>
                  </a:schemeClr>
                </a:solidFill>
              </a:rPr>
              <a:t>4</a:t>
            </a:r>
          </a:p>
        </xdr:txBody>
      </xdr:sp>
    </xdr:grpSp>
    <xdr:clientData/>
  </xdr:twoCellAnchor>
  <xdr:twoCellAnchor editAs="absolute">
    <xdr:from>
      <xdr:col>15</xdr:col>
      <xdr:colOff>1362074</xdr:colOff>
      <xdr:row>1</xdr:row>
      <xdr:rowOff>76200</xdr:rowOff>
    </xdr:from>
    <xdr:to>
      <xdr:col>16</xdr:col>
      <xdr:colOff>884624</xdr:colOff>
      <xdr:row>5</xdr:row>
      <xdr:rowOff>8325</xdr:rowOff>
    </xdr:to>
    <xdr:grpSp>
      <xdr:nvGrpSpPr>
        <xdr:cNvPr id="25" name="Group 24">
          <a:extLst>
            <a:ext uri="{FF2B5EF4-FFF2-40B4-BE49-F238E27FC236}">
              <a16:creationId xmlns:a16="http://schemas.microsoft.com/office/drawing/2014/main" id="{1568C6DC-56F3-4871-9E32-B342F0C63637}"/>
            </a:ext>
          </a:extLst>
        </xdr:cNvPr>
        <xdr:cNvGrpSpPr/>
      </xdr:nvGrpSpPr>
      <xdr:grpSpPr>
        <a:xfrm>
          <a:off x="15001874" y="238125"/>
          <a:ext cx="1065600" cy="608400"/>
          <a:chOff x="9515474" y="1009650"/>
          <a:chExt cx="1065600" cy="608400"/>
        </a:xfrm>
      </xdr:grpSpPr>
      <xdr:sp macro="[0]!'aRunWorkFlow &quot;HLP MNUP&quot;'" textlink="">
        <xdr:nvSpPr>
          <xdr:cNvPr id="29" name="Rounded Rectangle 1">
            <a:extLst>
              <a:ext uri="{FF2B5EF4-FFF2-40B4-BE49-F238E27FC236}">
                <a16:creationId xmlns:a16="http://schemas.microsoft.com/office/drawing/2014/main" id="{00000000-0008-0000-0700-00001D000000}"/>
              </a:ext>
            </a:extLst>
          </xdr:cNvPr>
          <xdr:cNvSpPr/>
        </xdr:nvSpPr>
        <xdr:spPr>
          <a:xfrm>
            <a:off x="9515474" y="1009650"/>
            <a:ext cx="1065600" cy="6084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baseline="0">
                <a:solidFill>
                  <a:srgbClr val="0070C0"/>
                </a:solidFill>
              </a:rPr>
              <a:t> </a:t>
            </a:r>
            <a:r>
              <a:rPr lang="en-US" sz="800" b="1" baseline="0">
                <a:solidFill>
                  <a:schemeClr val="accent3">
                    <a:lumMod val="50000"/>
                  </a:schemeClr>
                </a:solidFill>
              </a:rPr>
              <a:t>MENU/MAINPAGE</a:t>
            </a:r>
            <a:endParaRPr lang="th-TH" sz="1100" b="1">
              <a:solidFill>
                <a:schemeClr val="accent3">
                  <a:lumMod val="50000"/>
                </a:schemeClr>
              </a:solidFill>
            </a:endParaRPr>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10293074" y="1048902"/>
            <a:ext cx="259200" cy="255135"/>
          </a:xfrm>
          <a:prstGeom prst="ellipse">
            <a:avLst/>
          </a:prstGeom>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solidFill>
                  <a:schemeClr val="accent4">
                    <a:lumMod val="50000"/>
                  </a:schemeClr>
                </a:solidFill>
              </a:rPr>
              <a:t>3</a:t>
            </a:r>
          </a:p>
        </xdr:txBody>
      </xdr:sp>
      <xdr:pic>
        <xdr:nvPicPr>
          <xdr:cNvPr id="23" name="Graphic 22" descr="Lights On with solid fill">
            <a:extLst>
              <a:ext uri="{FF2B5EF4-FFF2-40B4-BE49-F238E27FC236}">
                <a16:creationId xmlns:a16="http://schemas.microsoft.com/office/drawing/2014/main" id="{73DABF3B-EC25-493F-8644-8C9FD925EA55}"/>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 uri="{96DAC541-7B7A-43D3-8B79-37D633B846F1}">
                <asvg:svgBlip xmlns:asvg="http://schemas.microsoft.com/office/drawing/2016/SVG/main" r:embed="rId6"/>
              </a:ext>
            </a:extLst>
          </a:blip>
          <a:stretch>
            <a:fillRect/>
          </a:stretch>
        </xdr:blipFill>
        <xdr:spPr>
          <a:xfrm>
            <a:off x="9867899" y="1066800"/>
            <a:ext cx="314325" cy="314325"/>
          </a:xfrm>
          <a:prstGeom prst="rect">
            <a:avLst/>
          </a:prstGeom>
          <a:effectLst/>
        </xdr:spPr>
      </xdr:pic>
    </xdr:grpSp>
    <xdr:clientData/>
  </xdr:twoCellAnchor>
  <xdr:twoCellAnchor editAs="absolute">
    <xdr:from>
      <xdr:col>16</xdr:col>
      <xdr:colOff>400634</xdr:colOff>
      <xdr:row>7</xdr:row>
      <xdr:rowOff>66675</xdr:rowOff>
    </xdr:from>
    <xdr:to>
      <xdr:col>16</xdr:col>
      <xdr:colOff>786393</xdr:colOff>
      <xdr:row>9</xdr:row>
      <xdr:rowOff>128584</xdr:rowOff>
    </xdr:to>
    <xdr:pic macro="[0]!testrun">
      <xdr:nvPicPr>
        <xdr:cNvPr id="13" name="Graphic 12" descr="Typewriter with solid fill">
          <a:extLst>
            <a:ext uri="{FF2B5EF4-FFF2-40B4-BE49-F238E27FC236}">
              <a16:creationId xmlns:a16="http://schemas.microsoft.com/office/drawing/2014/main" id="{1B2B0B91-F3BD-A0AB-A7C9-90BC240B94A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5583484" y="1257300"/>
          <a:ext cx="385759" cy="385759"/>
        </a:xfrm>
        <a:prstGeom prst="rect">
          <a:avLst/>
        </a:prstGeom>
      </xdr:spPr>
    </xdr:pic>
    <xdr:clientData/>
  </xdr:twoCellAnchor>
  <xdr:twoCellAnchor>
    <xdr:from>
      <xdr:col>16</xdr:col>
      <xdr:colOff>95250</xdr:colOff>
      <xdr:row>9</xdr:row>
      <xdr:rowOff>118996</xdr:rowOff>
    </xdr:from>
    <xdr:to>
      <xdr:col>16</xdr:col>
      <xdr:colOff>1085850</xdr:colOff>
      <xdr:row>11</xdr:row>
      <xdr:rowOff>9523</xdr:rowOff>
    </xdr:to>
    <xdr:sp macro="" textlink="">
      <xdr:nvSpPr>
        <xdr:cNvPr id="14" name="TextBox 13">
          <a:extLst>
            <a:ext uri="{FF2B5EF4-FFF2-40B4-BE49-F238E27FC236}">
              <a16:creationId xmlns:a16="http://schemas.microsoft.com/office/drawing/2014/main" id="{CB416876-DB55-9E97-2E5F-06CFDE5DA080}"/>
            </a:ext>
          </a:extLst>
        </xdr:cNvPr>
        <xdr:cNvSpPr txBox="1"/>
      </xdr:nvSpPr>
      <xdr:spPr>
        <a:xfrm>
          <a:off x="13554075" y="1633471"/>
          <a:ext cx="990600" cy="214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baseline="0">
              <a:solidFill>
                <a:schemeClr val="accent6">
                  <a:lumMod val="50000"/>
                </a:schemeClr>
              </a:solidFill>
            </a:rPr>
            <a:t> Edit Source Code</a:t>
          </a:r>
          <a:endParaRPr lang="en-US" sz="1050" b="1">
            <a:solidFill>
              <a:schemeClr val="accent6">
                <a:lumMod val="50000"/>
              </a:schemeClr>
            </a:solidFill>
          </a:endParaRPr>
        </a:p>
      </xdr:txBody>
    </xdr:sp>
    <xdr:clientData/>
  </xdr:twoCellAnchor>
  <xdr:twoCellAnchor editAs="absolute">
    <xdr:from>
      <xdr:col>5</xdr:col>
      <xdr:colOff>381000</xdr:colOff>
      <xdr:row>0</xdr:row>
      <xdr:rowOff>76201</xdr:rowOff>
    </xdr:from>
    <xdr:to>
      <xdr:col>5</xdr:col>
      <xdr:colOff>1190625</xdr:colOff>
      <xdr:row>1</xdr:row>
      <xdr:rowOff>115444</xdr:rowOff>
    </xdr:to>
    <xdr:sp macro="[0]!'aRunWorkFlow &quot;GOTOVAR&quot;'" textlink="">
      <xdr:nvSpPr>
        <xdr:cNvPr id="15" name="Rounded Rectangle 1">
          <a:extLst>
            <a:ext uri="{FF2B5EF4-FFF2-40B4-BE49-F238E27FC236}">
              <a16:creationId xmlns:a16="http://schemas.microsoft.com/office/drawing/2014/main" id="{AF454F7B-2509-409F-AED5-85EB4E17224F}"/>
            </a:ext>
          </a:extLst>
        </xdr:cNvPr>
        <xdr:cNvSpPr/>
      </xdr:nvSpPr>
      <xdr:spPr>
        <a:xfrm>
          <a:off x="895350" y="76201"/>
          <a:ext cx="809625" cy="201168"/>
        </a:xfrm>
        <a:prstGeom prst="roundRect">
          <a:avLst/>
        </a:prstGeom>
        <a:solidFill>
          <a:srgbClr val="FF0000"/>
        </a:solidFill>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1100" baseline="0"/>
            <a:t>Variables</a:t>
          </a:r>
          <a:endParaRPr lang="th-TH"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676275</xdr:colOff>
      <xdr:row>1</xdr:row>
      <xdr:rowOff>47625</xdr:rowOff>
    </xdr:from>
    <xdr:to>
      <xdr:col>16</xdr:col>
      <xdr:colOff>219075</xdr:colOff>
      <xdr:row>4</xdr:row>
      <xdr:rowOff>76200</xdr:rowOff>
    </xdr:to>
    <xdr:grpSp>
      <xdr:nvGrpSpPr>
        <xdr:cNvPr id="15" name="GenHTML_icon">
          <a:extLst>
            <a:ext uri="{FF2B5EF4-FFF2-40B4-BE49-F238E27FC236}">
              <a16:creationId xmlns:a16="http://schemas.microsoft.com/office/drawing/2014/main" id="{D74A35FE-E091-42E8-A747-F51867B6B7F3}"/>
            </a:ext>
          </a:extLst>
        </xdr:cNvPr>
        <xdr:cNvGrpSpPr/>
      </xdr:nvGrpSpPr>
      <xdr:grpSpPr>
        <a:xfrm>
          <a:off x="17430750" y="381000"/>
          <a:ext cx="666750" cy="600075"/>
          <a:chOff x="19354800" y="609600"/>
          <a:chExt cx="685800" cy="531052"/>
        </a:xfrm>
      </xdr:grpSpPr>
      <xdr:sp macro="[0]!SaveSheetToCSVorTXT" textlink="">
        <xdr:nvSpPr>
          <xdr:cNvPr id="16" name="Rectangle: Rounded Corners 15">
            <a:extLst>
              <a:ext uri="{FF2B5EF4-FFF2-40B4-BE49-F238E27FC236}">
                <a16:creationId xmlns:a16="http://schemas.microsoft.com/office/drawing/2014/main" id="{F1D5D79C-1F9C-4FE9-9BC9-E39F2D5AD7EB}"/>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7" name="Group 16">
            <a:extLst>
              <a:ext uri="{FF2B5EF4-FFF2-40B4-BE49-F238E27FC236}">
                <a16:creationId xmlns:a16="http://schemas.microsoft.com/office/drawing/2014/main" id="{3AB7CC90-9D07-4346-9443-630EF2C61C4A}"/>
              </a:ext>
            </a:extLst>
          </xdr:cNvPr>
          <xdr:cNvGrpSpPr/>
        </xdr:nvGrpSpPr>
        <xdr:grpSpPr>
          <a:xfrm>
            <a:off x="19395013" y="628650"/>
            <a:ext cx="628505" cy="512002"/>
            <a:chOff x="17357350" y="84923"/>
            <a:chExt cx="624306" cy="561790"/>
          </a:xfrm>
        </xdr:grpSpPr>
        <xdr:pic macro="[0]!SaveSheetToCSVorTXT">
          <xdr:nvPicPr>
            <xdr:cNvPr id="18" name="Graphic 17" descr="Web design">
              <a:extLst>
                <a:ext uri="{FF2B5EF4-FFF2-40B4-BE49-F238E27FC236}">
                  <a16:creationId xmlns:a16="http://schemas.microsoft.com/office/drawing/2014/main" id="{88F2C8B4-BE33-4BEE-892C-1A4B8B18C84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aveSheetToCSVorTXT" textlink="">
          <xdr:nvSpPr>
            <xdr:cNvPr id="19" name="TextBox 18">
              <a:extLst>
                <a:ext uri="{FF2B5EF4-FFF2-40B4-BE49-F238E27FC236}">
                  <a16:creationId xmlns:a16="http://schemas.microsoft.com/office/drawing/2014/main" id="{D1002927-F098-48E1-85AE-573AF6D490A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editAs="absolute">
    <xdr:from>
      <xdr:col>0</xdr:col>
      <xdr:colOff>104775</xdr:colOff>
      <xdr:row>0</xdr:row>
      <xdr:rowOff>47625</xdr:rowOff>
    </xdr:from>
    <xdr:to>
      <xdr:col>0</xdr:col>
      <xdr:colOff>676275</xdr:colOff>
      <xdr:row>0</xdr:row>
      <xdr:rowOff>247650</xdr:rowOff>
    </xdr:to>
    <xdr:sp macro="[0]!'aRunWorkFlow &quot;GOTOTG&quot;'" textlink="">
      <xdr:nvSpPr>
        <xdr:cNvPr id="7" name="Rounded Rectangle 1">
          <a:extLst>
            <a:ext uri="{FF2B5EF4-FFF2-40B4-BE49-F238E27FC236}">
              <a16:creationId xmlns:a16="http://schemas.microsoft.com/office/drawing/2014/main" id="{6B1880D2-17AD-47C2-8BA9-0BADC7EAA661}"/>
            </a:ext>
          </a:extLst>
        </xdr:cNvPr>
        <xdr:cNvSpPr/>
      </xdr:nvSpPr>
      <xdr:spPr>
        <a:xfrm>
          <a:off x="10477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editAs="absolute">
    <xdr:from>
      <xdr:col>0</xdr:col>
      <xdr:colOff>819150</xdr:colOff>
      <xdr:row>0</xdr:row>
      <xdr:rowOff>47625</xdr:rowOff>
    </xdr:from>
    <xdr:to>
      <xdr:col>0</xdr:col>
      <xdr:colOff>1390650</xdr:colOff>
      <xdr:row>0</xdr:row>
      <xdr:rowOff>247650</xdr:rowOff>
    </xdr:to>
    <xdr:sp macro="[0]!'aRunWorkFlow &quot;GOTOMAIN&quot;'" textlink="">
      <xdr:nvSpPr>
        <xdr:cNvPr id="8" name="Rounded Rectangle 1">
          <a:extLst>
            <a:ext uri="{FF2B5EF4-FFF2-40B4-BE49-F238E27FC236}">
              <a16:creationId xmlns:a16="http://schemas.microsoft.com/office/drawing/2014/main" id="{C32BC47E-CA3E-4C50-A969-0D96A0CDE393}"/>
            </a:ext>
          </a:extLst>
        </xdr:cNvPr>
        <xdr:cNvSpPr/>
      </xdr:nvSpPr>
      <xdr:spPr>
        <a:xfrm>
          <a:off x="81915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09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9" name="GenHTML_icon">
          <a:extLst>
            <a:ext uri="{FF2B5EF4-FFF2-40B4-BE49-F238E27FC236}">
              <a16:creationId xmlns:a16="http://schemas.microsoft.com/office/drawing/2014/main" id="{00000000-0008-0000-0900-000009000000}"/>
            </a:ext>
          </a:extLst>
        </xdr:cNvPr>
        <xdr:cNvGrpSpPr/>
      </xdr:nvGrpSpPr>
      <xdr:grpSpPr>
        <a:xfrm>
          <a:off x="7010400" y="381000"/>
          <a:ext cx="666750" cy="600075"/>
          <a:chOff x="19354800" y="609600"/>
          <a:chExt cx="685800" cy="531052"/>
        </a:xfrm>
      </xdr:grpSpPr>
      <xdr:sp macro="[0]!selectRange"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900-00000B000000}"/>
              </a:ext>
            </a:extLst>
          </xdr:cNvPr>
          <xdr:cNvGrpSpPr/>
        </xdr:nvGrpSpPr>
        <xdr:grpSpPr>
          <a:xfrm>
            <a:off x="19395013" y="628650"/>
            <a:ext cx="628505" cy="512002"/>
            <a:chOff x="17357350" y="84923"/>
            <a:chExt cx="624306" cy="561790"/>
          </a:xfrm>
        </xdr:grpSpPr>
        <xdr:pic macro="[0]!selectRange">
          <xdr:nvPicPr>
            <xdr:cNvPr id="12" name="Graphic 11" descr="Web design">
              <a:extLst>
                <a:ext uri="{FF2B5EF4-FFF2-40B4-BE49-F238E27FC236}">
                  <a16:creationId xmlns:a16="http://schemas.microsoft.com/office/drawing/2014/main" id="{00000000-0008-0000-09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3" name="TextBox 12">
              <a:extLst>
                <a:ext uri="{FF2B5EF4-FFF2-40B4-BE49-F238E27FC236}">
                  <a16:creationId xmlns:a16="http://schemas.microsoft.com/office/drawing/2014/main" id="{00000000-0008-0000-0900-00000D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4" name="Group 13">
          <a:extLst>
            <a:ext uri="{FF2B5EF4-FFF2-40B4-BE49-F238E27FC236}">
              <a16:creationId xmlns:a16="http://schemas.microsoft.com/office/drawing/2014/main" id="{00000000-0008-0000-0900-00000E000000}"/>
            </a:ext>
          </a:extLst>
        </xdr:cNvPr>
        <xdr:cNvGrpSpPr/>
      </xdr:nvGrpSpPr>
      <xdr:grpSpPr>
        <a:xfrm>
          <a:off x="6134100" y="381000"/>
          <a:ext cx="666750" cy="600075"/>
          <a:chOff x="5648325" y="809625"/>
          <a:chExt cx="666750" cy="514350"/>
        </a:xfrm>
      </xdr:grpSpPr>
      <xdr:sp macro="[0]!aInsertModelJson" textlink="">
        <xdr:nvSpPr>
          <xdr:cNvPr id="15" name="Rectangle: Rounded Corners 14">
            <a:extLst>
              <a:ext uri="{FF2B5EF4-FFF2-40B4-BE49-F238E27FC236}">
                <a16:creationId xmlns:a16="http://schemas.microsoft.com/office/drawing/2014/main" id="{00000000-0008-0000-0900-00000F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6" name="Group 15">
            <a:extLst>
              <a:ext uri="{FF2B5EF4-FFF2-40B4-BE49-F238E27FC236}">
                <a16:creationId xmlns:a16="http://schemas.microsoft.com/office/drawing/2014/main" id="{00000000-0008-0000-0900-000010000000}"/>
              </a:ext>
            </a:extLst>
          </xdr:cNvPr>
          <xdr:cNvGrpSpPr/>
        </xdr:nvGrpSpPr>
        <xdr:grpSpPr>
          <a:xfrm>
            <a:off x="5649321" y="828076"/>
            <a:ext cx="611047" cy="495899"/>
            <a:chOff x="5687421" y="828076"/>
            <a:chExt cx="611047" cy="495899"/>
          </a:xfrm>
        </xdr:grpSpPr>
        <xdr:pic macro="[0]!aInsertModelJson">
          <xdr:nvPicPr>
            <xdr:cNvPr id="17" name="Graphic 16" descr="Web design">
              <a:extLst>
                <a:ext uri="{FF2B5EF4-FFF2-40B4-BE49-F238E27FC236}">
                  <a16:creationId xmlns:a16="http://schemas.microsoft.com/office/drawing/2014/main" id="{00000000-0008-0000-0900-000011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8" name="TextBox 17">
              <a:extLst>
                <a:ext uri="{FF2B5EF4-FFF2-40B4-BE49-F238E27FC236}">
                  <a16:creationId xmlns:a16="http://schemas.microsoft.com/office/drawing/2014/main" id="{00000000-0008-0000-0900-000012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9" name="TextBox 18">
          <a:extLst>
            <a:ext uri="{FF2B5EF4-FFF2-40B4-BE49-F238E27FC236}">
              <a16:creationId xmlns:a16="http://schemas.microsoft.com/office/drawing/2014/main" id="{685161BB-1568-4EA8-8DF4-D105BB20121D}"/>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20" name="Rounded Rectangle 1">
          <a:extLst>
            <a:ext uri="{FF2B5EF4-FFF2-40B4-BE49-F238E27FC236}">
              <a16:creationId xmlns:a16="http://schemas.microsoft.com/office/drawing/2014/main" id="{721B093C-1154-4229-B5E9-8E9A853CB20D}"/>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9525</xdr:colOff>
      <xdr:row>0</xdr:row>
      <xdr:rowOff>47625</xdr:rowOff>
    </xdr:from>
    <xdr:to>
      <xdr:col>1</xdr:col>
      <xdr:colOff>581025</xdr:colOff>
      <xdr:row>1</xdr:row>
      <xdr:rowOff>57150</xdr:rowOff>
    </xdr:to>
    <xdr:sp macro="[0]!'aRunWorkFlow &quot;GOTOTG&quot;'" textlink="">
      <xdr:nvSpPr>
        <xdr:cNvPr id="7" name="Back_icon">
          <a:extLst>
            <a:ext uri="{FF2B5EF4-FFF2-40B4-BE49-F238E27FC236}">
              <a16:creationId xmlns:a16="http://schemas.microsoft.com/office/drawing/2014/main" id="{00000000-0008-0000-0A00-000007000000}"/>
            </a:ext>
          </a:extLst>
        </xdr:cNvPr>
        <xdr:cNvSpPr/>
      </xdr:nvSpPr>
      <xdr:spPr>
        <a:xfrm>
          <a:off x="95250"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10</xdr:col>
      <xdr:colOff>19050</xdr:colOff>
      <xdr:row>2</xdr:row>
      <xdr:rowOff>0</xdr:rowOff>
    </xdr:from>
    <xdr:to>
      <xdr:col>10</xdr:col>
      <xdr:colOff>685800</xdr:colOff>
      <xdr:row>5</xdr:row>
      <xdr:rowOff>28575</xdr:rowOff>
    </xdr:to>
    <xdr:grpSp>
      <xdr:nvGrpSpPr>
        <xdr:cNvPr id="22" name="GenHTML_icon">
          <a:extLst>
            <a:ext uri="{FF2B5EF4-FFF2-40B4-BE49-F238E27FC236}">
              <a16:creationId xmlns:a16="http://schemas.microsoft.com/office/drawing/2014/main" id="{00000000-0008-0000-0A00-000016000000}"/>
            </a:ext>
          </a:extLst>
        </xdr:cNvPr>
        <xdr:cNvGrpSpPr/>
      </xdr:nvGrpSpPr>
      <xdr:grpSpPr>
        <a:xfrm>
          <a:off x="7372350" y="381000"/>
          <a:ext cx="666750" cy="600075"/>
          <a:chOff x="19354800" y="609600"/>
          <a:chExt cx="685800" cy="531052"/>
        </a:xfrm>
      </xdr:grpSpPr>
      <xdr:sp macro="[0]!selectRange" textlink="">
        <xdr:nvSpPr>
          <xdr:cNvPr id="23" name="Rectangle: Rounded Corners 22">
            <a:extLst>
              <a:ext uri="{FF2B5EF4-FFF2-40B4-BE49-F238E27FC236}">
                <a16:creationId xmlns:a16="http://schemas.microsoft.com/office/drawing/2014/main" id="{00000000-0008-0000-0A00-000017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24" name="Group 23">
            <a:extLst>
              <a:ext uri="{FF2B5EF4-FFF2-40B4-BE49-F238E27FC236}">
                <a16:creationId xmlns:a16="http://schemas.microsoft.com/office/drawing/2014/main" id="{00000000-0008-0000-0A00-000018000000}"/>
              </a:ext>
            </a:extLst>
          </xdr:cNvPr>
          <xdr:cNvGrpSpPr/>
        </xdr:nvGrpSpPr>
        <xdr:grpSpPr>
          <a:xfrm>
            <a:off x="19395013" y="628650"/>
            <a:ext cx="628505" cy="512002"/>
            <a:chOff x="17357350" y="84923"/>
            <a:chExt cx="624306" cy="561790"/>
          </a:xfrm>
        </xdr:grpSpPr>
        <xdr:pic macro="[0]!selectRange">
          <xdr:nvPicPr>
            <xdr:cNvPr id="25" name="Graphic 24" descr="Web design">
              <a:extLst>
                <a:ext uri="{FF2B5EF4-FFF2-40B4-BE49-F238E27FC236}">
                  <a16:creationId xmlns:a16="http://schemas.microsoft.com/office/drawing/2014/main" id="{00000000-0008-0000-0A00-000019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26" name="TextBox 25">
              <a:extLst>
                <a:ext uri="{FF2B5EF4-FFF2-40B4-BE49-F238E27FC236}">
                  <a16:creationId xmlns:a16="http://schemas.microsoft.com/office/drawing/2014/main" id="{00000000-0008-0000-0A00-00001A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361950</xdr:colOff>
      <xdr:row>2</xdr:row>
      <xdr:rowOff>0</xdr:rowOff>
    </xdr:from>
    <xdr:to>
      <xdr:col>9</xdr:col>
      <xdr:colOff>428625</xdr:colOff>
      <xdr:row>5</xdr:row>
      <xdr:rowOff>28575</xdr:rowOff>
    </xdr:to>
    <xdr:grpSp>
      <xdr:nvGrpSpPr>
        <xdr:cNvPr id="60418" name="Group 60417">
          <a:extLst>
            <a:ext uri="{FF2B5EF4-FFF2-40B4-BE49-F238E27FC236}">
              <a16:creationId xmlns:a16="http://schemas.microsoft.com/office/drawing/2014/main" id="{00000000-0008-0000-0A00-000002EC0000}"/>
            </a:ext>
          </a:extLst>
        </xdr:cNvPr>
        <xdr:cNvGrpSpPr/>
      </xdr:nvGrpSpPr>
      <xdr:grpSpPr>
        <a:xfrm>
          <a:off x="6496050" y="381000"/>
          <a:ext cx="666750" cy="600075"/>
          <a:chOff x="6496050" y="323850"/>
          <a:chExt cx="666750" cy="514350"/>
        </a:xfrm>
      </xdr:grpSpPr>
      <xdr:sp macro="[0]!aInsertModelJson" textlink="">
        <xdr:nvSpPr>
          <xdr:cNvPr id="28" name="Rectangle: Rounded Corners 27">
            <a:extLst>
              <a:ext uri="{FF2B5EF4-FFF2-40B4-BE49-F238E27FC236}">
                <a16:creationId xmlns:a16="http://schemas.microsoft.com/office/drawing/2014/main" id="{00000000-0008-0000-0A00-00001C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60416" name="Group 60415">
            <a:extLst>
              <a:ext uri="{FF2B5EF4-FFF2-40B4-BE49-F238E27FC236}">
                <a16:creationId xmlns:a16="http://schemas.microsoft.com/office/drawing/2014/main" id="{00000000-0008-0000-0A00-000000EC0000}"/>
              </a:ext>
            </a:extLst>
          </xdr:cNvPr>
          <xdr:cNvGrpSpPr/>
        </xdr:nvGrpSpPr>
        <xdr:grpSpPr>
          <a:xfrm>
            <a:off x="6497046" y="342301"/>
            <a:ext cx="611047" cy="495899"/>
            <a:chOff x="5687421" y="828076"/>
            <a:chExt cx="611047" cy="495899"/>
          </a:xfrm>
        </xdr:grpSpPr>
        <xdr:pic macro="[0]!aInsertModelJson">
          <xdr:nvPicPr>
            <xdr:cNvPr id="30" name="Graphic 29" descr="Web design">
              <a:extLst>
                <a:ext uri="{FF2B5EF4-FFF2-40B4-BE49-F238E27FC236}">
                  <a16:creationId xmlns:a16="http://schemas.microsoft.com/office/drawing/2014/main" id="{00000000-0008-0000-0A00-00001E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31" name="TextBox 30">
              <a:extLst>
                <a:ext uri="{FF2B5EF4-FFF2-40B4-BE49-F238E27FC236}">
                  <a16:creationId xmlns:a16="http://schemas.microsoft.com/office/drawing/2014/main" id="{00000000-0008-0000-0A00-00001F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editAs="absolute">
    <xdr:from>
      <xdr:col>2</xdr:col>
      <xdr:colOff>38100</xdr:colOff>
      <xdr:row>0</xdr:row>
      <xdr:rowOff>47625</xdr:rowOff>
    </xdr:from>
    <xdr:to>
      <xdr:col>2</xdr:col>
      <xdr:colOff>609600</xdr:colOff>
      <xdr:row>1</xdr:row>
      <xdr:rowOff>57150</xdr:rowOff>
    </xdr:to>
    <xdr:sp macro="[0]!'aRunWorkFlow &quot;GOTOMAIN&quot;'" textlink="">
      <xdr:nvSpPr>
        <xdr:cNvPr id="2" name="Rounded Rectangle 1">
          <a:extLst>
            <a:ext uri="{FF2B5EF4-FFF2-40B4-BE49-F238E27FC236}">
              <a16:creationId xmlns:a16="http://schemas.microsoft.com/office/drawing/2014/main" id="{ED6183C0-562D-44EF-9979-D34E84C7BC42}"/>
            </a:ext>
          </a:extLst>
        </xdr:cNvPr>
        <xdr:cNvSpPr/>
      </xdr:nvSpPr>
      <xdr:spPr>
        <a:xfrm>
          <a:off x="80010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B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12" name="GenHTML_icon">
          <a:extLst>
            <a:ext uri="{FF2B5EF4-FFF2-40B4-BE49-F238E27FC236}">
              <a16:creationId xmlns:a16="http://schemas.microsoft.com/office/drawing/2014/main" id="{00000000-0008-0000-0B00-00000C000000}"/>
            </a:ext>
          </a:extLst>
        </xdr:cNvPr>
        <xdr:cNvGrpSpPr/>
      </xdr:nvGrpSpPr>
      <xdr:grpSpPr>
        <a:xfrm>
          <a:off x="7000875" y="381000"/>
          <a:ext cx="666750" cy="600075"/>
          <a:chOff x="19354800" y="609600"/>
          <a:chExt cx="685800" cy="531052"/>
        </a:xfrm>
      </xdr:grpSpPr>
      <xdr:sp macro="[0]!selectRange" textlink="">
        <xdr:nvSpPr>
          <xdr:cNvPr id="13" name="Rectangle: Rounded Corners 12">
            <a:extLst>
              <a:ext uri="{FF2B5EF4-FFF2-40B4-BE49-F238E27FC236}">
                <a16:creationId xmlns:a16="http://schemas.microsoft.com/office/drawing/2014/main" id="{00000000-0008-0000-0B00-00000D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4" name="Group 13">
            <a:extLst>
              <a:ext uri="{FF2B5EF4-FFF2-40B4-BE49-F238E27FC236}">
                <a16:creationId xmlns:a16="http://schemas.microsoft.com/office/drawing/2014/main" id="{00000000-0008-0000-0B00-00000E000000}"/>
              </a:ext>
            </a:extLst>
          </xdr:cNvPr>
          <xdr:cNvGrpSpPr/>
        </xdr:nvGrpSpPr>
        <xdr:grpSpPr>
          <a:xfrm>
            <a:off x="19395013" y="628650"/>
            <a:ext cx="628505" cy="512002"/>
            <a:chOff x="17357350" y="84923"/>
            <a:chExt cx="624306" cy="561790"/>
          </a:xfrm>
        </xdr:grpSpPr>
        <xdr:pic macro="[0]!selectRange">
          <xdr:nvPicPr>
            <xdr:cNvPr id="15" name="Graphic 14" descr="Web design">
              <a:extLst>
                <a:ext uri="{FF2B5EF4-FFF2-40B4-BE49-F238E27FC236}">
                  <a16:creationId xmlns:a16="http://schemas.microsoft.com/office/drawing/2014/main" id="{00000000-0008-0000-0B00-00000F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6" name="TextBox 15">
              <a:extLst>
                <a:ext uri="{FF2B5EF4-FFF2-40B4-BE49-F238E27FC236}">
                  <a16:creationId xmlns:a16="http://schemas.microsoft.com/office/drawing/2014/main" id="{00000000-0008-0000-0B00-000010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7" name="Group 16">
          <a:extLst>
            <a:ext uri="{FF2B5EF4-FFF2-40B4-BE49-F238E27FC236}">
              <a16:creationId xmlns:a16="http://schemas.microsoft.com/office/drawing/2014/main" id="{00000000-0008-0000-0B00-000011000000}"/>
            </a:ext>
          </a:extLst>
        </xdr:cNvPr>
        <xdr:cNvGrpSpPr/>
      </xdr:nvGrpSpPr>
      <xdr:grpSpPr>
        <a:xfrm>
          <a:off x="6124575" y="381000"/>
          <a:ext cx="666750" cy="600075"/>
          <a:chOff x="6496050" y="323850"/>
          <a:chExt cx="666750" cy="514350"/>
        </a:xfrm>
      </xdr:grpSpPr>
      <xdr:sp macro="[0]!aInsertModelJson"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9" name="Group 18">
            <a:extLst>
              <a:ext uri="{FF2B5EF4-FFF2-40B4-BE49-F238E27FC236}">
                <a16:creationId xmlns:a16="http://schemas.microsoft.com/office/drawing/2014/main" id="{00000000-0008-0000-0B00-000013000000}"/>
              </a:ext>
            </a:extLst>
          </xdr:cNvPr>
          <xdr:cNvGrpSpPr/>
        </xdr:nvGrpSpPr>
        <xdr:grpSpPr>
          <a:xfrm>
            <a:off x="6497046" y="342301"/>
            <a:ext cx="611047" cy="495899"/>
            <a:chOff x="5687421" y="828076"/>
            <a:chExt cx="611047" cy="495899"/>
          </a:xfrm>
        </xdr:grpSpPr>
        <xdr:pic macro="[0]!aInsertModelJson">
          <xdr:nvPicPr>
            <xdr:cNvPr id="20" name="Graphic 19" descr="Web design">
              <a:extLst>
                <a:ext uri="{FF2B5EF4-FFF2-40B4-BE49-F238E27FC236}">
                  <a16:creationId xmlns:a16="http://schemas.microsoft.com/office/drawing/2014/main" id="{00000000-0008-0000-0B00-000014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21" name="TextBox 20">
              <a:extLst>
                <a:ext uri="{FF2B5EF4-FFF2-40B4-BE49-F238E27FC236}">
                  <a16:creationId xmlns:a16="http://schemas.microsoft.com/office/drawing/2014/main" id="{00000000-0008-0000-0B00-000015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editAs="absolute">
    <xdr:from>
      <xdr:col>2</xdr:col>
      <xdr:colOff>38100</xdr:colOff>
      <xdr:row>0</xdr:row>
      <xdr:rowOff>47625</xdr:rowOff>
    </xdr:from>
    <xdr:to>
      <xdr:col>2</xdr:col>
      <xdr:colOff>609600</xdr:colOff>
      <xdr:row>1</xdr:row>
      <xdr:rowOff>57150</xdr:rowOff>
    </xdr:to>
    <xdr:sp macro="[0]!'aRunWorkFlow &quot;GOTOMAIN&quot;'" textlink="">
      <xdr:nvSpPr>
        <xdr:cNvPr id="2" name="Rounded Rectangle 1">
          <a:extLst>
            <a:ext uri="{FF2B5EF4-FFF2-40B4-BE49-F238E27FC236}">
              <a16:creationId xmlns:a16="http://schemas.microsoft.com/office/drawing/2014/main" id="{6A097D9C-3D9D-423E-A4AE-058EE0CA0FAD}"/>
            </a:ext>
          </a:extLst>
        </xdr:cNvPr>
        <xdr:cNvSpPr/>
      </xdr:nvSpPr>
      <xdr:spPr>
        <a:xfrm>
          <a:off x="80010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E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E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E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E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E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E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E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E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E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E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editAs="absolute">
    <xdr:from>
      <xdr:col>2</xdr:col>
      <xdr:colOff>19050</xdr:colOff>
      <xdr:row>0</xdr:row>
      <xdr:rowOff>47625</xdr:rowOff>
    </xdr:from>
    <xdr:to>
      <xdr:col>2</xdr:col>
      <xdr:colOff>590550</xdr:colOff>
      <xdr:row>1</xdr:row>
      <xdr:rowOff>57150</xdr:rowOff>
    </xdr:to>
    <xdr:sp macro="[0]!'aRunWorkFlow &quot;GOTOMAIN&quot;'" textlink="">
      <xdr:nvSpPr>
        <xdr:cNvPr id="2" name="Rounded Rectangle 1">
          <a:extLst>
            <a:ext uri="{FF2B5EF4-FFF2-40B4-BE49-F238E27FC236}">
              <a16:creationId xmlns:a16="http://schemas.microsoft.com/office/drawing/2014/main" id="{608387BB-B98A-492E-91BA-1F0F98202444}"/>
            </a:ext>
          </a:extLst>
        </xdr:cNvPr>
        <xdr:cNvSpPr/>
      </xdr:nvSpPr>
      <xdr:spPr>
        <a:xfrm>
          <a:off x="78105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81FC2AC-31A9-4D6A-99B5-88BB9883407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1A5BB04-F799-40DE-8BE0-5003EE2BFC97}"/>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5434BB1A-9EEF-4B69-B33C-6D51D35C303D}"/>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40D8249B-48D6-4B03-9089-D25D15FF8F5C}"/>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63B5112C-B8BE-4BB4-9349-5674CC18DB5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32493E41-367D-416D-8BAC-129628E15F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6CBA582E-CF63-4412-BA34-F8AD376F6AC6}"/>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C87F3A5-1661-4C60-BA41-F606492837F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D6540CD5-DCA5-47C7-B20C-1A653817DA82}"/>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E0EF188-A70C-41A3-A565-82BABFC8869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3B1DC7D-B719-4C5E-B077-ECEB0C4B6C98}"/>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A8DF9BF3-456A-4EFB-94AC-357463585FDB}"/>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1499810A-581E-49D8-8BF9-3E4B18494EE2}"/>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F06E1659-1153-4452-9306-CCAB4E509806}"/>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2C1F4DC-0E22-43AF-BA12-C956339E035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F3D5998-FFC8-4CE5-B228-74393CBD37C2}"/>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DD714483-88CE-40A5-9573-01A1FC5704AB}"/>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2F925FE-DA84-49D5-8280-F88A9B2CA73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4206279-C147-4010-9B09-F94F799DB3D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6F1756F9-449A-4D9A-A981-13A3CB541FD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30C0665D-7E3F-4B78-AE93-B6361DBA3FB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466DC71D-B81D-4F9F-9DCE-7382AD56DA89}"/>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BEB26904-17E9-4330-A20F-91C72370734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7F7B1415-AFE2-4F05-85FF-92D1208FBE0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9E8C0401-C91C-451B-9D8B-FC058887C2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91E4539B-A23E-4F77-8DF4-4EF397FA0319}"/>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C4AB32C8-8ABD-4557-8447-0B7807B93201}"/>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CAA105F-E91C-46C5-9379-3D30552AA53C}"/>
            </a:ext>
          </a:extLst>
        </xdr:cNvPr>
        <xdr:cNvGrpSpPr/>
      </xdr:nvGrpSpPr>
      <xdr:grpSpPr>
        <a:xfrm>
          <a:off x="718185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2A7D09C2-27E7-4CB9-93BA-79BF50CD2B8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0A371AE-FED7-4BE6-B341-79C621FEF09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990847B-816B-41EF-B694-7AEE3F029B5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3A268CE8-DE89-43C7-B78E-FFDB4C3588D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4A41EE5C-2552-4B68-9DCA-0E9FDFADCB6D}"/>
            </a:ext>
          </a:extLst>
        </xdr:cNvPr>
        <xdr:cNvGrpSpPr/>
      </xdr:nvGrpSpPr>
      <xdr:grpSpPr>
        <a:xfrm>
          <a:off x="630555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BBD23C2C-3E8C-4DE5-B908-285F07FF033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796E4DB5-AD80-455B-8148-0561771AB6F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DE7566B-391F-4A81-BC35-98339EDCE2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C058E82-A0F9-41C6-8A51-4FF52364407C}"/>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CF8AF79-8680-4E33-ABF1-0C1897E7D67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74A49684-3015-4EB3-9F7E-A7476ECD19BF}"/>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EEE38B4B-EC42-408A-83D9-AC359FB84B8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CA32229B-8B86-4D26-B1A7-26E0E8DE39B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DAC80C5-4DAD-49A6-BB5F-6FE25A0C7BA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EB2AA2C-81C3-4854-944D-20C1FED511E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084041C-8BCC-4A16-A77B-7B0278FF67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F4B17E5-1659-446E-8019-B30281ECDD2A}"/>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E79FB87-68FA-4B98-AE04-41579D8B4CB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439D2D2-CC96-42A9-A5C5-05EF1A36AE6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6299F1D5-4BDC-4285-A95D-D19F06807D86}"/>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A904010-8435-4819-AAB7-CB4649D3272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A02F55D-4912-40B5-AC14-E3F69E9FAFE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3AF0080-EB33-4727-B151-56FAA5200A2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A45F8C73-17F3-40F2-9B0A-9428644BDCE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4396FC1D-842F-4CEE-8040-3C3860B8022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A5A58196-773F-4D41-BF4C-4DDD8D83CA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152BCA21-1C77-4DFF-92C3-54E6E72CEEF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1950301-768E-422F-8FD1-7694857B264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99C8583B-E149-4702-A93D-DE6DE9C330E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6FC83AD8-3D0D-4C71-ACF6-6E34B72C986C}"/>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A83A4577-E812-43E7-84F7-50A9103B04C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0FACE4C-23FC-4D3D-BE6D-0FC345C38FE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544D9BC-268F-4537-9147-B2659A5877E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AD3E2A0-AE7E-4242-AEE3-18DBA4FBF43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393056D-21DE-413B-9ED3-A5F6F800DD7F}"/>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F9219CC-C7FC-43C9-8F9F-E3294D656FC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C94B9C49-90B2-4794-834E-36F89C5A1537}"/>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66DA5530-9620-49AB-B31E-16935F10311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45BFA0D-6451-447B-8F1A-C7862BACBD0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7D7C1C00-1BDC-4D0A-9B7D-E427F777D08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B139B3DD-BC65-44C6-8363-C18B20E3C95E}"/>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AA2CFE35-CD51-4E3B-AE33-655C3DCC549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D91CAABC-30FE-4C84-9576-D1CDC42583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58D033F-196B-4896-A143-95F11F1FCEE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3FC434-A522-44E9-8BD6-A54E9513726A}"/>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F5FA740C-1B78-41DE-8ECD-6B3FCCCD6A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7E8CF76-A53B-4098-AB59-F4B416D5A64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E7AB37C-A366-430D-B7B1-8DA82FF8CA6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DC249678-2636-42AD-AB9A-35F69E1BD67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2219903-20E7-494B-8684-B81C36C92AF1}"/>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AA81869-3764-4016-8D3D-02886E949DD7}"/>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BE81EE4-C693-463B-8999-31D415B7C3E5}"/>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6BA69689-3DFD-4302-BE07-B2E8D20F52B1}"/>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557BFCA-462A-458C-9E07-EFE1E0B0B2A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B5D96FCA-1C93-45A4-BD85-946F8A0490E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8B11BCE-4A2A-4B58-8521-15E86798637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C0997A5-6E58-468D-8C44-915BDF990835}"/>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7BC0CCA-CCE1-4305-9393-CF43A22DED2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CEF1EB9C-9490-4684-8278-8C0219969D7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57500E6-57BD-4D09-B627-1B99E83F7A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D6359D1F-7028-4E06-9075-29727C809EA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276192F5-D9AC-411E-A219-D9CE79D443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B24311-B070-4CEF-A258-6FD3434165EE}"/>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DC040B7C-1845-486F-BEDB-5AD333BCECED}"/>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759E97A9-0022-4081-9591-217F49EF382A}"/>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F302ABA-263F-46D3-B2B9-F1F111E996A7}"/>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CE77E99-18E9-4800-91B0-59ACF3B022A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1C75E40D-0E95-4579-A8D3-C879B466D55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4986F443-9C78-40D0-90E7-63ED4D64A847}"/>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3678D98B-EBB4-46E2-837A-EEB877E6B96F}"/>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EEC7A94-7CA2-4A4D-A88A-27E1B5AC71F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B4B5AC4D-F1DA-45EA-89BC-00361D1B407D}"/>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D4C35863-6D3F-4A0A-A0D3-41D1DD257FBE}"/>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6B58B0A7-B9D8-4B93-8EFA-6E3B461A78B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E256B825-D808-427F-A0AA-17BA3EB1124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BAC62D6F-E8EA-4532-ABE2-3B6CD5586F44}"/>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79EECC07-992B-4FEE-828F-EDFBCFE88C3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EF875CC-6E98-4233-B4BC-2C17F976F94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37BEF8A-7439-4BA9-9970-98EC3C0173B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F9CB06F-C411-4589-8A7E-54A7F569F3F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9BD6AF2-0CDC-41BF-8ADC-BFF5D82825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E5661CE1-9799-4CAE-97DD-E163D44AEAE8}"/>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CCB346AB-023D-4084-8035-AA490FDE2129}"/>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8D7D6BA-1D26-4233-90D4-6DA77DB40D6F}"/>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36FE821F-B4FF-44CE-A19D-ED0952AB678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212451F-C67B-4123-B1C8-B0984B0C519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62AAB9E-F385-490F-B61C-4532C96072B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4A59E8F-0304-445D-BB15-4266006C6E78}"/>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EA26561-EE68-44B2-B18B-B023BA8916FB}"/>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A128F35-FDE1-4600-AE1F-E5C2D05DD648}"/>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583C3ADA-075F-4F7F-86BE-9F548E36C3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8EEF89DC-7CEC-495A-AD8A-2E666063B7E8}"/>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86D55A3A-953E-4243-910B-D2F2AD6A805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E1A51E47-F5B9-4CBE-8FCE-9D4F70D7A64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C5B5458-7698-43CF-AB39-D94188C9512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CD5AC1C6-8BFC-4512-BCD5-918216C4E50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582505B-9DB3-4852-AC00-3583684F8F1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B1A463E3-785D-41F9-8A2F-D2C6456D8B3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257D7BB-F868-46B2-8886-9F57A67DA4DA}"/>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8D3E100-A198-4826-BED1-3230C19D1177}"/>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133788B7-1494-4850-ABEE-1445D918D0E3}"/>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98059B87-3A8D-4B38-A1E8-81998D8DD133}"/>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CBB715B9-E798-4774-8EA2-003E90A6D91E}"/>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B0A2FBE-2192-4FA1-A4D7-1CAC96F52BAE}"/>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FC597EAE-2BEC-431C-86DE-44FFEBC02E87}"/>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CC63C93-275E-4DB2-AF08-7C6B6A794CF1}"/>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363A328-CE0F-409C-82EE-E9241743B42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1028A28-BFFA-4F6A-872F-EF1D26A5EE8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7B5112FD-D977-41DB-BCC9-A322C9AAC40E}"/>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347B936-C187-47AC-BF04-89AD576C2C7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5C9F32A9-3A60-4F67-9B23-F019979C16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D513DF1-B3B3-4473-8095-8C1F5AC445B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67AEB270-6680-46E4-94DD-8AAD4BD58E6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08B2B92F-2DE6-49C6-B10F-DECAD276A4B1}"/>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E8092C5-0547-4ECB-B5BC-8F941C2CFFB8}"/>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19767F05-5A9B-4703-8305-6F346815442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B48D46C8-005E-4098-9EA5-154CDF67AE8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42EF66E3-6C87-4031-B815-E9F25887411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5632669-2C34-4ED6-82E2-7AEFEF99046B}"/>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7C24F0B9-A4F9-4DE8-9855-AC6418BD2C8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F598A697-823A-4371-AC5F-908C9ECB0837}"/>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4F46FDA-7C2F-4B86-8ED7-E99D66D28973}"/>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CD1B674-4BB0-4B1D-8CDF-0BC7F518E83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656BD12-4C23-4F1E-8E73-435272F45C3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9B69C51F-AD40-4C3C-9B7D-AB4F2060022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3BC7DE66-6F7E-483A-8A5D-656D40E3E3B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4AEE70E-0592-40DC-B999-BB380178739F}"/>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6E251734-705E-4331-B3F8-E52E2E5E8E9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DF4A110A-C923-4D14-9E6D-F106831FEBC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CFB43A4-440A-4110-9DF1-2A82B9EA32D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4A20CD7-B3BE-4ECF-9A24-2C5ED6C6571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9B39636-ECDC-4C5D-9C63-F5FBBBAD516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433BD-B71C-4412-AAAB-9C3F1E39D70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22107DE-E118-4ADB-920E-958D5D71C91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E19CF74-D657-4230-8C56-866F77CBC5D2}"/>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ED3C923-EFE1-4FB4-8F7D-1ED3CACB6E2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BDDFA83-445A-4E65-A4FA-7F5CFBB1F689}"/>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279FA7D3-3D91-4E90-8470-E1695817EAE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7E9F3CED-7A9D-4558-8079-9EEE21B26EF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BCBAABAF-DCD2-49FC-93AB-EEE633E4BBF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571CBF26-AF02-4676-A790-7FEB27A6013B}"/>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53573DF8-E715-4C2F-8BA9-C57BE9F1099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E3F24FAE-48AE-4113-ACFB-2ECF369D0CA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5E0F22A-5A33-4D5A-81DB-7A884FB0870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E066E6A6-281B-42E8-ADA6-FD1D133FFB7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C3C8EC55-0750-40C2-A6A5-9328F4CA8C0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2859F0D-3A52-4B75-9ABA-BA22286A1A4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2A1DBD48-C498-45F4-A45E-D0E679EE593D}"/>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8089041-4A00-41A8-92C0-4A7B07E0F946}"/>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E4BD0012-0D98-4264-ACCD-0AE573DBE49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FAFD1BF-BE3C-49F9-A0E6-DC9A765D76E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B04C1C22-10ED-4C52-80BD-CF6639D57BA1}"/>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0348569-9955-46A4-9361-4F46D0B8E044}"/>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7695F9F-2EF1-4500-9804-0E35CC9757E5}"/>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CE66149-AB87-4DF7-BC17-732C6540E33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D71D6C1-30B2-4E5A-882A-99E981BF145F}"/>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2CC3F4C-EBDA-4C11-9805-9CF352C207C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8C3AD65-8B5F-4650-AA57-DC44622317C1}"/>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367E4CCA-6A88-4989-9337-19246218F0CC}"/>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1DEE6528-3DC2-4C98-B8C1-F86EE3F02A56}"/>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22AF8C2-4AAB-43B1-BFBD-23D0EEAE13B8}"/>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E6B8A4-58FC-494F-891D-28D98F55593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A1A1C852-BA84-45E9-80C5-F37ED7436A2F}"/>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56DD4FB-8C03-410F-A3F3-BF8C0ECC65F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1DF9438-9C3A-4887-9FEB-9B7664FE770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727009D-84BC-43EB-AEC2-5B253163292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CD5AA6-455C-43E6-8511-BEC8BFCE48DC}"/>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A5112C24-E86A-4756-84F1-509C11731EA8}"/>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485CE83-C26A-4E55-AD77-EAE84E6ED8D1}"/>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EF656004-1B6E-0028-EC9F-1A68B89505B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ABA7414-18DA-CD8A-CD06-F4C2D9E62CE5}"/>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220949EE-0E33-A67B-0EB7-FFEB972EF7A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B77813E-FCA3-47A4-DAB7-A78D57D967B8}"/>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A3D4EE9E-DCA4-4E93-9ED5-183E1426AC26}"/>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DE50EE82-28FE-A8DE-2BEC-35F27D966F0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17DE0914-7A7A-B927-441E-248CCCBFE71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F5BC00C-D5C0-C759-87C5-A5ABB929EC0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224D9B47-EF75-4435-259B-1624332C313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C906EBE5-473D-476D-ACC8-549187603D2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7B872161-F1E8-4A65-A83F-30ABC7750099}"/>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645DA556-5E68-43BE-8309-16194A98210D}"/>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C293B6C-25AE-486B-BF5C-108D1F042BBA}"/>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FBB49369-75B8-254F-662F-C461ED087A41}"/>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4F8D5F01-9913-D01B-1518-3C867FB01F3E}"/>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3E2D465A-D222-A4C0-F491-EDAAE2891E8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D4F581D5-6939-122E-D3A2-CF50EE53E5E6}"/>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69C6526-8D4B-4F8E-834D-94C6B6BAE47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E243690A-1A55-CB9C-634F-EDEB4A4A6CD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7F4346-D3CF-31D7-F8E9-A3FA792922FD}"/>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530E3708-55E5-F561-2A7E-CD82EC4776E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CC56792F-1043-AA63-E086-A3561876CBF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BEE6B274-78BB-47EF-8B48-C3818FF2C8AF}"/>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5C2F8374-CD7D-4409-A9FA-EE057475B92C}"/>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9337574-0327-4AB9-892E-EA109219A52A}"/>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5054EE37-A152-422C-8975-BFDFAFC361C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2DD71425-D79F-DBD6-F130-7D98ABBEA898}"/>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E04CBDAA-F516-B3CD-FDB2-DB9D0D0B1803}"/>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974D36F5-2EAD-B27F-8B3E-CF28115BAC5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4D6AC429-EC71-7C7F-C122-CF63ECB1E668}"/>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41274246-F1F4-4FC4-A821-9C417614171B}"/>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B48EF90-E429-B616-C6B0-E4FB70A35E3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C0347A8C-8299-0674-0A39-F63401E5A36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3A7590A4-F89B-F669-5651-9753C037FBF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C9E35C67-F8AF-DB26-39E4-4103983254A2}"/>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FE5DF194-0BE7-44DC-8F83-1489241332E0}"/>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677530D5-9DB6-48DC-B61C-B37B4A11A844}"/>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53C35CE5-C136-481C-BF11-F02B616E760F}"/>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786268A5-9ACB-4A37-A536-FECDD2FA7666}"/>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A953EB9-CCEE-A5C5-2672-E04F8B7605E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87EEAE3-AF5A-9489-2113-16F742114CA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2825601E-7EAB-C098-6E89-9ED946C6D17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498F439-CF83-61EE-A064-60A0129E825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3CE15847-3713-4A76-9BC4-34DB8E090528}"/>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3FB6320E-FEB6-B6F6-A795-42E3C1A9EFB3}"/>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117CFD13-BA5B-314B-834F-514AFCCF3D4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35C8475F-A8E2-2E6F-8B3C-60FF7B50CC66}"/>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59ABF60D-5538-09EA-AFA9-919D5BB1168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5B9BC105-D401-4E43-BD09-5193FEBE5E9F}"/>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A588BCE-C55C-47E0-8C6F-FCC89FE64A9C}"/>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19F19896-99D0-4527-9B44-CA9E0A248F0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D2AF0438-202C-4E70-A4FD-5034C0DB4B21}"/>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622B14A4-BCDA-D0F8-F470-5D4A649CDA4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E44868C-9FB0-89F8-3170-3DFBA1677C33}"/>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F263A0E2-4F58-5DAE-391F-E97F69B5805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EEF5592F-CE26-3FE4-5158-A7F140D90F93}"/>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92371D4-F554-482D-A213-F14CC918DAE5}"/>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93BF84F8-2E7E-AE63-2746-9D21BC63DA97}"/>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5714569C-E6D3-361A-48D2-31ADF713B614}"/>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203F23C-475F-9358-7D5F-23A146C84BDE}"/>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49131815-5181-57C5-CAE4-C151A4A0C382}"/>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B36B5D1E-C8B5-4337-BD5C-72E5E02FB0BF}"/>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739AF78F-CE7B-4885-A42F-E7D0E0A520CE}"/>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FBF31268-D3F6-453E-8523-4D7BE714E13F}"/>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F552836E-4D2A-4215-8CB0-FAF9901982C4}"/>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B432D74E-50A5-BED1-B6EB-1163BD156AF2}"/>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EFE734E6-0612-1AFB-89E8-70C77108A64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C202D004-B6BA-C354-A1D9-F5BB46BBB6FB}"/>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65945CB2-DD37-3BC1-E902-E074FF08F53C}"/>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6E10363-805D-4BD6-A863-6173ADF0DD97}"/>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AD3416A0-3115-2E07-4D03-BEF35FC8D7B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9913D822-32F8-A3C0-107E-4F8348B58775}"/>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614B8A00-ABBE-5BBB-6F04-4061DE012C6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B5CCA691-2207-DB2C-BD1A-15B70F9D1C9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79F6D08-3AB6-4F26-8A82-EF9A54047EB0}"/>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AF878D7E-7AE5-402F-9FB2-4A9A5DE3A0F8}"/>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B8EAE16-C9C3-450E-BF2C-BCA8DC90DEEE}"/>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7788700F-2A6E-461F-8F7A-FB84414399ED}"/>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B6FC233D-6BA2-5E3C-20F4-1E5FDD49790B}"/>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5F4E3378-8548-DD19-5F12-EC497AA261B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CCA18541-701B-7E63-977D-88E912BB95B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69EE8666-0777-0538-2A91-B0B57AAA7ED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F488AED5-46D2-4BD5-8F0D-7C483E419AF6}"/>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3CD2BC7C-528E-0ADE-D9F8-A6CBBAEDD093}"/>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4CB2CFEF-B9DF-93E9-E49A-66C6F8960C44}"/>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407D026-F624-DF1F-B154-629F01E9587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828453CE-580F-62FC-F6E0-5CA52B03602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C3BAAF6C-5AB8-4EC1-A8C0-19373C3B8B15}"/>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3E6B23B3-5297-42DF-9CBC-6C855DAE2B04}"/>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BF1843C-110A-4FBD-B594-BF9876A355D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DFCA4AD1-4B64-4139-83B9-D7D46E6E44E1}"/>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C77A1FF-8496-2E9E-6D01-65FF1CD132D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8104C91-C323-F53B-BAA7-14C2975D2A5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66F54925-3664-47B9-9F29-A2C9ECA5D22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5122E87-A471-E772-099E-D65C4EEBAFFA}"/>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0A4026B-0DD7-49B7-A851-113E292EFAE1}"/>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7FF707B-CC6E-F952-E147-C035AAE8E186}"/>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FBF2EF2A-1EFF-4956-5DEA-371122AD640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E97B4E6-24CD-A5FF-2D92-749D79162FCC}"/>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2E20820-0089-2628-38AE-59C825650BA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3C5A3539-7559-4F04-8D5E-62ECC9DF89EC}"/>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DA2928C8-1AC5-4E77-ACC0-E70789032CCE}"/>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B2913DB4-A234-414E-8A60-D0FC7A02FBC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8E650503-A2E5-4092-ACC7-C4D0B4C99E7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B8B5B47D-E78E-4983-C904-D872B09BC7F6}"/>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AD584B5-D4CE-DD3A-7C33-2130A1E7F58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1586C7AA-F2A0-59C3-95BD-31C455AC889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50E242AA-D867-4972-0452-F33D973FACFD}"/>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4E129549-DDF1-42B1-A7B5-C4BEE9B4261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3C148DAA-FB01-D26E-DEA7-425501D48F6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912A4B12-65E9-1128-7A21-F73D4656972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6601CE47-56BE-182A-88E8-86E642E6FB5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024383A-A899-B038-01A3-E5A4953686FF}"/>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250A39ED-35A9-4A26-A0F3-0A0691161D40}"/>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5AA471F8-2AF9-4DE7-B17F-D27B64CCA58D}"/>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5A58EA0C-3A2E-4215-A8BD-363DBA3BA602}"/>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2B34B349-26D6-4520-AC66-F5669B21CA5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89112C40-668A-707C-57AA-69F09576D315}"/>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5E6359D2-C36B-BFDC-3958-B5382F276A26}"/>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17BF35F-CBBE-FD27-B074-C21B4000912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477A707F-21C4-D51D-76E8-F8216E6DBA0A}"/>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39258841-CC09-40F1-AB4B-05164F17FDC6}"/>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AF3F798A-6F8B-D930-8729-A662019B8C67}"/>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F4FCE27E-1A34-13AA-49B1-C6D330021C3F}"/>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C5257EB6-B981-4723-DC75-0F2FF2256CF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C77BF8C9-3436-BF31-3FC2-379E2D0911C8}"/>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E9EA880E-C9F3-484C-B5A1-590C95A0C491}"/>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BF8AA420-80B0-409B-BDC3-16725B173706}"/>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F838E971-5884-428B-9B1B-59C62CDE38F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D1183EBC-6A65-403E-A3BB-9F77FABE648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BE20828-5569-6020-61EE-E32C0FD511C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27018D2-A049-7EC9-9A24-971C5C016187}"/>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9974F30-2292-6062-B7F7-E35A2F36D8F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4E865045-8AC4-874E-29C9-3343ACB8B678}"/>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F63D08B9-42C8-49FA-98A6-01453A64FC93}"/>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AA4774FC-05E6-EBB8-C142-2E8CFD145B9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1BA8F11-369A-5737-0776-39E29B7FD755}"/>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82614DD1-4255-B925-B00B-67AD2E419CD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4F904A76-12C5-7B35-2694-5247D469E11D}"/>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345CBFC-EA74-44D7-A2F4-AE5C15A2F61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43178AE0-727D-46CF-9488-95DA65456FF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E3E2590-575B-4A47-B836-3E88112F98A2}"/>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F5089C27-9949-4F8A-BADB-456A6591B16C}"/>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44E559D0-03E0-6470-F399-622B1C31E909}"/>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0A51CFB-0FFA-7CF9-9FB2-E6FF102DAEDC}"/>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A83C5488-065A-D736-FE39-D601B469F6A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5D2CEB18-4561-82D8-5087-D0E86A340E7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2D0215CC-6FD8-4085-9E87-D63C53A009AE}"/>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C97AEF8F-0720-1D8E-AB60-4118FD27FAB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6A836FF6-FA2F-E954-A5A4-1E40ABE98944}"/>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67C2B4BC-524B-6296-FD72-1267E435E12C}"/>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F5B41908-172B-C78B-3B0B-02B86FB1553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2CF5D638-9C01-44B3-8575-03276657FABD}"/>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15835A84-03E9-4046-A931-75862E2D56CA}"/>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EDADB64C-325E-44CC-AE33-F305C581E68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385DB69D-7C2B-455B-9FE2-41FEC29D220E}"/>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E192BA14-038D-7E3F-FD73-CEC37C99C35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BB7555E5-F409-A446-6CEA-EB2E4DD7B2D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2DDCFFC6-94AD-05BF-0F95-0E4D1C962D5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B41068E-208E-9E0D-C7EF-8D4352A7573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4E2EBFA-5E10-4B40-8D79-ED0B38D3FD48}"/>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7BC0EDA0-E38E-14BD-25D0-A8885AA2E5F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82F989A-574D-633B-D162-3687399604C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C3BD3F2-1F48-2B16-BF26-E3312B885C7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407A8019-A53F-C144-899C-6D09B7167594}"/>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BE65477A-1645-4034-9E54-8DB9AF33123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F5D82760-E390-4B7F-B740-5FD37D612E61}"/>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696546C8-6887-4033-8BEF-C40BEE99996A}"/>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7DAC904D-2E4C-4C8B-8704-4256F959949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1FB20C13-F4CE-9287-A859-593B42C45182}"/>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E3B9539-5254-F814-0DA8-0BF5B47B07F3}"/>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2CAB7103-B3BD-60F5-70F2-7855E9A54DF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1491FA5-09E7-3DAE-9ED4-78BD4AE39612}"/>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A8CCA50-6935-4BAB-9CD6-936C68972DCE}"/>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2867D65-29B1-C56A-08D8-63892B033646}"/>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72929F93-2F82-6671-EA23-3B8249EFAC9F}"/>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B18317C-0CBC-E453-6664-5A859749107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F002D52-03E2-A9EE-990C-5288F2B77F4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F71AA75E-DC27-4572-8BA2-6D46AD2CF36B}"/>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AD4BAEBD-9EFF-4A84-994B-37D0D25C4C77}"/>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MAIN&quot;'" textlink="">
      <xdr:nvSpPr>
        <xdr:cNvPr id="2" name="Rounded Rectangle 1">
          <a:extLst>
            <a:ext uri="{FF2B5EF4-FFF2-40B4-BE49-F238E27FC236}">
              <a16:creationId xmlns:a16="http://schemas.microsoft.com/office/drawing/2014/main" id="{FE1C5020-A43A-4990-85E1-D7ED2A10A142}"/>
            </a:ext>
          </a:extLst>
        </xdr:cNvPr>
        <xdr:cNvSpPr/>
      </xdr:nvSpPr>
      <xdr:spPr>
        <a:xfrm>
          <a:off x="24765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1</xdr:col>
      <xdr:colOff>695325</xdr:colOff>
      <xdr:row>0</xdr:row>
      <xdr:rowOff>57150</xdr:rowOff>
    </xdr:from>
    <xdr:to>
      <xdr:col>2</xdr:col>
      <xdr:colOff>361950</xdr:colOff>
      <xdr:row>1</xdr:row>
      <xdr:rowOff>76200</xdr:rowOff>
    </xdr:to>
    <xdr:sp macro="[0]!'aRunWorkFlow &quot;GOTOTG&quot;'" textlink="">
      <xdr:nvSpPr>
        <xdr:cNvPr id="7" name="Rounded Rectangle 1">
          <a:extLst>
            <a:ext uri="{FF2B5EF4-FFF2-40B4-BE49-F238E27FC236}">
              <a16:creationId xmlns:a16="http://schemas.microsoft.com/office/drawing/2014/main" id="{51637325-B114-4CB9-8B99-79C951A50DE6}"/>
            </a:ext>
          </a:extLst>
        </xdr:cNvPr>
        <xdr:cNvSpPr/>
      </xdr:nvSpPr>
      <xdr:spPr>
        <a:xfrm>
          <a:off x="942975" y="57150"/>
          <a:ext cx="1524000" cy="209550"/>
        </a:xfrm>
        <a:prstGeom prst="rect">
          <a:avLst/>
        </a:prstGeom>
        <a:solidFill>
          <a:schemeClr val="tx2">
            <a:lumMod val="50000"/>
          </a:schemeClr>
        </a:solidFill>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r>
            <a:rPr lang="en-US" sz="1000" b="1">
              <a:solidFill>
                <a:schemeClr val="accent2">
                  <a:lumMod val="20000"/>
                  <a:lumOff val="80000"/>
                </a:schemeClr>
              </a:solidFill>
            </a:rPr>
            <a:t>TO DBTableList</a:t>
          </a:r>
          <a:endParaRPr lang="th-TH" sz="1000" b="1">
            <a:solidFill>
              <a:schemeClr val="accent2">
                <a:lumMod val="20000"/>
                <a:lumOff val="80000"/>
              </a:schemeClr>
            </a:solidFill>
          </a:endParaRPr>
        </a:p>
      </xdr:txBody>
    </xdr:sp>
    <xdr:clientData/>
  </xdr:twoCellAnchor>
  <xdr:twoCellAnchor editAs="absolute">
    <xdr:from>
      <xdr:col>3</xdr:col>
      <xdr:colOff>1362075</xdr:colOff>
      <xdr:row>2</xdr:row>
      <xdr:rowOff>9525</xdr:rowOff>
    </xdr:from>
    <xdr:to>
      <xdr:col>6</xdr:col>
      <xdr:colOff>295275</xdr:colOff>
      <xdr:row>3</xdr:row>
      <xdr:rowOff>28575</xdr:rowOff>
    </xdr:to>
    <xdr:sp macro="[0]!aTurnOnTab" textlink="">
      <xdr:nvSpPr>
        <xdr:cNvPr id="4" name="Rounded Rectangle 1">
          <a:extLst>
            <a:ext uri="{FF2B5EF4-FFF2-40B4-BE49-F238E27FC236}">
              <a16:creationId xmlns:a16="http://schemas.microsoft.com/office/drawing/2014/main" id="{F55C1EE9-17DD-4BDF-BCC4-212BC12CD97B}"/>
            </a:ext>
          </a:extLst>
        </xdr:cNvPr>
        <xdr:cNvSpPr/>
      </xdr:nvSpPr>
      <xdr:spPr>
        <a:xfrm>
          <a:off x="8915400" y="390525"/>
          <a:ext cx="1524000" cy="20955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1">
              <a:solidFill>
                <a:schemeClr val="accent2">
                  <a:lumMod val="20000"/>
                  <a:lumOff val="80000"/>
                </a:schemeClr>
              </a:solidFill>
            </a:rPr>
            <a:t>TAB ACTIVE</a:t>
          </a:r>
          <a:endParaRPr lang="th-TH" sz="1000" b="1">
            <a:solidFill>
              <a:schemeClr val="accent2">
                <a:lumMod val="20000"/>
                <a:lumOff val="80000"/>
              </a:schemeClr>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28575</xdr:colOff>
      <xdr:row>0</xdr:row>
      <xdr:rowOff>47624</xdr:rowOff>
    </xdr:from>
    <xdr:to>
      <xdr:col>1</xdr:col>
      <xdr:colOff>571500</xdr:colOff>
      <xdr:row>0</xdr:row>
      <xdr:rowOff>228599</xdr:rowOff>
    </xdr:to>
    <xdr:sp macro="[0]!'aRunWorkFlow &quot;GOTOMAIN&quot;'" textlink="">
      <xdr:nvSpPr>
        <xdr:cNvPr id="26" name="Rounded Rectangle 1">
          <a:extLst>
            <a:ext uri="{FF2B5EF4-FFF2-40B4-BE49-F238E27FC236}">
              <a16:creationId xmlns:a16="http://schemas.microsoft.com/office/drawing/2014/main" id="{00000000-0008-0000-0200-00001A000000}"/>
            </a:ext>
          </a:extLst>
        </xdr:cNvPr>
        <xdr:cNvSpPr/>
      </xdr:nvSpPr>
      <xdr:spPr>
        <a:xfrm>
          <a:off x="333375" y="47624"/>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xdr:from>
      <xdr:col>15</xdr:col>
      <xdr:colOff>66675</xdr:colOff>
      <xdr:row>28</xdr:row>
      <xdr:rowOff>123825</xdr:rowOff>
    </xdr:from>
    <xdr:to>
      <xdr:col>15</xdr:col>
      <xdr:colOff>257174</xdr:colOff>
      <xdr:row>32</xdr:row>
      <xdr:rowOff>28575</xdr:rowOff>
    </xdr:to>
    <xdr:sp macro="" textlink="">
      <xdr:nvSpPr>
        <xdr:cNvPr id="2" name="Right Brace 1">
          <a:extLst>
            <a:ext uri="{FF2B5EF4-FFF2-40B4-BE49-F238E27FC236}">
              <a16:creationId xmlns:a16="http://schemas.microsoft.com/office/drawing/2014/main" id="{F48EE7AA-13DB-46C4-9BE3-07D9E987B434}"/>
            </a:ext>
          </a:extLst>
        </xdr:cNvPr>
        <xdr:cNvSpPr/>
      </xdr:nvSpPr>
      <xdr:spPr>
        <a:xfrm>
          <a:off x="8905875" y="28041600"/>
          <a:ext cx="190499" cy="6667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person displayName="Wikran Intaraprajaks" id="{2E15ADC5-5288-4553-B86E-7604C2A53573}" userId="53ffd79bade534c0"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6" dT="2021-04-18T01:33:50.94" personId="{2E15ADC5-5288-4553-B86E-7604C2A53573}" id="{13083093-4915-4A3B-84B2-4FB542DB2309}">
    <text>FULLRIGHTS =
[Pcode + "0" + RightsCode Group (CODE)]
Don't forget to put 0 (zero) between them!!</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4.xml"/><Relationship Id="rId1" Type="http://schemas.openxmlformats.org/officeDocument/2006/relationships/printerSettings" Target="../printerSettings/printerSettings10.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1.bin"/></Relationships>
</file>

<file path=xl/worksheets/_rels/sheet47.xml.rels><?xml version="1.0" encoding="UTF-8" standalone="yes"?>
<Relationships xmlns="http://schemas.openxmlformats.org/package/2006/relationships"><Relationship Id="rId3" Type="http://schemas.openxmlformats.org/officeDocument/2006/relationships/hyperlink" Target="https://webspace.locktonwattana.com/xol/UEM9001.html" TargetMode="External"/><Relationship Id="rId7" Type="http://schemas.openxmlformats.org/officeDocument/2006/relationships/hyperlink" Target="https://webspace.locktonwattana.com/xol/UEM9001.html" TargetMode="External"/><Relationship Id="rId2" Type="http://schemas.openxmlformats.org/officeDocument/2006/relationships/hyperlink" Target="https://webspace.locktonwattana.com/xol/UEM9001.html" TargetMode="External"/><Relationship Id="rId1" Type="http://schemas.openxmlformats.org/officeDocument/2006/relationships/hyperlink" Target="https://webspace.locktonwattana.com/xol/UEM9001.html" TargetMode="External"/><Relationship Id="rId6" Type="http://schemas.openxmlformats.org/officeDocument/2006/relationships/hyperlink" Target="https://webspace.locktonwattana.com/xol/UEM9001.html" TargetMode="External"/><Relationship Id="rId5" Type="http://schemas.openxmlformats.org/officeDocument/2006/relationships/hyperlink" Target="https://webspace.locktonwattana.com/xol/UEM9001.html" TargetMode="External"/><Relationship Id="rId4" Type="http://schemas.openxmlformats.org/officeDocument/2006/relationships/hyperlink" Target="https://webspace.locktonwattana.com/xol/UEM9001.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showGridLines="0" showRowColHeaders="0" zoomScaleNormal="100" workbookViewId="0">
      <pane ySplit="7" topLeftCell="A8" activePane="bottomLeft" state="frozen"/>
      <selection pane="bottomLeft" activeCell="F14" sqref="F14"/>
    </sheetView>
  </sheetViews>
  <sheetFormatPr defaultColWidth="0" defaultRowHeight="14.25" zeroHeight="1"/>
  <cols>
    <col min="1" max="1" width="9" style="204" customWidth="1"/>
    <col min="2" max="2" width="2.7109375" style="204" customWidth="1"/>
    <col min="3" max="3" width="2.28515625" style="150" customWidth="1"/>
    <col min="4" max="4" width="9.85546875" style="204" customWidth="1"/>
    <col min="5" max="5" width="2.5703125" style="150" customWidth="1"/>
    <col min="6" max="6" width="46" style="150" customWidth="1"/>
    <col min="7" max="7" width="7.5703125" style="150" customWidth="1"/>
    <col min="8" max="8" width="2.140625" style="150" customWidth="1"/>
    <col min="9" max="9" width="3.140625" style="150" customWidth="1"/>
    <col min="10" max="11" width="9" style="150" customWidth="1"/>
    <col min="12" max="16384" width="9" style="150" hidden="1"/>
  </cols>
  <sheetData>
    <row r="1" spans="1:11">
      <c r="A1" s="200"/>
      <c r="B1" s="200"/>
      <c r="C1" s="142"/>
      <c r="D1" s="200"/>
      <c r="E1" s="142"/>
      <c r="F1" s="142"/>
      <c r="G1" s="142"/>
      <c r="H1" s="142"/>
      <c r="I1" s="142"/>
      <c r="J1" s="142"/>
      <c r="K1" s="142"/>
    </row>
    <row r="2" spans="1:11" s="142" customFormat="1" ht="9" customHeight="1" thickBot="1">
      <c r="A2" s="200"/>
      <c r="B2" s="200"/>
      <c r="D2" s="200"/>
    </row>
    <row r="3" spans="1:11" s="142" customFormat="1">
      <c r="A3" s="200"/>
      <c r="B3" s="200"/>
      <c r="C3" s="226"/>
      <c r="D3" s="227"/>
      <c r="E3" s="228"/>
      <c r="F3" s="228"/>
      <c r="G3" s="229"/>
      <c r="H3" s="230"/>
    </row>
    <row r="4" spans="1:11" s="142" customFormat="1">
      <c r="A4" s="200"/>
      <c r="B4" s="200"/>
      <c r="C4" s="231"/>
      <c r="D4" s="201"/>
      <c r="E4" s="151"/>
      <c r="F4" s="151"/>
      <c r="G4" s="145"/>
      <c r="H4" s="233"/>
    </row>
    <row r="5" spans="1:11" s="142" customFormat="1">
      <c r="A5" s="200"/>
      <c r="B5" s="200"/>
      <c r="C5" s="231"/>
      <c r="D5" s="201"/>
      <c r="E5" s="551" t="s">
        <v>4376</v>
      </c>
      <c r="F5" s="551"/>
      <c r="G5" s="143"/>
      <c r="H5" s="233"/>
    </row>
    <row r="6" spans="1:11" s="142" customFormat="1" ht="15" customHeight="1">
      <c r="A6" s="200"/>
      <c r="B6" s="200"/>
      <c r="C6" s="231"/>
      <c r="D6" s="201"/>
      <c r="E6" s="551"/>
      <c r="F6" s="551"/>
      <c r="G6" s="145"/>
      <c r="H6" s="233"/>
    </row>
    <row r="7" spans="1:11" s="142" customFormat="1">
      <c r="A7" s="200"/>
      <c r="B7" s="200"/>
      <c r="C7" s="231"/>
      <c r="D7" s="202"/>
      <c r="E7" s="144"/>
      <c r="F7" s="151"/>
      <c r="G7" s="145"/>
      <c r="H7" s="233"/>
    </row>
    <row r="8" spans="1:11" s="142" customFormat="1">
      <c r="A8" s="200"/>
      <c r="B8" s="200"/>
      <c r="C8" s="231"/>
      <c r="D8" s="378"/>
      <c r="E8" s="379"/>
      <c r="F8" s="205"/>
      <c r="G8" s="206"/>
      <c r="H8" s="233"/>
    </row>
    <row r="9" spans="1:11" s="142" customFormat="1">
      <c r="A9" s="200"/>
      <c r="B9" s="200"/>
      <c r="C9" s="231"/>
      <c r="D9" s="154" t="s">
        <v>52</v>
      </c>
      <c r="E9" s="154" t="s">
        <v>4572</v>
      </c>
      <c r="F9" s="504" t="str">
        <f>IFERROR(HYPERLINK(Variables!$C$12&amp;D9&amp;"!A1",E9),"")</f>
        <v>Conceptual &amp; How to Code</v>
      </c>
      <c r="G9" s="156"/>
      <c r="H9" s="233"/>
    </row>
    <row r="10" spans="1:11" s="142" customFormat="1">
      <c r="A10" s="200"/>
      <c r="B10" s="200"/>
      <c r="C10" s="231"/>
      <c r="D10" s="154" t="s">
        <v>4374</v>
      </c>
      <c r="E10" s="154" t="s">
        <v>57</v>
      </c>
      <c r="F10" s="381" t="str">
        <f>IFERROR(HYPERLINK(Variables!$C$12&amp;D10&amp;"!A1",E10),"")</f>
        <v>Workflow Diagram</v>
      </c>
      <c r="G10" s="149"/>
      <c r="H10" s="233"/>
    </row>
    <row r="11" spans="1:11" s="142" customFormat="1">
      <c r="A11" s="200"/>
      <c r="B11" s="200"/>
      <c r="C11" s="231"/>
      <c r="D11" s="154" t="s">
        <v>853</v>
      </c>
      <c r="E11" s="154" t="s">
        <v>855</v>
      </c>
      <c r="F11" s="381" t="str">
        <f>IFERROR(HYPERLINK(Variables!$C$12&amp;D11&amp;"!A1",E11),"")</f>
        <v>Rights Access Setup and Meaning</v>
      </c>
      <c r="G11" s="245"/>
      <c r="H11" s="233"/>
    </row>
    <row r="12" spans="1:11" s="142" customFormat="1">
      <c r="A12" s="200"/>
      <c r="B12" s="200"/>
      <c r="C12" s="231"/>
      <c r="D12" s="154" t="s">
        <v>677</v>
      </c>
      <c r="E12" s="154" t="s">
        <v>55</v>
      </c>
      <c r="F12" s="381" t="str">
        <f>IFERROR(HYPERLINK(Variables!$C$12&amp;D12&amp;"!A1",E12),"")</f>
        <v>Function (Items)</v>
      </c>
      <c r="G12" s="245">
        <f>MAX(Function!K2)</f>
        <v>0.71111111111111114</v>
      </c>
      <c r="H12" s="233"/>
    </row>
    <row r="13" spans="1:11" s="142" customFormat="1">
      <c r="A13" s="200"/>
      <c r="B13" s="200"/>
      <c r="C13" s="231"/>
      <c r="D13" s="154" t="s">
        <v>30</v>
      </c>
      <c r="E13" s="154" t="s">
        <v>30</v>
      </c>
      <c r="F13" s="381" t="str">
        <f>IFERROR(HYPERLINK(Variables!$C$12&amp;D13&amp;"!A1",E13),"")</f>
        <v>Mandays</v>
      </c>
      <c r="G13" s="149">
        <f>MAX(Mandays!F:F)</f>
        <v>170</v>
      </c>
      <c r="H13" s="233"/>
    </row>
    <row r="14" spans="1:11" s="142" customFormat="1">
      <c r="A14" s="200"/>
      <c r="B14" s="200"/>
      <c r="C14" s="231"/>
      <c r="D14" s="154" t="s">
        <v>679</v>
      </c>
      <c r="E14" s="154" t="s">
        <v>56</v>
      </c>
      <c r="F14" s="381" t="str">
        <f>IFERROR(HYPERLINK(Variables!$C$12&amp;D14&amp;"!A1",E14),"")</f>
        <v>DB Diagram</v>
      </c>
      <c r="G14" s="149"/>
      <c r="H14" s="233"/>
    </row>
    <row r="15" spans="1:11" s="142" customFormat="1">
      <c r="A15" s="200"/>
      <c r="B15" s="200"/>
      <c r="C15" s="231"/>
      <c r="D15" s="154" t="s">
        <v>680</v>
      </c>
      <c r="E15" s="154" t="s">
        <v>4452</v>
      </c>
      <c r="F15" s="381" t="str">
        <f>IFERROR(HYPERLINK(Variables!$C$12&amp;D15&amp;"!A1",E15),"")</f>
        <v>Program/Table List (GEN json/HTML)</v>
      </c>
      <c r="G15" s="149">
        <f>MAX(DBTableList!E13:E108)</f>
        <v>28</v>
      </c>
      <c r="H15" s="233"/>
    </row>
    <row r="16" spans="1:11" s="142" customFormat="1">
      <c r="A16" s="200"/>
      <c r="B16" s="200"/>
      <c r="C16" s="231"/>
      <c r="D16" s="154"/>
      <c r="E16" s="502" t="s">
        <v>1</v>
      </c>
      <c r="F16" s="381" t="str">
        <f>IFERROR(HYPERLINK(Variables!$C$12&amp;D16&amp;"!A1",E16),"")</f>
        <v/>
      </c>
      <c r="G16" s="149"/>
      <c r="H16" s="233"/>
    </row>
    <row r="17" spans="1:8" s="142" customFormat="1">
      <c r="A17" s="200"/>
      <c r="B17" s="200"/>
      <c r="C17" s="231"/>
      <c r="D17" s="154"/>
      <c r="E17" s="502" t="s">
        <v>1</v>
      </c>
      <c r="F17" s="385" t="str">
        <f>IFERROR(HYPERLINK(Variables!$C$12&amp;D17&amp;"!A1",E17),"")</f>
        <v/>
      </c>
      <c r="G17" s="149"/>
      <c r="H17" s="233"/>
    </row>
    <row r="18" spans="1:8" s="142" customFormat="1">
      <c r="A18" s="200"/>
      <c r="B18" s="200"/>
      <c r="C18" s="231"/>
      <c r="D18" s="154"/>
      <c r="E18" s="502" t="s">
        <v>1</v>
      </c>
      <c r="F18" s="385" t="str">
        <f>IFERROR(HYPERLINK(Variables!$C$12&amp;D18&amp;"!A1",E18),"")</f>
        <v/>
      </c>
      <c r="G18" s="149"/>
      <c r="H18" s="233"/>
    </row>
    <row r="19" spans="1:8" s="142" customFormat="1">
      <c r="A19" s="200"/>
      <c r="B19" s="200"/>
      <c r="C19" s="231"/>
      <c r="D19" s="154"/>
      <c r="E19" s="154" t="s">
        <v>1</v>
      </c>
      <c r="F19" s="381" t="str">
        <f>IFERROR(HYPERLINK(Variables!$C$12&amp;D19&amp;"!A1",E19),"")</f>
        <v/>
      </c>
      <c r="G19" s="149"/>
      <c r="H19" s="233"/>
    </row>
    <row r="20" spans="1:8" s="142" customFormat="1">
      <c r="A20" s="200"/>
      <c r="B20" s="200"/>
      <c r="C20" s="231"/>
      <c r="D20" s="154"/>
      <c r="E20" s="154" t="s">
        <v>1</v>
      </c>
      <c r="F20" s="381" t="str">
        <f>IFERROR(HYPERLINK(Variables!$C$12&amp;D20&amp;"!A1",E20),"")</f>
        <v/>
      </c>
      <c r="G20" s="149"/>
      <c r="H20" s="233"/>
    </row>
    <row r="21" spans="1:8" s="142" customFormat="1">
      <c r="A21" s="200"/>
      <c r="B21" s="200"/>
      <c r="C21" s="231"/>
      <c r="D21" s="154"/>
      <c r="E21" s="154" t="s">
        <v>1</v>
      </c>
      <c r="F21" s="381" t="str">
        <f>IFERROR(HYPERLINK(Variables!$C$12&amp;D21&amp;"!A1",E21),"")</f>
        <v/>
      </c>
      <c r="G21" s="149"/>
      <c r="H21" s="233"/>
    </row>
    <row r="22" spans="1:8" s="142" customFormat="1">
      <c r="A22" s="200"/>
      <c r="B22" s="200"/>
      <c r="C22" s="231"/>
      <c r="D22" s="154"/>
      <c r="E22" s="154" t="s">
        <v>1</v>
      </c>
      <c r="F22" s="381" t="str">
        <f>IFERROR(HYPERLINK(Variables!$C$12&amp;D22&amp;"!A1",E22),"")</f>
        <v/>
      </c>
      <c r="G22" s="149"/>
      <c r="H22" s="233"/>
    </row>
    <row r="23" spans="1:8" s="142" customFormat="1">
      <c r="A23" s="200"/>
      <c r="B23" s="200"/>
      <c r="C23" s="231"/>
      <c r="D23" s="154" t="s">
        <v>4377</v>
      </c>
      <c r="E23" s="154" t="s">
        <v>4568</v>
      </c>
      <c r="F23" s="503" t="str">
        <f>IFERROR(HYPERLINK(Variables!$C$12&amp;D23&amp;"!A1",E23),"")</f>
        <v>Working Sheets Template, Test</v>
      </c>
      <c r="G23" s="149"/>
      <c r="H23" s="233"/>
    </row>
    <row r="24" spans="1:8" s="142" customFormat="1">
      <c r="A24" s="200"/>
      <c r="B24" s="200"/>
      <c r="C24" s="231"/>
      <c r="D24" s="154" t="s">
        <v>1087</v>
      </c>
      <c r="E24" s="154" t="s">
        <v>1088</v>
      </c>
      <c r="F24" s="501" t="str">
        <f>IFERROR(HYPERLINK(Variables!$C$12&amp;D24&amp;"!A1",E24),"")</f>
        <v>Table - Blank Template</v>
      </c>
      <c r="G24" s="149"/>
      <c r="H24" s="233"/>
    </row>
    <row r="25" spans="1:8" s="142" customFormat="1">
      <c r="A25" s="200"/>
      <c r="B25" s="200"/>
      <c r="C25" s="231"/>
      <c r="D25" s="154" t="s">
        <v>1089</v>
      </c>
      <c r="E25" s="154" t="s">
        <v>1091</v>
      </c>
      <c r="F25" s="501" t="str">
        <f>IFERROR(HYPERLINK(Variables!$C$12&amp;D25&amp;"!A1",E25),"")</f>
        <v xml:space="preserve">Page Setup  </v>
      </c>
      <c r="G25" s="149"/>
      <c r="H25" s="233"/>
    </row>
    <row r="26" spans="1:8" s="142" customFormat="1">
      <c r="A26" s="200"/>
      <c r="B26" s="200"/>
      <c r="C26" s="231"/>
      <c r="D26" s="155" t="s">
        <v>678</v>
      </c>
      <c r="E26" s="154" t="s">
        <v>854</v>
      </c>
      <c r="F26" s="501" t="str">
        <f>IFERROR(HYPERLINK(Variables!$C$12&amp;D26&amp;"!A1",E26),"")</f>
        <v>WorkFlow Action (Test)</v>
      </c>
      <c r="G26" s="149"/>
      <c r="H26" s="233"/>
    </row>
    <row r="27" spans="1:8" s="142" customFormat="1">
      <c r="A27" s="200"/>
      <c r="B27" s="200"/>
      <c r="C27" s="231"/>
      <c r="D27" s="155"/>
      <c r="E27" s="154" t="s">
        <v>1</v>
      </c>
      <c r="F27" s="381" t="str">
        <f>IFERROR(HYPERLINK(Variables!$C$12&amp;D27&amp;"!A1",E27),"")</f>
        <v/>
      </c>
      <c r="G27" s="149"/>
      <c r="H27" s="233"/>
    </row>
    <row r="28" spans="1:8" s="142" customFormat="1">
      <c r="A28" s="200"/>
      <c r="B28" s="200"/>
      <c r="C28" s="231"/>
      <c r="D28" s="153"/>
      <c r="E28" s="154" t="s">
        <v>1</v>
      </c>
      <c r="F28" s="381" t="str">
        <f>IFERROR(HYPERLINK(Variables!$C$12&amp;D28&amp;"!A1",E28),"")</f>
        <v/>
      </c>
      <c r="G28" s="149"/>
      <c r="H28" s="233"/>
    </row>
    <row r="29" spans="1:8" s="142" customFormat="1">
      <c r="A29" s="200"/>
      <c r="B29" s="200"/>
      <c r="C29" s="231"/>
      <c r="D29" s="203"/>
      <c r="E29" s="147"/>
      <c r="F29" s="152"/>
      <c r="G29" s="148"/>
      <c r="H29" s="233"/>
    </row>
    <row r="30" spans="1:8" s="142" customFormat="1" ht="15" thickBot="1">
      <c r="A30" s="200"/>
      <c r="B30" s="200"/>
      <c r="C30" s="232"/>
      <c r="D30" s="235"/>
      <c r="E30" s="236"/>
      <c r="F30" s="236"/>
      <c r="G30" s="236"/>
      <c r="H30" s="234"/>
    </row>
    <row r="31" spans="1:8" s="142" customFormat="1">
      <c r="A31" s="200"/>
      <c r="B31" s="200"/>
      <c r="D31" s="200"/>
    </row>
    <row r="32" spans="1:8" s="142" customFormat="1">
      <c r="A32" s="200"/>
      <c r="B32" s="200"/>
      <c r="D32" s="200"/>
    </row>
    <row r="33" spans="1:11">
      <c r="A33" s="200"/>
      <c r="B33" s="200"/>
      <c r="C33" s="142"/>
      <c r="D33" s="200"/>
      <c r="E33" s="142"/>
      <c r="F33" s="142"/>
      <c r="G33" s="142"/>
      <c r="H33" s="142"/>
      <c r="I33" s="142"/>
      <c r="J33" s="142"/>
      <c r="K33" s="142"/>
    </row>
  </sheetData>
  <sheetProtection insertHyperlinks="0"/>
  <mergeCells count="1">
    <mergeCell ref="E5:F6"/>
  </mergeCells>
  <pageMargins left="0.7" right="0.7" top="0.75" bottom="0.75" header="0.3" footer="0.3"/>
  <pageSetup paperSize="9" orientation="portrait" r:id="rId1"/>
  <ignoredErrors>
    <ignoredError sqref="F9" unlocked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5A523-E0CD-4FA4-A9DA-87494F7A3C0D}">
  <sheetPr codeName="Sheet15"/>
  <dimension ref="A1:AE60"/>
  <sheetViews>
    <sheetView showGridLines="0" showRowColHeaders="0" zoomScaleNormal="100" workbookViewId="0">
      <pane ySplit="3" topLeftCell="A4" activePane="bottomLeft" state="frozen"/>
      <selection pane="bottomLeft"/>
    </sheetView>
  </sheetViews>
  <sheetFormatPr defaultColWidth="0" defaultRowHeight="15" zeroHeight="1"/>
  <cols>
    <col min="1" max="1" width="2.140625" customWidth="1"/>
    <col min="2" max="3" width="9.140625" customWidth="1"/>
    <col min="4" max="4" width="4.42578125" customWidth="1"/>
    <col min="5" max="6" width="9.140625" customWidth="1"/>
    <col min="7" max="7" width="8" customWidth="1"/>
    <col min="8" max="30" width="9.140625" customWidth="1"/>
    <col min="31" max="31" width="6.28515625" customWidth="1"/>
    <col min="32" max="16384" width="9.140625" hidden="1"/>
  </cols>
  <sheetData>
    <row r="1" spans="1:10"/>
    <row r="2" spans="1:10" ht="18.75">
      <c r="A2" s="499"/>
      <c r="J2" s="500" t="s">
        <v>4373</v>
      </c>
    </row>
    <row r="3" spans="1:10"/>
    <row r="4" spans="1:10"/>
    <row r="5" spans="1:10"/>
    <row r="6" spans="1:10"/>
    <row r="7" spans="1:10"/>
    <row r="8" spans="1:10"/>
    <row r="9" spans="1:10"/>
    <row r="10" spans="1:10"/>
    <row r="11" spans="1:10"/>
    <row r="12" spans="1:10"/>
    <row r="13" spans="1:10"/>
    <row r="14" spans="1:10"/>
    <row r="15" spans="1:10"/>
    <row r="16" spans="1:10"/>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J27"/>
  <sheetViews>
    <sheetView showGridLines="0" showRowColHeaders="0" workbookViewId="0">
      <pane ySplit="5" topLeftCell="A6" activePane="bottomLeft" state="frozen"/>
      <selection pane="bottomLeft"/>
    </sheetView>
  </sheetViews>
  <sheetFormatPr defaultColWidth="9" defaultRowHeight="12.75"/>
  <cols>
    <col min="1" max="1" width="3.140625" style="1" customWidth="1"/>
    <col min="2" max="2" width="9" style="1" customWidth="1"/>
    <col min="3" max="3" width="73.42578125" style="1" customWidth="1"/>
    <col min="4" max="4" width="15.140625" style="1" customWidth="1"/>
    <col min="5" max="6" width="15.28515625" style="1" customWidth="1"/>
    <col min="7" max="7" width="13.28515625" style="1" customWidth="1"/>
    <col min="8" max="8" width="19" style="1" customWidth="1"/>
    <col min="9" max="9" width="6.7109375" style="1" customWidth="1"/>
    <col min="10" max="16384" width="9" style="1"/>
  </cols>
  <sheetData>
    <row r="1" spans="1:10" ht="21.75" customHeight="1">
      <c r="A1" s="178"/>
      <c r="B1" s="178"/>
      <c r="C1" s="556" t="s">
        <v>4569</v>
      </c>
      <c r="D1" s="556"/>
      <c r="E1" s="556"/>
      <c r="F1" s="556"/>
      <c r="G1" s="556"/>
      <c r="H1" s="556"/>
    </row>
    <row r="2" spans="1:10">
      <c r="C2" s="3" t="s">
        <v>4571</v>
      </c>
    </row>
    <row r="3" spans="1:10">
      <c r="C3" s="3" t="s">
        <v>4570</v>
      </c>
    </row>
    <row r="4" spans="1:10" ht="15" customHeight="1">
      <c r="C4" s="552" t="s">
        <v>54</v>
      </c>
      <c r="D4" s="554" t="s">
        <v>909</v>
      </c>
      <c r="E4" s="555"/>
      <c r="F4" s="555"/>
      <c r="G4" s="555"/>
      <c r="H4" s="555"/>
    </row>
    <row r="5" spans="1:10">
      <c r="C5" s="553"/>
      <c r="D5" s="303" t="s">
        <v>910</v>
      </c>
      <c r="E5" s="303" t="s">
        <v>911</v>
      </c>
      <c r="F5" s="303" t="s">
        <v>810</v>
      </c>
      <c r="G5" s="303" t="s">
        <v>914</v>
      </c>
      <c r="H5" s="32" t="s">
        <v>922</v>
      </c>
    </row>
    <row r="6" spans="1:10" ht="89.25">
      <c r="C6" s="346" t="s">
        <v>4369</v>
      </c>
      <c r="D6" s="348" t="s">
        <v>671</v>
      </c>
      <c r="E6" s="348" t="s">
        <v>671</v>
      </c>
      <c r="F6" s="348" t="s">
        <v>671</v>
      </c>
      <c r="G6" s="348" t="s">
        <v>671</v>
      </c>
      <c r="H6" s="346" t="s">
        <v>4360</v>
      </c>
      <c r="J6" s="355"/>
    </row>
    <row r="8" spans="1:10">
      <c r="C8" s="214" t="s">
        <v>908</v>
      </c>
    </row>
    <row r="9" spans="1:10" ht="114.75">
      <c r="C9" s="346" t="s">
        <v>4362</v>
      </c>
      <c r="D9" s="350"/>
      <c r="E9" s="350"/>
      <c r="F9" s="351"/>
      <c r="G9" s="349" t="s">
        <v>671</v>
      </c>
      <c r="H9" s="351"/>
    </row>
    <row r="10" spans="1:10" ht="25.5">
      <c r="C10" s="347" t="s">
        <v>915</v>
      </c>
      <c r="D10" s="348" t="s">
        <v>671</v>
      </c>
      <c r="E10" s="348" t="s">
        <v>671</v>
      </c>
      <c r="F10" s="350"/>
      <c r="G10" s="497"/>
      <c r="H10" s="350"/>
    </row>
    <row r="11" spans="1:10" ht="76.5">
      <c r="C11" s="347" t="s">
        <v>913</v>
      </c>
      <c r="D11" s="348" t="s">
        <v>671</v>
      </c>
      <c r="E11" s="350"/>
      <c r="F11" s="350"/>
      <c r="G11" s="350"/>
      <c r="H11" s="350"/>
    </row>
    <row r="12" spans="1:10" ht="63.75">
      <c r="C12" s="347" t="s">
        <v>4363</v>
      </c>
      <c r="D12" s="348" t="s">
        <v>671</v>
      </c>
      <c r="E12" s="348" t="s">
        <v>671</v>
      </c>
      <c r="F12" s="350"/>
      <c r="G12" s="350"/>
      <c r="H12" s="351"/>
    </row>
    <row r="13" spans="1:10" ht="62.25" customHeight="1">
      <c r="C13" s="346" t="s">
        <v>4364</v>
      </c>
      <c r="D13" s="348" t="s">
        <v>671</v>
      </c>
      <c r="E13" s="348" t="s">
        <v>671</v>
      </c>
      <c r="F13" s="350"/>
      <c r="G13" s="350"/>
      <c r="H13" s="350"/>
    </row>
    <row r="15" spans="1:10">
      <c r="C15" s="214" t="s">
        <v>912</v>
      </c>
    </row>
    <row r="16" spans="1:10" ht="127.5">
      <c r="C16" s="346" t="s">
        <v>916</v>
      </c>
      <c r="D16" s="350"/>
      <c r="E16" s="348" t="s">
        <v>671</v>
      </c>
      <c r="F16" s="350"/>
      <c r="G16" s="350"/>
      <c r="H16" s="350"/>
    </row>
    <row r="17" spans="3:8" ht="63.75">
      <c r="C17" s="352" t="s">
        <v>4365</v>
      </c>
      <c r="D17" s="350"/>
      <c r="E17" s="349" t="s">
        <v>671</v>
      </c>
      <c r="F17" s="350"/>
      <c r="G17" s="350"/>
      <c r="H17" s="351"/>
    </row>
    <row r="18" spans="3:8" ht="15.75">
      <c r="C18" s="352" t="s">
        <v>4361</v>
      </c>
      <c r="D18" s="350"/>
      <c r="E18" s="349" t="s">
        <v>671</v>
      </c>
      <c r="F18" s="350"/>
      <c r="G18" s="350"/>
      <c r="H18" s="351"/>
    </row>
    <row r="19" spans="3:8" ht="15.75">
      <c r="C19" s="352" t="s">
        <v>4366</v>
      </c>
      <c r="D19" s="350"/>
      <c r="E19" s="349"/>
      <c r="F19" s="350"/>
      <c r="G19" s="350"/>
      <c r="H19" s="351"/>
    </row>
    <row r="20" spans="3:8" ht="15.75">
      <c r="C20" s="352" t="s">
        <v>4367</v>
      </c>
      <c r="D20" s="350"/>
      <c r="E20" s="349" t="s">
        <v>671</v>
      </c>
      <c r="F20" s="350"/>
      <c r="G20" s="350"/>
      <c r="H20" s="351"/>
    </row>
    <row r="21" spans="3:8">
      <c r="C21" s="5"/>
    </row>
    <row r="22" spans="3:8">
      <c r="C22" s="214" t="s">
        <v>4370</v>
      </c>
    </row>
    <row r="23" spans="3:8" ht="76.5" hidden="1">
      <c r="C23" s="356" t="s">
        <v>928</v>
      </c>
      <c r="D23" s="354" t="s">
        <v>921</v>
      </c>
      <c r="E23" s="348" t="s">
        <v>671</v>
      </c>
      <c r="F23" s="354" t="s">
        <v>917</v>
      </c>
      <c r="G23" s="348" t="s">
        <v>671</v>
      </c>
      <c r="H23" s="357" t="s">
        <v>924</v>
      </c>
    </row>
    <row r="24" spans="3:8" ht="153" hidden="1">
      <c r="C24" s="353" t="s">
        <v>927</v>
      </c>
      <c r="D24" s="354" t="s">
        <v>920</v>
      </c>
      <c r="E24" s="348" t="s">
        <v>671</v>
      </c>
      <c r="F24" s="350" t="s">
        <v>917</v>
      </c>
      <c r="G24" s="348" t="s">
        <v>671</v>
      </c>
      <c r="H24" s="357" t="s">
        <v>923</v>
      </c>
    </row>
    <row r="25" spans="3:8" ht="229.5">
      <c r="C25" s="357" t="s">
        <v>4368</v>
      </c>
      <c r="D25" s="354" t="s">
        <v>671</v>
      </c>
      <c r="E25" s="348" t="s">
        <v>671</v>
      </c>
      <c r="F25" s="354" t="s">
        <v>671</v>
      </c>
      <c r="G25" s="348" t="s">
        <v>671</v>
      </c>
      <c r="H25" s="348" t="s">
        <v>671</v>
      </c>
    </row>
    <row r="26" spans="3:8" ht="61.5" hidden="1" customHeight="1">
      <c r="C26" s="356" t="s">
        <v>929</v>
      </c>
      <c r="D26" s="354" t="s">
        <v>919</v>
      </c>
      <c r="E26" s="348" t="s">
        <v>671</v>
      </c>
      <c r="F26" s="354" t="s">
        <v>917</v>
      </c>
      <c r="G26" s="348" t="s">
        <v>671</v>
      </c>
      <c r="H26" s="357" t="s">
        <v>926</v>
      </c>
    </row>
    <row r="27" spans="3:8" ht="140.25" hidden="1">
      <c r="C27" s="353" t="s">
        <v>930</v>
      </c>
      <c r="D27" s="354" t="s">
        <v>918</v>
      </c>
      <c r="E27" s="348" t="s">
        <v>671</v>
      </c>
      <c r="F27" s="354" t="s">
        <v>917</v>
      </c>
      <c r="G27" s="348" t="s">
        <v>671</v>
      </c>
      <c r="H27" s="357" t="s">
        <v>925</v>
      </c>
    </row>
  </sheetData>
  <sheetProtection selectLockedCells="1"/>
  <mergeCells count="3">
    <mergeCell ref="C4:C5"/>
    <mergeCell ref="D4:H4"/>
    <mergeCell ref="C1:H1"/>
  </mergeCells>
  <phoneticPr fontId="62" type="noConversion"/>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9ACD-5BCF-4305-8C80-1736840F9A79}">
  <sheetPr codeName="Sheet8"/>
  <dimension ref="A1:S174"/>
  <sheetViews>
    <sheetView showGridLines="0" workbookViewId="0">
      <pane ySplit="1" topLeftCell="A2" activePane="bottomLeft" state="frozen"/>
      <selection pane="bottomLeft" activeCell="D7" sqref="D7"/>
    </sheetView>
  </sheetViews>
  <sheetFormatPr defaultColWidth="9" defaultRowHeight="12.75"/>
  <cols>
    <col min="1" max="1" width="2.5703125" style="1" customWidth="1"/>
    <col min="2" max="2" width="10.140625" style="1" customWidth="1"/>
    <col min="3" max="3" width="11" style="1" customWidth="1"/>
    <col min="4" max="4" width="75.5703125" style="1" bestFit="1" customWidth="1"/>
    <col min="5" max="5" width="2" style="5" customWidth="1"/>
    <col min="6" max="6" width="9.7109375" style="1" customWidth="1"/>
    <col min="7" max="8" width="15.28515625" style="1" bestFit="1" customWidth="1"/>
    <col min="9" max="9" width="15" style="1" bestFit="1" customWidth="1"/>
    <col min="10" max="10" width="2" style="1" customWidth="1"/>
    <col min="11" max="11" width="1.85546875" style="1" customWidth="1"/>
    <col min="12" max="12" width="7.140625" style="1" customWidth="1"/>
    <col min="13" max="13" width="7.28515625" style="1" customWidth="1"/>
    <col min="14" max="14" width="21.7109375" style="1" customWidth="1"/>
    <col min="15" max="15" width="1.7109375" style="1" customWidth="1"/>
    <col min="16" max="16" width="13.7109375" style="1" customWidth="1"/>
    <col min="17" max="17" width="16.7109375" style="1" customWidth="1"/>
    <col min="18" max="18" width="30.140625" style="1" bestFit="1" customWidth="1"/>
    <col min="19" max="19" width="5.5703125" style="1" customWidth="1"/>
    <col min="20" max="16384" width="9" style="1"/>
  </cols>
  <sheetData>
    <row r="1" spans="1:19" ht="21.75" customHeight="1">
      <c r="A1" s="178"/>
      <c r="B1" s="178"/>
      <c r="C1" s="178"/>
    </row>
    <row r="2" spans="1:19">
      <c r="L2" s="1" t="s">
        <v>852</v>
      </c>
      <c r="P2" s="337" t="s">
        <v>931</v>
      </c>
    </row>
    <row r="3" spans="1:19" ht="15">
      <c r="B3" s="5"/>
      <c r="C3" s="94" t="s">
        <v>932</v>
      </c>
      <c r="F3" s="304">
        <f>MATCH(F4,$N$4:$N$7)</f>
        <v>1</v>
      </c>
      <c r="G3" s="304">
        <f>MATCH(G4,$N$4:$N$7)</f>
        <v>2</v>
      </c>
      <c r="H3" s="304">
        <f>MATCH(H4,$N$4:$N$7)</f>
        <v>3</v>
      </c>
      <c r="I3" s="304">
        <f>MATCH(I4,$N$4:$N$7)</f>
        <v>4</v>
      </c>
      <c r="L3" s="301" t="s">
        <v>809</v>
      </c>
      <c r="M3" s="301" t="s">
        <v>901</v>
      </c>
      <c r="N3" s="302" t="s">
        <v>42</v>
      </c>
      <c r="P3" s="314" t="s">
        <v>933</v>
      </c>
      <c r="Q3" s="345" t="s">
        <v>934</v>
      </c>
      <c r="R3" s="345" t="s">
        <v>826</v>
      </c>
      <c r="S3" s="345" t="s">
        <v>944</v>
      </c>
    </row>
    <row r="4" spans="1:19">
      <c r="C4" s="309" t="s">
        <v>822</v>
      </c>
      <c r="D4" s="309" t="s">
        <v>812</v>
      </c>
      <c r="F4" s="317" t="s">
        <v>799</v>
      </c>
      <c r="G4" s="317" t="s">
        <v>800</v>
      </c>
      <c r="H4" s="317" t="s">
        <v>801</v>
      </c>
      <c r="I4" s="317" t="s">
        <v>805</v>
      </c>
      <c r="L4" s="305">
        <v>1</v>
      </c>
      <c r="M4" s="89" t="s">
        <v>900</v>
      </c>
      <c r="N4" s="27" t="s">
        <v>799</v>
      </c>
      <c r="P4" s="299" t="s">
        <v>813</v>
      </c>
      <c r="Q4" s="27" t="s">
        <v>802</v>
      </c>
      <c r="R4" s="27" t="s">
        <v>828</v>
      </c>
      <c r="S4" s="27" t="s">
        <v>936</v>
      </c>
    </row>
    <row r="5" spans="1:19">
      <c r="C5" s="89" t="s">
        <v>897</v>
      </c>
      <c r="D5" s="27" t="str">
        <f>+$F$4&amp;": "&amp;F5&amp;", "&amp;$G$4&amp;": "&amp;G5&amp;", "&amp;$H$4&amp;": "&amp;H5&amp;", "&amp;$I$4&amp;": "&amp;I5</f>
        <v>Data: ReadOnly, Excel: Disable, PDF: Disable, Report: ReadOnly</v>
      </c>
      <c r="F5" s="15" t="str">
        <f t="shared" ref="F5:I7" si="0">VLOOKUP(MID($C5,F$3,1),$P$4:$Q$16,2,FALSE)</f>
        <v>ReadOnly</v>
      </c>
      <c r="G5" s="62" t="str">
        <f t="shared" si="0"/>
        <v>Disable</v>
      </c>
      <c r="H5" s="62" t="str">
        <f t="shared" si="0"/>
        <v>Disable</v>
      </c>
      <c r="I5" s="62" t="str">
        <f t="shared" si="0"/>
        <v>ReadOnly</v>
      </c>
      <c r="L5" s="305">
        <v>2</v>
      </c>
      <c r="M5" s="344" t="s">
        <v>898</v>
      </c>
      <c r="N5" s="27" t="s">
        <v>811</v>
      </c>
      <c r="P5" s="299" t="s">
        <v>814</v>
      </c>
      <c r="Q5" s="27" t="s">
        <v>887</v>
      </c>
      <c r="R5" s="27" t="s">
        <v>890</v>
      </c>
      <c r="S5" s="27" t="s">
        <v>937</v>
      </c>
    </row>
    <row r="6" spans="1:19">
      <c r="C6" s="89" t="s">
        <v>892</v>
      </c>
      <c r="D6" s="27" t="str">
        <f>+$F$4&amp;": "&amp;F6&amp;", "&amp;$G$4&amp;": "&amp;G6&amp;", "&amp;$H$4&amp;": "&amp;H6&amp;", "&amp;$I$4&amp;": "&amp;I6</f>
        <v>Data: CRUD, Excel: Import and Export, PDF: Import and Export, Report: Report Full Rights</v>
      </c>
      <c r="F6" s="62" t="str">
        <f t="shared" si="0"/>
        <v>CRUD</v>
      </c>
      <c r="G6" s="62" t="str">
        <f t="shared" si="0"/>
        <v>Import and Export</v>
      </c>
      <c r="H6" s="62" t="str">
        <f t="shared" si="0"/>
        <v>Import and Export</v>
      </c>
      <c r="I6" s="62" t="str">
        <f t="shared" si="0"/>
        <v>Report Full Rights</v>
      </c>
      <c r="L6" s="305">
        <v>3</v>
      </c>
      <c r="M6" s="344" t="s">
        <v>898</v>
      </c>
      <c r="N6" s="27" t="s">
        <v>801</v>
      </c>
      <c r="P6" s="299" t="s">
        <v>815</v>
      </c>
      <c r="Q6" s="27" t="s">
        <v>888</v>
      </c>
      <c r="R6" s="27" t="s">
        <v>891</v>
      </c>
      <c r="S6" s="27" t="s">
        <v>938</v>
      </c>
    </row>
    <row r="7" spans="1:19">
      <c r="C7" s="89" t="s">
        <v>893</v>
      </c>
      <c r="D7" s="27" t="str">
        <f>IFERROR(+$F$4&amp;": "&amp;F7&amp;", "&amp;$G$4&amp;": "&amp;G7&amp;", "&amp;$H$4&amp;": "&amp;H7&amp;", "&amp;$I$4&amp;": "&amp;I7,"")</f>
        <v>Data: CRU, Excel: Import and Export, PDF: Export, Report: Printable</v>
      </c>
      <c r="F7" s="62" t="str">
        <f t="shared" si="0"/>
        <v>CRU</v>
      </c>
      <c r="G7" s="62" t="str">
        <f t="shared" si="0"/>
        <v>Import and Export</v>
      </c>
      <c r="H7" s="62" t="str">
        <f t="shared" si="0"/>
        <v>Export</v>
      </c>
      <c r="I7" s="62" t="str">
        <f t="shared" si="0"/>
        <v>Printable</v>
      </c>
      <c r="L7" s="305">
        <v>4</v>
      </c>
      <c r="M7" s="89" t="s">
        <v>899</v>
      </c>
      <c r="N7" s="27" t="s">
        <v>810</v>
      </c>
      <c r="P7" s="299" t="s">
        <v>816</v>
      </c>
      <c r="Q7" s="27" t="s">
        <v>856</v>
      </c>
      <c r="R7" s="27" t="s">
        <v>829</v>
      </c>
      <c r="S7" s="27" t="s">
        <v>935</v>
      </c>
    </row>
    <row r="8" spans="1:19">
      <c r="C8" s="89" t="s">
        <v>907</v>
      </c>
      <c r="D8" s="27" t="str">
        <f>+$F$4&amp;": "&amp;F8&amp;", "&amp;$G$4&amp;": "&amp;G8&amp;", "&amp;$H$4&amp;": "&amp;H8&amp;", "&amp;$I$4&amp;": "&amp;I8</f>
        <v>Data: CRU, Excel: Export, PDF: Export, Report: Disable</v>
      </c>
      <c r="F8" s="62" t="str">
        <f t="shared" ref="F8:I10" si="1">IFERROR(VLOOKUP(MID($C8,F$3,1),$P$4:$Q$16,2,FALSE),"")</f>
        <v>CRU</v>
      </c>
      <c r="G8" s="62" t="str">
        <f t="shared" si="1"/>
        <v>Export</v>
      </c>
      <c r="H8" s="62" t="str">
        <f t="shared" si="1"/>
        <v>Export</v>
      </c>
      <c r="I8" s="62" t="str">
        <f t="shared" si="1"/>
        <v>Disable</v>
      </c>
      <c r="P8" s="299" t="s">
        <v>817</v>
      </c>
      <c r="Q8" s="27" t="s">
        <v>803</v>
      </c>
      <c r="R8" s="27" t="s">
        <v>830</v>
      </c>
      <c r="S8" s="27" t="s">
        <v>939</v>
      </c>
    </row>
    <row r="9" spans="1:19" ht="13.5" thickBot="1">
      <c r="C9" s="308" t="s">
        <v>889</v>
      </c>
      <c r="D9" s="27" t="str">
        <f>+$F$4&amp;": "&amp;F9&amp;", "&amp;$G$4&amp;": "&amp;G9&amp;", "&amp;$H$4&amp;": "&amp;H9&amp;", "&amp;$I$4&amp;": "&amp;I9</f>
        <v>Data: ReadOnly, Excel: Disable, PDF: Disable, Report: Disable</v>
      </c>
      <c r="F9" s="62" t="str">
        <f t="shared" si="1"/>
        <v>ReadOnly</v>
      </c>
      <c r="G9" s="62" t="str">
        <f t="shared" si="1"/>
        <v>Disable</v>
      </c>
      <c r="H9" s="62" t="str">
        <f t="shared" si="1"/>
        <v>Disable</v>
      </c>
      <c r="I9" s="62" t="str">
        <f t="shared" si="1"/>
        <v>Disable</v>
      </c>
      <c r="P9" s="299" t="s">
        <v>818</v>
      </c>
      <c r="Q9" s="27" t="s">
        <v>804</v>
      </c>
      <c r="R9" s="27" t="s">
        <v>830</v>
      </c>
      <c r="S9" s="27" t="s">
        <v>940</v>
      </c>
    </row>
    <row r="10" spans="1:19" ht="13.5" thickBot="1">
      <c r="B10" s="310" t="s">
        <v>825</v>
      </c>
      <c r="C10" s="322" t="s">
        <v>889</v>
      </c>
      <c r="D10" s="307" t="str">
        <f>+$F$4&amp;": "&amp;F10&amp;", "&amp;$G$4&amp;": "&amp;G10&amp;", "&amp;$H$4&amp;": "&amp;H10&amp;", "&amp;$I$4&amp;": "&amp;I10</f>
        <v>Data: ReadOnly, Excel: Disable, PDF: Disable, Report: Disable</v>
      </c>
      <c r="F10" s="327" t="str">
        <f t="shared" si="1"/>
        <v>ReadOnly</v>
      </c>
      <c r="G10" s="327" t="str">
        <f t="shared" si="1"/>
        <v>Disable</v>
      </c>
      <c r="H10" s="327" t="str">
        <f t="shared" si="1"/>
        <v>Disable</v>
      </c>
      <c r="I10" s="327" t="str">
        <f t="shared" si="1"/>
        <v>Disable</v>
      </c>
      <c r="P10" s="299" t="s">
        <v>819</v>
      </c>
      <c r="Q10" s="27" t="s">
        <v>823</v>
      </c>
      <c r="R10" s="27" t="s">
        <v>830</v>
      </c>
      <c r="S10" s="27" t="s">
        <v>941</v>
      </c>
    </row>
    <row r="11" spans="1:19">
      <c r="D11" s="5"/>
      <c r="P11" s="299" t="s">
        <v>820</v>
      </c>
      <c r="Q11" s="27" t="s">
        <v>806</v>
      </c>
      <c r="R11" s="27" t="s">
        <v>827</v>
      </c>
      <c r="S11" s="27" t="s">
        <v>942</v>
      </c>
    </row>
    <row r="12" spans="1:19">
      <c r="D12" s="5"/>
      <c r="P12" s="299" t="s">
        <v>821</v>
      </c>
      <c r="Q12" s="27" t="s">
        <v>807</v>
      </c>
      <c r="R12" s="27" t="s">
        <v>827</v>
      </c>
      <c r="S12" s="27" t="s">
        <v>937</v>
      </c>
    </row>
    <row r="13" spans="1:19">
      <c r="D13" s="5"/>
      <c r="P13" s="299" t="s">
        <v>94</v>
      </c>
      <c r="Q13" s="27" t="s">
        <v>808</v>
      </c>
      <c r="R13" s="27" t="s">
        <v>827</v>
      </c>
      <c r="S13" s="27" t="s">
        <v>943</v>
      </c>
    </row>
    <row r="14" spans="1:19">
      <c r="D14" s="5"/>
      <c r="G14" s="300"/>
      <c r="P14" s="299" t="s">
        <v>95</v>
      </c>
      <c r="Q14" s="27" t="s">
        <v>824</v>
      </c>
      <c r="R14" s="27" t="s">
        <v>827</v>
      </c>
      <c r="S14" s="27" t="s">
        <v>938</v>
      </c>
    </row>
    <row r="15" spans="1:19">
      <c r="D15" s="5"/>
      <c r="G15" s="300"/>
      <c r="P15" s="299"/>
      <c r="Q15" s="27"/>
      <c r="R15" s="27"/>
      <c r="S15" s="27"/>
    </row>
    <row r="16" spans="1:19" ht="15">
      <c r="C16" s="94" t="s">
        <v>848</v>
      </c>
      <c r="D16" s="5"/>
      <c r="P16" s="299"/>
      <c r="Q16" s="27"/>
      <c r="R16" s="27"/>
      <c r="S16" s="27"/>
    </row>
    <row r="17" spans="2:18">
      <c r="C17" s="315" t="s">
        <v>873</v>
      </c>
      <c r="D17" s="316" t="s">
        <v>702</v>
      </c>
      <c r="E17" s="1"/>
      <c r="P17" s="300"/>
    </row>
    <row r="18" spans="2:18">
      <c r="C18" s="87" t="s">
        <v>831</v>
      </c>
      <c r="D18" s="27" t="str">
        <f>IFERROR(VLOOKUP(C18,$Q$26:$R$39,2,FALSE),"")</f>
        <v>Administrator</v>
      </c>
      <c r="E18" s="1"/>
      <c r="P18" s="343"/>
      <c r="Q18" s="5"/>
    </row>
    <row r="19" spans="2:18" ht="13.5" thickBot="1">
      <c r="C19" s="87" t="s">
        <v>833</v>
      </c>
      <c r="D19" s="27" t="str">
        <f>IFERROR(VLOOKUP(C19,$Q$26:$R$39,2,FALSE),"")</f>
        <v>Project Setup (Administrtor User)</v>
      </c>
      <c r="E19" s="1"/>
    </row>
    <row r="20" spans="2:18" ht="13.5" thickBot="1">
      <c r="B20" s="310" t="s">
        <v>825</v>
      </c>
      <c r="C20" s="321"/>
      <c r="D20" s="306" t="str">
        <f>IFERROR(VLOOKUP(C20,$Q$26:$R$39,2,FALSE),"")</f>
        <v/>
      </c>
      <c r="E20" s="1"/>
    </row>
    <row r="21" spans="2:18">
      <c r="E21" s="1"/>
    </row>
    <row r="22" spans="2:18">
      <c r="E22" s="1"/>
    </row>
    <row r="23" spans="2:18" ht="15">
      <c r="B23" s="320" t="s">
        <v>848</v>
      </c>
      <c r="E23" s="1"/>
    </row>
    <row r="24" spans="2:18">
      <c r="B24" s="323" t="s">
        <v>857</v>
      </c>
      <c r="Q24" s="338" t="s">
        <v>851</v>
      </c>
    </row>
    <row r="25" spans="2:18">
      <c r="B25" s="331" t="s">
        <v>849</v>
      </c>
      <c r="C25" s="309" t="s">
        <v>871</v>
      </c>
      <c r="D25" s="309" t="s">
        <v>872</v>
      </c>
      <c r="F25" s="317" t="s">
        <v>799</v>
      </c>
      <c r="G25" s="317" t="s">
        <v>800</v>
      </c>
      <c r="H25" s="317" t="s">
        <v>801</v>
      </c>
      <c r="I25" s="317" t="s">
        <v>805</v>
      </c>
      <c r="L25" s="316" t="s">
        <v>873</v>
      </c>
      <c r="M25" s="318" t="s">
        <v>702</v>
      </c>
      <c r="N25" s="319"/>
      <c r="Q25" s="313" t="s">
        <v>846</v>
      </c>
      <c r="R25" s="313" t="s">
        <v>847</v>
      </c>
    </row>
    <row r="26" spans="2:18">
      <c r="B26" s="27" t="s">
        <v>894</v>
      </c>
      <c r="C26" s="89" t="str">
        <f>IFERROR(MID(B26,FIND("0",B26)+1,4),"")</f>
        <v>377B</v>
      </c>
      <c r="D26" s="27" t="str">
        <f>+$F$4&amp;": "&amp;F26&amp;", "&amp;$G$4&amp;": "&amp;G26&amp;", "&amp;$H$4&amp;": "&amp;H26&amp;", "&amp;$I$4&amp;": "&amp;I26</f>
        <v>Data: CRUD, Excel: Import and Export, PDF: Import and Export, Report: Report Full Rights</v>
      </c>
      <c r="F26" s="62" t="str">
        <f t="shared" ref="F26:I36" si="2">IFERROR(VLOOKUP(MID($C26,F$3,1),$P$4:$Q$16,2,FALSE),"")</f>
        <v>CRUD</v>
      </c>
      <c r="G26" s="62" t="str">
        <f t="shared" si="2"/>
        <v>Import and Export</v>
      </c>
      <c r="H26" s="62" t="str">
        <f t="shared" si="2"/>
        <v>Import and Export</v>
      </c>
      <c r="I26" s="62" t="str">
        <f t="shared" si="2"/>
        <v>Report Full Rights</v>
      </c>
      <c r="L26" s="87" t="str">
        <f>IFERROR(LEFT(B26,FIND("0",B26)-1),"")</f>
        <v>admin</v>
      </c>
      <c r="M26" s="48" t="str">
        <f t="shared" ref="M26:M36" si="3">IFERROR(VLOOKUP(L26,$Q$26:$R$39,2,FALSE),"")</f>
        <v>Administrator</v>
      </c>
      <c r="N26" s="2"/>
      <c r="Q26" s="27" t="s">
        <v>831</v>
      </c>
      <c r="R26" s="27" t="s">
        <v>832</v>
      </c>
    </row>
    <row r="27" spans="2:18">
      <c r="B27" s="44" t="s">
        <v>850</v>
      </c>
      <c r="C27" s="130" t="str">
        <f>IFERROR(MID(B27,FIND("0",B27)+1,4),"")</f>
        <v>266A</v>
      </c>
      <c r="D27" s="44" t="str">
        <f>+$F$4&amp;": "&amp;F27&amp;", "&amp;$G$4&amp;": "&amp;G27&amp;", "&amp;$H$4&amp;": "&amp;H27&amp;", "&amp;$I$4&amp;": "&amp;I27</f>
        <v>Data: CRU, Excel: Export, PDF: Export, Report: Export2Excel</v>
      </c>
      <c r="F27" s="62" t="str">
        <f t="shared" si="2"/>
        <v>CRU</v>
      </c>
      <c r="G27" s="62" t="str">
        <f t="shared" si="2"/>
        <v>Export</v>
      </c>
      <c r="H27" s="62" t="str">
        <f t="shared" si="2"/>
        <v>Export</v>
      </c>
      <c r="I27" s="62" t="str">
        <f t="shared" si="2"/>
        <v>Export2Excel</v>
      </c>
      <c r="L27" s="87" t="str">
        <f>IFERROR(LEFT(B27,FIND("0",B27)-1),"")</f>
        <v>setup</v>
      </c>
      <c r="M27" s="87" t="str">
        <f t="shared" si="3"/>
        <v>Project Setup (Administrtor User)</v>
      </c>
      <c r="N27" s="311"/>
      <c r="Q27" s="27" t="s">
        <v>833</v>
      </c>
      <c r="R27" s="27" t="s">
        <v>834</v>
      </c>
    </row>
    <row r="28" spans="2:18">
      <c r="B28" s="27" t="s">
        <v>868</v>
      </c>
      <c r="C28" s="130" t="str">
        <f t="shared" ref="C28:C35" si="4">IFERROR(MID(B28,FIND("0",B28)+1,4),"")</f>
        <v>266A</v>
      </c>
      <c r="D28" s="44" t="str">
        <f t="shared" ref="D28:D35" si="5">+$F$4&amp;": "&amp;F28&amp;", "&amp;$G$4&amp;": "&amp;G28&amp;", "&amp;$H$4&amp;": "&amp;H28&amp;", "&amp;$I$4&amp;": "&amp;I28</f>
        <v>Data: CRU, Excel: Export, PDF: Export, Report: Export2Excel</v>
      </c>
      <c r="F28" s="62" t="str">
        <f t="shared" si="2"/>
        <v>CRU</v>
      </c>
      <c r="G28" s="62" t="str">
        <f t="shared" si="2"/>
        <v>Export</v>
      </c>
      <c r="H28" s="62" t="str">
        <f t="shared" si="2"/>
        <v>Export</v>
      </c>
      <c r="I28" s="62" t="str">
        <f t="shared" si="2"/>
        <v>Export2Excel</v>
      </c>
      <c r="L28" s="87" t="str">
        <f t="shared" ref="L28:L35" si="6">IFERROR(LEFT(B28,FIND("0",B28)-1),"")</f>
        <v>corp</v>
      </c>
      <c r="M28" s="87" t="str">
        <f t="shared" si="3"/>
        <v>Corporate</v>
      </c>
      <c r="N28" s="311"/>
      <c r="Q28" s="27" t="s">
        <v>835</v>
      </c>
      <c r="R28" s="27" t="s">
        <v>836</v>
      </c>
    </row>
    <row r="29" spans="2:18">
      <c r="B29" s="27" t="s">
        <v>902</v>
      </c>
      <c r="C29" s="130" t="str">
        <f t="shared" si="4"/>
        <v>1444</v>
      </c>
      <c r="D29" s="44" t="str">
        <f t="shared" si="5"/>
        <v>Data: ReadOnly, Excel: Disable, PDF: Disable, Report: Disable</v>
      </c>
      <c r="F29" s="62" t="str">
        <f t="shared" si="2"/>
        <v>ReadOnly</v>
      </c>
      <c r="G29" s="62" t="str">
        <f t="shared" si="2"/>
        <v>Disable</v>
      </c>
      <c r="H29" s="62" t="str">
        <f t="shared" si="2"/>
        <v>Disable</v>
      </c>
      <c r="I29" s="62" t="str">
        <f t="shared" si="2"/>
        <v>Disable</v>
      </c>
      <c r="L29" s="87" t="str">
        <f t="shared" si="6"/>
        <v>corp</v>
      </c>
      <c r="M29" s="87" t="str">
        <f t="shared" si="3"/>
        <v>Corporate</v>
      </c>
      <c r="N29" s="311"/>
      <c r="O29" s="5"/>
      <c r="Q29" s="27" t="s">
        <v>837</v>
      </c>
      <c r="R29" s="27" t="s">
        <v>838</v>
      </c>
    </row>
    <row r="30" spans="2:18">
      <c r="B30" s="27" t="s">
        <v>903</v>
      </c>
      <c r="C30" s="130" t="str">
        <f t="shared" si="4"/>
        <v>277A</v>
      </c>
      <c r="D30" s="44" t="str">
        <f t="shared" si="5"/>
        <v>Data: CRU, Excel: Import and Export, PDF: Import and Export, Report: Export2Excel</v>
      </c>
      <c r="F30" s="62" t="str">
        <f t="shared" si="2"/>
        <v>CRU</v>
      </c>
      <c r="G30" s="62" t="str">
        <f t="shared" si="2"/>
        <v>Import and Export</v>
      </c>
      <c r="H30" s="62" t="str">
        <f t="shared" si="2"/>
        <v>Import and Export</v>
      </c>
      <c r="I30" s="62" t="str">
        <f t="shared" si="2"/>
        <v>Export2Excel</v>
      </c>
      <c r="L30" s="87" t="str">
        <f t="shared" si="6"/>
        <v>claim</v>
      </c>
      <c r="M30" s="87" t="str">
        <f t="shared" si="3"/>
        <v>Claims</v>
      </c>
      <c r="N30" s="311"/>
      <c r="O30" s="5"/>
      <c r="Q30" s="27" t="s">
        <v>839</v>
      </c>
      <c r="R30" s="27" t="s">
        <v>840</v>
      </c>
    </row>
    <row r="31" spans="2:18">
      <c r="B31" s="27" t="s">
        <v>904</v>
      </c>
      <c r="C31" s="130" t="str">
        <f t="shared" si="4"/>
        <v>3664</v>
      </c>
      <c r="D31" s="44" t="str">
        <f t="shared" si="5"/>
        <v>Data: CRUD, Excel: Export, PDF: Export, Report: Disable</v>
      </c>
      <c r="F31" s="62" t="str">
        <f t="shared" si="2"/>
        <v>CRUD</v>
      </c>
      <c r="G31" s="62" t="str">
        <f t="shared" si="2"/>
        <v>Export</v>
      </c>
      <c r="H31" s="62" t="str">
        <f t="shared" si="2"/>
        <v>Export</v>
      </c>
      <c r="I31" s="62" t="str">
        <f t="shared" si="2"/>
        <v>Disable</v>
      </c>
      <c r="L31" s="87" t="str">
        <f t="shared" si="6"/>
        <v>claim</v>
      </c>
      <c r="M31" s="87" t="str">
        <f t="shared" si="3"/>
        <v>Claims</v>
      </c>
      <c r="N31" s="311"/>
      <c r="Q31" s="27" t="s">
        <v>841</v>
      </c>
      <c r="R31" s="27" t="s">
        <v>844</v>
      </c>
    </row>
    <row r="32" spans="2:18">
      <c r="B32" s="27" t="s">
        <v>905</v>
      </c>
      <c r="C32" s="130" t="str">
        <f t="shared" si="4"/>
        <v>1448</v>
      </c>
      <c r="D32" s="44" t="str">
        <f t="shared" si="5"/>
        <v>Data: ReadOnly, Excel: Disable, PDF: Disable, Report: Printable</v>
      </c>
      <c r="F32" s="62" t="str">
        <f t="shared" si="2"/>
        <v>ReadOnly</v>
      </c>
      <c r="G32" s="62" t="str">
        <f t="shared" si="2"/>
        <v>Disable</v>
      </c>
      <c r="H32" s="62" t="str">
        <f t="shared" si="2"/>
        <v>Disable</v>
      </c>
      <c r="I32" s="62" t="str">
        <f t="shared" si="2"/>
        <v>Printable</v>
      </c>
      <c r="L32" s="87" t="str">
        <f t="shared" si="6"/>
        <v>claim</v>
      </c>
      <c r="M32" s="87" t="str">
        <f t="shared" si="3"/>
        <v>Claims</v>
      </c>
      <c r="N32" s="311"/>
      <c r="Q32" s="27" t="s">
        <v>842</v>
      </c>
      <c r="R32" s="27" t="s">
        <v>843</v>
      </c>
    </row>
    <row r="33" spans="1:18">
      <c r="B33" s="27" t="s">
        <v>867</v>
      </c>
      <c r="C33" s="130" t="str">
        <f t="shared" si="4"/>
        <v>266A</v>
      </c>
      <c r="D33" s="44" t="str">
        <f t="shared" si="5"/>
        <v>Data: CRU, Excel: Export, PDF: Export, Report: Export2Excel</v>
      </c>
      <c r="F33" s="62" t="str">
        <f t="shared" si="2"/>
        <v>CRU</v>
      </c>
      <c r="G33" s="62" t="str">
        <f t="shared" si="2"/>
        <v>Export</v>
      </c>
      <c r="H33" s="62" t="str">
        <f t="shared" si="2"/>
        <v>Export</v>
      </c>
      <c r="I33" s="62" t="str">
        <f t="shared" si="2"/>
        <v>Export2Excel</v>
      </c>
      <c r="L33" s="87" t="str">
        <f t="shared" si="6"/>
        <v>faad</v>
      </c>
      <c r="M33" s="87" t="str">
        <f t="shared" si="3"/>
        <v>Financial and Accounting Admin</v>
      </c>
      <c r="N33" s="311"/>
      <c r="Q33" s="27" t="s">
        <v>858</v>
      </c>
      <c r="R33" s="27" t="s">
        <v>859</v>
      </c>
    </row>
    <row r="34" spans="1:18">
      <c r="B34" s="27" t="s">
        <v>866</v>
      </c>
      <c r="C34" s="130" t="str">
        <f t="shared" si="4"/>
        <v>266A</v>
      </c>
      <c r="D34" s="44" t="str">
        <f t="shared" si="5"/>
        <v>Data: CRU, Excel: Export, PDF: Export, Report: Export2Excel</v>
      </c>
      <c r="F34" s="62" t="str">
        <f t="shared" si="2"/>
        <v>CRU</v>
      </c>
      <c r="G34" s="62" t="str">
        <f t="shared" si="2"/>
        <v>Export</v>
      </c>
      <c r="H34" s="62" t="str">
        <f t="shared" si="2"/>
        <v>Export</v>
      </c>
      <c r="I34" s="62" t="str">
        <f t="shared" si="2"/>
        <v>Export2Excel</v>
      </c>
      <c r="L34" s="87" t="str">
        <f t="shared" si="6"/>
        <v>faco</v>
      </c>
      <c r="M34" s="87" t="str">
        <f t="shared" si="3"/>
        <v>Financial and Accounting Collection</v>
      </c>
      <c r="N34" s="311"/>
      <c r="P34" s="5"/>
      <c r="Q34" s="27" t="s">
        <v>860</v>
      </c>
      <c r="R34" s="27" t="s">
        <v>861</v>
      </c>
    </row>
    <row r="35" spans="1:18">
      <c r="B35" s="27" t="s">
        <v>906</v>
      </c>
      <c r="C35" s="89" t="str">
        <f t="shared" si="4"/>
        <v>1668</v>
      </c>
      <c r="D35" s="44" t="str">
        <f t="shared" si="5"/>
        <v>Data: ReadOnly, Excel: Export, PDF: Export, Report: Printable</v>
      </c>
      <c r="F35" s="62" t="str">
        <f t="shared" si="2"/>
        <v>ReadOnly</v>
      </c>
      <c r="G35" s="62" t="str">
        <f t="shared" si="2"/>
        <v>Export</v>
      </c>
      <c r="H35" s="62" t="str">
        <f t="shared" si="2"/>
        <v>Export</v>
      </c>
      <c r="I35" s="62" t="str">
        <f t="shared" si="2"/>
        <v>Printable</v>
      </c>
      <c r="L35" s="87" t="str">
        <f t="shared" si="6"/>
        <v>mng</v>
      </c>
      <c r="M35" s="87" t="str">
        <f t="shared" si="3"/>
        <v>Management</v>
      </c>
      <c r="N35" s="311"/>
      <c r="P35" s="5"/>
      <c r="Q35" s="27" t="s">
        <v>862</v>
      </c>
      <c r="R35" s="27" t="s">
        <v>863</v>
      </c>
    </row>
    <row r="36" spans="1:18" ht="13.5" thickBot="1">
      <c r="A36" s="310" t="s">
        <v>825</v>
      </c>
      <c r="B36" s="328" t="s">
        <v>894</v>
      </c>
      <c r="C36" s="329" t="str">
        <f>IFERROR(MID(B36,FIND("0",B36)+1,4),"")</f>
        <v>377B</v>
      </c>
      <c r="D36" s="330" t="str">
        <f>+$F$4&amp;": "&amp;F36&amp;", "&amp;$G$4&amp;": "&amp;G36&amp;", "&amp;$H$4&amp;": "&amp;H36&amp;", "&amp;$I$4&amp;": "&amp;I36</f>
        <v>Data: CRUD, Excel: Import and Export, PDF: Import and Export, Report: Report Full Rights</v>
      </c>
      <c r="F36" s="327" t="str">
        <f t="shared" si="2"/>
        <v>CRUD</v>
      </c>
      <c r="G36" s="327" t="str">
        <f t="shared" si="2"/>
        <v>Import and Export</v>
      </c>
      <c r="H36" s="327" t="str">
        <f t="shared" si="2"/>
        <v>Import and Export</v>
      </c>
      <c r="I36" s="327" t="str">
        <f t="shared" si="2"/>
        <v>Report Full Rights</v>
      </c>
      <c r="L36" s="324" t="str">
        <f>IFERROR(LEFT(B36,FIND("0",B36)-1),"")</f>
        <v>admin</v>
      </c>
      <c r="M36" s="325" t="str">
        <f t="shared" si="3"/>
        <v>Administrator</v>
      </c>
      <c r="N36" s="326"/>
      <c r="Q36" s="27" t="s">
        <v>865</v>
      </c>
      <c r="R36" s="27" t="s">
        <v>864</v>
      </c>
    </row>
    <row r="37" spans="1:18">
      <c r="M37" s="5"/>
      <c r="N37" s="5"/>
      <c r="Q37" s="27" t="s">
        <v>870</v>
      </c>
      <c r="R37" s="27" t="s">
        <v>845</v>
      </c>
    </row>
    <row r="38" spans="1:18">
      <c r="M38" s="5"/>
      <c r="N38" s="5"/>
      <c r="Q38" s="27"/>
      <c r="R38" s="27"/>
    </row>
    <row r="39" spans="1:18">
      <c r="B39" s="341" t="s">
        <v>884</v>
      </c>
      <c r="G39" s="5"/>
      <c r="H39" s="5"/>
      <c r="I39" s="5"/>
      <c r="J39" s="5"/>
      <c r="K39" s="5"/>
      <c r="Q39" s="27"/>
      <c r="R39" s="27"/>
    </row>
    <row r="41" spans="1:18">
      <c r="B41" s="333" t="s">
        <v>882</v>
      </c>
    </row>
    <row r="42" spans="1:18">
      <c r="B42" s="339" t="s">
        <v>310</v>
      </c>
      <c r="C42" s="339" t="s">
        <v>748</v>
      </c>
      <c r="D42" s="340" t="s">
        <v>364</v>
      </c>
    </row>
    <row r="43" spans="1:18">
      <c r="B43" s="27" t="s">
        <v>874</v>
      </c>
      <c r="C43" s="87" t="s">
        <v>875</v>
      </c>
      <c r="D43" s="27" t="s">
        <v>895</v>
      </c>
    </row>
    <row r="45" spans="1:18">
      <c r="B45" s="334" t="s">
        <v>883</v>
      </c>
    </row>
    <row r="46" spans="1:18">
      <c r="B46" s="312" t="s">
        <v>437</v>
      </c>
      <c r="C46" s="312" t="s">
        <v>876</v>
      </c>
      <c r="D46" s="312" t="s">
        <v>435</v>
      </c>
    </row>
    <row r="47" spans="1:18">
      <c r="B47" s="27" t="s">
        <v>878</v>
      </c>
      <c r="C47" s="27" t="s">
        <v>877</v>
      </c>
      <c r="D47" s="27" t="s">
        <v>896</v>
      </c>
    </row>
    <row r="49" spans="1:4">
      <c r="B49" s="342" t="s">
        <v>885</v>
      </c>
    </row>
    <row r="50" spans="1:4">
      <c r="B50" s="1" t="s">
        <v>886</v>
      </c>
    </row>
    <row r="51" spans="1:4">
      <c r="B51" s="332" t="s">
        <v>880</v>
      </c>
      <c r="C51" s="332" t="s">
        <v>881</v>
      </c>
      <c r="D51" s="332" t="s">
        <v>879</v>
      </c>
    </row>
    <row r="52" spans="1:4">
      <c r="A52" s="1">
        <v>1</v>
      </c>
      <c r="B52" s="335" t="s">
        <v>831</v>
      </c>
      <c r="C52" s="335" t="s">
        <v>833</v>
      </c>
      <c r="D52" s="336" t="str">
        <f t="shared" ref="D52:D57" si="7">IF(OR(D51="",D51="send value and Exit Loop"),"",IF(B52=C52,"send value and Exit Loop","next"))</f>
        <v>next</v>
      </c>
    </row>
    <row r="53" spans="1:4">
      <c r="A53" s="1">
        <v>1</v>
      </c>
      <c r="B53" s="335" t="s">
        <v>831</v>
      </c>
      <c r="C53" s="335" t="s">
        <v>869</v>
      </c>
      <c r="D53" s="336" t="str">
        <f t="shared" si="7"/>
        <v>next</v>
      </c>
    </row>
    <row r="54" spans="1:4">
      <c r="A54" s="1">
        <v>2</v>
      </c>
      <c r="B54" s="27" t="s">
        <v>869</v>
      </c>
      <c r="C54" s="27" t="s">
        <v>833</v>
      </c>
      <c r="D54" s="62" t="str">
        <f t="shared" si="7"/>
        <v>next</v>
      </c>
    </row>
    <row r="55" spans="1:4">
      <c r="A55" s="1">
        <v>2</v>
      </c>
      <c r="B55" s="27" t="s">
        <v>869</v>
      </c>
      <c r="C55" s="27" t="s">
        <v>869</v>
      </c>
      <c r="D55" s="62" t="str">
        <f t="shared" si="7"/>
        <v>send value and Exit Loop</v>
      </c>
    </row>
    <row r="56" spans="1:4">
      <c r="A56" s="1">
        <v>3</v>
      </c>
      <c r="B56" s="335" t="s">
        <v>839</v>
      </c>
      <c r="C56" s="335" t="s">
        <v>833</v>
      </c>
      <c r="D56" s="336" t="str">
        <f t="shared" si="7"/>
        <v/>
      </c>
    </row>
    <row r="57" spans="1:4">
      <c r="A57" s="1">
        <v>3</v>
      </c>
      <c r="B57" s="335" t="s">
        <v>839</v>
      </c>
      <c r="C57" s="335" t="s">
        <v>869</v>
      </c>
      <c r="D57" s="336" t="str">
        <f t="shared" si="7"/>
        <v/>
      </c>
    </row>
    <row r="60" spans="1:4">
      <c r="B60" s="1" t="s">
        <v>972</v>
      </c>
      <c r="D60" s="181" t="s">
        <v>971</v>
      </c>
    </row>
    <row r="61" spans="1:4">
      <c r="B61" s="1" t="s">
        <v>1059</v>
      </c>
    </row>
    <row r="62" spans="1:4">
      <c r="B62" s="1" t="s">
        <v>1060</v>
      </c>
      <c r="D62" s="5"/>
    </row>
    <row r="63" spans="1:4">
      <c r="B63" s="1" t="s">
        <v>1061</v>
      </c>
      <c r="D63" s="5"/>
    </row>
    <row r="64" spans="1:4">
      <c r="B64" s="1" t="s">
        <v>1062</v>
      </c>
    </row>
    <row r="65" spans="2:9">
      <c r="B65" s="371" t="s">
        <v>1067</v>
      </c>
    </row>
    <row r="66" spans="2:9">
      <c r="B66" s="371"/>
    </row>
    <row r="67" spans="2:9">
      <c r="B67" s="64" t="s">
        <v>1063</v>
      </c>
      <c r="F67" s="64" t="s">
        <v>1068</v>
      </c>
      <c r="G67" s="5"/>
      <c r="H67" s="5"/>
    </row>
    <row r="68" spans="2:9">
      <c r="B68" s="172" t="s">
        <v>1064</v>
      </c>
      <c r="C68" s="372" t="s">
        <v>790</v>
      </c>
      <c r="D68" s="50" t="s">
        <v>1075</v>
      </c>
      <c r="F68" s="375" t="s">
        <v>352</v>
      </c>
      <c r="G68" s="375" t="s">
        <v>393</v>
      </c>
      <c r="H68" s="375" t="s">
        <v>1069</v>
      </c>
      <c r="I68" s="1" t="s">
        <v>1070</v>
      </c>
    </row>
    <row r="69" spans="2:9">
      <c r="B69" s="376" t="s">
        <v>316</v>
      </c>
      <c r="C69" s="376" t="s">
        <v>1065</v>
      </c>
      <c r="F69" s="62" t="s">
        <v>1071</v>
      </c>
      <c r="G69" s="62" t="s">
        <v>1066</v>
      </c>
      <c r="H69" s="374">
        <v>2000</v>
      </c>
    </row>
    <row r="70" spans="2:9">
      <c r="B70" s="376" t="s">
        <v>316</v>
      </c>
      <c r="C70" s="376" t="s">
        <v>1066</v>
      </c>
      <c r="F70" s="62" t="s">
        <v>1072</v>
      </c>
      <c r="G70" s="62" t="s">
        <v>1073</v>
      </c>
      <c r="H70" s="374">
        <v>8540</v>
      </c>
    </row>
    <row r="71" spans="2:9">
      <c r="B71" s="376" t="s">
        <v>1079</v>
      </c>
      <c r="C71" s="376" t="s">
        <v>1077</v>
      </c>
      <c r="F71" s="62" t="s">
        <v>1074</v>
      </c>
      <c r="G71" s="62" t="s">
        <v>1065</v>
      </c>
      <c r="H71" s="374">
        <v>200</v>
      </c>
    </row>
    <row r="72" spans="2:9">
      <c r="B72" s="376" t="s">
        <v>1079</v>
      </c>
      <c r="C72" s="376" t="s">
        <v>1080</v>
      </c>
      <c r="F72" s="62" t="s">
        <v>1078</v>
      </c>
      <c r="G72" s="62" t="s">
        <v>1077</v>
      </c>
      <c r="H72" s="374">
        <v>78966</v>
      </c>
    </row>
    <row r="73" spans="2:9">
      <c r="B73" s="377"/>
      <c r="C73" s="377"/>
      <c r="F73" s="62" t="s">
        <v>1083</v>
      </c>
      <c r="G73" s="62" t="s">
        <v>1080</v>
      </c>
      <c r="H73" s="374">
        <v>98600</v>
      </c>
    </row>
    <row r="74" spans="2:9">
      <c r="F74" s="5"/>
      <c r="G74" s="5"/>
      <c r="H74" s="373"/>
    </row>
    <row r="75" spans="2:9">
      <c r="F75" s="1" t="s">
        <v>1082</v>
      </c>
    </row>
    <row r="76" spans="2:9">
      <c r="F76" s="375" t="s">
        <v>352</v>
      </c>
      <c r="G76" s="375" t="s">
        <v>393</v>
      </c>
      <c r="H76" s="375" t="s">
        <v>1069</v>
      </c>
    </row>
    <row r="77" spans="2:9">
      <c r="C77" s="558" t="s">
        <v>1076</v>
      </c>
      <c r="D77" s="558"/>
      <c r="F77" s="62" t="s">
        <v>1074</v>
      </c>
      <c r="G77" s="62" t="s">
        <v>1065</v>
      </c>
      <c r="H77" s="374">
        <v>200</v>
      </c>
    </row>
    <row r="78" spans="2:9">
      <c r="F78" s="62" t="s">
        <v>1071</v>
      </c>
      <c r="G78" s="62" t="s">
        <v>1066</v>
      </c>
      <c r="H78" s="374">
        <v>2000</v>
      </c>
    </row>
    <row r="80" spans="2:9">
      <c r="F80" s="5"/>
      <c r="G80" s="5"/>
      <c r="H80" s="5"/>
    </row>
    <row r="81" spans="1:12">
      <c r="F81" s="375" t="s">
        <v>352</v>
      </c>
      <c r="G81" s="375" t="s">
        <v>393</v>
      </c>
      <c r="H81" s="375" t="s">
        <v>1069</v>
      </c>
    </row>
    <row r="82" spans="1:12">
      <c r="C82" s="558" t="s">
        <v>1081</v>
      </c>
      <c r="D82" s="558"/>
      <c r="F82" s="62" t="s">
        <v>1078</v>
      </c>
      <c r="G82" s="62" t="s">
        <v>1077</v>
      </c>
      <c r="H82" s="374">
        <v>78966</v>
      </c>
    </row>
    <row r="83" spans="1:12">
      <c r="F83" s="62" t="s">
        <v>1083</v>
      </c>
      <c r="G83" s="62" t="s">
        <v>1080</v>
      </c>
      <c r="H83" s="374">
        <v>98600</v>
      </c>
    </row>
    <row r="84" spans="1:12">
      <c r="F84" s="5"/>
      <c r="G84" s="5"/>
      <c r="H84" s="5"/>
    </row>
    <row r="85" spans="1:12">
      <c r="F85" s="5"/>
      <c r="G85" s="5"/>
      <c r="H85" s="5"/>
    </row>
    <row r="86" spans="1:12">
      <c r="F86" s="5"/>
      <c r="G86" s="5"/>
      <c r="H86" s="5"/>
    </row>
    <row r="87" spans="1:12">
      <c r="F87" s="5"/>
      <c r="G87" s="5"/>
      <c r="H87" s="5"/>
    </row>
    <row r="88" spans="1:12">
      <c r="F88" s="5"/>
      <c r="G88" s="5"/>
      <c r="H88" s="5"/>
    </row>
    <row r="90" spans="1:12">
      <c r="B90" s="557" t="s">
        <v>1058</v>
      </c>
      <c r="C90" s="557"/>
      <c r="D90" s="365"/>
      <c r="E90" s="256"/>
      <c r="F90" s="365"/>
      <c r="G90" s="365"/>
      <c r="H90" s="365"/>
      <c r="I90" s="365"/>
    </row>
    <row r="91" spans="1:12">
      <c r="A91" s="3"/>
      <c r="B91" s="366"/>
      <c r="C91" s="102"/>
      <c r="D91" s="102"/>
      <c r="E91" s="102"/>
      <c r="F91" s="102"/>
      <c r="G91" s="102"/>
      <c r="H91" s="102"/>
      <c r="I91" s="102"/>
      <c r="J91" s="3"/>
      <c r="K91" s="3"/>
      <c r="L91" s="3"/>
    </row>
    <row r="92" spans="1:12">
      <c r="A92" s="3"/>
      <c r="B92" s="366" t="s">
        <v>1056</v>
      </c>
      <c r="C92" s="102"/>
      <c r="D92" s="102"/>
      <c r="E92" s="102"/>
      <c r="F92" s="102"/>
      <c r="G92" s="102"/>
      <c r="H92" s="102"/>
      <c r="I92" s="102"/>
      <c r="J92" s="3"/>
      <c r="K92" s="3"/>
      <c r="L92" s="3"/>
    </row>
    <row r="93" spans="1:12">
      <c r="A93" s="3"/>
      <c r="B93" s="260" t="s">
        <v>1010</v>
      </c>
      <c r="C93" s="365"/>
      <c r="D93" s="102"/>
      <c r="E93" s="102"/>
      <c r="F93" s="102"/>
      <c r="G93" s="102"/>
      <c r="H93" s="102"/>
      <c r="I93" s="102"/>
      <c r="J93" s="3"/>
      <c r="K93" s="3"/>
      <c r="L93" s="3"/>
    </row>
    <row r="94" spans="1:12">
      <c r="A94" s="3"/>
      <c r="B94" s="260" t="s">
        <v>1011</v>
      </c>
      <c r="C94" s="365"/>
      <c r="D94" s="102"/>
      <c r="E94" s="102"/>
      <c r="F94" s="102"/>
      <c r="G94" s="102"/>
      <c r="H94" s="102"/>
      <c r="I94" s="102"/>
      <c r="J94" s="3"/>
      <c r="K94" s="3"/>
      <c r="L94" s="3"/>
    </row>
    <row r="95" spans="1:12">
      <c r="A95" s="3"/>
      <c r="B95" s="263" t="s">
        <v>1012</v>
      </c>
      <c r="C95" s="102"/>
      <c r="D95" s="102"/>
      <c r="E95" s="102"/>
      <c r="F95" s="102"/>
      <c r="G95" s="102"/>
      <c r="H95" s="102"/>
      <c r="I95" s="102"/>
      <c r="J95" s="3"/>
      <c r="K95" s="3"/>
      <c r="L95" s="3"/>
    </row>
    <row r="96" spans="1:12">
      <c r="A96" s="3"/>
      <c r="B96" s="102"/>
      <c r="C96" s="102" t="s">
        <v>1013</v>
      </c>
      <c r="D96" s="102"/>
      <c r="E96" s="102"/>
      <c r="F96" s="102"/>
      <c r="G96" s="102"/>
      <c r="H96" s="102"/>
      <c r="I96" s="102"/>
      <c r="J96" s="3"/>
      <c r="K96" s="3"/>
      <c r="L96" s="3"/>
    </row>
    <row r="97" spans="1:12">
      <c r="A97" s="3"/>
      <c r="B97" s="102"/>
      <c r="C97" s="102" t="s">
        <v>1014</v>
      </c>
      <c r="D97" s="102"/>
      <c r="E97" s="102"/>
      <c r="F97" s="102"/>
      <c r="G97" s="102"/>
      <c r="H97" s="102"/>
      <c r="I97" s="102"/>
      <c r="J97" s="3"/>
      <c r="K97" s="3"/>
      <c r="L97" s="3"/>
    </row>
    <row r="98" spans="1:12">
      <c r="A98" s="3"/>
      <c r="B98" s="263" t="s">
        <v>1015</v>
      </c>
      <c r="C98" s="102"/>
      <c r="D98" s="102"/>
      <c r="E98" s="102"/>
      <c r="F98" s="102"/>
      <c r="G98" s="102"/>
      <c r="H98" s="102"/>
      <c r="I98" s="102"/>
      <c r="J98" s="3"/>
      <c r="K98" s="3"/>
      <c r="L98" s="3"/>
    </row>
    <row r="99" spans="1:12">
      <c r="A99" s="3"/>
      <c r="B99" s="102"/>
      <c r="C99" s="102" t="s">
        <v>1016</v>
      </c>
      <c r="D99" s="102"/>
      <c r="E99" s="102"/>
      <c r="F99" s="102"/>
      <c r="G99" s="102"/>
      <c r="H99" s="102"/>
      <c r="I99" s="102"/>
      <c r="J99" s="3"/>
      <c r="K99" s="3"/>
      <c r="L99" s="3"/>
    </row>
    <row r="100" spans="1:12">
      <c r="A100" s="3"/>
      <c r="B100" s="102"/>
      <c r="C100" s="102"/>
      <c r="D100" s="102" t="s">
        <v>1017</v>
      </c>
      <c r="E100" s="102"/>
      <c r="F100" s="102"/>
      <c r="G100" s="102"/>
      <c r="H100" s="102"/>
      <c r="I100" s="102"/>
      <c r="J100" s="3"/>
      <c r="K100" s="3"/>
      <c r="L100" s="3"/>
    </row>
    <row r="101" spans="1:12">
      <c r="A101" s="3"/>
      <c r="B101" s="102"/>
      <c r="C101" s="102"/>
      <c r="D101" s="102" t="s">
        <v>1018</v>
      </c>
      <c r="E101" s="102"/>
      <c r="F101" s="102"/>
      <c r="G101" s="102"/>
      <c r="H101" s="102"/>
      <c r="I101" s="102"/>
      <c r="J101" s="3"/>
      <c r="K101" s="3"/>
      <c r="L101" s="3"/>
    </row>
    <row r="102" spans="1:12">
      <c r="A102" s="3"/>
      <c r="B102" s="263" t="s">
        <v>1019</v>
      </c>
      <c r="C102" s="102"/>
      <c r="D102" s="102"/>
      <c r="E102" s="102"/>
      <c r="F102" s="102"/>
      <c r="G102" s="102"/>
      <c r="H102" s="102"/>
      <c r="I102" s="102"/>
      <c r="J102" s="3"/>
      <c r="K102" s="3"/>
      <c r="L102" s="3"/>
    </row>
    <row r="103" spans="1:12">
      <c r="A103" s="3"/>
      <c r="B103" s="102"/>
      <c r="C103" s="102" t="s">
        <v>1020</v>
      </c>
      <c r="D103" s="102"/>
      <c r="E103" s="102"/>
      <c r="F103" s="102"/>
      <c r="G103" s="102"/>
      <c r="H103" s="102"/>
      <c r="I103" s="102"/>
      <c r="J103" s="3"/>
      <c r="K103" s="3"/>
      <c r="L103" s="3"/>
    </row>
    <row r="104" spans="1:12">
      <c r="A104" s="3"/>
      <c r="B104" s="102"/>
      <c r="C104" s="102" t="s">
        <v>1021</v>
      </c>
      <c r="D104" s="102"/>
      <c r="E104" s="102"/>
      <c r="F104" s="102"/>
      <c r="G104" s="102"/>
      <c r="H104" s="102"/>
      <c r="I104" s="102"/>
      <c r="J104" s="3"/>
      <c r="K104" s="3"/>
      <c r="L104" s="3"/>
    </row>
    <row r="105" spans="1:12">
      <c r="A105" s="3"/>
      <c r="B105" s="102"/>
      <c r="C105" s="102" t="s">
        <v>1022</v>
      </c>
      <c r="D105" s="102"/>
      <c r="E105" s="102"/>
      <c r="F105" s="102"/>
      <c r="G105" s="102"/>
      <c r="H105" s="102"/>
      <c r="I105" s="102"/>
      <c r="J105" s="3"/>
      <c r="K105" s="3"/>
      <c r="L105" s="3"/>
    </row>
    <row r="106" spans="1:12">
      <c r="A106" s="3"/>
      <c r="B106" s="102"/>
      <c r="C106" s="102" t="s">
        <v>1023</v>
      </c>
      <c r="D106" s="102"/>
      <c r="E106" s="102"/>
      <c r="F106" s="102"/>
      <c r="G106" s="102"/>
      <c r="H106" s="102"/>
      <c r="I106" s="102"/>
      <c r="J106" s="3"/>
      <c r="K106" s="3"/>
      <c r="L106" s="3"/>
    </row>
    <row r="107" spans="1:12">
      <c r="A107" s="3"/>
      <c r="B107" s="102"/>
      <c r="C107" s="102"/>
      <c r="D107" s="102"/>
      <c r="E107" s="102"/>
      <c r="F107" s="102"/>
      <c r="G107" s="102"/>
      <c r="H107" s="102"/>
      <c r="I107" s="102"/>
      <c r="J107" s="3"/>
      <c r="K107" s="3"/>
      <c r="L107" s="3"/>
    </row>
    <row r="108" spans="1:12">
      <c r="A108" s="3"/>
      <c r="B108" s="102"/>
      <c r="C108" s="367" t="s">
        <v>880</v>
      </c>
      <c r="D108" s="367" t="s">
        <v>1024</v>
      </c>
      <c r="E108" s="256"/>
      <c r="F108" s="367" t="s">
        <v>1025</v>
      </c>
      <c r="G108" s="367" t="s">
        <v>1026</v>
      </c>
      <c r="H108" s="102"/>
      <c r="I108" s="102"/>
      <c r="J108" s="3"/>
      <c r="K108" s="3"/>
      <c r="L108" s="3"/>
    </row>
    <row r="109" spans="1:12">
      <c r="A109" s="3"/>
      <c r="B109" s="368" t="s">
        <v>1027</v>
      </c>
      <c r="C109" s="367" t="s">
        <v>831</v>
      </c>
      <c r="D109" s="367" t="s">
        <v>1028</v>
      </c>
      <c r="E109" s="256"/>
      <c r="F109" s="367" t="s">
        <v>1029</v>
      </c>
      <c r="G109" s="367" t="s">
        <v>1030</v>
      </c>
      <c r="H109" s="102"/>
      <c r="I109" s="102"/>
      <c r="J109" s="3"/>
      <c r="K109" s="3"/>
      <c r="L109" s="3"/>
    </row>
    <row r="110" spans="1:12">
      <c r="A110" s="3"/>
      <c r="B110" s="369"/>
      <c r="C110" s="367" t="s">
        <v>833</v>
      </c>
      <c r="D110" s="367" t="s">
        <v>1028</v>
      </c>
      <c r="E110" s="256"/>
      <c r="F110" s="367" t="s">
        <v>1029</v>
      </c>
      <c r="G110" s="367" t="s">
        <v>1030</v>
      </c>
      <c r="H110" s="102"/>
      <c r="I110" s="102"/>
      <c r="J110" s="3"/>
      <c r="K110" s="3"/>
      <c r="L110" s="3"/>
    </row>
    <row r="111" spans="1:12">
      <c r="A111" s="3"/>
      <c r="B111" s="370"/>
      <c r="C111" s="367" t="s">
        <v>1031</v>
      </c>
      <c r="D111" s="367" t="s">
        <v>1028</v>
      </c>
      <c r="E111" s="256"/>
      <c r="F111" s="367" t="s">
        <v>1029</v>
      </c>
      <c r="G111" s="367" t="s">
        <v>1030</v>
      </c>
      <c r="H111" s="102"/>
      <c r="I111" s="102"/>
      <c r="J111" s="3"/>
      <c r="K111" s="3"/>
      <c r="L111" s="3"/>
    </row>
    <row r="112" spans="1:12">
      <c r="A112" s="3"/>
      <c r="B112" s="368" t="s">
        <v>1032</v>
      </c>
      <c r="C112" s="367" t="s">
        <v>831</v>
      </c>
      <c r="D112" s="367" t="s">
        <v>1031</v>
      </c>
      <c r="E112" s="256"/>
      <c r="F112" s="367" t="s">
        <v>1029</v>
      </c>
      <c r="G112" s="367" t="s">
        <v>1030</v>
      </c>
      <c r="H112" s="102"/>
      <c r="I112" s="102"/>
      <c r="J112" s="3"/>
      <c r="K112" s="3"/>
      <c r="L112" s="3"/>
    </row>
    <row r="113" spans="1:12">
      <c r="A113" s="3"/>
      <c r="B113" s="369"/>
      <c r="C113" s="367" t="s">
        <v>833</v>
      </c>
      <c r="D113" s="367" t="s">
        <v>1031</v>
      </c>
      <c r="E113" s="256"/>
      <c r="F113" s="367" t="s">
        <v>1029</v>
      </c>
      <c r="G113" s="367" t="s">
        <v>1030</v>
      </c>
      <c r="H113" s="102"/>
      <c r="I113" s="102"/>
      <c r="J113" s="3"/>
      <c r="K113" s="3"/>
      <c r="L113" s="3"/>
    </row>
    <row r="114" spans="1:12">
      <c r="A114" s="3"/>
      <c r="B114" s="370"/>
      <c r="C114" s="367" t="s">
        <v>1031</v>
      </c>
      <c r="D114" s="367" t="s">
        <v>1031</v>
      </c>
      <c r="E114" s="256"/>
      <c r="F114" s="367" t="s">
        <v>1033</v>
      </c>
      <c r="G114" s="367" t="s">
        <v>1034</v>
      </c>
      <c r="H114" s="260" t="s">
        <v>1035</v>
      </c>
      <c r="I114" s="102"/>
      <c r="J114" s="3"/>
      <c r="K114" s="3"/>
      <c r="L114" s="3"/>
    </row>
    <row r="115" spans="1:12">
      <c r="A115" s="3"/>
      <c r="B115" s="102"/>
      <c r="C115" s="102"/>
      <c r="D115" s="102"/>
      <c r="E115" s="102"/>
      <c r="F115" s="102"/>
      <c r="G115" s="102"/>
      <c r="H115" s="102"/>
      <c r="I115" s="102"/>
      <c r="J115" s="3"/>
      <c r="K115" s="3"/>
      <c r="L115" s="3"/>
    </row>
    <row r="116" spans="1:12">
      <c r="A116" s="3"/>
      <c r="B116" s="102" t="s">
        <v>1036</v>
      </c>
      <c r="C116" s="102"/>
      <c r="D116" s="102"/>
      <c r="E116" s="102"/>
      <c r="F116" s="102"/>
      <c r="G116" s="102"/>
      <c r="H116" s="102"/>
      <c r="I116" s="102"/>
      <c r="J116" s="3"/>
      <c r="K116" s="3"/>
      <c r="L116" s="3"/>
    </row>
    <row r="117" spans="1:12">
      <c r="A117" s="3"/>
      <c r="B117" s="102" t="s">
        <v>1037</v>
      </c>
      <c r="C117" s="102"/>
      <c r="D117" s="102"/>
      <c r="E117" s="102"/>
      <c r="F117" s="102"/>
      <c r="G117" s="102"/>
      <c r="H117" s="102"/>
      <c r="I117" s="102"/>
      <c r="J117" s="3"/>
      <c r="K117" s="3"/>
      <c r="L117" s="3"/>
    </row>
    <row r="118" spans="1:12">
      <c r="A118" s="3"/>
      <c r="B118" s="102"/>
      <c r="C118" s="102"/>
      <c r="D118" s="102"/>
      <c r="E118" s="102"/>
      <c r="F118" s="102"/>
      <c r="G118" s="102"/>
      <c r="H118" s="102"/>
      <c r="I118" s="102"/>
      <c r="J118" s="3"/>
      <c r="K118" s="3"/>
      <c r="L118" s="3"/>
    </row>
    <row r="119" spans="1:12">
      <c r="A119" s="3"/>
      <c r="B119" s="366" t="s">
        <v>1057</v>
      </c>
      <c r="C119" s="102"/>
      <c r="D119" s="102"/>
      <c r="E119" s="102"/>
      <c r="F119" s="102"/>
      <c r="G119" s="102"/>
      <c r="H119" s="102"/>
      <c r="I119" s="102"/>
      <c r="J119" s="3"/>
      <c r="K119" s="3"/>
      <c r="L119" s="3"/>
    </row>
    <row r="120" spans="1:12">
      <c r="A120" s="3"/>
      <c r="B120" s="263" t="s">
        <v>1038</v>
      </c>
      <c r="C120" s="102"/>
      <c r="D120" s="365"/>
      <c r="E120" s="102"/>
      <c r="F120" s="102"/>
      <c r="G120" s="102"/>
      <c r="H120" s="102"/>
      <c r="I120" s="102"/>
      <c r="J120" s="3"/>
      <c r="K120" s="3"/>
      <c r="L120" s="3"/>
    </row>
    <row r="121" spans="1:12">
      <c r="A121" s="3"/>
      <c r="B121" s="102"/>
      <c r="C121" s="102" t="s">
        <v>1039</v>
      </c>
      <c r="D121" s="365"/>
      <c r="E121" s="102"/>
      <c r="F121" s="102"/>
      <c r="G121" s="102"/>
      <c r="H121" s="102"/>
      <c r="I121" s="102"/>
      <c r="J121" s="3"/>
      <c r="K121" s="3"/>
      <c r="L121" s="3"/>
    </row>
    <row r="122" spans="1:12">
      <c r="A122" s="3"/>
      <c r="B122" s="102"/>
      <c r="C122" s="102" t="s">
        <v>1040</v>
      </c>
      <c r="D122" s="365"/>
      <c r="E122" s="102"/>
      <c r="F122" s="102"/>
      <c r="G122" s="102"/>
      <c r="H122" s="102"/>
      <c r="I122" s="102"/>
      <c r="J122" s="3"/>
      <c r="K122" s="3"/>
      <c r="L122" s="3"/>
    </row>
    <row r="123" spans="1:12">
      <c r="A123" s="3"/>
      <c r="B123" s="102"/>
      <c r="C123" s="102" t="s">
        <v>1041</v>
      </c>
      <c r="D123" s="365"/>
      <c r="E123" s="102"/>
      <c r="F123" s="102"/>
      <c r="G123" s="102"/>
      <c r="H123" s="102"/>
      <c r="I123" s="102"/>
      <c r="J123" s="3"/>
      <c r="K123" s="3"/>
      <c r="L123" s="3"/>
    </row>
    <row r="124" spans="1:12">
      <c r="A124" s="3"/>
      <c r="B124" s="263" t="s">
        <v>1042</v>
      </c>
      <c r="C124" s="102"/>
      <c r="D124" s="365"/>
      <c r="E124" s="102"/>
      <c r="F124" s="102"/>
      <c r="G124" s="102"/>
      <c r="H124" s="102"/>
      <c r="I124" s="102"/>
      <c r="J124" s="3"/>
      <c r="K124" s="3"/>
      <c r="L124" s="3"/>
    </row>
    <row r="125" spans="1:12">
      <c r="A125" s="3"/>
      <c r="B125" s="102"/>
      <c r="C125" s="102" t="s">
        <v>1043</v>
      </c>
      <c r="D125" s="365"/>
      <c r="E125" s="102"/>
      <c r="F125" s="102"/>
      <c r="G125" s="102"/>
      <c r="H125" s="102"/>
      <c r="I125" s="102"/>
      <c r="J125" s="3"/>
      <c r="K125" s="3"/>
      <c r="L125" s="3"/>
    </row>
    <row r="126" spans="1:12">
      <c r="A126" s="3"/>
      <c r="B126" s="102"/>
      <c r="C126" s="102" t="s">
        <v>1044</v>
      </c>
      <c r="D126" s="365"/>
      <c r="E126" s="102"/>
      <c r="F126" s="102"/>
      <c r="G126" s="102"/>
      <c r="H126" s="102"/>
      <c r="I126" s="102"/>
      <c r="J126" s="3"/>
      <c r="K126" s="3"/>
      <c r="L126" s="3"/>
    </row>
    <row r="127" spans="1:12">
      <c r="A127" s="3"/>
      <c r="B127" s="102"/>
      <c r="C127" s="102" t="s">
        <v>1045</v>
      </c>
      <c r="D127" s="365"/>
      <c r="E127" s="102"/>
      <c r="F127" s="102"/>
      <c r="G127" s="102"/>
      <c r="H127" s="102"/>
      <c r="I127" s="102"/>
      <c r="J127" s="3"/>
      <c r="K127" s="3"/>
      <c r="L127" s="3"/>
    </row>
    <row r="128" spans="1:12">
      <c r="A128" s="3"/>
      <c r="B128" s="102"/>
      <c r="C128" s="102" t="s">
        <v>1046</v>
      </c>
      <c r="D128" s="365"/>
      <c r="E128" s="102"/>
      <c r="F128" s="102"/>
      <c r="G128" s="102"/>
      <c r="H128" s="102"/>
      <c r="I128" s="102"/>
      <c r="J128" s="3"/>
      <c r="K128" s="3"/>
      <c r="L128" s="3"/>
    </row>
    <row r="129" spans="1:12">
      <c r="A129" s="3"/>
      <c r="B129" s="263" t="s">
        <v>1047</v>
      </c>
      <c r="C129" s="102"/>
      <c r="D129" s="365"/>
      <c r="E129" s="102"/>
      <c r="F129" s="102"/>
      <c r="G129" s="102"/>
      <c r="H129" s="102"/>
      <c r="I129" s="102"/>
      <c r="J129" s="3"/>
      <c r="K129" s="3"/>
      <c r="L129" s="3"/>
    </row>
    <row r="130" spans="1:12">
      <c r="A130" s="3"/>
      <c r="B130" s="102"/>
      <c r="C130" s="102" t="s">
        <v>1043</v>
      </c>
      <c r="D130" s="365"/>
      <c r="E130" s="102"/>
      <c r="F130" s="102"/>
      <c r="G130" s="102"/>
      <c r="H130" s="102"/>
      <c r="I130" s="102"/>
      <c r="J130" s="3"/>
      <c r="K130" s="3"/>
      <c r="L130" s="3"/>
    </row>
    <row r="131" spans="1:12">
      <c r="A131" s="3"/>
      <c r="B131" s="102"/>
      <c r="C131" s="102" t="s">
        <v>1048</v>
      </c>
      <c r="D131" s="365"/>
      <c r="E131" s="102"/>
      <c r="F131" s="102"/>
      <c r="G131" s="102"/>
      <c r="H131" s="102"/>
      <c r="I131" s="102"/>
      <c r="J131" s="3"/>
      <c r="K131" s="3"/>
      <c r="L131" s="3"/>
    </row>
    <row r="132" spans="1:12">
      <c r="A132" s="3"/>
      <c r="B132" s="102"/>
      <c r="C132" s="102" t="s">
        <v>1049</v>
      </c>
      <c r="D132" s="365"/>
      <c r="E132" s="102"/>
      <c r="F132" s="102"/>
      <c r="G132" s="102"/>
      <c r="H132" s="102"/>
      <c r="I132" s="102"/>
      <c r="J132" s="3"/>
      <c r="K132" s="3"/>
      <c r="L132" s="3"/>
    </row>
    <row r="133" spans="1:12">
      <c r="A133" s="3"/>
      <c r="B133" s="102"/>
      <c r="C133" s="102" t="s">
        <v>1050</v>
      </c>
      <c r="D133" s="365"/>
      <c r="E133" s="102"/>
      <c r="F133" s="102"/>
      <c r="G133" s="102"/>
      <c r="H133" s="102"/>
      <c r="I133" s="102"/>
      <c r="J133" s="3"/>
      <c r="K133" s="3"/>
      <c r="L133" s="3"/>
    </row>
    <row r="134" spans="1:12">
      <c r="A134" s="3"/>
      <c r="B134" s="263" t="s">
        <v>1051</v>
      </c>
      <c r="C134" s="102"/>
      <c r="D134" s="365"/>
      <c r="E134" s="102"/>
      <c r="F134" s="102"/>
      <c r="G134" s="102"/>
      <c r="H134" s="102"/>
      <c r="I134" s="102"/>
      <c r="J134" s="3"/>
      <c r="K134" s="3"/>
      <c r="L134" s="3"/>
    </row>
    <row r="135" spans="1:12">
      <c r="A135" s="3"/>
      <c r="B135" s="102"/>
      <c r="C135" s="102" t="s">
        <v>1043</v>
      </c>
      <c r="D135" s="365"/>
      <c r="E135" s="102"/>
      <c r="F135" s="102"/>
      <c r="G135" s="102"/>
      <c r="H135" s="102"/>
      <c r="I135" s="102"/>
      <c r="J135" s="3"/>
      <c r="K135" s="3"/>
      <c r="L135" s="3"/>
    </row>
    <row r="136" spans="1:12">
      <c r="A136" s="3"/>
      <c r="B136" s="102"/>
      <c r="C136" s="102" t="s">
        <v>1052</v>
      </c>
      <c r="D136" s="365"/>
      <c r="E136" s="102"/>
      <c r="F136" s="102"/>
      <c r="G136" s="102"/>
      <c r="H136" s="102"/>
      <c r="I136" s="102"/>
      <c r="J136" s="3"/>
      <c r="K136" s="3"/>
      <c r="L136" s="3"/>
    </row>
    <row r="137" spans="1:12">
      <c r="A137" s="3"/>
      <c r="B137" s="102"/>
      <c r="C137" s="102" t="s">
        <v>1053</v>
      </c>
      <c r="D137" s="365"/>
      <c r="E137" s="102"/>
      <c r="F137" s="102"/>
      <c r="G137" s="102"/>
      <c r="H137" s="102"/>
      <c r="I137" s="102"/>
      <c r="J137" s="3"/>
      <c r="K137" s="3"/>
      <c r="L137" s="3"/>
    </row>
    <row r="138" spans="1:12">
      <c r="A138" s="3"/>
      <c r="B138" s="102"/>
      <c r="C138" s="102" t="s">
        <v>1054</v>
      </c>
      <c r="D138" s="365"/>
      <c r="E138" s="102"/>
      <c r="F138" s="102"/>
      <c r="G138" s="102"/>
      <c r="H138" s="102"/>
      <c r="I138" s="102"/>
      <c r="J138" s="3"/>
      <c r="K138" s="3"/>
      <c r="L138" s="3"/>
    </row>
    <row r="139" spans="1:12">
      <c r="A139" s="3"/>
      <c r="B139" s="102"/>
      <c r="C139" s="102" t="s">
        <v>1055</v>
      </c>
      <c r="D139" s="365"/>
      <c r="E139" s="102"/>
      <c r="F139" s="102"/>
      <c r="G139" s="102"/>
      <c r="H139" s="102"/>
      <c r="I139" s="102"/>
      <c r="J139" s="3"/>
      <c r="K139" s="3"/>
      <c r="L139" s="3"/>
    </row>
    <row r="140" spans="1:12">
      <c r="A140" s="3"/>
      <c r="B140" s="102"/>
      <c r="C140" s="102"/>
      <c r="D140" s="102"/>
      <c r="E140" s="102"/>
      <c r="F140" s="102"/>
      <c r="G140" s="102"/>
      <c r="H140" s="102"/>
      <c r="I140" s="102"/>
      <c r="J140" s="3"/>
      <c r="K140" s="3"/>
      <c r="L140" s="3"/>
    </row>
    <row r="144" spans="1:12">
      <c r="B144" s="214" t="s">
        <v>4406</v>
      </c>
      <c r="C144" s="214"/>
      <c r="D144" s="214"/>
    </row>
    <row r="145" spans="2:4">
      <c r="B145" s="1" t="s">
        <v>4415</v>
      </c>
    </row>
    <row r="146" spans="2:4">
      <c r="B146" s="1" t="s">
        <v>4424</v>
      </c>
    </row>
    <row r="148" spans="2:4">
      <c r="B148" s="524" t="s">
        <v>13</v>
      </c>
      <c r="C148" s="525" t="s">
        <v>4407</v>
      </c>
      <c r="D148" s="525" t="s">
        <v>54</v>
      </c>
    </row>
    <row r="149" spans="2:4">
      <c r="B149" s="27">
        <v>1</v>
      </c>
      <c r="C149" s="27" t="s">
        <v>831</v>
      </c>
      <c r="D149" s="27" t="s">
        <v>4416</v>
      </c>
    </row>
    <row r="150" spans="2:4">
      <c r="B150" s="27">
        <v>2</v>
      </c>
      <c r="C150" s="27" t="s">
        <v>4408</v>
      </c>
      <c r="D150" s="27" t="s">
        <v>4418</v>
      </c>
    </row>
    <row r="151" spans="2:4">
      <c r="B151" s="27">
        <v>3</v>
      </c>
      <c r="C151" s="27" t="s">
        <v>4409</v>
      </c>
      <c r="D151" s="27" t="s">
        <v>4417</v>
      </c>
    </row>
    <row r="152" spans="2:4">
      <c r="B152" s="27">
        <v>4</v>
      </c>
      <c r="C152" s="27" t="s">
        <v>4414</v>
      </c>
      <c r="D152" s="27" t="s">
        <v>4419</v>
      </c>
    </row>
    <row r="153" spans="2:4">
      <c r="B153" s="27">
        <v>5</v>
      </c>
      <c r="C153" s="27" t="s">
        <v>4410</v>
      </c>
      <c r="D153" s="27" t="s">
        <v>4420</v>
      </c>
    </row>
    <row r="154" spans="2:4">
      <c r="B154" s="27">
        <v>6</v>
      </c>
      <c r="C154" s="27" t="s">
        <v>4411</v>
      </c>
      <c r="D154" s="27" t="s">
        <v>4421</v>
      </c>
    </row>
    <row r="155" spans="2:4">
      <c r="B155" s="27">
        <v>7</v>
      </c>
      <c r="C155" s="27" t="s">
        <v>4412</v>
      </c>
      <c r="D155" s="27" t="s">
        <v>4422</v>
      </c>
    </row>
    <row r="156" spans="2:4">
      <c r="B156" s="27">
        <v>8</v>
      </c>
      <c r="C156" s="27" t="s">
        <v>4413</v>
      </c>
      <c r="D156" s="27" t="s">
        <v>4423</v>
      </c>
    </row>
    <row r="159" spans="2:4">
      <c r="B159" s="1" t="s">
        <v>4425</v>
      </c>
    </row>
    <row r="161" spans="2:2">
      <c r="B161" s="1" t="s">
        <v>4426</v>
      </c>
    </row>
    <row r="173" spans="2:2">
      <c r="B173" s="1" t="s">
        <v>4427</v>
      </c>
    </row>
    <row r="174" spans="2:2">
      <c r="B174" s="1" t="s">
        <v>4428</v>
      </c>
    </row>
  </sheetData>
  <sheetProtection selectLockedCells="1"/>
  <mergeCells count="3">
    <mergeCell ref="B90:C90"/>
    <mergeCell ref="C77:D77"/>
    <mergeCell ref="C82:D82"/>
  </mergeCells>
  <phoneticPr fontId="62" type="noConversion"/>
  <pageMargins left="0.7" right="0.7" top="0.75" bottom="0.75" header="0.3" footer="0.3"/>
  <pageSetup paperSize="9" orientation="portrait" r:id="rId1"/>
  <ignoredErrors>
    <ignoredError sqref="P4:P12 S4:S14 C5:C10" numberStoredAsText="1"/>
    <ignoredError sqref="D7" formula="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autoPageBreaks="0"/>
  </sheetPr>
  <dimension ref="A1:Q30"/>
  <sheetViews>
    <sheetView showGridLines="0" zoomScale="120" zoomScaleNormal="120" workbookViewId="0"/>
  </sheetViews>
  <sheetFormatPr defaultColWidth="9" defaultRowHeight="12"/>
  <cols>
    <col min="1" max="1" width="10.5703125" style="60" bestFit="1" customWidth="1"/>
    <col min="2" max="2" width="27" style="60" bestFit="1" customWidth="1"/>
    <col min="3" max="3" width="5" style="60" bestFit="1" customWidth="1"/>
    <col min="4" max="4" width="7.28515625" style="60" bestFit="1" customWidth="1"/>
    <col min="5" max="5" width="12.42578125" style="60" bestFit="1" customWidth="1"/>
    <col min="6" max="6" width="7.140625" style="60" bestFit="1" customWidth="1"/>
    <col min="7" max="7" width="52.85546875" style="60" bestFit="1" customWidth="1"/>
    <col min="8" max="8" width="10.140625" style="60" bestFit="1" customWidth="1"/>
    <col min="9" max="9" width="19.42578125" style="60" bestFit="1" customWidth="1"/>
    <col min="10" max="16" width="10.140625" style="60" bestFit="1" customWidth="1"/>
    <col min="17" max="16384" width="9" style="60"/>
  </cols>
  <sheetData>
    <row r="1" spans="1:17">
      <c r="A1" s="138" t="s">
        <v>80</v>
      </c>
      <c r="B1" s="138" t="s">
        <v>54</v>
      </c>
      <c r="C1" s="138" t="s">
        <v>58</v>
      </c>
      <c r="D1" s="138" t="s">
        <v>77</v>
      </c>
      <c r="E1" s="138" t="s">
        <v>60</v>
      </c>
      <c r="F1" s="138" t="s">
        <v>85</v>
      </c>
      <c r="G1" s="138" t="s">
        <v>67</v>
      </c>
      <c r="H1" s="138" t="s">
        <v>68</v>
      </c>
      <c r="I1" s="138" t="s">
        <v>69</v>
      </c>
      <c r="J1" s="138" t="s">
        <v>83</v>
      </c>
      <c r="K1" s="138" t="s">
        <v>84</v>
      </c>
      <c r="L1" s="138" t="s">
        <v>86</v>
      </c>
      <c r="M1" s="138" t="s">
        <v>87</v>
      </c>
      <c r="N1" s="138" t="s">
        <v>88</v>
      </c>
      <c r="O1" s="138" t="s">
        <v>89</v>
      </c>
      <c r="P1" s="138" t="s">
        <v>90</v>
      </c>
      <c r="Q1" s="138"/>
    </row>
    <row r="2" spans="1:17">
      <c r="A2" s="491" t="s">
        <v>75</v>
      </c>
      <c r="B2" s="491" t="s">
        <v>76</v>
      </c>
      <c r="C2" s="492" t="s">
        <v>59</v>
      </c>
      <c r="D2" s="491" t="s">
        <v>81</v>
      </c>
      <c r="E2" s="491"/>
      <c r="F2" s="491" t="s">
        <v>82</v>
      </c>
      <c r="G2" s="491" t="str">
        <f>+"Press Yes To Confirm or No to Exit " &amp; CHAR(10) &amp; "กด Yes เพื่อยืนยัน กด No เพื่อยกเลิก"</f>
        <v>Press Yes To Confirm or No to Exit 
กด Yes เพื่อยืนยัน กด No เพื่อยกเลิก</v>
      </c>
      <c r="H2" s="491" t="s">
        <v>70</v>
      </c>
      <c r="I2" s="491" t="s">
        <v>91</v>
      </c>
      <c r="J2" s="491"/>
      <c r="K2" s="491"/>
      <c r="L2" s="491"/>
      <c r="M2" s="491"/>
      <c r="N2" s="491"/>
      <c r="O2" s="491"/>
      <c r="P2" s="491"/>
      <c r="Q2" s="491"/>
    </row>
    <row r="3" spans="1:17">
      <c r="A3" s="491" t="s">
        <v>75</v>
      </c>
      <c r="B3" s="491" t="s">
        <v>76</v>
      </c>
      <c r="C3" s="492" t="s">
        <v>63</v>
      </c>
      <c r="D3" s="491" t="s">
        <v>78</v>
      </c>
      <c r="E3" s="491" t="s">
        <v>64</v>
      </c>
      <c r="F3" s="491" t="s">
        <v>65</v>
      </c>
      <c r="G3" s="491"/>
      <c r="H3" s="491"/>
      <c r="I3" s="491"/>
      <c r="J3" s="491"/>
      <c r="K3" s="491"/>
      <c r="L3" s="491"/>
      <c r="M3" s="491"/>
      <c r="N3" s="491"/>
      <c r="O3" s="491"/>
      <c r="P3" s="491"/>
      <c r="Q3" s="491"/>
    </row>
    <row r="4" spans="1:17">
      <c r="A4" s="491" t="s">
        <v>75</v>
      </c>
      <c r="B4" s="491" t="s">
        <v>76</v>
      </c>
      <c r="C4" s="492" t="s">
        <v>62</v>
      </c>
      <c r="D4" s="491" t="s">
        <v>79</v>
      </c>
      <c r="E4" s="491" t="s">
        <v>66</v>
      </c>
      <c r="F4" s="491" t="s">
        <v>61</v>
      </c>
      <c r="G4" s="491" t="s">
        <v>4358</v>
      </c>
      <c r="H4" s="491" t="s">
        <v>93</v>
      </c>
      <c r="I4" s="491" t="s">
        <v>92</v>
      </c>
      <c r="J4" s="491"/>
      <c r="K4" s="491"/>
      <c r="L4" s="491"/>
      <c r="M4" s="491"/>
      <c r="N4" s="491"/>
      <c r="O4" s="491"/>
      <c r="P4" s="491"/>
      <c r="Q4" s="491"/>
    </row>
    <row r="5" spans="1:17">
      <c r="A5" s="139" t="s">
        <v>305</v>
      </c>
      <c r="B5" s="139" t="s">
        <v>306</v>
      </c>
      <c r="C5" s="140" t="s">
        <v>59</v>
      </c>
      <c r="D5" s="139" t="s">
        <v>81</v>
      </c>
      <c r="E5" s="139"/>
      <c r="F5" s="139" t="s">
        <v>82</v>
      </c>
      <c r="G5" s="139" t="s">
        <v>353</v>
      </c>
      <c r="H5" s="139" t="s">
        <v>70</v>
      </c>
      <c r="I5" s="139" t="s">
        <v>91</v>
      </c>
      <c r="J5" s="139"/>
      <c r="K5" s="139"/>
      <c r="L5" s="139"/>
      <c r="M5" s="139"/>
      <c r="N5" s="139"/>
      <c r="O5" s="139"/>
      <c r="P5" s="139"/>
      <c r="Q5" s="139"/>
    </row>
    <row r="6" spans="1:17">
      <c r="A6" s="139" t="s">
        <v>305</v>
      </c>
      <c r="B6" s="139" t="s">
        <v>306</v>
      </c>
      <c r="C6" s="140" t="s">
        <v>63</v>
      </c>
      <c r="D6" s="139" t="s">
        <v>78</v>
      </c>
      <c r="E6" s="139" t="s">
        <v>64</v>
      </c>
      <c r="F6" s="139" t="s">
        <v>65</v>
      </c>
      <c r="G6" s="139"/>
      <c r="H6" s="139"/>
      <c r="I6" s="139"/>
      <c r="J6" s="139"/>
      <c r="K6" s="139"/>
      <c r="L6" s="139"/>
      <c r="M6" s="139"/>
      <c r="N6" s="139"/>
      <c r="O6" s="139"/>
      <c r="P6" s="139"/>
      <c r="Q6" s="139"/>
    </row>
    <row r="7" spans="1:17">
      <c r="A7" s="139" t="s">
        <v>305</v>
      </c>
      <c r="B7" s="139" t="s">
        <v>306</v>
      </c>
      <c r="C7" s="140" t="s">
        <v>62</v>
      </c>
      <c r="D7" s="139" t="s">
        <v>79</v>
      </c>
      <c r="E7" s="139" t="s">
        <v>309</v>
      </c>
      <c r="F7" s="139" t="s">
        <v>61</v>
      </c>
      <c r="G7" s="140"/>
      <c r="H7" s="139"/>
      <c r="I7" s="139"/>
      <c r="J7" s="139"/>
      <c r="K7" s="139"/>
      <c r="L7" s="139"/>
      <c r="M7" s="139"/>
      <c r="N7" s="139"/>
      <c r="O7" s="139"/>
      <c r="P7" s="139"/>
      <c r="Q7" s="139"/>
    </row>
    <row r="8" spans="1:17">
      <c r="A8" s="493" t="s">
        <v>307</v>
      </c>
      <c r="B8" s="493" t="s">
        <v>308</v>
      </c>
      <c r="C8" s="494" t="s">
        <v>59</v>
      </c>
      <c r="D8" s="493" t="s">
        <v>81</v>
      </c>
      <c r="E8" s="493"/>
      <c r="F8" s="493" t="s">
        <v>82</v>
      </c>
      <c r="G8" s="493" t="s">
        <v>665</v>
      </c>
      <c r="H8" s="493" t="s">
        <v>93</v>
      </c>
      <c r="I8" s="493" t="s">
        <v>666</v>
      </c>
      <c r="J8" s="493"/>
      <c r="K8" s="493"/>
      <c r="L8" s="493"/>
      <c r="M8" s="493"/>
      <c r="N8" s="493"/>
      <c r="O8" s="493"/>
      <c r="P8" s="493"/>
      <c r="Q8" s="493"/>
    </row>
    <row r="9" spans="1:17">
      <c r="A9" s="139" t="s">
        <v>667</v>
      </c>
      <c r="B9" s="139" t="s">
        <v>668</v>
      </c>
      <c r="C9" s="140" t="s">
        <v>59</v>
      </c>
      <c r="D9" s="139" t="s">
        <v>81</v>
      </c>
      <c r="E9" s="139"/>
      <c r="F9" s="139" t="s">
        <v>82</v>
      </c>
      <c r="G9" s="139" t="str">
        <f>"Press Yes To Confirm SAVE QUOTATION  or No to Not Save "&amp; CHAR(10) &amp; "กด Yes เพื่อยืนยันบันทึกใบสั่งซื้อ หรือ กด No เพื่อไม่บันทึก"</f>
        <v>Press Yes To Confirm SAVE QUOTATION  or No to Not Save 
กด Yes เพื่อยืนยันบันทึกใบสั่งซื้อ หรือ กด No เพื่อไม่บันทึก</v>
      </c>
      <c r="H9" s="139" t="s">
        <v>70</v>
      </c>
      <c r="I9" s="139" t="s">
        <v>669</v>
      </c>
      <c r="J9" s="139"/>
      <c r="K9" s="139"/>
      <c r="L9" s="139"/>
      <c r="M9" s="139"/>
      <c r="N9" s="139"/>
      <c r="O9" s="139"/>
      <c r="P9" s="139"/>
      <c r="Q9" s="139"/>
    </row>
    <row r="10" spans="1:17">
      <c r="A10" s="139" t="s">
        <v>667</v>
      </c>
      <c r="B10" s="139" t="s">
        <v>668</v>
      </c>
      <c r="C10" s="140" t="s">
        <v>63</v>
      </c>
      <c r="D10" s="139" t="s">
        <v>79</v>
      </c>
      <c r="E10" s="139" t="s">
        <v>66</v>
      </c>
      <c r="F10" s="139" t="s">
        <v>61</v>
      </c>
      <c r="G10" s="139" t="s">
        <v>670</v>
      </c>
      <c r="H10" s="139" t="s">
        <v>93</v>
      </c>
      <c r="I10" s="139" t="s">
        <v>671</v>
      </c>
      <c r="J10" s="139"/>
      <c r="K10" s="139"/>
      <c r="L10" s="139"/>
      <c r="M10" s="139"/>
      <c r="N10" s="139"/>
      <c r="O10" s="139"/>
      <c r="P10" s="139"/>
      <c r="Q10" s="139"/>
    </row>
    <row r="11" spans="1:17">
      <c r="A11" s="139" t="s">
        <v>672</v>
      </c>
      <c r="B11" s="139" t="s">
        <v>673</v>
      </c>
      <c r="C11" s="140" t="s">
        <v>59</v>
      </c>
      <c r="D11" s="139" t="s">
        <v>79</v>
      </c>
      <c r="E11" s="139" t="s">
        <v>309</v>
      </c>
      <c r="F11" s="139"/>
      <c r="G11" s="140"/>
      <c r="H11" s="139"/>
      <c r="I11" s="139"/>
      <c r="J11" s="139"/>
      <c r="K11" s="139"/>
      <c r="L11" s="139"/>
      <c r="M11" s="139"/>
      <c r="N11" s="139"/>
      <c r="O11" s="139"/>
      <c r="P11" s="139"/>
      <c r="Q11" s="139"/>
    </row>
    <row r="12" spans="1:17">
      <c r="A12" s="495" t="s">
        <v>675</v>
      </c>
      <c r="B12" s="495" t="s">
        <v>676</v>
      </c>
      <c r="C12" s="496" t="s">
        <v>59</v>
      </c>
      <c r="D12" s="495" t="s">
        <v>79</v>
      </c>
      <c r="E12" s="495" t="s">
        <v>695</v>
      </c>
      <c r="F12" s="495"/>
      <c r="G12" s="496" t="s">
        <v>677</v>
      </c>
      <c r="H12" s="495"/>
      <c r="I12" s="495"/>
      <c r="J12" s="495"/>
      <c r="K12" s="495"/>
      <c r="L12" s="495"/>
      <c r="M12" s="495"/>
      <c r="N12" s="495"/>
      <c r="O12" s="495"/>
      <c r="P12" s="495"/>
      <c r="Q12" s="495"/>
    </row>
    <row r="13" spans="1:17">
      <c r="A13" s="139" t="s">
        <v>696</v>
      </c>
      <c r="B13" s="139" t="s">
        <v>694</v>
      </c>
      <c r="C13" s="140" t="s">
        <v>59</v>
      </c>
      <c r="D13" s="139" t="s">
        <v>79</v>
      </c>
      <c r="E13" s="139" t="s">
        <v>695</v>
      </c>
      <c r="F13" s="139"/>
      <c r="G13" s="140" t="s">
        <v>680</v>
      </c>
      <c r="H13" s="139"/>
      <c r="I13" s="139"/>
      <c r="J13" s="139"/>
      <c r="K13" s="139"/>
      <c r="L13" s="139"/>
      <c r="M13" s="139"/>
      <c r="N13" s="139"/>
      <c r="O13" s="139"/>
      <c r="P13" s="139"/>
      <c r="Q13" s="139"/>
    </row>
    <row r="14" spans="1:17">
      <c r="A14" s="139" t="s">
        <v>1008</v>
      </c>
      <c r="B14" s="139" t="s">
        <v>1009</v>
      </c>
      <c r="C14" s="140" t="s">
        <v>59</v>
      </c>
      <c r="D14" s="139" t="s">
        <v>81</v>
      </c>
      <c r="E14" s="139"/>
      <c r="F14" s="139" t="s">
        <v>82</v>
      </c>
      <c r="G14" s="139" t="str">
        <f>"ที่ Web โปรแกรม" &amp; CHAR(10) &amp; "1) เลือก Menu Setup เพิ่ม ID, MAIN ID, URL และคำอธิบาย " &amp; CHAR(10) &amp; "2) ไปที่ Master Page  เพิ่มข้อมูลให้ครบ" &amp; CHAR(10) &amp; CHAR(10) &amp; "*** ต้องใส่ข้อมูลทั้งสองส่วนให้ครบจึงจะทำงานได้ถูกต้อง"</f>
        <v>ที่ Web โปรแกรม
1) เลือก Menu Setup เพิ่ม ID, MAIN ID, URL และคำอธิบาย 
2) ไปที่ Master Page  เพิ่มข้อมูลให้ครบ
*** ต้องใส่ข้อมูลทั้งสองส่วนให้ครบจึงจะทำงานได้ถูกต้อง</v>
      </c>
      <c r="H14" s="139" t="s">
        <v>93</v>
      </c>
      <c r="I14" s="139" t="s">
        <v>4359</v>
      </c>
      <c r="J14" s="139"/>
      <c r="K14" s="139"/>
      <c r="L14" s="139"/>
      <c r="M14" s="139"/>
      <c r="N14" s="139"/>
      <c r="O14" s="139"/>
      <c r="P14" s="139"/>
      <c r="Q14" s="139"/>
    </row>
    <row r="15" spans="1:17">
      <c r="A15" s="491" t="s">
        <v>4392</v>
      </c>
      <c r="B15" s="491" t="s">
        <v>4393</v>
      </c>
      <c r="C15" s="492" t="s">
        <v>59</v>
      </c>
      <c r="D15" s="491" t="s">
        <v>79</v>
      </c>
      <c r="E15" s="491" t="s">
        <v>695</v>
      </c>
      <c r="F15" s="491"/>
      <c r="G15" s="491" t="s">
        <v>4394</v>
      </c>
      <c r="H15" s="491"/>
      <c r="I15" s="491"/>
      <c r="J15" s="139"/>
      <c r="K15" s="139"/>
      <c r="L15" s="139"/>
      <c r="M15" s="139"/>
      <c r="N15" s="139"/>
      <c r="O15" s="139"/>
      <c r="P15" s="139"/>
      <c r="Q15" s="139"/>
    </row>
    <row r="16" spans="1:17">
      <c r="A16" s="139"/>
      <c r="B16" s="139"/>
      <c r="C16" s="139"/>
      <c r="D16" s="139"/>
      <c r="E16" s="139"/>
      <c r="F16" s="139"/>
      <c r="G16" s="139"/>
      <c r="H16" s="139"/>
      <c r="I16" s="139"/>
      <c r="J16" s="139"/>
      <c r="K16" s="139"/>
      <c r="L16" s="139"/>
      <c r="M16" s="139"/>
      <c r="N16" s="139"/>
      <c r="O16" s="139"/>
      <c r="P16" s="139"/>
      <c r="Q16" s="139"/>
    </row>
    <row r="17" spans="1:17">
      <c r="A17" s="139"/>
      <c r="B17" s="139"/>
      <c r="C17" s="139"/>
      <c r="D17" s="139"/>
      <c r="E17" s="139"/>
      <c r="F17" s="139"/>
      <c r="G17" s="139"/>
      <c r="H17" s="139"/>
      <c r="I17" s="139"/>
      <c r="J17" s="139"/>
      <c r="K17" s="139"/>
      <c r="L17" s="139"/>
      <c r="M17" s="139"/>
      <c r="N17" s="139"/>
      <c r="O17" s="139"/>
      <c r="P17" s="139"/>
      <c r="Q17" s="139"/>
    </row>
    <row r="18" spans="1:17">
      <c r="A18" s="139"/>
      <c r="B18" s="139"/>
      <c r="C18" s="139"/>
      <c r="D18" s="139"/>
      <c r="E18" s="139"/>
      <c r="F18" s="139"/>
      <c r="G18" s="139"/>
      <c r="H18" s="139"/>
      <c r="I18" s="139"/>
      <c r="J18" s="139"/>
      <c r="K18" s="139"/>
      <c r="L18" s="139"/>
      <c r="M18" s="139"/>
      <c r="N18" s="139"/>
      <c r="O18" s="139"/>
      <c r="P18" s="139"/>
      <c r="Q18" s="139"/>
    </row>
    <row r="19" spans="1:17">
      <c r="A19" s="139"/>
      <c r="B19" s="139"/>
      <c r="C19" s="139"/>
      <c r="D19" s="139"/>
      <c r="E19" s="139"/>
      <c r="F19" s="139"/>
      <c r="G19" s="139"/>
      <c r="H19" s="139"/>
      <c r="I19" s="139"/>
      <c r="J19" s="139"/>
      <c r="K19" s="139"/>
      <c r="L19" s="139"/>
      <c r="M19" s="139"/>
      <c r="N19" s="139"/>
      <c r="O19" s="139"/>
      <c r="P19" s="139"/>
      <c r="Q19" s="139"/>
    </row>
    <row r="20" spans="1:17">
      <c r="A20" s="139"/>
      <c r="B20" s="139"/>
      <c r="C20" s="139"/>
      <c r="D20" s="139"/>
      <c r="E20" s="139"/>
      <c r="F20" s="139"/>
      <c r="G20" s="139"/>
      <c r="H20" s="139"/>
      <c r="I20" s="139"/>
      <c r="J20" s="139"/>
      <c r="K20" s="139"/>
      <c r="L20" s="139"/>
      <c r="M20" s="139"/>
      <c r="N20" s="139"/>
      <c r="O20" s="139"/>
      <c r="P20" s="139"/>
      <c r="Q20" s="139"/>
    </row>
    <row r="21" spans="1:17">
      <c r="A21" s="139"/>
      <c r="B21" s="139"/>
      <c r="C21" s="139"/>
      <c r="D21" s="139"/>
      <c r="E21" s="139"/>
      <c r="F21" s="139"/>
      <c r="G21" s="139"/>
      <c r="H21" s="139"/>
      <c r="I21" s="139"/>
      <c r="J21" s="139"/>
      <c r="K21" s="139"/>
      <c r="L21" s="139"/>
      <c r="M21" s="139"/>
      <c r="N21" s="139"/>
      <c r="O21" s="139"/>
      <c r="P21" s="139"/>
      <c r="Q21" s="139"/>
    </row>
    <row r="22" spans="1:17">
      <c r="A22" s="139"/>
      <c r="B22" s="139"/>
      <c r="C22" s="139"/>
      <c r="D22" s="139"/>
      <c r="E22" s="139"/>
      <c r="F22" s="139"/>
      <c r="G22" s="139"/>
      <c r="H22" s="139"/>
      <c r="I22" s="139"/>
      <c r="J22" s="139"/>
      <c r="K22" s="139"/>
      <c r="L22" s="139"/>
      <c r="M22" s="139"/>
      <c r="N22" s="139"/>
      <c r="O22" s="139"/>
      <c r="P22" s="139"/>
      <c r="Q22" s="139"/>
    </row>
    <row r="23" spans="1:17">
      <c r="A23" s="139"/>
      <c r="B23" s="139"/>
      <c r="C23" s="139"/>
      <c r="D23" s="139"/>
      <c r="E23" s="139"/>
      <c r="F23" s="139"/>
      <c r="G23" s="139"/>
      <c r="H23" s="139"/>
      <c r="I23" s="139"/>
      <c r="J23" s="139"/>
      <c r="K23" s="139"/>
      <c r="L23" s="139"/>
      <c r="M23" s="139"/>
      <c r="N23" s="139"/>
      <c r="O23" s="139"/>
      <c r="P23" s="139"/>
      <c r="Q23" s="139"/>
    </row>
    <row r="24" spans="1:17">
      <c r="A24" s="139"/>
      <c r="B24" s="139"/>
      <c r="C24" s="139"/>
      <c r="D24" s="139"/>
      <c r="E24" s="139"/>
      <c r="F24" s="139"/>
      <c r="G24" s="139"/>
      <c r="H24" s="139"/>
      <c r="I24" s="139"/>
      <c r="J24" s="139"/>
      <c r="K24" s="139"/>
      <c r="L24" s="139"/>
      <c r="M24" s="139"/>
      <c r="N24" s="139"/>
      <c r="O24" s="139"/>
      <c r="P24" s="139"/>
      <c r="Q24" s="139"/>
    </row>
    <row r="25" spans="1:17">
      <c r="A25" s="139"/>
      <c r="B25" s="139"/>
      <c r="C25" s="139"/>
      <c r="D25" s="139"/>
      <c r="E25" s="139"/>
      <c r="F25" s="139"/>
      <c r="G25" s="139"/>
      <c r="H25" s="139"/>
      <c r="I25" s="139"/>
      <c r="J25" s="139"/>
      <c r="K25" s="139"/>
      <c r="L25" s="139"/>
      <c r="M25" s="139"/>
      <c r="N25" s="139"/>
      <c r="O25" s="139"/>
      <c r="P25" s="139"/>
      <c r="Q25" s="139"/>
    </row>
    <row r="26" spans="1:17">
      <c r="A26" s="141"/>
      <c r="B26" s="141"/>
      <c r="C26" s="141"/>
      <c r="D26" s="141"/>
      <c r="E26" s="141"/>
      <c r="F26" s="141"/>
      <c r="G26" s="141"/>
      <c r="H26" s="141"/>
      <c r="I26" s="141"/>
      <c r="J26" s="141"/>
      <c r="K26" s="141"/>
      <c r="L26" s="141"/>
      <c r="M26" s="141"/>
      <c r="N26" s="141"/>
      <c r="O26" s="141"/>
      <c r="P26" s="141"/>
      <c r="Q26" s="141"/>
    </row>
    <row r="27" spans="1:17">
      <c r="A27" s="141"/>
      <c r="B27" s="141"/>
      <c r="C27" s="141"/>
      <c r="D27" s="141"/>
      <c r="E27" s="141"/>
      <c r="F27" s="141"/>
      <c r="G27" s="141"/>
      <c r="H27" s="141"/>
      <c r="I27" s="141"/>
      <c r="J27" s="141"/>
      <c r="K27" s="141"/>
      <c r="L27" s="141"/>
      <c r="M27" s="141"/>
      <c r="N27" s="141"/>
      <c r="O27" s="141"/>
      <c r="P27" s="141"/>
      <c r="Q27" s="141"/>
    </row>
    <row r="28" spans="1:17">
      <c r="A28" s="141"/>
      <c r="B28" s="141"/>
      <c r="C28" s="141"/>
      <c r="D28" s="141"/>
      <c r="E28" s="141"/>
      <c r="F28" s="141"/>
      <c r="G28" s="141"/>
      <c r="H28" s="141"/>
      <c r="I28" s="141"/>
      <c r="J28" s="141"/>
      <c r="K28" s="141"/>
      <c r="L28" s="141"/>
      <c r="M28" s="141"/>
      <c r="N28" s="141"/>
      <c r="O28" s="141"/>
      <c r="P28" s="141"/>
      <c r="Q28" s="141"/>
    </row>
    <row r="29" spans="1:17">
      <c r="A29" s="141"/>
      <c r="B29" s="141"/>
      <c r="C29" s="141"/>
      <c r="D29" s="141"/>
      <c r="E29" s="141"/>
      <c r="F29" s="141"/>
      <c r="G29" s="141"/>
      <c r="H29" s="141"/>
      <c r="I29" s="141"/>
      <c r="J29" s="141"/>
      <c r="K29" s="141"/>
      <c r="L29" s="141"/>
      <c r="M29" s="141"/>
      <c r="N29" s="141"/>
      <c r="O29" s="141"/>
      <c r="P29" s="141"/>
      <c r="Q29" s="141"/>
    </row>
    <row r="30" spans="1:17">
      <c r="A30" s="141"/>
      <c r="B30" s="141"/>
      <c r="C30" s="141"/>
      <c r="D30" s="141"/>
      <c r="E30" s="141"/>
      <c r="F30" s="141"/>
      <c r="G30" s="141"/>
      <c r="H30" s="141"/>
      <c r="I30" s="141"/>
      <c r="J30" s="141"/>
      <c r="K30" s="141"/>
      <c r="L30" s="141"/>
      <c r="M30" s="141"/>
      <c r="N30" s="141"/>
      <c r="O30" s="141"/>
      <c r="P30" s="141"/>
      <c r="Q30" s="141"/>
    </row>
  </sheetData>
  <pageMargins left="0.7" right="0.7" top="0.75" bottom="0.75" header="0.3" footer="0.3"/>
  <pageSetup paperSize="9" orientation="portrait" horizontalDpi="300" verticalDpi="300" r:id="rId1"/>
  <ignoredErrors>
    <ignoredError sqref="C2:C14"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K24"/>
  <sheetViews>
    <sheetView showGridLines="0" showRowColHeaders="0" zoomScaleNormal="100" workbookViewId="0"/>
  </sheetViews>
  <sheetFormatPr defaultColWidth="9" defaultRowHeight="12.75"/>
  <cols>
    <col min="1" max="1" width="6.42578125" style="1" customWidth="1"/>
    <col min="2" max="2" width="3" style="28" bestFit="1" customWidth="1"/>
    <col min="3" max="3" width="111" style="1" customWidth="1"/>
    <col min="4" max="4" width="11.42578125" style="1" bestFit="1" customWidth="1"/>
    <col min="5" max="5" width="9.28515625" style="1" customWidth="1"/>
    <col min="6" max="6" width="10.7109375" style="1" bestFit="1" customWidth="1"/>
    <col min="7" max="7" width="11.85546875" style="1" customWidth="1"/>
    <col min="8" max="8" width="11.7109375" style="1" customWidth="1"/>
    <col min="9" max="9" width="12.28515625" style="1" customWidth="1"/>
    <col min="10" max="10" width="11.7109375" style="1" bestFit="1" customWidth="1"/>
    <col min="11" max="11" width="7.140625" style="1" bestFit="1" customWidth="1"/>
    <col min="12" max="16384" width="9" style="1"/>
  </cols>
  <sheetData>
    <row r="1" spans="1:11">
      <c r="A1" s="178"/>
      <c r="B1" s="33"/>
    </row>
    <row r="2" spans="1:11">
      <c r="A2" s="180"/>
      <c r="B2" s="33"/>
      <c r="D2" s="31" t="s">
        <v>32</v>
      </c>
      <c r="K2" s="244">
        <f>+K22</f>
        <v>0.71111111111111114</v>
      </c>
    </row>
    <row r="3" spans="1:11">
      <c r="B3" s="32" t="s">
        <v>13</v>
      </c>
      <c r="C3" s="32" t="s">
        <v>31</v>
      </c>
      <c r="D3" s="32" t="s">
        <v>29</v>
      </c>
      <c r="E3" s="32" t="s">
        <v>46</v>
      </c>
      <c r="F3" s="32" t="s">
        <v>47</v>
      </c>
      <c r="G3" s="32" t="s">
        <v>755</v>
      </c>
      <c r="H3" s="32" t="s">
        <v>756</v>
      </c>
      <c r="I3" s="32" t="s">
        <v>71</v>
      </c>
      <c r="J3" s="32" t="s">
        <v>757</v>
      </c>
      <c r="K3" s="32" t="s">
        <v>759</v>
      </c>
    </row>
    <row r="4" spans="1:11">
      <c r="B4" s="35">
        <v>1</v>
      </c>
      <c r="C4" s="410" t="s">
        <v>1382</v>
      </c>
      <c r="D4" s="56">
        <v>2</v>
      </c>
      <c r="E4" s="27" cm="1">
        <f t="array" ref="E4">INDEX(Variables!$M$6:$M$15,D4)</f>
        <v>5</v>
      </c>
      <c r="F4" s="27" cm="1">
        <f t="array" ref="F4">INDEX(Variables!$N$6:$N$15,D4)</f>
        <v>8</v>
      </c>
      <c r="G4" s="240">
        <v>44354</v>
      </c>
      <c r="H4" s="240">
        <f>+G4+E4</f>
        <v>44359</v>
      </c>
      <c r="I4" s="27" t="s">
        <v>671</v>
      </c>
      <c r="J4" s="240">
        <v>44353</v>
      </c>
      <c r="K4" s="241">
        <v>1</v>
      </c>
    </row>
    <row r="5" spans="1:11">
      <c r="B5" s="35"/>
      <c r="C5" s="2" t="s">
        <v>314</v>
      </c>
      <c r="D5" s="238">
        <v>1</v>
      </c>
      <c r="E5" s="27" cm="1">
        <f t="array" ref="E5">INDEX(Variables!$M$6:$M$15,D5)</f>
        <v>3</v>
      </c>
      <c r="F5" s="27" cm="1">
        <f t="array" ref="F5">INDEX(Variables!$N$6:$N$15,D5)</f>
        <v>5</v>
      </c>
      <c r="G5" s="240">
        <f>+H4+1</f>
        <v>44360</v>
      </c>
      <c r="H5" s="240">
        <f>+G5+E5</f>
        <v>44363</v>
      </c>
      <c r="I5" s="27" t="s">
        <v>671</v>
      </c>
      <c r="J5" s="240">
        <v>44357</v>
      </c>
      <c r="K5" s="241">
        <v>1</v>
      </c>
    </row>
    <row r="6" spans="1:11">
      <c r="B6" s="36">
        <v>2</v>
      </c>
      <c r="C6" s="34" t="s">
        <v>1381</v>
      </c>
      <c r="D6" s="58"/>
      <c r="E6" s="49"/>
      <c r="F6" s="45"/>
      <c r="G6" s="240"/>
      <c r="H6" s="240"/>
      <c r="I6" s="27"/>
      <c r="J6" s="27"/>
      <c r="K6" s="27"/>
    </row>
    <row r="7" spans="1:11">
      <c r="B7" s="35"/>
      <c r="C7" s="409" t="s">
        <v>315</v>
      </c>
      <c r="D7" s="57"/>
      <c r="E7" s="44"/>
      <c r="F7" s="44"/>
      <c r="G7" s="240"/>
      <c r="H7" s="240"/>
      <c r="I7" s="27"/>
      <c r="J7" s="27"/>
      <c r="K7" s="27"/>
    </row>
    <row r="8" spans="1:11">
      <c r="B8" s="36">
        <v>3</v>
      </c>
      <c r="C8" s="71" t="s">
        <v>1383</v>
      </c>
      <c r="D8" s="238">
        <v>1</v>
      </c>
      <c r="E8" s="27" cm="1">
        <f t="array" ref="E8">INDEX(Variables!$M$6:$M$15,D8)</f>
        <v>3</v>
      </c>
      <c r="F8" s="27" cm="1">
        <f t="array" ref="F8">INDEX(Variables!$N$6:$N$15,D8)</f>
        <v>5</v>
      </c>
      <c r="G8" s="240">
        <v>44354</v>
      </c>
      <c r="H8" s="240">
        <f t="shared" ref="H8:H13" si="0">+G8+E8</f>
        <v>44357</v>
      </c>
      <c r="I8" s="27" t="s">
        <v>671</v>
      </c>
      <c r="J8" s="240">
        <v>44359</v>
      </c>
      <c r="K8" s="241">
        <v>1</v>
      </c>
    </row>
    <row r="9" spans="1:11">
      <c r="B9" s="36">
        <v>4</v>
      </c>
      <c r="C9" s="71" t="s">
        <v>1384</v>
      </c>
      <c r="D9" s="238">
        <v>9</v>
      </c>
      <c r="E9" s="27" cm="1">
        <f t="array" ref="E9">INDEX(Variables!$M$6:$M$15,D9)</f>
        <v>40</v>
      </c>
      <c r="F9" s="27" cm="1">
        <f t="array" ref="F9">INDEX(Variables!$N$6:$N$15,D9)</f>
        <v>48</v>
      </c>
      <c r="G9" s="240">
        <v>44355</v>
      </c>
      <c r="H9" s="240">
        <f t="shared" si="0"/>
        <v>44395</v>
      </c>
      <c r="I9" s="27" t="s">
        <v>758</v>
      </c>
      <c r="J9" s="240"/>
      <c r="K9" s="241">
        <v>0.9</v>
      </c>
    </row>
    <row r="10" spans="1:11">
      <c r="B10" s="36">
        <v>5</v>
      </c>
      <c r="C10" s="71" t="s">
        <v>1385</v>
      </c>
      <c r="D10" s="238">
        <v>3</v>
      </c>
      <c r="E10" s="27" cm="1">
        <f t="array" ref="E10">INDEX(Variables!$M$6:$M$15,D10)</f>
        <v>7</v>
      </c>
      <c r="F10" s="27" cm="1">
        <f t="array" ref="F10">INDEX(Variables!$N$6:$N$15,D10)</f>
        <v>8</v>
      </c>
      <c r="G10" s="240">
        <v>44355</v>
      </c>
      <c r="H10" s="240">
        <f t="shared" si="0"/>
        <v>44362</v>
      </c>
      <c r="I10" s="27" t="s">
        <v>671</v>
      </c>
      <c r="J10" s="240">
        <v>44362</v>
      </c>
      <c r="K10" s="241">
        <v>1</v>
      </c>
    </row>
    <row r="11" spans="1:11">
      <c r="B11" s="36">
        <v>6</v>
      </c>
      <c r="C11" s="71" t="s">
        <v>1387</v>
      </c>
      <c r="D11" s="238">
        <v>8</v>
      </c>
      <c r="E11" s="27" cm="1">
        <f t="array" ref="E11">INDEX(Variables!$M$6:$M$15,D11)</f>
        <v>30</v>
      </c>
      <c r="F11" s="27" cm="1">
        <f t="array" ref="F11">INDEX(Variables!$N$6:$N$15,D11)</f>
        <v>38</v>
      </c>
      <c r="G11" s="240">
        <v>44356</v>
      </c>
      <c r="H11" s="240">
        <f t="shared" si="0"/>
        <v>44386</v>
      </c>
      <c r="I11" s="27" t="s">
        <v>758</v>
      </c>
      <c r="J11" s="240"/>
      <c r="K11" s="241">
        <v>0.7</v>
      </c>
    </row>
    <row r="12" spans="1:11">
      <c r="B12" s="36">
        <v>7</v>
      </c>
      <c r="C12" s="422" t="s">
        <v>2051</v>
      </c>
      <c r="D12" s="238">
        <v>7</v>
      </c>
      <c r="E12" s="27" cm="1">
        <f t="array" ref="E12">INDEX(Variables!$M$6:$M$15,D12)</f>
        <v>20</v>
      </c>
      <c r="F12" s="27" cm="1">
        <f t="array" ref="F12">INDEX(Variables!$N$6:$N$15,D12)</f>
        <v>28</v>
      </c>
      <c r="G12" s="240">
        <v>44381</v>
      </c>
      <c r="H12" s="240">
        <f t="shared" si="0"/>
        <v>44401</v>
      </c>
      <c r="I12" s="27" t="s">
        <v>758</v>
      </c>
      <c r="J12" s="240"/>
      <c r="K12" s="241">
        <v>0.3</v>
      </c>
    </row>
    <row r="13" spans="1:11">
      <c r="B13" s="36">
        <v>8</v>
      </c>
      <c r="C13" s="71" t="s">
        <v>1388</v>
      </c>
      <c r="D13" s="238">
        <v>4</v>
      </c>
      <c r="E13" s="27" cm="1">
        <f t="array" ref="E13">INDEX(Variables!$M$6:$M$15,D13)</f>
        <v>8</v>
      </c>
      <c r="F13" s="27" cm="1">
        <f t="array" ref="F13">INDEX(Variables!$N$6:$N$15,D13)</f>
        <v>16</v>
      </c>
      <c r="G13" s="240">
        <v>44390</v>
      </c>
      <c r="H13" s="240">
        <f t="shared" si="0"/>
        <v>44398</v>
      </c>
      <c r="I13" s="27" t="s">
        <v>760</v>
      </c>
      <c r="J13" s="240"/>
      <c r="K13" s="241"/>
    </row>
    <row r="14" spans="1:11">
      <c r="B14" s="36"/>
      <c r="C14" s="71"/>
      <c r="D14" s="59"/>
      <c r="E14" s="45"/>
      <c r="F14" s="45"/>
      <c r="G14" s="240"/>
      <c r="H14" s="240"/>
      <c r="I14" s="27"/>
      <c r="J14" s="240"/>
      <c r="K14" s="241"/>
    </row>
    <row r="15" spans="1:11">
      <c r="B15" s="74"/>
      <c r="C15" s="170" t="s">
        <v>2049</v>
      </c>
      <c r="D15" s="76"/>
      <c r="E15" s="44"/>
      <c r="F15" s="44"/>
      <c r="G15" s="240"/>
      <c r="H15" s="240"/>
      <c r="I15" s="27"/>
      <c r="J15" s="240"/>
      <c r="K15" s="241"/>
    </row>
    <row r="16" spans="1:11">
      <c r="B16" s="72">
        <v>9</v>
      </c>
      <c r="C16" s="78" t="s">
        <v>2048</v>
      </c>
      <c r="D16" s="73">
        <v>5</v>
      </c>
      <c r="E16" s="27" cm="1">
        <f t="array" ref="E16">INDEX(Variables!$M$6:$M$15,D16)</f>
        <v>9</v>
      </c>
      <c r="F16" s="27" cm="1">
        <f t="array" ref="F16">INDEX(Variables!$N$6:$N$15,D16)</f>
        <v>17</v>
      </c>
      <c r="G16" s="240">
        <v>44387</v>
      </c>
      <c r="H16" s="240">
        <f>+G16+E16</f>
        <v>44396</v>
      </c>
      <c r="I16" s="27" t="s">
        <v>758</v>
      </c>
      <c r="J16" s="240"/>
      <c r="K16" s="241">
        <v>0.5</v>
      </c>
    </row>
    <row r="17" spans="2:11">
      <c r="B17" s="417"/>
      <c r="C17" s="418" t="s">
        <v>1386</v>
      </c>
      <c r="D17" s="73">
        <v>7</v>
      </c>
      <c r="E17" s="419" cm="1">
        <f t="array" ref="E17">INDEX(Variables!$M$6:$M$15,D17)</f>
        <v>20</v>
      </c>
      <c r="F17" s="419" cm="1">
        <f t="array" ref="F17">INDEX(Variables!$N$6:$N$15,D17)</f>
        <v>28</v>
      </c>
      <c r="G17" s="420"/>
      <c r="H17" s="420"/>
      <c r="I17" s="419" t="s">
        <v>2047</v>
      </c>
      <c r="J17" s="420"/>
      <c r="K17" s="421">
        <v>0</v>
      </c>
    </row>
    <row r="18" spans="2:11">
      <c r="B18" s="75"/>
      <c r="C18" s="79"/>
      <c r="D18" s="77"/>
      <c r="E18" s="27"/>
      <c r="F18" s="27"/>
      <c r="G18" s="240"/>
      <c r="H18" s="240"/>
      <c r="I18" s="27"/>
      <c r="J18" s="240"/>
      <c r="K18" s="241"/>
    </row>
    <row r="19" spans="2:11">
      <c r="B19" s="36">
        <v>10</v>
      </c>
      <c r="C19" s="1" t="s">
        <v>49</v>
      </c>
      <c r="D19" s="57">
        <v>2</v>
      </c>
      <c r="E19" s="27" cm="1">
        <f t="array" ref="E19">INDEX(Variables!$M$6:$M$15,D19)</f>
        <v>5</v>
      </c>
      <c r="F19" s="27" cm="1">
        <f t="array" ref="F19">INDEX(Variables!$N$6:$N$15,D19)</f>
        <v>8</v>
      </c>
      <c r="G19" s="240">
        <v>44397</v>
      </c>
      <c r="H19" s="240">
        <f>+G19+E19</f>
        <v>44402</v>
      </c>
      <c r="I19" s="27" t="s">
        <v>760</v>
      </c>
      <c r="J19" s="240"/>
      <c r="K19" s="241">
        <v>0</v>
      </c>
    </row>
    <row r="20" spans="2:11">
      <c r="B20" s="37">
        <v>11</v>
      </c>
      <c r="C20" s="408" t="s">
        <v>53</v>
      </c>
      <c r="D20" s="58">
        <v>3</v>
      </c>
      <c r="E20" s="27" cm="1">
        <f t="array" ref="E20">INDEX(Variables!$M$6:$M$15,D20)</f>
        <v>7</v>
      </c>
      <c r="F20" s="27" cm="1">
        <f t="array" ref="F20">INDEX(Variables!$N$6:$N$15,D20)</f>
        <v>8</v>
      </c>
      <c r="G20" s="240">
        <v>44401</v>
      </c>
      <c r="H20" s="404">
        <f>+G20+E20</f>
        <v>44408</v>
      </c>
      <c r="I20" s="27" t="s">
        <v>760</v>
      </c>
      <c r="J20" s="240"/>
      <c r="K20" s="241">
        <v>0</v>
      </c>
    </row>
    <row r="21" spans="2:11">
      <c r="E21" s="47">
        <f>SUM(E4:E20)</f>
        <v>157</v>
      </c>
      <c r="F21" s="406">
        <f>+H20-G4</f>
        <v>54</v>
      </c>
      <c r="G21" s="27"/>
      <c r="H21" s="27"/>
      <c r="I21" s="27"/>
      <c r="J21" s="27"/>
      <c r="K21" s="27"/>
    </row>
    <row r="22" spans="2:11">
      <c r="D22" s="5" t="s">
        <v>48</v>
      </c>
      <c r="E22" s="51">
        <f>+E21/30</f>
        <v>5.2333333333333334</v>
      </c>
      <c r="F22" s="407">
        <f>+F21/30</f>
        <v>1.8</v>
      </c>
      <c r="G22" s="239"/>
      <c r="H22" s="239"/>
      <c r="I22" s="239"/>
      <c r="J22" s="242" t="s">
        <v>2050</v>
      </c>
      <c r="K22" s="243">
        <f>SUM(K4:K20)/(COUNT(K4:K12)+2)</f>
        <v>0.71111111111111114</v>
      </c>
    </row>
    <row r="23" spans="2:11">
      <c r="C23" s="71"/>
    </row>
    <row r="24" spans="2:11">
      <c r="F24" s="405"/>
    </row>
  </sheetData>
  <conditionalFormatting sqref="D4:D10 D13:D19">
    <cfRule type="dataBar" priority="16">
      <dataBar>
        <cfvo type="min"/>
        <cfvo type="max"/>
        <color rgb="FFFF555A"/>
      </dataBar>
    </cfRule>
  </conditionalFormatting>
  <conditionalFormatting sqref="D20">
    <cfRule type="dataBar" priority="8">
      <dataBar>
        <cfvo type="min"/>
        <cfvo type="max"/>
        <color rgb="FFFF555A"/>
      </dataBar>
    </cfRule>
  </conditionalFormatting>
  <conditionalFormatting sqref="I5:K5">
    <cfRule type="expression" dxfId="3" priority="7">
      <formula>$I5="Done"</formula>
    </cfRule>
  </conditionalFormatting>
  <conditionalFormatting sqref="I8:K20">
    <cfRule type="expression" dxfId="2" priority="5">
      <formula>$I8="Done"</formula>
    </cfRule>
  </conditionalFormatting>
  <conditionalFormatting sqref="I4:J4">
    <cfRule type="expression" dxfId="1" priority="4">
      <formula>$I4="Done"</formula>
    </cfRule>
  </conditionalFormatting>
  <conditionalFormatting sqref="D11:D12">
    <cfRule type="dataBar" priority="3">
      <dataBar>
        <cfvo type="min"/>
        <cfvo type="max"/>
        <color rgb="FFFF555A"/>
      </dataBar>
    </cfRule>
  </conditionalFormatting>
  <conditionalFormatting sqref="K4">
    <cfRule type="expression" dxfId="0" priority="2">
      <formula>$I4="Done"</formula>
    </cfRule>
  </conditionalFormatting>
  <conditionalFormatting sqref="D4:D20">
    <cfRule type="dataBar" priority="1">
      <dataBar>
        <cfvo type="min"/>
        <cfvo type="max"/>
        <color rgb="FFFF555A"/>
      </dataBar>
      <extLst>
        <ext xmlns:x14="http://schemas.microsoft.com/office/spreadsheetml/2009/9/main" uri="{B025F937-C7B1-47D3-B67F-A62EFF666E3E}">
          <x14:id>{948F9CD7-E09C-4035-AD09-371E8CD17D70}</x14:id>
        </ext>
      </extLst>
    </cfRule>
  </conditionalFormatting>
  <pageMargins left="0.7" right="0.7" top="0.75" bottom="0.75" header="0.3" footer="0.3"/>
  <pageSetup paperSize="9"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dataBar" id="{948F9CD7-E09C-4035-AD09-371E8CD17D70}">
            <x14:dataBar minLength="0" maxLength="100" border="1" negativeBarBorderColorSameAsPositive="0">
              <x14:cfvo type="autoMin"/>
              <x14:cfvo type="autoMax"/>
              <x14:borderColor rgb="FFFF555A"/>
              <x14:negativeFillColor rgb="FFFF0000"/>
              <x14:negativeBorderColor rgb="FFFF0000"/>
              <x14:axisColor rgb="FF000000"/>
            </x14:dataBar>
          </x14:cfRule>
          <xm:sqref>D4:D20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sheetPr>
  <dimension ref="A1:G9"/>
  <sheetViews>
    <sheetView showGridLines="0" workbookViewId="0"/>
  </sheetViews>
  <sheetFormatPr defaultRowHeight="15"/>
  <cols>
    <col min="1" max="1" width="4.7109375" customWidth="1"/>
    <col min="2" max="2" width="7.5703125" style="1" customWidth="1"/>
    <col min="3" max="3" width="27.140625" style="1" bestFit="1" customWidth="1"/>
    <col min="4" max="4" width="39.42578125" style="1" customWidth="1"/>
    <col min="5" max="5" width="11.42578125" style="1" bestFit="1" customWidth="1"/>
    <col min="6" max="6" width="9.42578125" style="1" customWidth="1"/>
    <col min="7" max="7" width="12.140625" style="1" bestFit="1" customWidth="1"/>
  </cols>
  <sheetData>
    <row r="1" spans="1:7">
      <c r="A1" s="178"/>
    </row>
    <row r="3" spans="1:7">
      <c r="B3" s="54" t="s">
        <v>27</v>
      </c>
      <c r="C3" s="54" t="s">
        <v>42</v>
      </c>
      <c r="D3" s="55" t="s">
        <v>28</v>
      </c>
      <c r="E3" s="54" t="s">
        <v>29</v>
      </c>
      <c r="F3" s="54" t="s">
        <v>30</v>
      </c>
      <c r="G3" s="54" t="s">
        <v>51</v>
      </c>
    </row>
    <row r="4" spans="1:7">
      <c r="B4" s="30">
        <v>1</v>
      </c>
      <c r="C4" s="27" t="s">
        <v>43</v>
      </c>
      <c r="D4" s="27" t="s">
        <v>44</v>
      </c>
      <c r="E4" s="27">
        <v>1</v>
      </c>
      <c r="F4" s="27" cm="1">
        <f t="array" ref="F4">INDEX(Variables!$M$6:$M$15,E4)</f>
        <v>3</v>
      </c>
      <c r="G4" s="27" cm="1">
        <f t="array" ref="G4">INDEX(Variables!$N$6:$N$15,E4)</f>
        <v>5</v>
      </c>
    </row>
    <row r="5" spans="1:7">
      <c r="B5" s="30">
        <v>2</v>
      </c>
      <c r="C5" s="27" t="s">
        <v>50</v>
      </c>
      <c r="D5" s="27" t="s">
        <v>45</v>
      </c>
      <c r="E5" s="27"/>
      <c r="F5" s="27">
        <f>+Function!E21</f>
        <v>157</v>
      </c>
      <c r="G5" s="27">
        <f>+Function!F21</f>
        <v>54</v>
      </c>
    </row>
    <row r="6" spans="1:7">
      <c r="B6" s="30">
        <v>3</v>
      </c>
      <c r="C6" s="27" t="s">
        <v>49</v>
      </c>
      <c r="D6" s="27"/>
      <c r="E6" s="27">
        <v>2</v>
      </c>
      <c r="F6" s="27" cm="1">
        <f t="array" ref="F6">INDEX(Variables!$M$6:$M$15,E6)</f>
        <v>5</v>
      </c>
      <c r="G6" s="27" cm="1">
        <f t="array" ref="G6">INDEX(Variables!$N$6:$N$15,E6)</f>
        <v>8</v>
      </c>
    </row>
    <row r="7" spans="1:7">
      <c r="B7" s="30">
        <v>4</v>
      </c>
      <c r="C7" s="27" t="s">
        <v>53</v>
      </c>
      <c r="D7" s="27"/>
      <c r="E7" s="27">
        <v>2</v>
      </c>
      <c r="F7" s="27" cm="1">
        <f t="array" ref="F7">INDEX(Variables!$M$6:$M$15,E7)</f>
        <v>5</v>
      </c>
      <c r="G7" s="27" cm="1">
        <f t="array" ref="G7">INDEX(Variables!$N$6:$N$15,E7)</f>
        <v>8</v>
      </c>
    </row>
    <row r="8" spans="1:7">
      <c r="F8" s="52">
        <f>SUM(F4:F7)</f>
        <v>170</v>
      </c>
      <c r="G8" s="52">
        <f>SUM(G4:G7)</f>
        <v>75</v>
      </c>
    </row>
    <row r="9" spans="1:7">
      <c r="E9" s="50" t="s">
        <v>48</v>
      </c>
      <c r="F9" s="53">
        <f>+F8/30</f>
        <v>5.666666666666667</v>
      </c>
      <c r="G9" s="53">
        <f>+G8/30</f>
        <v>2.5</v>
      </c>
    </row>
  </sheetData>
  <pageMargins left="0.7" right="0.7" top="0.75" bottom="0.75" header="0.3" footer="0.3"/>
  <ignoredErrors>
    <ignoredError sqref="F5:G5"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59999389629810485"/>
    <pageSetUpPr autoPageBreaks="0"/>
  </sheetPr>
  <dimension ref="A4:D26"/>
  <sheetViews>
    <sheetView showGridLines="0" tabSelected="1" workbookViewId="0">
      <pane ySplit="2" topLeftCell="A3" activePane="bottomLeft" state="frozen"/>
      <selection pane="bottomLeft" activeCell="L33" sqref="L33"/>
    </sheetView>
  </sheetViews>
  <sheetFormatPr defaultColWidth="9" defaultRowHeight="15"/>
  <cols>
    <col min="1" max="1" width="7" customWidth="1"/>
    <col min="2" max="2" width="6.42578125" customWidth="1"/>
    <col min="3" max="3" width="5.28515625" customWidth="1"/>
    <col min="4" max="4" width="16.85546875" bestFit="1" customWidth="1"/>
  </cols>
  <sheetData>
    <row r="4" spans="1:4">
      <c r="D4" s="549" t="s">
        <v>4375</v>
      </c>
    </row>
    <row r="5" spans="1:4">
      <c r="A5" s="178"/>
    </row>
    <row r="12" spans="1:4">
      <c r="D12" s="28"/>
    </row>
    <row r="13" spans="1:4">
      <c r="D13" s="28"/>
    </row>
    <row r="14" spans="1:4">
      <c r="D14" s="28"/>
    </row>
    <row r="16" spans="1:4">
      <c r="D16" s="28"/>
    </row>
    <row r="17" spans="4:4">
      <c r="D17" s="28"/>
    </row>
    <row r="18" spans="4:4">
      <c r="D18" s="28"/>
    </row>
    <row r="20" spans="4:4">
      <c r="D20" s="28"/>
    </row>
    <row r="21" spans="4:4">
      <c r="D21" s="28"/>
    </row>
    <row r="22" spans="4:4">
      <c r="D22" s="28"/>
    </row>
    <row r="24" spans="4:4">
      <c r="D24" s="28"/>
    </row>
    <row r="25" spans="4:4">
      <c r="D25" s="28"/>
    </row>
    <row r="26" spans="4:4">
      <c r="D26" s="2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17C8-11D9-48B5-A8F4-BA03B3B50A0C}">
  <sheetPr codeName="Sheet36" filterMode="1">
    <tabColor theme="8" tint="-0.499984740745262"/>
  </sheetPr>
  <dimension ref="B1:AH50"/>
  <sheetViews>
    <sheetView showGridLines="0" showRowColHeaders="0" workbookViewId="0">
      <pane ySplit="12" topLeftCell="A13" activePane="bottomLeft" state="frozen"/>
      <selection pane="bottomLeft" activeCell="E16" sqref="E16"/>
    </sheetView>
  </sheetViews>
  <sheetFormatPr defaultRowHeight="12.75"/>
  <cols>
    <col min="1" max="1" width="3" style="146" customWidth="1"/>
    <col min="2" max="2" width="4.5703125" style="146" hidden="1" customWidth="1"/>
    <col min="3" max="3" width="37" style="146" hidden="1" customWidth="1"/>
    <col min="4" max="4" width="4.5703125" style="146" hidden="1" customWidth="1"/>
    <col min="5" max="5" width="4.7109375" style="146" customWidth="1"/>
    <col min="6" max="6" width="18.28515625" style="146" customWidth="1"/>
    <col min="7" max="7" width="50.85546875" style="146" bestFit="1" customWidth="1"/>
    <col min="8" max="8" width="16.7109375" style="146" bestFit="1" customWidth="1"/>
    <col min="9" max="9" width="11.7109375" style="146" bestFit="1" customWidth="1"/>
    <col min="10" max="10" width="10.85546875" style="146" customWidth="1"/>
    <col min="11" max="11" width="22.5703125" style="146" customWidth="1"/>
    <col min="12" max="12" width="9.140625" style="146" customWidth="1"/>
    <col min="13" max="13" width="11.42578125" style="146" customWidth="1"/>
    <col min="14" max="14" width="34.140625" style="146" customWidth="1"/>
    <col min="15" max="15" width="11.140625" style="146" customWidth="1"/>
    <col min="16" max="16" width="23.140625" style="146" customWidth="1"/>
    <col min="17" max="17" width="17.5703125" style="146" bestFit="1" customWidth="1"/>
    <col min="18" max="18" width="16.28515625" style="146" customWidth="1"/>
    <col min="19" max="19" width="27.7109375" style="157" hidden="1" customWidth="1"/>
    <col min="20" max="20" width="39.28515625" style="157" bestFit="1" customWidth="1"/>
    <col min="21" max="26" width="9.140625" style="146"/>
    <col min="27" max="27" width="8.42578125" style="146" bestFit="1" customWidth="1"/>
    <col min="28" max="28" width="7.5703125" style="146" bestFit="1" customWidth="1"/>
    <col min="29" max="29" width="22.42578125" style="146" bestFit="1" customWidth="1"/>
    <col min="30" max="30" width="16.7109375" style="146" bestFit="1" customWidth="1"/>
    <col min="31" max="31" width="22.42578125" style="146" bestFit="1" customWidth="1"/>
    <col min="32" max="32" width="15.140625" style="146" bestFit="1" customWidth="1"/>
    <col min="33" max="33" width="9.5703125" style="146" bestFit="1" customWidth="1"/>
    <col min="34" max="34" width="42.28515625" style="146" bestFit="1" customWidth="1"/>
    <col min="35" max="16384" width="9.140625" style="146"/>
  </cols>
  <sheetData>
    <row r="1" spans="3:34">
      <c r="E1" s="162"/>
    </row>
    <row r="2" spans="3:34">
      <c r="T2" s="181" t="s">
        <v>116</v>
      </c>
    </row>
    <row r="3" spans="3:34" ht="15" customHeight="1">
      <c r="E3" s="572" t="s">
        <v>674</v>
      </c>
      <c r="F3" s="573"/>
      <c r="G3" s="380" t="s">
        <v>1112</v>
      </c>
      <c r="I3" s="568" t="s">
        <v>362</v>
      </c>
      <c r="J3" s="568"/>
      <c r="K3" s="507" t="s">
        <v>4383</v>
      </c>
      <c r="L3" s="508"/>
      <c r="M3" s="512" t="str">
        <f>IF(UPPER(LEFT(K3,5))="HTTPS","ONLINE","LOCAL")</f>
        <v>LOCAL</v>
      </c>
      <c r="T3" s="146"/>
    </row>
    <row r="4" spans="3:34">
      <c r="E4" s="570" t="s">
        <v>681</v>
      </c>
      <c r="F4" s="571"/>
      <c r="G4" s="380" t="s">
        <v>1107</v>
      </c>
      <c r="I4" s="569" t="s">
        <v>697</v>
      </c>
      <c r="J4" s="569"/>
      <c r="K4" s="506" t="s">
        <v>700</v>
      </c>
      <c r="L4" s="510" t="str">
        <f>HYPERLINK("["&amp;K3&amp;"/"&amp;IF(M3="LOCAL","",G4&amp;"/")&amp;K4&amp;"]"," VIEW PAGE")</f>
        <v xml:space="preserve"> VIEW PAGE</v>
      </c>
      <c r="T4" s="146"/>
    </row>
    <row r="5" spans="3:34">
      <c r="E5" s="570" t="s">
        <v>693</v>
      </c>
      <c r="F5" s="571"/>
      <c r="G5" s="380" t="s">
        <v>453</v>
      </c>
      <c r="T5" s="146"/>
    </row>
    <row r="6" spans="3:34">
      <c r="E6" s="570" t="s">
        <v>549</v>
      </c>
      <c r="F6" s="571"/>
      <c r="G6" s="380" t="str" cm="1">
        <f t="array" aca="1" ref="G6" ca="1">INDEX(INDIRECT("Variables!"&amp;IF(MATCH(LEFT(E6,6),Variables!$B$54:$D$54,0)=1,"B55:B59","C55:C59")),IF(RIGHT(E6,1)="Q",1,2))&amp;IF(LEFT(E6,6)="APINEW",TRIM(G4),"")</f>
        <v>pythonLT</v>
      </c>
    </row>
    <row r="7" spans="3:34" ht="15" customHeight="1">
      <c r="E7" s="566" t="s">
        <v>4475</v>
      </c>
      <c r="F7" s="567"/>
      <c r="G7" s="380" t="s">
        <v>746</v>
      </c>
      <c r="I7" s="574"/>
      <c r="J7" s="574"/>
      <c r="K7" s="565"/>
      <c r="L7" s="565"/>
    </row>
    <row r="8" spans="3:34">
      <c r="E8" s="566" t="s">
        <v>745</v>
      </c>
      <c r="F8" s="567"/>
      <c r="G8" s="380" t="str">
        <f>G4&amp;"ModelCtl.json"</f>
        <v>XOLModelCtl.json</v>
      </c>
    </row>
    <row r="9" spans="3:34">
      <c r="E9" s="566" t="s">
        <v>1108</v>
      </c>
      <c r="F9" s="567"/>
      <c r="G9" s="380" t="str">
        <f>"/DMQ/"&amp;G4</f>
        <v>/DMQ/XOL</v>
      </c>
      <c r="R9" s="520"/>
    </row>
    <row r="10" spans="3:34">
      <c r="Q10" s="161"/>
      <c r="R10" s="181" cm="1">
        <f t="array" aca="1" ref="R10" ca="1">INDIRECT("Q"&amp;CELL("row"))</f>
        <v>0</v>
      </c>
    </row>
    <row r="11" spans="3:34" s="181" customFormat="1" ht="13.5" thickBot="1">
      <c r="E11" s="237">
        <f ca="1">MAX(E13:E50)-COUNTIFS(O13:O50,"disable")</f>
        <v>22</v>
      </c>
      <c r="F11" s="515" t="s">
        <v>4567</v>
      </c>
      <c r="G11" s="181" t="s">
        <v>4521</v>
      </c>
      <c r="H11" s="181" t="s">
        <v>684</v>
      </c>
      <c r="I11" s="181" t="s">
        <v>4453</v>
      </c>
      <c r="J11" s="181" t="s">
        <v>685</v>
      </c>
      <c r="K11" s="181" t="s">
        <v>710</v>
      </c>
      <c r="L11" s="181" t="s">
        <v>752</v>
      </c>
      <c r="M11" s="181" t="s">
        <v>753</v>
      </c>
      <c r="N11" s="181" t="s">
        <v>4434</v>
      </c>
      <c r="O11" s="181" t="s">
        <v>4450</v>
      </c>
      <c r="Q11" s="181" t="s">
        <v>724</v>
      </c>
      <c r="R11" s="181" t="s">
        <v>692</v>
      </c>
      <c r="S11" s="181" t="s">
        <v>709</v>
      </c>
      <c r="AA11" s="540" t="s">
        <v>4495</v>
      </c>
      <c r="AB11" s="157"/>
      <c r="AC11" s="157"/>
      <c r="AD11" s="157"/>
      <c r="AE11" s="157"/>
      <c r="AF11" s="157"/>
      <c r="AG11" s="157"/>
      <c r="AH11" s="157"/>
    </row>
    <row r="12" spans="3:34" s="511" customFormat="1" ht="15.75" customHeight="1" thickBot="1">
      <c r="C12" s="158" t="s">
        <v>688</v>
      </c>
      <c r="D12" s="158" t="s">
        <v>689</v>
      </c>
      <c r="E12" s="545" t="s">
        <v>13</v>
      </c>
      <c r="F12" s="546" t="s">
        <v>683</v>
      </c>
      <c r="G12" s="546" t="s">
        <v>54</v>
      </c>
      <c r="H12" s="546" t="s">
        <v>4501</v>
      </c>
      <c r="I12" s="546" t="s">
        <v>4500</v>
      </c>
      <c r="J12" s="546" t="s">
        <v>682</v>
      </c>
      <c r="K12" s="547" t="s">
        <v>4496</v>
      </c>
      <c r="L12" s="547" t="s">
        <v>310</v>
      </c>
      <c r="M12" s="547" t="s">
        <v>748</v>
      </c>
      <c r="N12" s="547" t="s">
        <v>4384</v>
      </c>
      <c r="O12" s="563" t="s">
        <v>366</v>
      </c>
      <c r="P12" s="564"/>
      <c r="Q12" s="547" t="s">
        <v>4399</v>
      </c>
      <c r="R12" s="548" t="s">
        <v>4380</v>
      </c>
      <c r="S12" s="514" t="s">
        <v>690</v>
      </c>
      <c r="AA12" s="538" t="s">
        <v>310</v>
      </c>
      <c r="AB12" s="538" t="s">
        <v>748</v>
      </c>
      <c r="AC12" s="538" t="s">
        <v>363</v>
      </c>
      <c r="AD12" s="538" t="s">
        <v>361</v>
      </c>
      <c r="AE12" s="538" t="s">
        <v>663</v>
      </c>
      <c r="AF12" s="538" t="s">
        <v>362</v>
      </c>
      <c r="AG12" s="538" t="s">
        <v>396</v>
      </c>
      <c r="AH12" s="538" t="s">
        <v>366</v>
      </c>
    </row>
    <row r="13" spans="3:34" ht="15.75">
      <c r="C13" s="159" t="str">
        <f>Variables!$C$12&amp;F13&amp;"!A1"</f>
        <v>[ProjectsXOLs.xlsm]MENU!A1</v>
      </c>
      <c r="D13" s="158">
        <v>1</v>
      </c>
      <c r="E13" s="513">
        <f t="shared" ref="E13:E50" si="0">HYPERLINK(C13,D13)</f>
        <v>1</v>
      </c>
      <c r="F13" s="163" t="s">
        <v>449</v>
      </c>
      <c r="G13" s="542" t="str" cm="1">
        <f t="array" aca="1" ref="G13" ca="1">IFERROR(INDIRECT($F13&amp;"!"&amp;G$11),"")</f>
        <v>Menu Management, Program setup,Rights Setup</v>
      </c>
      <c r="H13" s="530" t="str" cm="1">
        <f t="array" aca="1" ref="H13" ca="1">IFERROR(INDIRECT($F13&amp;"!"&amp;H$11),"")</f>
        <v>MenuTable</v>
      </c>
      <c r="I13" s="166" t="str" cm="1">
        <f t="array" aca="1" ref="I13" ca="1">IFERROR(INDIRECT($F13&amp;"!"&amp;I$11),"")</f>
        <v>XOLappsetup</v>
      </c>
      <c r="J13" s="550" cm="1">
        <f t="array" aca="1" ref="J13" ca="1">IFERROR(INDIRECT($F13&amp;"!"&amp;J$11),"")</f>
        <v>8</v>
      </c>
      <c r="K13" s="541" t="str">
        <f ca="1">_xlfn.XLOOKUP(M13,$AA$12:$AA$39,$AC$12:$AC$39,N13,0)</f>
        <v>Setup &amp; Configuration</v>
      </c>
      <c r="L13" s="529" t="str" cm="1">
        <f t="array" aca="1" ref="L13" ca="1">IFERROR(INDIRECT($F13&amp;"!"&amp;L$11),"")</f>
        <v>[98501]</v>
      </c>
      <c r="M13" s="529" t="str" cm="1">
        <f t="array" aca="1" ref="M13" ca="1">IFERROR(INDIRECT($F13&amp;"!"&amp;M$11),"")</f>
        <v>[980]</v>
      </c>
      <c r="N13" s="523" t="str" cm="1">
        <f t="array" aca="1" ref="N13" ca="1">IFERROR(INDIRECT($F13&amp;"!"&amp;N$11),"")</f>
        <v>Menu Setup</v>
      </c>
      <c r="O13" s="561" t="str" cm="1">
        <f t="array" aca="1" ref="O13" ca="1">IFERROR(INDIRECT($F13&amp;"!"&amp;O$11),"")</f>
        <v>admin</v>
      </c>
      <c r="P13" s="562"/>
      <c r="Q13" s="523" t="str" cm="1">
        <f t="array" aca="1" ref="Q13" ca="1">IFERROR(INDIRECT($F13&amp;"!"&amp;Q$11),"")</f>
        <v>UEM9001.html</v>
      </c>
      <c r="R13" s="543" t="str">
        <f ca="1">IF($M$3="LOCAL",IF(E13="","",HYPERLINK("["&amp;$K$3&amp;"/"&amp;Q13&amp;"]","ý")),"")</f>
        <v>ý</v>
      </c>
      <c r="S13" s="527" t="str" cm="1">
        <f t="array" aca="1" ref="S13" ca="1">HYPERLINK("["&amp;INDIRECT($F13&amp;"!"&amp;S$11)&amp;"]",G13 &amp; " - Web Page")</f>
        <v>Menu Management, Program setup,Rights Setup - Web Page</v>
      </c>
      <c r="T13" s="146"/>
      <c r="AA13" s="539" t="s">
        <v>4455</v>
      </c>
      <c r="AB13" s="539"/>
      <c r="AC13" s="539" t="s">
        <v>4478</v>
      </c>
      <c r="AD13" s="539" t="s">
        <v>3162</v>
      </c>
      <c r="AE13" s="539"/>
      <c r="AF13" s="539"/>
      <c r="AG13" s="539"/>
      <c r="AH13" s="539" t="s">
        <v>831</v>
      </c>
    </row>
    <row r="14" spans="3:34" ht="15.75">
      <c r="C14" s="159" t="str">
        <f>Variables!$C$12&amp;F14&amp;"!A1"</f>
        <v>[ProjectsXOLs.xlsm]MASTERPAGE!A1</v>
      </c>
      <c r="D14" s="160">
        <f t="shared" ref="D14:D19" si="1">IF(F14="","",+D13+1)</f>
        <v>2</v>
      </c>
      <c r="E14" s="165">
        <f t="shared" si="0"/>
        <v>2</v>
      </c>
      <c r="F14" s="531" t="s">
        <v>448</v>
      </c>
      <c r="G14" s="542" t="str" cm="1">
        <f t="array" aca="1" ref="G14" ca="1">IFERROR(INDIRECT($F14&amp;"!"&amp;G$11),"")</f>
        <v>Setup &amp; link Program to  Database by Token ID</v>
      </c>
      <c r="H14" s="530" t="str" cm="1">
        <f t="array" aca="1" ref="H14" ca="1">IFERROR(INDIRECT($F14&amp;"!"&amp;H$11),"")</f>
        <v>MasterPageSetUp</v>
      </c>
      <c r="I14" s="166" t="str" cm="1">
        <f t="array" aca="1" ref="I14" ca="1">IFERROR(INDIRECT($F14&amp;"!"&amp;I$11),"")</f>
        <v>XOLappsetup</v>
      </c>
      <c r="J14" s="550" cm="1">
        <f t="array" aca="1" ref="J14" ca="1">IFERROR(INDIRECT($F14&amp;"!"&amp;J$11),"")</f>
        <v>4</v>
      </c>
      <c r="K14" s="541" t="str">
        <f t="shared" ref="K14:K50" ca="1" si="2">_xlfn.XLOOKUP(M14,$AA$12:$AA$39,$AC$12:$AC$39,N14,0)</f>
        <v>Setup &amp; Configuration</v>
      </c>
      <c r="L14" s="529" t="str" cm="1">
        <f t="array" aca="1" ref="L14" ca="1">IFERROR(INDIRECT($F14&amp;"!"&amp;L$11),"")</f>
        <v>[98502]</v>
      </c>
      <c r="M14" s="529" t="str" cm="1">
        <f t="array" aca="1" ref="M14" ca="1">IFERROR(INDIRECT($F14&amp;"!"&amp;M$11),"")</f>
        <v>[980]</v>
      </c>
      <c r="N14" s="523" t="str" cm="1">
        <f t="array" aca="1" ref="N14" ca="1">IFERROR(INDIRECT($F14&amp;"!"&amp;N$11),"")</f>
        <v>MASTER PAGE</v>
      </c>
      <c r="O14" s="559" t="str" cm="1">
        <f t="array" aca="1" ref="O14" ca="1">IFERROR(INDIRECT($F14&amp;"!"&amp;O$11),"")</f>
        <v>admin</v>
      </c>
      <c r="P14" s="560"/>
      <c r="Q14" s="166" t="str" cm="1">
        <f t="array" aca="1" ref="Q14" ca="1">IFERROR(INDIRECT($F14&amp;"!"&amp;Q$11),"")</f>
        <v>EAEM7311.html</v>
      </c>
      <c r="R14" s="544" t="str">
        <f t="shared" ref="R14:R31" ca="1" si="3">IF($M$3="LOCAL",IF(E14="","",HYPERLINK("["&amp;$K$3&amp;"/"&amp;Q14&amp;"]","ý")),"")</f>
        <v>ý</v>
      </c>
      <c r="S14" s="528" t="str" cm="1">
        <f t="array" aca="1" ref="S14" ca="1">HYPERLINK("["&amp;INDIRECT($F14&amp;"!"&amp;S$11)&amp;"]",G14 &amp; " - Web Page")</f>
        <v>Setup &amp; link Program to  Database by Token ID - Web Page</v>
      </c>
      <c r="T14" s="146"/>
      <c r="AA14" s="537" t="s">
        <v>749</v>
      </c>
      <c r="AB14" s="537"/>
      <c r="AC14" s="537" t="s">
        <v>4457</v>
      </c>
      <c r="AD14" s="537" t="s">
        <v>3791</v>
      </c>
      <c r="AE14" s="537" t="s">
        <v>4457</v>
      </c>
      <c r="AF14" s="537" t="s">
        <v>4479</v>
      </c>
      <c r="AG14" s="537" t="s">
        <v>4480</v>
      </c>
      <c r="AH14" s="537"/>
    </row>
    <row r="15" spans="3:34" ht="15.75">
      <c r="C15" s="159" t="str">
        <f>Variables!$C$12&amp;F15&amp;"!A1"</f>
        <v>[ProjectsXOLs.xlsm]USERS!A1</v>
      </c>
      <c r="D15" s="160">
        <f t="shared" si="1"/>
        <v>3</v>
      </c>
      <c r="E15" s="165">
        <f t="shared" si="0"/>
        <v>3</v>
      </c>
      <c r="F15" s="531" t="s">
        <v>431</v>
      </c>
      <c r="G15" s="542" t="str" cm="1">
        <f t="array" aca="1" ref="G15" ca="1">IFERROR(INDIRECT($F15&amp;"!"&amp;G$11),"")</f>
        <v>User Setup, user info, user name, password, Rigths</v>
      </c>
      <c r="H15" s="530" t="str" cm="1">
        <f t="array" aca="1" ref="H15" ca="1">IFERROR(INDIRECT($F15&amp;"!"&amp;H$11),"")</f>
        <v>MainUsrs</v>
      </c>
      <c r="I15" s="166" t="str" cm="1">
        <f t="array" aca="1" ref="I15" ca="1">IFERROR(INDIRECT($F15&amp;"!"&amp;I$11),"")</f>
        <v>XOLappsetup</v>
      </c>
      <c r="J15" s="550" cm="1">
        <f t="array" aca="1" ref="J15" ca="1">IFERROR(INDIRECT($F15&amp;"!"&amp;J$11),"")</f>
        <v>16</v>
      </c>
      <c r="K15" s="541" t="str">
        <f t="shared" ca="1" si="2"/>
        <v>User Information</v>
      </c>
      <c r="L15" s="529" t="str" cm="1">
        <f t="array" aca="1" ref="L15" ca="1">IFERROR(INDIRECT($F15&amp;"!"&amp;L$11),"")</f>
        <v>[990]</v>
      </c>
      <c r="M15" s="529" t="str" cm="1">
        <f t="array" aca="1" ref="M15" ca="1">IFERROR(INDIRECT($F15&amp;"!"&amp;M$11),"")</f>
        <v/>
      </c>
      <c r="N15" s="523" t="str" cm="1">
        <f t="array" aca="1" ref="N15" ca="1">IFERROR(INDIRECT($F15&amp;"!"&amp;N$11),"")</f>
        <v>User Information</v>
      </c>
      <c r="O15" s="559" t="str" cm="1">
        <f t="array" aca="1" ref="O15" ca="1">IFERROR(INDIRECT($F15&amp;"!"&amp;O$11),"")</f>
        <v>admin</v>
      </c>
      <c r="P15" s="560"/>
      <c r="Q15" s="166" t="str" cm="1">
        <f t="array" aca="1" ref="Q15" ca="1">IFERROR(INDIRECT($F15&amp;"!"&amp;Q$11),"")</f>
        <v>SSSU9019.html</v>
      </c>
      <c r="R15" s="544" t="str">
        <f t="shared" ca="1" si="3"/>
        <v>ý</v>
      </c>
      <c r="S15" s="528" t="str" cm="1">
        <f t="array" aca="1" ref="S15" ca="1">HYPERLINK("["&amp;INDIRECT($F15&amp;"!"&amp;S$11)&amp;"]",G15 &amp; " - Web Page")</f>
        <v>User Setup, user info, user name, password, Rigths - Web Page</v>
      </c>
      <c r="T15" s="146"/>
      <c r="AA15" s="537" t="s">
        <v>4481</v>
      </c>
      <c r="AB15" s="537"/>
      <c r="AC15" s="537" t="s">
        <v>4482</v>
      </c>
      <c r="AD15" s="537" t="s">
        <v>3638</v>
      </c>
      <c r="AE15" s="537"/>
      <c r="AF15" s="537" t="s">
        <v>4483</v>
      </c>
      <c r="AG15" s="537"/>
      <c r="AH15" s="537"/>
    </row>
    <row r="16" spans="3:34" ht="15.75">
      <c r="C16" s="159" t="str">
        <f>Variables!$C$12&amp;F16&amp;"!A1"</f>
        <v>[ProjectsXOLs.xlsm]AccountChart!A1</v>
      </c>
      <c r="D16" s="160">
        <f t="shared" si="1"/>
        <v>4</v>
      </c>
      <c r="E16" s="165">
        <f t="shared" si="0"/>
        <v>4</v>
      </c>
      <c r="F16" s="533" t="s">
        <v>4471</v>
      </c>
      <c r="G16" s="542" t="str" cm="1">
        <f t="array" aca="1" ref="G16" ca="1">IFERROR(INDIRECT($F16&amp;"!"&amp;G$11),"")</f>
        <v>Type of Expenses with Accounting Code</v>
      </c>
      <c r="H16" s="530" t="str" cm="1">
        <f t="array" aca="1" ref="H16" ca="1">IFERROR(INDIRECT($F16&amp;"!"&amp;H$11),"")</f>
        <v>ACCOUNTCHART</v>
      </c>
      <c r="I16" s="166" t="str" cm="1">
        <f t="array" aca="1" ref="I16" ca="1">IFERROR(INDIRECT($F16&amp;"!"&amp;I$11),"")</f>
        <v>ExtraOnLine</v>
      </c>
      <c r="J16" s="550" cm="1">
        <f t="array" aca="1" ref="J16" ca="1">IFERROR(INDIRECT($F16&amp;"!"&amp;J$11),"")</f>
        <v>9</v>
      </c>
      <c r="K16" s="541" t="str">
        <f t="shared" ca="1" si="2"/>
        <v>Master Files</v>
      </c>
      <c r="L16" s="529" t="str" cm="1">
        <f t="array" aca="1" ref="L16" ca="1">IFERROR(INDIRECT($F16&amp;"!"&amp;L$11),"")</f>
        <v>[85111]</v>
      </c>
      <c r="M16" s="529" t="str" cm="1">
        <f t="array" aca="1" ref="M16" ca="1">IFERROR(INDIRECT($F16&amp;"!"&amp;M$11),"")</f>
        <v>[85110]</v>
      </c>
      <c r="N16" s="523" t="str" cm="1">
        <f t="array" aca="1" ref="N16" ca="1">IFERROR(INDIRECT($F16&amp;"!"&amp;N$11),"")</f>
        <v>Account Code (Expenses Code)</v>
      </c>
      <c r="O16" s="559" t="str" cm="1">
        <f t="array" aca="1" ref="O16" ca="1">IFERROR(INDIRECT($F16&amp;"!"&amp;O$11),"")</f>
        <v>admin,faSupervisor</v>
      </c>
      <c r="P16" s="560"/>
      <c r="Q16" s="166" t="str" cm="1">
        <f t="array" aca="1" ref="Q16" ca="1">IFERROR(INDIRECT($F16&amp;"!"&amp;Q$11),"")</f>
        <v>TCUA101.html</v>
      </c>
      <c r="R16" s="509" t="str">
        <f t="shared" ca="1" si="3"/>
        <v>ý</v>
      </c>
      <c r="S16" s="529" t="str" cm="1">
        <f t="array" aca="1" ref="S16" ca="1">HYPERLINK("["&amp;INDIRECT($F16&amp;"!"&amp;S$11)&amp;"]",G16 &amp; " - Web Page")</f>
        <v>Type of Expenses with Accounting Code - Web Page</v>
      </c>
      <c r="T16" s="146"/>
      <c r="AA16" s="537" t="s">
        <v>4388</v>
      </c>
      <c r="AB16" s="537"/>
      <c r="AC16" s="537" t="s">
        <v>4484</v>
      </c>
      <c r="AD16" s="537" t="s">
        <v>3360</v>
      </c>
      <c r="AE16" s="537" t="s">
        <v>4484</v>
      </c>
      <c r="AF16" s="537"/>
      <c r="AG16" s="537"/>
      <c r="AH16" s="537" t="s">
        <v>4485</v>
      </c>
    </row>
    <row r="17" spans="3:34" ht="15.75">
      <c r="C17" s="159" t="str">
        <f>Variables!$C$12&amp;F17&amp;"!A1"</f>
        <v>[ProjectsXOLs.xlsm]Department!A1</v>
      </c>
      <c r="D17" s="160">
        <f t="shared" si="1"/>
        <v>5</v>
      </c>
      <c r="E17" s="165">
        <f t="shared" si="0"/>
        <v>5</v>
      </c>
      <c r="F17" s="533" t="s">
        <v>377</v>
      </c>
      <c r="G17" s="542" t="str" cm="1">
        <f t="array" aca="1" ref="G17" ca="1">IFERROR(INDIRECT($F17&amp;"!"&amp;G$11),"")</f>
        <v>List of Department</v>
      </c>
      <c r="H17" s="530" t="str" cm="1">
        <f t="array" aca="1" ref="H17" ca="1">IFERROR(INDIRECT($F17&amp;"!"&amp;H$11),"")</f>
        <v>DEPARTMENT</v>
      </c>
      <c r="I17" s="166" t="str" cm="1">
        <f t="array" aca="1" ref="I17" ca="1">IFERROR(INDIRECT($F17&amp;"!"&amp;I$11),"")</f>
        <v>XOLappsetup</v>
      </c>
      <c r="J17" s="550" cm="1">
        <f t="array" aca="1" ref="J17" ca="1">IFERROR(INDIRECT($F17&amp;"!"&amp;J$11),"")</f>
        <v>5</v>
      </c>
      <c r="K17" s="541" t="str">
        <f t="shared" ca="1" si="2"/>
        <v>Master Files</v>
      </c>
      <c r="L17" s="529" t="str" cm="1">
        <f t="array" aca="1" ref="L17" ca="1">IFERROR(INDIRECT($F17&amp;"!"&amp;L$11),"")</f>
        <v>[85112]</v>
      </c>
      <c r="M17" s="529" t="str" cm="1">
        <f t="array" aca="1" ref="M17" ca="1">IFERROR(INDIRECT($F17&amp;"!"&amp;M$11),"")</f>
        <v>[85110]</v>
      </c>
      <c r="N17" s="523" t="str" cm="1">
        <f t="array" aca="1" ref="N17" ca="1">IFERROR(INDIRECT($F17&amp;"!"&amp;N$11),"")</f>
        <v>Expenses Reimbursement &gt; Department</v>
      </c>
      <c r="O17" s="559" t="str" cm="1">
        <f t="array" aca="1" ref="O17" ca="1">IFERROR(INDIRECT($F17&amp;"!"&amp;O$11),"")</f>
        <v>admin</v>
      </c>
      <c r="P17" s="560"/>
      <c r="Q17" s="166" t="str" cm="1">
        <f t="array" aca="1" ref="Q17" ca="1">IFERROR(INDIRECT($F17&amp;"!"&amp;Q$11),"")</f>
        <v>TERD111.html</v>
      </c>
      <c r="R17" s="509" t="str">
        <f t="shared" ca="1" si="3"/>
        <v>ý</v>
      </c>
      <c r="S17" s="529" t="str" cm="1">
        <f t="array" aca="1" ref="S17" ca="1">HYPERLINK("["&amp;INDIRECT($F17&amp;"!"&amp;S$11)&amp;"]",G17 &amp; " - Web Page")</f>
        <v>List of Department - Web Page</v>
      </c>
      <c r="AA17" s="537" t="s">
        <v>4486</v>
      </c>
      <c r="AB17" s="537"/>
      <c r="AC17" s="537" t="s">
        <v>1112</v>
      </c>
      <c r="AD17" s="537" t="s">
        <v>3281</v>
      </c>
      <c r="AE17" s="537" t="s">
        <v>1112</v>
      </c>
      <c r="AF17" s="537"/>
      <c r="AG17" s="537"/>
      <c r="AH17" s="537"/>
    </row>
    <row r="18" spans="3:34" ht="15.75">
      <c r="C18" s="159" t="str">
        <f>Variables!$C$12&amp;F18&amp;"!A1"</f>
        <v>[ProjectsXOLs.xlsm]Division!A1</v>
      </c>
      <c r="D18" s="160">
        <f t="shared" si="1"/>
        <v>6</v>
      </c>
      <c r="E18" s="165">
        <f t="shared" si="0"/>
        <v>6</v>
      </c>
      <c r="F18" s="534" t="s">
        <v>320</v>
      </c>
      <c r="G18" s="542" t="str" cm="1">
        <f t="array" aca="1" ref="G18" ca="1">IFERROR(INDIRECT($F18&amp;"!"&amp;G$11),"")</f>
        <v>List of Division (Link from eLeave Division)</v>
      </c>
      <c r="H18" s="530" t="str" cm="1">
        <f t="array" aca="1" ref="H18" ca="1">IFERROR(INDIRECT($F18&amp;"!"&amp;H$11),"")</f>
        <v>XOLDivision</v>
      </c>
      <c r="I18" s="166" t="str" cm="1">
        <f t="array" aca="1" ref="I18" ca="1">IFERROR(INDIRECT($F18&amp;"!"&amp;I$11),"")</f>
        <v>ExtraOnLine</v>
      </c>
      <c r="J18" s="550" cm="1">
        <f t="array" aca="1" ref="J18" ca="1">IFERROR(INDIRECT($F18&amp;"!"&amp;J$11),"")</f>
        <v>4</v>
      </c>
      <c r="K18" s="541" t="str">
        <f t="shared" ca="1" si="2"/>
        <v>Master Files</v>
      </c>
      <c r="L18" s="529" t="str" cm="1">
        <f t="array" aca="1" ref="L18" ca="1">IFERROR(INDIRECT($F18&amp;"!"&amp;L$11),"")</f>
        <v>[85113]</v>
      </c>
      <c r="M18" s="529" t="str" cm="1">
        <f t="array" aca="1" ref="M18" ca="1">IFERROR(INDIRECT($F18&amp;"!"&amp;M$11),"")</f>
        <v>[85110]</v>
      </c>
      <c r="N18" s="523" t="str" cm="1">
        <f t="array" aca="1" ref="N18" ca="1">IFERROR(INDIRECT($F18&amp;"!"&amp;N$11),"")</f>
        <v>Expenses Reimbursement &gt; Division</v>
      </c>
      <c r="O18" s="559" t="str" cm="1">
        <f t="array" aca="1" ref="O18" ca="1">IFERROR(INDIRECT($F18&amp;"!"&amp;O$11),"")</f>
        <v>admin</v>
      </c>
      <c r="P18" s="560"/>
      <c r="Q18" s="166" t="str" cm="1">
        <f t="array" aca="1" ref="Q18" ca="1">IFERROR(INDIRECT($F18&amp;"!"&amp;Q$11),"")</f>
        <v>NISD456.html</v>
      </c>
      <c r="R18" s="509" t="str">
        <f t="shared" ca="1" si="3"/>
        <v>ý</v>
      </c>
      <c r="S18" s="529" t="str" cm="1">
        <f t="array" aca="1" ref="S18" ca="1">IFERROR(HYPERLINK("["&amp;INDIRECT($F18&amp;"!"&amp;S$11)&amp;"]",G18 &amp; " - Web Page"),"")</f>
        <v>List of Division (Link from eLeave Division) - Web Page</v>
      </c>
      <c r="AA18" s="537" t="s">
        <v>3936</v>
      </c>
      <c r="AB18" s="537"/>
      <c r="AC18" s="537" t="s">
        <v>4487</v>
      </c>
      <c r="AD18" s="537" t="s">
        <v>2874</v>
      </c>
      <c r="AE18" s="537" t="s">
        <v>4487</v>
      </c>
      <c r="AF18" s="537"/>
      <c r="AG18" s="537"/>
      <c r="AH18" s="537" t="s">
        <v>4469</v>
      </c>
    </row>
    <row r="19" spans="3:34" ht="15.75" hidden="1">
      <c r="C19" s="159" t="str">
        <f>Variables!$C$12&amp;F19&amp;"!A1"</f>
        <v>[ProjectsXOLs.xlsm]ExpensesGroup!A1</v>
      </c>
      <c r="D19" s="160">
        <f t="shared" si="1"/>
        <v>7</v>
      </c>
      <c r="E19" s="165">
        <f t="shared" si="0"/>
        <v>7</v>
      </c>
      <c r="F19" s="533" t="s">
        <v>2102</v>
      </c>
      <c r="G19" s="542" t="str" cm="1">
        <f t="array" aca="1" ref="G19" ca="1">IFERROR(INDIRECT($F19&amp;"!"&amp;G$11),"")</f>
        <v>Group of Expenses (Fleet Card,Medical,Travel&amp;Entertainment)</v>
      </c>
      <c r="H19" s="530" t="str" cm="1">
        <f t="array" aca="1" ref="H19" ca="1">IFERROR(INDIRECT($F19&amp;"!"&amp;H$11),"")</f>
        <v>ExpensesGroup</v>
      </c>
      <c r="I19" s="166" t="str" cm="1">
        <f t="array" aca="1" ref="I19" ca="1">IFERROR(INDIRECT($F19&amp;"!"&amp;I$11),"")</f>
        <v>ExtraOnLine</v>
      </c>
      <c r="J19" s="550" cm="1">
        <f t="array" aca="1" ref="J19" ca="1">IFERROR(INDIRECT($F19&amp;"!"&amp;J$11),"")</f>
        <v>53</v>
      </c>
      <c r="K19" s="541" t="str">
        <f t="shared" ca="1" si="2"/>
        <v>Master Files</v>
      </c>
      <c r="L19" s="529" t="str" cm="1">
        <f t="array" aca="1" ref="L19" ca="1">IFERROR(INDIRECT($F19&amp;"!"&amp;L$11),"")</f>
        <v>[85114]</v>
      </c>
      <c r="M19" s="529" t="str" cm="1">
        <f t="array" aca="1" ref="M19" ca="1">IFERROR(INDIRECT($F19&amp;"!"&amp;M$11),"")</f>
        <v>[85110]</v>
      </c>
      <c r="N19" s="523" t="str" cm="1">
        <f t="array" aca="1" ref="N19" ca="1">IFERROR(INDIRECT($F19&amp;"!"&amp;N$11),"")</f>
        <v>Expenses Group</v>
      </c>
      <c r="O19" s="559" t="str" cm="1">
        <f t="array" aca="1" ref="O19" ca="1">IFERROR(INDIRECT($F19&amp;"!"&amp;O$11),"")</f>
        <v>disable</v>
      </c>
      <c r="P19" s="560"/>
      <c r="Q19" s="166" t="str" cm="1">
        <f t="array" aca="1" ref="Q19" ca="1">IFERROR(INDIRECT($F19&amp;"!"&amp;Q$11),"")</f>
        <v>PXNE9123.html</v>
      </c>
      <c r="R19" s="509" t="str">
        <f t="shared" ca="1" si="3"/>
        <v>ý</v>
      </c>
      <c r="S19" s="529" t="str" cm="1">
        <f t="array" aca="1" ref="S19" ca="1">IFERROR(HYPERLINK("["&amp;INDIRECT($F19&amp;"!"&amp;S$11)&amp;"]",G19 &amp; " - Web Page"),"")</f>
        <v>Group of Expenses (Fleet Card,Medical,Travel&amp;Entertainment) - Web Page</v>
      </c>
      <c r="AA19" s="537" t="s">
        <v>4447</v>
      </c>
      <c r="AB19" s="537"/>
      <c r="AC19" s="537" t="s">
        <v>4488</v>
      </c>
      <c r="AD19" s="537" t="s">
        <v>2338</v>
      </c>
      <c r="AE19" s="537" t="s">
        <v>4489</v>
      </c>
      <c r="AF19" s="537"/>
      <c r="AG19" s="537"/>
      <c r="AH19" s="537" t="s">
        <v>4490</v>
      </c>
    </row>
    <row r="20" spans="3:34" ht="15.75" hidden="1">
      <c r="C20" s="159" t="str">
        <f>Variables!$C$12&amp;F20&amp;"!A1"</f>
        <v>[ProjectsXOLs.xlsm]ExpensesSubGroup!A1</v>
      </c>
      <c r="D20" s="160">
        <f t="shared" ref="D20:D37" si="4">IF(F20="","",+D19+1)</f>
        <v>8</v>
      </c>
      <c r="E20" s="165">
        <f t="shared" si="0"/>
        <v>8</v>
      </c>
      <c r="F20" s="533" t="s">
        <v>2126</v>
      </c>
      <c r="G20" s="542" t="str" cm="1">
        <f t="array" aca="1" ref="G20" ca="1">IFERROR(INDIRECT($F20&amp;"!"&amp;G$11),"")</f>
        <v>Sub Group of Expenses (Express way, Gasoline, etc.)</v>
      </c>
      <c r="H20" s="530" t="str" cm="1">
        <f t="array" aca="1" ref="H20" ca="1">IFERROR(INDIRECT($F20&amp;"!"&amp;H$11),"")</f>
        <v>ExpensesSubGroup</v>
      </c>
      <c r="I20" s="166" t="str" cm="1">
        <f t="array" aca="1" ref="I20" ca="1">IFERROR(INDIRECT($F20&amp;"!"&amp;I$11),"")</f>
        <v>ExtraOnLine</v>
      </c>
      <c r="J20" s="550" cm="1">
        <f t="array" aca="1" ref="J20" ca="1">IFERROR(INDIRECT($F20&amp;"!"&amp;J$11),"")</f>
        <v>8</v>
      </c>
      <c r="K20" s="541" t="str">
        <f t="shared" ca="1" si="2"/>
        <v>Master Files</v>
      </c>
      <c r="L20" s="529" t="str" cm="1">
        <f t="array" aca="1" ref="L20" ca="1">IFERROR(INDIRECT($F20&amp;"!"&amp;L$11),"")</f>
        <v>[85115]</v>
      </c>
      <c r="M20" s="529" t="str" cm="1">
        <f t="array" aca="1" ref="M20" ca="1">IFERROR(INDIRECT($F20&amp;"!"&amp;M$11),"")</f>
        <v>[85110]</v>
      </c>
      <c r="N20" s="523" t="str" cm="1">
        <f t="array" aca="1" ref="N20" ca="1">IFERROR(INDIRECT($F20&amp;"!"&amp;N$11),"")</f>
        <v>Expenses Sub Group</v>
      </c>
      <c r="O20" s="559" t="str" cm="1">
        <f t="array" aca="1" ref="O20" ca="1">IFERROR(INDIRECT($F20&amp;"!"&amp;O$11),"")</f>
        <v>disable</v>
      </c>
      <c r="P20" s="560"/>
      <c r="Q20" s="166" t="str" cm="1">
        <f t="array" aca="1" ref="Q20" ca="1">IFERROR(INDIRECT($F20&amp;"!"&amp;Q$11),"")</f>
        <v>PXNE91231.html</v>
      </c>
      <c r="R20" s="509" t="str">
        <f t="shared" ca="1" si="3"/>
        <v>ý</v>
      </c>
      <c r="S20" s="529" t="str" cm="1">
        <f t="array" aca="1" ref="S20" ca="1">IFERROR(HYPERLINK("["&amp;INDIRECT($F20&amp;"!"&amp;S$11)&amp;"]",G20 &amp; " - Web Page"),"")</f>
        <v>Sub Group of Expenses (Express way, Gasoline, etc.) - Web Page</v>
      </c>
      <c r="AA20" s="537" t="s">
        <v>4491</v>
      </c>
      <c r="AB20" s="537"/>
      <c r="AC20" s="537" t="s">
        <v>4492</v>
      </c>
      <c r="AD20" s="537" t="s">
        <v>3147</v>
      </c>
      <c r="AE20" s="537" t="s">
        <v>4493</v>
      </c>
      <c r="AF20" s="537" t="s">
        <v>4494</v>
      </c>
      <c r="AG20" s="537"/>
      <c r="AH20" s="537"/>
    </row>
    <row r="21" spans="3:34" ht="15.75">
      <c r="C21" s="159" t="str">
        <f>Variables!$C$12&amp;F21&amp;"!A1"</f>
        <v>[ProjectsXOLs.xlsm]ERStatus!A1</v>
      </c>
      <c r="D21" s="160">
        <f t="shared" si="4"/>
        <v>9</v>
      </c>
      <c r="E21" s="165">
        <f t="shared" si="0"/>
        <v>9</v>
      </c>
      <c r="F21" s="533" t="s">
        <v>1265</v>
      </c>
      <c r="G21" s="542" t="str" cm="1">
        <f t="array" aca="1" ref="G21" ca="1">IFERROR(INDIRECT($F21&amp;"!"&amp;G$11),"")</f>
        <v>Status List (Register, Confirm wait for HR, HOD Approved…)</v>
      </c>
      <c r="H21" s="530" t="str" cm="1">
        <f t="array" aca="1" ref="H21" ca="1">IFERROR(INDIRECT($F21&amp;"!"&amp;H$11),"")</f>
        <v>ERSTATUS</v>
      </c>
      <c r="I21" s="166" t="str" cm="1">
        <f t="array" aca="1" ref="I21" ca="1">IFERROR(INDIRECT($F21&amp;"!"&amp;I$11),"")</f>
        <v>ExtraOnLine</v>
      </c>
      <c r="J21" s="550" cm="1">
        <f t="array" aca="1" ref="J21" ca="1">IFERROR(INDIRECT($F21&amp;"!"&amp;J$11),"")</f>
        <v>5</v>
      </c>
      <c r="K21" s="541" t="str">
        <f t="shared" ca="1" si="2"/>
        <v>Master Files</v>
      </c>
      <c r="L21" s="529" t="str" cm="1">
        <f t="array" aca="1" ref="L21" ca="1">IFERROR(INDIRECT($F21&amp;"!"&amp;L$11),"")</f>
        <v>[85116]</v>
      </c>
      <c r="M21" s="529" t="str" cm="1">
        <f t="array" aca="1" ref="M21" ca="1">IFERROR(INDIRECT($F21&amp;"!"&amp;M$11),"")</f>
        <v>[85110]</v>
      </c>
      <c r="N21" s="523" t="str" cm="1">
        <f t="array" aca="1" ref="N21" ca="1">IFERROR(INDIRECT($F21&amp;"!"&amp;N$11),"")</f>
        <v>Expenses Reimbursement &gt; Status</v>
      </c>
      <c r="O21" s="559" t="str" cm="1">
        <f t="array" aca="1" ref="O21" ca="1">IFERROR(INDIRECT($F21&amp;"!"&amp;O$11),"")</f>
        <v>admin,faSupervisor</v>
      </c>
      <c r="P21" s="560"/>
      <c r="Q21" s="166" t="str" cm="1">
        <f t="array" aca="1" ref="Q21" ca="1">IFERROR(INDIRECT($F21&amp;"!"&amp;Q$11),"")</f>
        <v>SRAE120.html</v>
      </c>
      <c r="R21" s="509" t="str">
        <f t="shared" ca="1" si="3"/>
        <v>ý</v>
      </c>
      <c r="S21" s="529" t="str" cm="1">
        <f t="array" aca="1" ref="S21" ca="1">IFERROR(HYPERLINK("["&amp;INDIRECT($F21&amp;"!"&amp;S$11)&amp;"]",G21 &amp; " - Web Page"),"")</f>
        <v>Status List (Register, Confirm wait for HR, HOD Approved…) - Web Page</v>
      </c>
    </row>
    <row r="22" spans="3:34" ht="15.75">
      <c r="C22" s="159" t="str">
        <f>Variables!$C$12&amp;F22&amp;"!A1"</f>
        <v>[ProjectsXOLs.xlsm]Approver!A1</v>
      </c>
      <c r="D22" s="160">
        <f t="shared" si="4"/>
        <v>10</v>
      </c>
      <c r="E22" s="165">
        <f t="shared" si="0"/>
        <v>10</v>
      </c>
      <c r="F22" s="533" t="s">
        <v>4108</v>
      </c>
      <c r="G22" s="542" t="str" cm="1">
        <f t="array" aca="1" ref="G22" ca="1">IFERROR(INDIRECT($F22&amp;"!"&amp;G$11),"")</f>
        <v>Approver set , HOD for Fleet Card, HOD by Range for Travel&amp;Entertain</v>
      </c>
      <c r="H22" s="530" t="str" cm="1">
        <f t="array" aca="1" ref="H22" ca="1">IFERROR(INDIRECT($F22&amp;"!"&amp;H$11),"")</f>
        <v>Approver</v>
      </c>
      <c r="I22" s="166" t="str" cm="1">
        <f t="array" aca="1" ref="I22" ca="1">IFERROR(INDIRECT($F22&amp;"!"&amp;I$11),"")</f>
        <v>ExtraOnLine</v>
      </c>
      <c r="J22" s="550" cm="1">
        <f t="array" aca="1" ref="J22" ca="1">IFERROR(INDIRECT($F22&amp;"!"&amp;J$11),"")</f>
        <v>11</v>
      </c>
      <c r="K22" s="541" t="str">
        <f t="shared" ca="1" si="2"/>
        <v>Master Files</v>
      </c>
      <c r="L22" s="529" t="str" cm="1">
        <f t="array" aca="1" ref="L22" ca="1">IFERROR(INDIRECT($F22&amp;"!"&amp;L$11),"")</f>
        <v>[85118]</v>
      </c>
      <c r="M22" s="529" t="str" cm="1">
        <f t="array" aca="1" ref="M22" ca="1">IFERROR(INDIRECT($F22&amp;"!"&amp;M$11),"")</f>
        <v>[85110]</v>
      </c>
      <c r="N22" s="523" t="str" cm="1">
        <f t="array" aca="1" ref="N22" ca="1">IFERROR(INDIRECT($F22&amp;"!"&amp;N$11),"")</f>
        <v>Approver Maintenance</v>
      </c>
      <c r="O22" s="559" t="str" cm="1">
        <f t="array" aca="1" ref="O22" ca="1">IFERROR(INDIRECT($F22&amp;"!"&amp;O$11),"")</f>
        <v>admin,faSupervisor,hrSupervisor</v>
      </c>
      <c r="P22" s="560"/>
      <c r="Q22" s="166" t="str" cm="1">
        <f t="array" aca="1" ref="Q22" ca="1">IFERROR(INDIRECT($F22&amp;"!"&amp;Q$11),"")</f>
        <v>RPOA772.html</v>
      </c>
      <c r="R22" s="509" t="str">
        <f t="shared" ca="1" si="3"/>
        <v>ý</v>
      </c>
      <c r="S22" s="529" t="str" cm="1">
        <f t="array" aca="1" ref="S22" ca="1">IFERROR(HYPERLINK("["&amp;INDIRECT($F22&amp;"!"&amp;S$11)&amp;"]",G22 &amp; " - Web Page"),"")</f>
        <v>Approver set , HOD for Fleet Card, HOD by Range for Travel&amp;Entertain - Web Page</v>
      </c>
    </row>
    <row r="23" spans="3:34" ht="15.75">
      <c r="C23" s="159" t="str">
        <f>Variables!$C$12&amp;F23&amp;"!A1"</f>
        <v>[ProjectsXOLs.xlsm]Limitation!A1</v>
      </c>
      <c r="D23" s="160">
        <f t="shared" si="4"/>
        <v>11</v>
      </c>
      <c r="E23" s="165">
        <f t="shared" si="0"/>
        <v>11</v>
      </c>
      <c r="F23" s="533" t="s">
        <v>1266</v>
      </c>
      <c r="G23" s="542" t="str" cm="1">
        <f t="array" aca="1" ref="G23" ca="1">IFERROR(INDIRECT($F23&amp;"!"&amp;G$11),"")</f>
        <v>Expenses Limit for each Employee, Fleet Card, Medical, Travel</v>
      </c>
      <c r="H23" s="530" t="str" cm="1">
        <f t="array" aca="1" ref="H23" ca="1">IFERROR(INDIRECT($F23&amp;"!"&amp;H$11),"")</f>
        <v>Limitation</v>
      </c>
      <c r="I23" s="166" t="str" cm="1">
        <f t="array" aca="1" ref="I23" ca="1">IFERROR(INDIRECT($F23&amp;"!"&amp;I$11),"")</f>
        <v>ExtraOnLine</v>
      </c>
      <c r="J23" s="550" cm="1">
        <f t="array" aca="1" ref="J23" ca="1">IFERROR(INDIRECT($F23&amp;"!"&amp;J$11),"")</f>
        <v>27</v>
      </c>
      <c r="K23" s="541" t="str">
        <f t="shared" ca="1" si="2"/>
        <v>Master Files</v>
      </c>
      <c r="L23" s="529" t="str" cm="1">
        <f t="array" aca="1" ref="L23" ca="1">IFERROR(INDIRECT($F23&amp;"!"&amp;L$11),"")</f>
        <v>[85120]</v>
      </c>
      <c r="M23" s="529" t="str" cm="1">
        <f t="array" aca="1" ref="M23" ca="1">IFERROR(INDIRECT($F23&amp;"!"&amp;M$11),"")</f>
        <v>[85110]</v>
      </c>
      <c r="N23" s="523" t="str" cm="1">
        <f t="array" aca="1" ref="N23" ca="1">IFERROR(INDIRECT($F23&amp;"!"&amp;N$11),"")</f>
        <v>Limitation</v>
      </c>
      <c r="O23" s="559" t="str" cm="1">
        <f t="array" aca="1" ref="O23" ca="1">IFERROR(INDIRECT($F23&amp;"!"&amp;O$11),"")</f>
        <v>admin</v>
      </c>
      <c r="P23" s="560"/>
      <c r="Q23" s="166" t="str" cm="1">
        <f t="array" aca="1" ref="Q23" ca="1">IFERROR(INDIRECT($F23&amp;"!"&amp;Q$11),"")</f>
        <v>NITL901232.html</v>
      </c>
      <c r="R23" s="509" t="str">
        <f t="shared" ca="1" si="3"/>
        <v>ý</v>
      </c>
      <c r="S23" s="529" t="str" cm="1">
        <f t="array" aca="1" ref="S23" ca="1">IFERROR(HYPERLINK("["&amp;INDIRECT($F23&amp;"!"&amp;S$11)&amp;"]",G23 &amp; " - Web Page"),"")</f>
        <v>Expenses Limit for each Employee, Fleet Card, Medical, Travel - Web Page</v>
      </c>
    </row>
    <row r="24" spans="3:34" ht="15.75">
      <c r="C24" s="159" t="str">
        <f>Variables!$C$12&amp;F24&amp;"!A1"</f>
        <v>[ProjectsXOLs.xlsm]Employee!A1</v>
      </c>
      <c r="D24" s="160">
        <f t="shared" si="4"/>
        <v>12</v>
      </c>
      <c r="E24" s="165">
        <f t="shared" si="0"/>
        <v>12</v>
      </c>
      <c r="F24" s="534" t="s">
        <v>1194</v>
      </c>
      <c r="G24" s="542" t="str" cm="1">
        <f t="array" aca="1" ref="G24" ca="1">IFERROR(INDIRECT($F24&amp;"!"&amp;G$11),"")</f>
        <v>eLeave Employee List</v>
      </c>
      <c r="H24" s="530" t="str" cm="1">
        <f t="array" aca="1" ref="H24" ca="1">IFERROR(INDIRECT($F24&amp;"!"&amp;H$11),"")</f>
        <v>Employee</v>
      </c>
      <c r="I24" s="166" t="str" cm="1">
        <f t="array" aca="1" ref="I24" ca="1">IFERROR(INDIRECT($F24&amp;"!"&amp;I$11),"")</f>
        <v>LEON</v>
      </c>
      <c r="J24" s="550" cm="1">
        <f t="array" aca="1" ref="J24" ca="1">IFERROR(INDIRECT($F24&amp;"!"&amp;J$11),"")</f>
        <v>25</v>
      </c>
      <c r="K24" s="541" t="str">
        <f t="shared" ca="1" si="2"/>
        <v>Master Files</v>
      </c>
      <c r="L24" s="529" t="str" cm="1">
        <f t="array" aca="1" ref="L24" ca="1">IFERROR(INDIRECT($F24&amp;"!"&amp;L$11),"")</f>
        <v>[85127]</v>
      </c>
      <c r="M24" s="529" t="str" cm="1">
        <f t="array" aca="1" ref="M24" ca="1">IFERROR(INDIRECT($F24&amp;"!"&amp;M$11),"")</f>
        <v>[85110]</v>
      </c>
      <c r="N24" s="523" t="str" cm="1">
        <f t="array" aca="1" ref="N24" ca="1">IFERROR(INDIRECT($F24&amp;"!"&amp;N$11),"")</f>
        <v>Employee List</v>
      </c>
      <c r="O24" s="559" t="str" cm="1">
        <f t="array" aca="1" ref="O24" ca="1">IFERROR(INDIRECT($F24&amp;"!"&amp;O$11),"")</f>
        <v>admin,hrSupervisor</v>
      </c>
      <c r="P24" s="560"/>
      <c r="Q24" s="166" t="str" cm="1">
        <f t="array" aca="1" ref="Q24" ca="1">IFERROR(INDIRECT($F24&amp;"!"&amp;Q$11),"")</f>
        <v>EMOE701.html</v>
      </c>
      <c r="R24" s="509" t="str">
        <f t="shared" ca="1" si="3"/>
        <v>ý</v>
      </c>
      <c r="S24" s="529" t="str" cm="1">
        <f t="array" aca="1" ref="S24" ca="1">IFERROR(HYPERLINK("["&amp;INDIRECT($F24&amp;"!"&amp;S$11)&amp;"]",G24 &amp; " - Web Page"),"")</f>
        <v>eLeave Employee List - Web Page</v>
      </c>
    </row>
    <row r="25" spans="3:34" ht="15.75">
      <c r="C25" s="159" t="str">
        <f>Variables!$C$12&amp;F25&amp;"!A1"</f>
        <v>[ProjectsXOLs.xlsm]PositionBenefitLevel!A1</v>
      </c>
      <c r="D25" s="160">
        <f t="shared" si="4"/>
        <v>13</v>
      </c>
      <c r="E25" s="165">
        <f t="shared" si="0"/>
        <v>13</v>
      </c>
      <c r="F25" s="533" t="s">
        <v>4231</v>
      </c>
      <c r="G25" s="542" t="str" cm="1">
        <f t="array" aca="1" ref="G25" ca="1">IFERROR(INDIRECT($F25&amp;"!"&amp;G$11),"")</f>
        <v>Standard Benefit (Master Benefit)</v>
      </c>
      <c r="H25" s="530" t="str" cm="1">
        <f t="array" aca="1" ref="H25" ca="1">IFERROR(INDIRECT($F25&amp;"!"&amp;H$11),"")</f>
        <v>PositionBenefitLevel</v>
      </c>
      <c r="I25" s="166" t="str" cm="1">
        <f t="array" aca="1" ref="I25" ca="1">IFERROR(INDIRECT($F25&amp;"!"&amp;I$11),"")</f>
        <v>ExtraOnLine</v>
      </c>
      <c r="J25" s="550" cm="1">
        <f t="array" aca="1" ref="J25" ca="1">IFERROR(INDIRECT($F25&amp;"!"&amp;J$11),"")</f>
        <v>13</v>
      </c>
      <c r="K25" s="541" t="str">
        <f t="shared" ca="1" si="2"/>
        <v>Master Files</v>
      </c>
      <c r="L25" s="529" t="str" cm="1">
        <f t="array" aca="1" ref="L25" ca="1">IFERROR(INDIRECT($F25&amp;"!"&amp;L$11),"")</f>
        <v>[85129]</v>
      </c>
      <c r="M25" s="529" t="str" cm="1">
        <f t="array" aca="1" ref="M25" ca="1">IFERROR(INDIRECT($F25&amp;"!"&amp;M$11),"")</f>
        <v>[85110]</v>
      </c>
      <c r="N25" s="523" t="str" cm="1">
        <f t="array" aca="1" ref="N25" ca="1">IFERROR(INDIRECT($F25&amp;"!"&amp;N$11),"")</f>
        <v xml:space="preserve">Expenses Reimbursement </v>
      </c>
      <c r="O25" s="559" t="str" cm="1">
        <f t="array" aca="1" ref="O25" ca="1">IFERROR(INDIRECT($F25&amp;"!"&amp;O$11),"")</f>
        <v>admin,hrSupervisor</v>
      </c>
      <c r="P25" s="560"/>
      <c r="Q25" s="166" t="str" cm="1">
        <f t="array" aca="1" ref="Q25" ca="1">IFERROR(INDIRECT($F25&amp;"!"&amp;Q$11),"")</f>
        <v>LXOXTP779.html</v>
      </c>
      <c r="R25" s="509" t="str">
        <f t="shared" ca="1" si="3"/>
        <v>ý</v>
      </c>
      <c r="S25" s="529" t="str" cm="1">
        <f t="array" aca="1" ref="S25" ca="1">IFERROR(HYPERLINK("["&amp;INDIRECT($F25&amp;"!"&amp;S$11)&amp;"]",G25 &amp; " - Web Page"),"")</f>
        <v>Standard Benefit (Master Benefit) - Web Page</v>
      </c>
    </row>
    <row r="26" spans="3:34" s="414" customFormat="1" ht="15.75">
      <c r="C26" s="446" t="str">
        <f>Variables!$C$12&amp;F26&amp;"!A1"</f>
        <v>[ProjectsXOLs.xlsm]ALLTRANS!A1</v>
      </c>
      <c r="D26" s="416">
        <f t="shared" si="4"/>
        <v>14</v>
      </c>
      <c r="E26" s="165">
        <f t="shared" si="0"/>
        <v>14</v>
      </c>
      <c r="F26" s="517" t="s">
        <v>4389</v>
      </c>
      <c r="G26" s="542" t="str" cm="1">
        <f t="array" aca="1" ref="G26" ca="1">IFERROR(INDIRECT($F26&amp;"!"&amp;G$11),"")</f>
        <v>All Transaction of Expenses Reimbursement (each Employee)</v>
      </c>
      <c r="H26" s="526" t="str" cm="1">
        <f t="array" aca="1" ref="H26" ca="1">IFERROR(INDIRECT($F26&amp;"!"&amp;H$11),"")</f>
        <v>EXPREIM</v>
      </c>
      <c r="I26" s="166" t="str" cm="1">
        <f t="array" aca="1" ref="I26" ca="1">IFERROR(INDIRECT($F26&amp;"!"&amp;I$11),"")</f>
        <v>ExtraOnLine</v>
      </c>
      <c r="J26" s="550" cm="1">
        <f t="array" aca="1" ref="J26" ca="1">IFERROR(INDIRECT($F26&amp;"!"&amp;J$11),"")</f>
        <v>93</v>
      </c>
      <c r="K26" s="541" t="str">
        <f t="shared" ca="1" si="2"/>
        <v>Input Form</v>
      </c>
      <c r="L26" s="529" t="str" cm="1">
        <f t="array" aca="1" ref="L26" ca="1">IFERROR(INDIRECT($F26&amp;"!"&amp;L$11),"")</f>
        <v>[85101]</v>
      </c>
      <c r="M26" s="529" t="str" cm="1">
        <f t="array" aca="1" ref="M26" ca="1">IFERROR(INDIRECT($F26&amp;"!"&amp;M$11),"")</f>
        <v>[85100]</v>
      </c>
      <c r="N26" s="523" t="str" cm="1">
        <f t="array" aca="1" ref="N26" ca="1">IFERROR(INDIRECT($F26&amp;"!"&amp;N$11),"")</f>
        <v>All Transactions</v>
      </c>
      <c r="O26" s="559" t="str" cm="1">
        <f t="array" aca="1" ref="O26" ca="1">IFERROR(INDIRECT($F26&amp;"!"&amp;O$11),"")</f>
        <v>admin,nuserf,nuserm,nusert,nusero</v>
      </c>
      <c r="P26" s="560"/>
      <c r="Q26" s="166" t="str" cm="1">
        <f t="array" aca="1" ref="Q26" ca="1">IFERROR(INDIRECT($F26&amp;"!"&amp;Q$11),"")</f>
        <v>MXXXEE123.html</v>
      </c>
      <c r="R26" s="509" t="str">
        <f t="shared" ca="1" si="3"/>
        <v>ý</v>
      </c>
      <c r="S26" s="166" t="str" cm="1">
        <f t="array" aca="1" ref="S26" ca="1">IFERROR(HYPERLINK("["&amp;INDIRECT($F26&amp;"!"&amp;S$11)&amp;"]",G26 &amp; " - Web Page"),"")</f>
        <v>All Transaction of Expenses Reimbursement (each Employee) - Web Page</v>
      </c>
      <c r="T26" s="416"/>
    </row>
    <row r="27" spans="3:34" ht="15.75">
      <c r="C27" s="159" t="str">
        <f>Variables!$C$12&amp;F27&amp;"!A1"</f>
        <v>[ProjectsXOLs.xlsm]FLEETCARD!A1</v>
      </c>
      <c r="D27" s="160">
        <f t="shared" si="4"/>
        <v>15</v>
      </c>
      <c r="E27" s="165">
        <f t="shared" si="0"/>
        <v>15</v>
      </c>
      <c r="F27" s="531" t="s">
        <v>4432</v>
      </c>
      <c r="G27" s="542" t="str" cm="1">
        <f t="array" aca="1" ref="G27" ca="1">IFERROR(INDIRECT($F27&amp;"!"&amp;G$11),"")</f>
        <v>Fleet Card Expenses Reimbursement Input, Edit, Confirm</v>
      </c>
      <c r="H27" s="526" t="str" cm="1">
        <f t="array" aca="1" ref="H27" ca="1">IFERROR(INDIRECT($F27&amp;"!"&amp;H$11),"")</f>
        <v>EXPREIM</v>
      </c>
      <c r="I27" s="166" t="str" cm="1">
        <f t="array" aca="1" ref="I27" ca="1">IFERROR(INDIRECT($F27&amp;"!"&amp;I$11),"")</f>
        <v>ExtraOnLine</v>
      </c>
      <c r="J27" s="550" cm="1">
        <f t="array" aca="1" ref="J27" ca="1">IFERROR(INDIRECT($F27&amp;"!"&amp;J$11),"")</f>
        <v>93</v>
      </c>
      <c r="K27" s="541" t="str">
        <f t="shared" ca="1" si="2"/>
        <v>Input Form</v>
      </c>
      <c r="L27" s="529" t="str" cm="1">
        <f t="array" aca="1" ref="L27" ca="1">IFERROR(INDIRECT($F27&amp;"!"&amp;L$11),"")</f>
        <v>[85102]</v>
      </c>
      <c r="M27" s="529" t="str" cm="1">
        <f t="array" aca="1" ref="M27" ca="1">IFERROR(INDIRECT($F27&amp;"!"&amp;M$11),"")</f>
        <v>[85100]</v>
      </c>
      <c r="N27" s="523" t="str" cm="1">
        <f t="array" aca="1" ref="N27" ca="1">IFERROR(INDIRECT($F27&amp;"!"&amp;N$11),"")</f>
        <v>Fleet Card Transaction</v>
      </c>
      <c r="O27" s="559" t="str" cm="1">
        <f t="array" aca="1" ref="O27" ca="1">IFERROR(INDIRECT($F27&amp;"!"&amp;O$11),"")</f>
        <v>admin</v>
      </c>
      <c r="P27" s="560"/>
      <c r="Q27" s="166" t="str" cm="1">
        <f t="array" aca="1" ref="Q27" ca="1">IFERROR(INDIRECT($F27&amp;"!"&amp;Q$11),"")</f>
        <v>MXXXEE124.html</v>
      </c>
      <c r="R27" s="509" t="str">
        <f t="shared" ca="1" si="3"/>
        <v>ý</v>
      </c>
      <c r="S27" s="529" t="str" cm="1">
        <f t="array" aca="1" ref="S27" ca="1">IFERROR(HYPERLINK("["&amp;INDIRECT($F27&amp;"!"&amp;S$11)&amp;"]",G27 &amp; " - Web Page"),"")</f>
        <v>Fleet Card Expenses Reimbursement Input, Edit, Confirm - Web Page</v>
      </c>
    </row>
    <row r="28" spans="3:34" ht="15.75">
      <c r="C28" s="159" t="str">
        <f>Variables!$C$12&amp;F28&amp;"!A1"</f>
        <v>[ProjectsXOLs.xlsm]MEDICAL!A1</v>
      </c>
      <c r="D28" s="160">
        <f t="shared" si="4"/>
        <v>16</v>
      </c>
      <c r="E28" s="165">
        <f t="shared" si="0"/>
        <v>16</v>
      </c>
      <c r="F28" s="531" t="s">
        <v>4433</v>
      </c>
      <c r="G28" s="542" t="str" cm="1">
        <f t="array" aca="1" ref="G28" ca="1">IFERROR(INDIRECT($F28&amp;"!"&amp;G$11),"")</f>
        <v>Medical Expenses Reimbursement Input, Edit, Confirm</v>
      </c>
      <c r="H28" s="530" t="str" cm="1">
        <f t="array" aca="1" ref="H28" ca="1">IFERROR(INDIRECT($F28&amp;"!"&amp;H$11),"")</f>
        <v>EXPREIM</v>
      </c>
      <c r="I28" s="166" t="str" cm="1">
        <f t="array" aca="1" ref="I28" ca="1">IFERROR(INDIRECT($F28&amp;"!"&amp;I$11),"")</f>
        <v>ExtraOnLine</v>
      </c>
      <c r="J28" s="550" cm="1">
        <f t="array" aca="1" ref="J28" ca="1">IFERROR(INDIRECT($F28&amp;"!"&amp;J$11),"")</f>
        <v>93</v>
      </c>
      <c r="K28" s="541" t="str">
        <f t="shared" ca="1" si="2"/>
        <v>Input Form</v>
      </c>
      <c r="L28" s="529" t="str" cm="1">
        <f t="array" aca="1" ref="L28" ca="1">IFERROR(INDIRECT($F28&amp;"!"&amp;L$11),"")</f>
        <v>[85103]</v>
      </c>
      <c r="M28" s="529" t="str" cm="1">
        <f t="array" aca="1" ref="M28" ca="1">IFERROR(INDIRECT($F28&amp;"!"&amp;M$11),"")</f>
        <v>[85100]</v>
      </c>
      <c r="N28" s="523" t="str" cm="1">
        <f t="array" aca="1" ref="N28" ca="1">IFERROR(INDIRECT($F28&amp;"!"&amp;N$11),"")</f>
        <v>Medical Expenses</v>
      </c>
      <c r="O28" s="559" t="str" cm="1">
        <f t="array" aca="1" ref="O28" ca="1">IFERROR(INDIRECT($F28&amp;"!"&amp;O$11),"")</f>
        <v>admin</v>
      </c>
      <c r="P28" s="560"/>
      <c r="Q28" s="166" t="str" cm="1">
        <f t="array" aca="1" ref="Q28" ca="1">IFERROR(INDIRECT($F28&amp;"!"&amp;Q$11),"")</f>
        <v>MMXXEE124.html</v>
      </c>
      <c r="R28" s="509" t="str">
        <f t="shared" ca="1" si="3"/>
        <v>ý</v>
      </c>
      <c r="S28" s="529" t="str" cm="1">
        <f t="array" aca="1" ref="S28" ca="1">IFERROR(HYPERLINK("["&amp;INDIRECT($F28&amp;"!"&amp;S$11)&amp;"]",G28 &amp; " - Web Page"),"")</f>
        <v>Medical Expenses Reimbursement Input, Edit, Confirm - Web Page</v>
      </c>
    </row>
    <row r="29" spans="3:34" ht="15.75">
      <c r="C29" s="159" t="str">
        <f>Variables!$C$12&amp;F29&amp;"!A1"</f>
        <v>[ProjectsXOLs.xlsm]TRAVEL!A1</v>
      </c>
      <c r="D29" s="160">
        <f t="shared" si="4"/>
        <v>17</v>
      </c>
      <c r="E29" s="165">
        <f t="shared" si="0"/>
        <v>17</v>
      </c>
      <c r="F29" s="531" t="s">
        <v>4437</v>
      </c>
      <c r="G29" s="542" t="str" cm="1">
        <f t="array" aca="1" ref="G29" ca="1">IFERROR(INDIRECT($F29&amp;"!"&amp;G$11),"")</f>
        <v>Travel &amp; Entertain Expenses Reimbursement Input, Edit, Confirm</v>
      </c>
      <c r="H29" s="530" t="str" cm="1">
        <f t="array" aca="1" ref="H29" ca="1">IFERROR(INDIRECT($F29&amp;"!"&amp;H$11),"")</f>
        <v>EXPREIM</v>
      </c>
      <c r="I29" s="166" t="str" cm="1">
        <f t="array" aca="1" ref="I29" ca="1">IFERROR(INDIRECT($F29&amp;"!"&amp;I$11),"")</f>
        <v>ExtraOnLine</v>
      </c>
      <c r="J29" s="550" cm="1">
        <f t="array" aca="1" ref="J29" ca="1">IFERROR(INDIRECT($F29&amp;"!"&amp;J$11),"")</f>
        <v>93</v>
      </c>
      <c r="K29" s="541" t="str">
        <f t="shared" ca="1" si="2"/>
        <v>Input Form</v>
      </c>
      <c r="L29" s="529" t="str" cm="1">
        <f t="array" aca="1" ref="L29" ca="1">IFERROR(INDIRECT($F29&amp;"!"&amp;L$11),"")</f>
        <v>[85104]</v>
      </c>
      <c r="M29" s="529" t="str" cm="1">
        <f t="array" aca="1" ref="M29" ca="1">IFERROR(INDIRECT($F29&amp;"!"&amp;M$11),"")</f>
        <v>[85100]</v>
      </c>
      <c r="N29" s="523" t="str" cm="1">
        <f t="array" aca="1" ref="N29" ca="1">IFERROR(INDIRECT($F29&amp;"!"&amp;N$11),"")</f>
        <v>Travel &amp; Entertainment</v>
      </c>
      <c r="O29" s="559" t="str" cm="1">
        <f t="array" aca="1" ref="O29" ca="1">IFERROR(INDIRECT($F29&amp;"!"&amp;O$11),"")</f>
        <v>admin</v>
      </c>
      <c r="P29" s="560"/>
      <c r="Q29" s="166" t="str" cm="1">
        <f t="array" aca="1" ref="Q29" ca="1">IFERROR(INDIRECT($F29&amp;"!"&amp;Q$11),"")</f>
        <v>MXXXEE12T.html</v>
      </c>
      <c r="R29" s="509" t="str">
        <f t="shared" ca="1" si="3"/>
        <v>ý</v>
      </c>
      <c r="S29" s="529" t="str" cm="1">
        <f t="array" aca="1" ref="S29" ca="1">IFERROR(HYPERLINK("["&amp;INDIRECT($F29&amp;"!"&amp;S$11)&amp;"]",G29 &amp; " - Web Page"),"")</f>
        <v>Travel &amp; Entertain Expenses Reimbursement Input, Edit, Confirm - Web Page</v>
      </c>
    </row>
    <row r="30" spans="3:34" ht="15.75">
      <c r="C30" s="159" t="str">
        <f>Variables!$C$12&amp;F30&amp;"!A1"</f>
        <v>[ProjectsXOLs.xlsm]OTHERS!A1</v>
      </c>
      <c r="D30" s="160">
        <f t="shared" si="4"/>
        <v>18</v>
      </c>
      <c r="E30" s="165">
        <f t="shared" si="0"/>
        <v>18</v>
      </c>
      <c r="F30" s="531" t="s">
        <v>4443</v>
      </c>
      <c r="G30" s="542" t="str" cm="1">
        <f t="array" aca="1" ref="G30" ca="1">IFERROR(INDIRECT($F30&amp;"!"&amp;G$11),"")</f>
        <v>Others Expenses Reimbursement Input, Edit, Confirm</v>
      </c>
      <c r="H30" s="530" t="str" cm="1">
        <f t="array" aca="1" ref="H30" ca="1">IFERROR(INDIRECT($F30&amp;"!"&amp;H$11),"")</f>
        <v>EXPREIM</v>
      </c>
      <c r="I30" s="166" t="str" cm="1">
        <f t="array" aca="1" ref="I30" ca="1">IFERROR(INDIRECT($F30&amp;"!"&amp;I$11),"")</f>
        <v>ExtraOnLine</v>
      </c>
      <c r="J30" s="550" cm="1">
        <f t="array" aca="1" ref="J30" ca="1">IFERROR(INDIRECT($F30&amp;"!"&amp;J$11),"")</f>
        <v>93</v>
      </c>
      <c r="K30" s="541" t="str">
        <f t="shared" ca="1" si="2"/>
        <v>Input Form</v>
      </c>
      <c r="L30" s="529" t="str" cm="1">
        <f t="array" aca="1" ref="L30" ca="1">IFERROR(INDIRECT($F30&amp;"!"&amp;L$11),"")</f>
        <v>[85105.01]</v>
      </c>
      <c r="M30" s="529" t="str" cm="1">
        <f t="array" aca="1" ref="M30" ca="1">IFERROR(INDIRECT($F30&amp;"!"&amp;M$11),"")</f>
        <v>[85100]</v>
      </c>
      <c r="N30" s="523" t="str" cm="1">
        <f t="array" aca="1" ref="N30" ca="1">IFERROR(INDIRECT($F30&amp;"!"&amp;N$11),"")</f>
        <v>Others Expenses</v>
      </c>
      <c r="O30" s="166" t="str" cm="1">
        <f t="array" aca="1" ref="O30" ca="1">IFERROR(INDIRECT($F30&amp;"!"&amp;O$11),"")</f>
        <v>admin,nusero</v>
      </c>
      <c r="P30" s="166"/>
      <c r="Q30" s="166" t="str" cm="1">
        <f t="array" aca="1" ref="Q30" ca="1">IFERROR(INDIRECT($F30&amp;"!"&amp;Q$11),"")</f>
        <v>MXXXEE12O.html</v>
      </c>
      <c r="R30" s="509" t="str">
        <f t="shared" ca="1" si="3"/>
        <v>ý</v>
      </c>
      <c r="S30" s="529" t="str" cm="1">
        <f t="array" aca="1" ref="S30" ca="1">IFERROR(HYPERLINK("["&amp;INDIRECT($F30&amp;"!"&amp;S$11)&amp;"]",G30 &amp; " - Web Page"),"")</f>
        <v>Others Expenses Reimbursement Input, Edit, Confirm - Web Page</v>
      </c>
    </row>
    <row r="31" spans="3:34" ht="15.75">
      <c r="C31" s="159" t="str">
        <f>Variables!$C$12&amp;F31&amp;"!A1"</f>
        <v>[ProjectsXOLs.xlsm]HODApp!A1</v>
      </c>
      <c r="D31" s="160">
        <f t="shared" si="4"/>
        <v>19</v>
      </c>
      <c r="E31" s="165">
        <f t="shared" si="0"/>
        <v>19</v>
      </c>
      <c r="F31" s="531" t="s">
        <v>4414</v>
      </c>
      <c r="G31" s="542" t="str" cm="1">
        <f t="array" aca="1" ref="G31" ca="1">IFERROR(INDIRECT($F31&amp;"!"&amp;G$11),"")</f>
        <v>Head Of Department approval , Confirm or Cancel</v>
      </c>
      <c r="H31" s="530" t="str" cm="1">
        <f t="array" aca="1" ref="H31" ca="1">IFERROR(INDIRECT($F31&amp;"!"&amp;H$11),"")</f>
        <v>EXPREIM</v>
      </c>
      <c r="I31" s="166" t="str" cm="1">
        <f t="array" aca="1" ref="I31" ca="1">IFERROR(INDIRECT($F31&amp;"!"&amp;I$11),"")</f>
        <v>ExtraOnLine</v>
      </c>
      <c r="J31" s="550" cm="1">
        <f t="array" aca="1" ref="J31" ca="1">IFERROR(INDIRECT($F31&amp;"!"&amp;J$11),"")</f>
        <v>93</v>
      </c>
      <c r="K31" s="541" t="str">
        <f t="shared" ca="1" si="2"/>
        <v>Approval Process</v>
      </c>
      <c r="L31" s="529" t="str" cm="1">
        <f t="array" aca="1" ref="L31" ca="1">IFERROR(INDIRECT($F31&amp;"!"&amp;L$11),"")</f>
        <v>[85106]</v>
      </c>
      <c r="M31" s="529" t="str" cm="1">
        <f t="array" aca="1" ref="M31" ca="1">IFERROR(INDIRECT($F31&amp;"!"&amp;M$11),"")</f>
        <v>[85109]</v>
      </c>
      <c r="N31" s="523" t="str" cm="1">
        <f t="array" aca="1" ref="N31" ca="1">IFERROR(INDIRECT($F31&amp;"!"&amp;N$11),"")</f>
        <v>HODs Approve</v>
      </c>
      <c r="O31" s="166" t="str" cm="1">
        <f t="array" aca="1" ref="O31" ca="1">IFERROR(INDIRECT($F31&amp;"!"&amp;O$11),"")</f>
        <v>admin,HODApp</v>
      </c>
      <c r="P31" s="166"/>
      <c r="Q31" s="166" t="str" cm="1">
        <f t="array" aca="1" ref="Q31" ca="1">IFERROR(INDIRECT($F31&amp;"!"&amp;Q$11),"")</f>
        <v>MXXXEE200.html</v>
      </c>
      <c r="R31" s="509" t="str">
        <f t="shared" ca="1" si="3"/>
        <v>ý</v>
      </c>
      <c r="S31" s="529" t="str" cm="1">
        <f t="array" aca="1" ref="S31" ca="1">IFERROR(HYPERLINK("["&amp;INDIRECT($F31&amp;"!"&amp;S$11)&amp;"]",G31 &amp; " - Web Page"),"")</f>
        <v>Head Of Department approval , Confirm or Cancel - Web Page</v>
      </c>
    </row>
    <row r="32" spans="3:34" ht="15.75">
      <c r="C32" s="159" t="str">
        <f>Variables!$C$12&amp;F32&amp;"!A1"</f>
        <v>[ProjectsXOLs.xlsm]HRAllTran!A1</v>
      </c>
      <c r="D32" s="160">
        <f t="shared" ref="D32" si="5">IF(F32="","",+D31+1)</f>
        <v>20</v>
      </c>
      <c r="E32" s="165">
        <f t="shared" ref="E32" si="6">HYPERLINK(C32,D32)</f>
        <v>20</v>
      </c>
      <c r="F32" s="531" t="s">
        <v>4526</v>
      </c>
      <c r="G32" s="542" t="str" cm="1">
        <f t="array" aca="1" ref="G32" ca="1">IFERROR(INDIRECT($F32&amp;"!"&amp;G$11),"")</f>
        <v>View All Medical ER, and Pivot Table for HR</v>
      </c>
      <c r="H32" s="530" t="str" cm="1">
        <f t="array" aca="1" ref="H32" ca="1">IFERROR(INDIRECT($F32&amp;"!"&amp;H$11),"")</f>
        <v>EXPREIM</v>
      </c>
      <c r="I32" s="166" t="str" cm="1">
        <f t="array" aca="1" ref="I32" ca="1">IFERROR(INDIRECT($F32&amp;"!"&amp;I$11),"")</f>
        <v>ExtraOnLine</v>
      </c>
      <c r="J32" s="550" cm="1">
        <f t="array" aca="1" ref="J32" ca="1">IFERROR(INDIRECT($F32&amp;"!"&amp;J$11),"")</f>
        <v>93</v>
      </c>
      <c r="K32" s="541" t="str">
        <f t="shared" ca="1" si="2"/>
        <v>Approval Process</v>
      </c>
      <c r="L32" s="529" t="str" cm="1">
        <f t="array" aca="1" ref="L32" ca="1">IFERROR(INDIRECT($F32&amp;"!"&amp;L$11),"")</f>
        <v>[85107.01]</v>
      </c>
      <c r="M32" s="529" t="str" cm="1">
        <f t="array" aca="1" ref="M32" ca="1">IFERROR(INDIRECT($F32&amp;"!"&amp;M$11),"")</f>
        <v>[85109]</v>
      </c>
      <c r="N32" s="523" t="str" cm="1">
        <f t="array" aca="1" ref="N32" ca="1">IFERROR(INDIRECT($F32&amp;"!"&amp;N$11),"")</f>
        <v>HR All Transactions</v>
      </c>
      <c r="O32" s="559" t="str" cm="1">
        <f t="array" aca="1" ref="O32" ca="1">IFERROR(INDIRECT($F32&amp;"!"&amp;O$11),"")</f>
        <v>admin,hrSupervisor</v>
      </c>
      <c r="P32" s="560"/>
      <c r="Q32" s="166" t="str" cm="1">
        <f t="array" aca="1" ref="Q32" ca="1">IFERROR(INDIRECT($F32&amp;"!"&amp;Q$11),"")</f>
        <v>MHRXEE123.html</v>
      </c>
      <c r="R32" s="509" t="str">
        <f t="shared" ref="R32" ca="1" si="7">IF($M$3="LOCAL",IF(E32="","",HYPERLINK("["&amp;$K$3&amp;"/"&amp;Q32&amp;"]","ý")),"")</f>
        <v>ý</v>
      </c>
      <c r="S32" s="529" t="str" cm="1">
        <f t="array" aca="1" ref="S32" ca="1">IFERROR(HYPERLINK("["&amp;INDIRECT($F32&amp;"!"&amp;S$11)&amp;"]",G32 &amp; " - Web Page"),"")</f>
        <v>View All Medical ER, and Pivot Table for HR - Web Page</v>
      </c>
    </row>
    <row r="33" spans="3:19" ht="15.75">
      <c r="C33" s="159" t="str">
        <f>Variables!$C$12&amp;F33&amp;"!A1"</f>
        <v>[ProjectsXOLs.xlsm]HRApprove!A1</v>
      </c>
      <c r="D33" s="160">
        <f t="shared" ref="D33:D35" si="8">IF(F33="","",+D32+1)</f>
        <v>21</v>
      </c>
      <c r="E33" s="165">
        <f t="shared" ref="E33:E35" si="9">HYPERLINK(C33,D33)</f>
        <v>21</v>
      </c>
      <c r="F33" s="531" t="s">
        <v>2256</v>
      </c>
      <c r="G33" s="542" t="str" cm="1">
        <f t="array" aca="1" ref="G33" ca="1">IFERROR(INDIRECT($F33&amp;"!"&amp;G$11),"")</f>
        <v>Approve, Adjust and Reject for Medical ER by HR</v>
      </c>
      <c r="H33" s="530" t="str" cm="1">
        <f t="array" aca="1" ref="H33" ca="1">IFERROR(INDIRECT($F33&amp;"!"&amp;H$11),"")</f>
        <v>EXPREIM</v>
      </c>
      <c r="I33" s="166" t="str" cm="1">
        <f t="array" aca="1" ref="I33" ca="1">IFERROR(INDIRECT($F33&amp;"!"&amp;I$11),"")</f>
        <v>ExtraOnLine</v>
      </c>
      <c r="J33" s="550" cm="1">
        <f t="array" aca="1" ref="J33" ca="1">IFERROR(INDIRECT($F33&amp;"!"&amp;J$11),"")</f>
        <v>93</v>
      </c>
      <c r="K33" s="541" t="str">
        <f t="shared" ca="1" si="2"/>
        <v>Approval Process</v>
      </c>
      <c r="L33" s="529" t="str" cm="1">
        <f t="array" aca="1" ref="L33" ca="1">IFERROR(INDIRECT($F33&amp;"!"&amp;L$11),"")</f>
        <v>[85107]</v>
      </c>
      <c r="M33" s="529" t="str" cm="1">
        <f t="array" aca="1" ref="M33" ca="1">IFERROR(INDIRECT($F33&amp;"!"&amp;M$11),"")</f>
        <v>[85109]</v>
      </c>
      <c r="N33" s="523" t="str" cm="1">
        <f t="array" aca="1" ref="N33" ca="1">IFERROR(INDIRECT($F33&amp;"!"&amp;N$11),"")</f>
        <v>HR Approve</v>
      </c>
      <c r="O33" s="559" t="str" cm="1">
        <f t="array" aca="1" ref="O33" ca="1">IFERROR(INDIRECT($F33&amp;"!"&amp;O$11),"")</f>
        <v>admin,hrSupervisor</v>
      </c>
      <c r="P33" s="560"/>
      <c r="Q33" s="166" t="str" cm="1">
        <f t="array" aca="1" ref="Q33" ca="1">IFERROR(INDIRECT($F33&amp;"!"&amp;Q$11),"")</f>
        <v>MXXXEE300.html</v>
      </c>
      <c r="R33" s="509" t="str">
        <f t="shared" ref="R33:R50" ca="1" si="10">IF($M$3="LOCAL",IF(E33="","",HYPERLINK("["&amp;$K$3&amp;"/"&amp;Q33&amp;"]","ý")),"")</f>
        <v>ý</v>
      </c>
      <c r="S33" s="529" t="str" cm="1">
        <f t="array" aca="1" ref="S33" ca="1">IFERROR(HYPERLINK("["&amp;INDIRECT($F33&amp;"!"&amp;S$11)&amp;"]",G33 &amp; " - Web Page"),"")</f>
        <v>Approve, Adjust and Reject for Medical ER by HR - Web Page</v>
      </c>
    </row>
    <row r="34" spans="3:19" ht="15.75">
      <c r="C34" s="159" t="str">
        <f>Variables!$C$12&amp;F34&amp;"!A1"</f>
        <v>[ProjectsXOLs.xlsm]FAAllTran!A1</v>
      </c>
      <c r="D34" s="160">
        <f t="shared" si="8"/>
        <v>22</v>
      </c>
      <c r="E34" s="165">
        <f t="shared" si="9"/>
        <v>22</v>
      </c>
      <c r="F34" s="531" t="s">
        <v>4536</v>
      </c>
      <c r="G34" s="542" t="str" cm="1">
        <f t="array" aca="1" ref="G34" ca="1">IFERROR(INDIRECT($F34&amp;"!"&amp;G$11),"")</f>
        <v>View all Transaction for FA with Pivot</v>
      </c>
      <c r="H34" s="530" t="str" cm="1">
        <f t="array" aca="1" ref="H34" ca="1">IFERROR(INDIRECT($F34&amp;"!"&amp;H$11),"")</f>
        <v>EXPREIM</v>
      </c>
      <c r="I34" s="166" t="str" cm="1">
        <f t="array" aca="1" ref="I34" ca="1">IFERROR(INDIRECT($F34&amp;"!"&amp;I$11),"")</f>
        <v>ExtraOnLine</v>
      </c>
      <c r="J34" s="550" cm="1">
        <f t="array" aca="1" ref="J34" ca="1">IFERROR(INDIRECT($F34&amp;"!"&amp;J$11),"")</f>
        <v>93</v>
      </c>
      <c r="K34" s="541" t="str">
        <f t="shared" ca="1" si="2"/>
        <v>Approval Process</v>
      </c>
      <c r="L34" s="529" t="str" cm="1">
        <f t="array" aca="1" ref="L34" ca="1">IFERROR(INDIRECT($F34&amp;"!"&amp;L$11),"")</f>
        <v>[85108.1]</v>
      </c>
      <c r="M34" s="529" t="str" cm="1">
        <f t="array" aca="1" ref="M34" ca="1">IFERROR(INDIRECT($F34&amp;"!"&amp;M$11),"")</f>
        <v>[85109]</v>
      </c>
      <c r="N34" s="523" t="str" cm="1">
        <f t="array" aca="1" ref="N34" ca="1">IFERROR(INDIRECT($F34&amp;"!"&amp;N$11),"")</f>
        <v>FA All Transactions (Pivot Read Only)</v>
      </c>
      <c r="O34" s="559" t="str" cm="1">
        <f t="array" aca="1" ref="O34" ca="1">IFERROR(INDIRECT($F34&amp;"!"&amp;O$11),"")</f>
        <v>admin,faSupervisor</v>
      </c>
      <c r="P34" s="560"/>
      <c r="Q34" s="166" t="str" cm="1">
        <f t="array" aca="1" ref="Q34" ca="1">IFERROR(INDIRECT($F34&amp;"!"&amp;Q$11),"")</f>
        <v>MXXALLFA.html</v>
      </c>
      <c r="R34" s="509" t="str">
        <f t="shared" ca="1" si="10"/>
        <v>ý</v>
      </c>
      <c r="S34" s="529" t="str" cm="1">
        <f t="array" aca="1" ref="S34" ca="1">IFERROR(HYPERLINK("["&amp;INDIRECT($F34&amp;"!"&amp;S$11)&amp;"]",G34 &amp; " - Web Page"),"")</f>
        <v>View all Transaction for FA with Pivot - Web Page</v>
      </c>
    </row>
    <row r="35" spans="3:19" ht="15.75" hidden="1">
      <c r="C35" s="159" t="str">
        <f>Variables!$C$12&amp;F35&amp;"!A1"</f>
        <v>[ProjectsXOLs.xlsm]FAAdjust!A1</v>
      </c>
      <c r="D35" s="160">
        <f t="shared" si="8"/>
        <v>23</v>
      </c>
      <c r="E35" s="165">
        <f t="shared" si="9"/>
        <v>23</v>
      </c>
      <c r="F35" s="531" t="s">
        <v>4541</v>
      </c>
      <c r="G35" s="542" t="str" cm="1">
        <f t="array" aca="1" ref="G35" ca="1">IFERROR(INDIRECT($F35&amp;"!"&amp;G$11),"")</f>
        <v>FA Transactions Adjustment  &amp; Approve</v>
      </c>
      <c r="H35" s="530" t="str" cm="1">
        <f t="array" aca="1" ref="H35" ca="1">IFERROR(INDIRECT($F35&amp;"!"&amp;H$11),"")</f>
        <v>EXPREIM</v>
      </c>
      <c r="I35" s="526" t="str" cm="1">
        <f t="array" aca="1" ref="I35" ca="1">IFERROR(INDIRECT($F35&amp;"!"&amp;I$11),"")</f>
        <v>ExtraOnLine</v>
      </c>
      <c r="J35" s="550" cm="1">
        <f t="array" aca="1" ref="J35" ca="1">IFERROR(INDIRECT($F35&amp;"!"&amp;J$11),"")</f>
        <v>93</v>
      </c>
      <c r="K35" s="541" t="str">
        <f t="shared" ca="1" si="2"/>
        <v>Approval Process</v>
      </c>
      <c r="L35" s="529" t="str" cm="1">
        <f t="array" aca="1" ref="L35" ca="1">IFERROR(INDIRECT($F35&amp;"!"&amp;L$11),"")</f>
        <v>[85108.2]</v>
      </c>
      <c r="M35" s="529" t="str" cm="1">
        <f t="array" aca="1" ref="M35" ca="1">IFERROR(INDIRECT($F35&amp;"!"&amp;M$11),"")</f>
        <v>[85109]</v>
      </c>
      <c r="N35" s="523" t="str" cm="1">
        <f t="array" aca="1" ref="N35" ca="1">IFERROR(INDIRECT($F35&amp;"!"&amp;N$11),"")</f>
        <v>FA Transactions Adjustment  &amp; Approve</v>
      </c>
      <c r="O35" s="559" t="str" cm="1">
        <f t="array" aca="1" ref="O35" ca="1">IFERROR(INDIRECT($F35&amp;"!"&amp;O$11),"")</f>
        <v>disable</v>
      </c>
      <c r="P35" s="560"/>
      <c r="Q35" s="166" t="str" cm="1">
        <f t="array" aca="1" ref="Q35" ca="1">IFERROR(INDIRECT($F35&amp;"!"&amp;Q$11),"")</f>
        <v>MXXXEEFA.html</v>
      </c>
      <c r="R35" s="509" t="str">
        <f t="shared" ca="1" si="10"/>
        <v>ý</v>
      </c>
      <c r="S35" s="529" t="str" cm="1">
        <f t="array" aca="1" ref="S35" ca="1">IFERROR(HYPERLINK("["&amp;INDIRECT($F35&amp;"!"&amp;S$11)&amp;"]",G35 &amp; " - Web Page"),"")</f>
        <v>FA Transactions Adjustment  &amp; Approve - Web Page</v>
      </c>
    </row>
    <row r="36" spans="3:19" ht="15.75">
      <c r="C36" s="159" t="str">
        <f>Variables!$C$12&amp;F36&amp;"!A1"</f>
        <v>[ProjectsXOLs.xlsm]FAApprove!A1</v>
      </c>
      <c r="D36" s="160">
        <f>IF(F36="","",+D31+1)</f>
        <v>20</v>
      </c>
      <c r="E36" s="165">
        <f t="shared" si="0"/>
        <v>20</v>
      </c>
      <c r="F36" s="531" t="s">
        <v>2257</v>
      </c>
      <c r="G36" s="542" t="str" cm="1">
        <f t="array" aca="1" ref="G36" ca="1">IFERROR(INDIRECT($F36&amp;"!"&amp;G$11),"")</f>
        <v>FA Approve (Adjustment &amp; Approve)</v>
      </c>
      <c r="H36" s="530" t="str" cm="1">
        <f t="array" aca="1" ref="H36" ca="1">IFERROR(INDIRECT($F36&amp;"!"&amp;H$11),"")</f>
        <v>EXPREIM</v>
      </c>
      <c r="I36" s="526" t="str" cm="1">
        <f t="array" aca="1" ref="I36" ca="1">IFERROR(INDIRECT($F36&amp;"!"&amp;I$11),"")</f>
        <v>ExtraOnLine</v>
      </c>
      <c r="J36" s="550" cm="1">
        <f t="array" aca="1" ref="J36" ca="1">IFERROR(INDIRECT($F36&amp;"!"&amp;J$11),"")</f>
        <v>93</v>
      </c>
      <c r="K36" s="541" t="str">
        <f t="shared" ca="1" si="2"/>
        <v>Approval Process</v>
      </c>
      <c r="L36" s="529" t="str" cm="1">
        <f t="array" aca="1" ref="L36" ca="1">IFERROR(INDIRECT($F36&amp;"!"&amp;L$11),"")</f>
        <v>[85108.2]</v>
      </c>
      <c r="M36" s="529" t="str" cm="1">
        <f t="array" aca="1" ref="M36" ca="1">IFERROR(INDIRECT($F36&amp;"!"&amp;M$11),"")</f>
        <v>[85109]</v>
      </c>
      <c r="N36" s="523" t="str" cm="1">
        <f t="array" aca="1" ref="N36" ca="1">IFERROR(INDIRECT($F36&amp;"!"&amp;N$11),"")</f>
        <v>FA Approve (Adjustment &amp; Approve)</v>
      </c>
      <c r="O36" s="559" t="str" cm="1">
        <f t="array" aca="1" ref="O36" ca="1">IFERROR(INDIRECT($F36&amp;"!"&amp;O$11),"")</f>
        <v>admin,faSupervisor</v>
      </c>
      <c r="P36" s="560"/>
      <c r="Q36" s="166" t="str" cm="1">
        <f t="array" aca="1" ref="Q36" ca="1">IFERROR(INDIRECT($F36&amp;"!"&amp;Q$11),"")</f>
        <v>MXEDITFA.html</v>
      </c>
      <c r="R36" s="509" t="str">
        <f t="shared" ca="1" si="10"/>
        <v>ý</v>
      </c>
      <c r="S36" s="529" t="str" cm="1">
        <f t="array" aca="1" ref="S36" ca="1">IFERROR(HYPERLINK("["&amp;INDIRECT($F36&amp;"!"&amp;S$11)&amp;"]",G36 &amp; " - Web Page"),"")</f>
        <v>FA Approve (Adjustment &amp; Approve) - Web Page</v>
      </c>
    </row>
    <row r="37" spans="3:19" ht="15.75">
      <c r="C37" s="159" t="str">
        <f>Variables!$C$12&amp;F37&amp;"!A1"</f>
        <v>[ProjectsXOLs.xlsm]BatchPayment!A1</v>
      </c>
      <c r="D37" s="160">
        <f t="shared" si="4"/>
        <v>21</v>
      </c>
      <c r="E37" s="165">
        <f t="shared" si="0"/>
        <v>21</v>
      </c>
      <c r="F37" s="531" t="s">
        <v>4550</v>
      </c>
      <c r="G37" s="542" t="str" cm="1">
        <f t="array" aca="1" ref="G37" ca="1">IFERROR(INDIRECT($F37&amp;"!"&amp;G$11),"")</f>
        <v>Batch Payment , Grouping , combine and  Gen Batch No, Export to Excel for payment</v>
      </c>
      <c r="H37" s="530" t="str" cm="1">
        <f t="array" aca="1" ref="H37" ca="1">IFERROR(INDIRECT($F37&amp;"!"&amp;H$11),"")</f>
        <v>EXPREIM</v>
      </c>
      <c r="I37" s="526" t="str" cm="1">
        <f t="array" aca="1" ref="I37" ca="1">IFERROR(INDIRECT($F37&amp;"!"&amp;I$11),"")</f>
        <v>ExtraOnLine</v>
      </c>
      <c r="J37" s="550" cm="1">
        <f t="array" aca="1" ref="J37" ca="1">IFERROR(INDIRECT($F37&amp;"!"&amp;J$11),"")</f>
        <v>93</v>
      </c>
      <c r="K37" s="541" t="str">
        <f t="shared" ca="1" si="2"/>
        <v>Approval Process</v>
      </c>
      <c r="L37" s="529" t="str" cm="1">
        <f t="array" aca="1" ref="L37" ca="1">IFERROR(INDIRECT($F37&amp;"!"&amp;L$11),"")</f>
        <v>[85109.1]</v>
      </c>
      <c r="M37" s="529" t="str" cm="1">
        <f t="array" aca="1" ref="M37" ca="1">IFERROR(INDIRECT($F37&amp;"!"&amp;M$11),"")</f>
        <v>[85109]</v>
      </c>
      <c r="N37" s="523" t="str" cm="1">
        <f t="array" aca="1" ref="N37" ca="1">IFERROR(INDIRECT($F37&amp;"!"&amp;N$11),"")</f>
        <v>Batch Payment</v>
      </c>
      <c r="O37" s="559" t="str" cm="1">
        <f t="array" aca="1" ref="O37" ca="1">IFERROR(INDIRECT($F37&amp;"!"&amp;O$11),"")</f>
        <v>admin,faSupervisor</v>
      </c>
      <c r="P37" s="560"/>
      <c r="Q37" s="166" t="str" cm="1">
        <f t="array" aca="1" ref="Q37" ca="1">IFERROR(INDIRECT($F37&amp;"!"&amp;Q$11),"")</f>
        <v>MXXALLFB.html</v>
      </c>
      <c r="R37" s="509" t="str">
        <f t="shared" ca="1" si="10"/>
        <v>ý</v>
      </c>
      <c r="S37" s="529" t="str" cm="1">
        <f t="array" aca="1" ref="S37" ca="1">IFERROR(HYPERLINK("["&amp;INDIRECT($F37&amp;"!"&amp;S$11)&amp;"]",G37 &amp; " - Web Page"),"")</f>
        <v>Batch Payment , Grouping , combine and  Gen Batch No, Export to Excel for payment - Web Page</v>
      </c>
    </row>
    <row r="38" spans="3:19" ht="15.75">
      <c r="C38" s="159" t="str">
        <f>Variables!$C$12&amp;F38&amp;"!A1"</f>
        <v>[ProjectsXOLs.xlsm]TAccount!A1</v>
      </c>
      <c r="D38" s="160">
        <f t="shared" ref="D38:D50" si="11">IF(F38="","",+D37+1)</f>
        <v>22</v>
      </c>
      <c r="E38" s="165">
        <f t="shared" si="0"/>
        <v>22</v>
      </c>
      <c r="F38" s="531" t="s">
        <v>4562</v>
      </c>
      <c r="G38" s="542" t="str" cm="1">
        <f t="array" aca="1" ref="G38" ca="1">IFERROR(INDIRECT($F38&amp;"!"&amp;G$11),"")</f>
        <v>T-Account for PPM (Check for Export to PPM)</v>
      </c>
      <c r="H38" s="530" t="str" cm="1">
        <f t="array" aca="1" ref="H38" ca="1">IFERROR(INDIRECT($F38&amp;"!"&amp;H$11),"")</f>
        <v>EXPREIM</v>
      </c>
      <c r="I38" s="526" t="str" cm="1">
        <f t="array" aca="1" ref="I38" ca="1">IFERROR(INDIRECT($F38&amp;"!"&amp;I$11),"")</f>
        <v>ExtraOnLine</v>
      </c>
      <c r="J38" s="550" cm="1">
        <f t="array" aca="1" ref="J38" ca="1">IFERROR(INDIRECT($F38&amp;"!"&amp;J$11),"")</f>
        <v>93</v>
      </c>
      <c r="K38" s="541" t="str">
        <f t="shared" ca="1" si="2"/>
        <v>Approval Process</v>
      </c>
      <c r="L38" s="529" t="str" cm="1">
        <f t="array" aca="1" ref="L38" ca="1">IFERROR(INDIRECT($F38&amp;"!"&amp;L$11),"")</f>
        <v>[85109.2]</v>
      </c>
      <c r="M38" s="529" t="str" cm="1">
        <f t="array" aca="1" ref="M38" ca="1">IFERROR(INDIRECT($F38&amp;"!"&amp;M$11),"")</f>
        <v>[85109]</v>
      </c>
      <c r="N38" s="523" t="str" cm="1">
        <f t="array" aca="1" ref="N38" ca="1">IFERROR(INDIRECT($F38&amp;"!"&amp;N$11),"")</f>
        <v>T-Account for PPM</v>
      </c>
      <c r="O38" s="559" t="str" cm="1">
        <f t="array" aca="1" ref="O38" ca="1">IFERROR(INDIRECT($F38&amp;"!"&amp;O$11),"")</f>
        <v>admin,faSupervisor,faStaff</v>
      </c>
      <c r="P38" s="560"/>
      <c r="Q38" s="166" t="str" cm="1">
        <f t="array" aca="1" ref="Q38" ca="1">IFERROR(INDIRECT($F38&amp;"!"&amp;Q$11),"")</f>
        <v>MXPPMER.html</v>
      </c>
      <c r="R38" s="509" t="str">
        <f t="shared" ca="1" si="10"/>
        <v>ý</v>
      </c>
      <c r="S38" s="529" t="str" cm="1">
        <f t="array" aca="1" ref="S38" ca="1">IFERROR(HYPERLINK("["&amp;INDIRECT($F38&amp;"!"&amp;S$11)&amp;"]",G38 &amp; " - Web Page"),"")</f>
        <v>T-Account for PPM (Check for Export to PPM) - Web Page</v>
      </c>
    </row>
    <row r="39" spans="3:19" ht="15.75">
      <c r="C39" s="159" t="str">
        <f>Variables!$C$12&amp;F39&amp;"!A1"</f>
        <v>[ProjectsXOLs.xlsm]ALLERTransaction!A1</v>
      </c>
      <c r="D39" s="160">
        <f t="shared" si="11"/>
        <v>23</v>
      </c>
      <c r="E39" s="165">
        <f t="shared" si="0"/>
        <v>23</v>
      </c>
      <c r="F39" s="531" t="s">
        <v>4560</v>
      </c>
      <c r="G39" s="542" t="str" cm="1">
        <f t="array" aca="1" ref="G39" ca="1">IFERROR(INDIRECT($F39&amp;"!"&amp;G$11),"")</f>
        <v>View All Expenses Reimbursement Transactions</v>
      </c>
      <c r="H39" s="530" t="str" cm="1">
        <f t="array" aca="1" ref="H39" ca="1">IFERROR(INDIRECT($F39&amp;"!"&amp;H$11),"")</f>
        <v>EXPREIM</v>
      </c>
      <c r="I39" s="526" t="str" cm="1">
        <f t="array" aca="1" ref="I39" ca="1">IFERROR(INDIRECT($F39&amp;"!"&amp;I$11),"")</f>
        <v>ExtraOnLine</v>
      </c>
      <c r="J39" s="550" cm="1">
        <f t="array" aca="1" ref="J39" ca="1">IFERROR(INDIRECT($F39&amp;"!"&amp;J$11),"")</f>
        <v>93</v>
      </c>
      <c r="K39" s="541" t="str">
        <f t="shared" ca="1" si="2"/>
        <v>Approval Process</v>
      </c>
      <c r="L39" s="529" t="str" cm="1">
        <f t="array" aca="1" ref="L39" ca="1">IFERROR(INDIRECT($F39&amp;"!"&amp;L$11),"")</f>
        <v>[85109.3]</v>
      </c>
      <c r="M39" s="529" t="str" cm="1">
        <f t="array" aca="1" ref="M39" ca="1">IFERROR(INDIRECT($F39&amp;"!"&amp;M$11),"")</f>
        <v>[85109]</v>
      </c>
      <c r="N39" s="523" t="str" cm="1">
        <f t="array" aca="1" ref="N39" ca="1">IFERROR(INDIRECT($F39&amp;"!"&amp;N$11),"")</f>
        <v>All Expenses Reimbursement Transactions View</v>
      </c>
      <c r="O39" s="559" t="str" cm="1">
        <f t="array" aca="1" ref="O39" ca="1">IFERROR(INDIRECT($F39&amp;"!"&amp;O$11),"")</f>
        <v>admin,faSupervisor,faStaff</v>
      </c>
      <c r="P39" s="560"/>
      <c r="Q39" s="166" t="str" cm="1">
        <f t="array" aca="1" ref="Q39" ca="1">IFERROR(INDIRECT($F39&amp;"!"&amp;Q$11),"")</f>
        <v>MXXXEE200A.html</v>
      </c>
      <c r="R39" s="509" t="str">
        <f t="shared" ca="1" si="10"/>
        <v>ý</v>
      </c>
      <c r="S39" s="529" t="str" cm="1">
        <f t="array" aca="1" ref="S39" ca="1">IFERROR(HYPERLINK("["&amp;INDIRECT($F39&amp;"!"&amp;S$11)&amp;"]",G39 &amp; " - Web Page"),"")</f>
        <v>View All Expenses Reimbursement Transactions - Web Page</v>
      </c>
    </row>
    <row r="40" spans="3:19" ht="15.75">
      <c r="C40" s="159" t="str">
        <f>Variables!$C$12&amp;F40&amp;"!A1"</f>
        <v>[ProjectsXOLs.xlsm]Help!A1</v>
      </c>
      <c r="D40" s="160">
        <f t="shared" si="11"/>
        <v>24</v>
      </c>
      <c r="E40" s="165">
        <f t="shared" si="0"/>
        <v>24</v>
      </c>
      <c r="F40" s="531" t="s">
        <v>4492</v>
      </c>
      <c r="G40" s="542" t="str" cm="1">
        <f t="array" aca="1" ref="G40" ca="1">IFERROR(INDIRECT($F40&amp;"!"&amp;G$11),"")</f>
        <v xml:space="preserve">Help Program view Help.PDF </v>
      </c>
      <c r="H40" s="530" t="str" cm="1">
        <f t="array" aca="1" ref="H40" ca="1">IFERROR(INDIRECT($F40&amp;"!"&amp;H$11),"")</f>
        <v xml:space="preserve"> </v>
      </c>
      <c r="I40" s="526" t="str" cm="1">
        <f t="array" aca="1" ref="I40" ca="1">IFERROR(INDIRECT($F40&amp;"!"&amp;I$11),"")</f>
        <v xml:space="preserve"> </v>
      </c>
      <c r="J40" s="550" cm="1">
        <f t="array" aca="1" ref="J40" ca="1">IFERROR(INDIRECT($F40&amp;"!"&amp;J$11),"")</f>
        <v>0</v>
      </c>
      <c r="K40" s="541" t="str">
        <f t="shared" ca="1" si="2"/>
        <v xml:space="preserve"> </v>
      </c>
      <c r="L40" s="529" t="str" cm="1">
        <f t="array" aca="1" ref="L40" ca="1">IFERROR(INDIRECT($F40&amp;"!"&amp;L$11),"")</f>
        <v>[99900]</v>
      </c>
      <c r="M40" s="529" t="str" cm="1">
        <f t="array" aca="1" ref="M40" ca="1">IFERROR(INDIRECT($F40&amp;"!"&amp;M$11),"")</f>
        <v xml:space="preserve"> </v>
      </c>
      <c r="N40" s="523" t="str" cm="1">
        <f t="array" aca="1" ref="N40" ca="1">IFERROR(INDIRECT($F40&amp;"!"&amp;N$11),"")</f>
        <v xml:space="preserve"> </v>
      </c>
      <c r="O40" s="559" t="str" cm="1">
        <f t="array" aca="1" ref="O40" ca="1">IFERROR(INDIRECT($F40&amp;"!"&amp;O$11),"")</f>
        <v xml:space="preserve"> </v>
      </c>
      <c r="P40" s="560"/>
      <c r="Q40" s="166" t="str" cm="1">
        <f t="array" aca="1" ref="Q40" ca="1">IFERROR(INDIRECT($F40&amp;"!"&amp;Q$11),"")</f>
        <v>Help.html</v>
      </c>
      <c r="R40" s="509" t="str">
        <f t="shared" ca="1" si="10"/>
        <v>ý</v>
      </c>
      <c r="S40" s="529" t="str" cm="1">
        <f t="array" aca="1" ref="S40" ca="1">IFERROR(HYPERLINK("["&amp;INDIRECT($F40&amp;"!"&amp;S$11)&amp;"]",G40 &amp; " - Web Page"),"")</f>
        <v>Help Program view Help.PDF  - Web Page</v>
      </c>
    </row>
    <row r="41" spans="3:19" ht="15.75">
      <c r="C41" s="159" t="str">
        <f>Variables!$C$12&amp;F41&amp;"!A1"</f>
        <v>[ProjectsXOLs.xlsm]Index!A1</v>
      </c>
      <c r="D41" s="160">
        <f t="shared" ref="D41:D45" si="12">IF(F41="","",+D40+1)</f>
        <v>25</v>
      </c>
      <c r="E41" s="165">
        <f t="shared" ref="E41:E45" si="13">HYPERLINK(C41,D41)</f>
        <v>25</v>
      </c>
      <c r="F41" s="531" t="s">
        <v>4565</v>
      </c>
      <c r="G41" s="542" t="str" cm="1">
        <f t="array" aca="1" ref="G41" ca="1">IFERROR(INDIRECT($F41&amp;"!"&amp;G$11),"")</f>
        <v>First Program for Login to Expenses Reimbursement (index.html)</v>
      </c>
      <c r="H41" s="530" t="str" cm="1">
        <f t="array" aca="1" ref="H41" ca="1">IFERROR(INDIRECT($F41&amp;"!"&amp;H$11),"")</f>
        <v xml:space="preserve"> </v>
      </c>
      <c r="I41" s="526" t="str" cm="1">
        <f t="array" aca="1" ref="I41" ca="1">IFERROR(INDIRECT($F41&amp;"!"&amp;I$11),"")</f>
        <v xml:space="preserve"> </v>
      </c>
      <c r="J41" s="550" cm="1">
        <f t="array" aca="1" ref="J41" ca="1">IFERROR(INDIRECT($F41&amp;"!"&amp;J$11),"")</f>
        <v>0</v>
      </c>
      <c r="K41" s="541" t="str">
        <f t="shared" ca="1" si="2"/>
        <v xml:space="preserve"> </v>
      </c>
      <c r="L41" s="529" t="str" cm="1">
        <f t="array" aca="1" ref="L41" ca="1">IFERROR(INDIRECT($F41&amp;"!"&amp;L$11),"")</f>
        <v xml:space="preserve"> </v>
      </c>
      <c r="M41" s="529" t="str" cm="1">
        <f t="array" aca="1" ref="M41" ca="1">IFERROR(INDIRECT($F41&amp;"!"&amp;M$11),"")</f>
        <v xml:space="preserve"> </v>
      </c>
      <c r="N41" s="523" t="str" cm="1">
        <f t="array" aca="1" ref="N41" ca="1">IFERROR(INDIRECT($F41&amp;"!"&amp;N$11),"")</f>
        <v xml:space="preserve"> </v>
      </c>
      <c r="O41" s="559" t="str" cm="1">
        <f t="array" aca="1" ref="O41" ca="1">IFERROR(INDIRECT($F41&amp;"!"&amp;O$11),"")</f>
        <v xml:space="preserve"> </v>
      </c>
      <c r="P41" s="560"/>
      <c r="Q41" s="166" t="str" cm="1">
        <f t="array" aca="1" ref="Q41" ca="1">IFERROR(INDIRECT($F41&amp;"!"&amp;Q$11),"")</f>
        <v>index.html</v>
      </c>
      <c r="R41" s="509" t="str">
        <f t="shared" ca="1" si="10"/>
        <v>ý</v>
      </c>
      <c r="S41" s="529" t="str" cm="1">
        <f t="array" aca="1" ref="S41" ca="1">IFERROR(HYPERLINK("["&amp;INDIRECT($F41&amp;"!"&amp;S$11)&amp;"]",G41 &amp; " - Web Page"),"")</f>
        <v>First Program for Login to Expenses Reimbursement (index.html) - Web Page</v>
      </c>
    </row>
    <row r="42" spans="3:19" ht="15.75" hidden="1">
      <c r="C42" s="159" t="str">
        <f>Variables!$C$12&amp;F42&amp;"!A1"</f>
        <v>[ProjectsXOLs.xlsm]DiseaseList!A1</v>
      </c>
      <c r="D42" s="160">
        <f t="shared" si="12"/>
        <v>26</v>
      </c>
      <c r="E42" s="165">
        <f t="shared" si="13"/>
        <v>26</v>
      </c>
      <c r="F42" s="531" t="s">
        <v>4097</v>
      </c>
      <c r="G42" s="542" t="str" cm="1">
        <f t="array" aca="1" ref="G42" ca="1">IFERROR(INDIRECT($F42&amp;"!"&amp;G$11),"")</f>
        <v>Disease Name List</v>
      </c>
      <c r="H42" s="530" t="str" cm="1">
        <f t="array" aca="1" ref="H42" ca="1">IFERROR(INDIRECT($F42&amp;"!"&amp;H$11),"")</f>
        <v>DiseaseList</v>
      </c>
      <c r="I42" s="526" t="str" cm="1">
        <f t="array" aca="1" ref="I42" ca="1">IFERROR(INDIRECT($F42&amp;"!"&amp;I$11),"")</f>
        <v>ExtraOnLine</v>
      </c>
      <c r="J42" s="550" cm="1">
        <f t="array" aca="1" ref="J42" ca="1">IFERROR(INDIRECT($F42&amp;"!"&amp;J$11),"")</f>
        <v>4</v>
      </c>
      <c r="K42" s="541" t="str">
        <f t="shared" ca="1" si="2"/>
        <v>Disease List</v>
      </c>
      <c r="L42" s="529" t="str" cm="1">
        <f t="array" aca="1" ref="L42" ca="1">IFERROR(INDIRECT($F42&amp;"!"&amp;L$11),"")</f>
        <v>[85126]</v>
      </c>
      <c r="M42" s="529" t="str" cm="1">
        <f t="array" aca="1" ref="M42" ca="1">IFERROR(INDIRECT($F42&amp;"!"&amp;M$11),"")</f>
        <v>[85124]</v>
      </c>
      <c r="N42" s="523" t="str" cm="1">
        <f t="array" aca="1" ref="N42" ca="1">IFERROR(INDIRECT($F42&amp;"!"&amp;N$11),"")</f>
        <v>Disease List</v>
      </c>
      <c r="O42" s="559" t="str" cm="1">
        <f t="array" aca="1" ref="O42" ca="1">IFERROR(INDIRECT($F42&amp;"!"&amp;O$11),"")</f>
        <v>disable</v>
      </c>
      <c r="P42" s="560"/>
      <c r="Q42" s="166" t="str" cm="1">
        <f t="array" aca="1" ref="Q42" ca="1">IFERROR(INDIRECT($F42&amp;"!"&amp;Q$11),"")</f>
        <v>TIAD8011.html</v>
      </c>
      <c r="R42" s="509" t="str">
        <f t="shared" ca="1" si="10"/>
        <v>ý</v>
      </c>
      <c r="S42" s="529" t="str" cm="1">
        <f t="array" aca="1" ref="S42" ca="1">IFERROR(HYPERLINK("["&amp;INDIRECT($F42&amp;"!"&amp;S$11)&amp;"]",G42 &amp; " - Web Page"),"")</f>
        <v>Disease Name List - Web Page</v>
      </c>
    </row>
    <row r="43" spans="3:19" ht="15.75" hidden="1">
      <c r="C43" s="159" t="str">
        <f>Variables!$C$12&amp;F43&amp;"!A1"</f>
        <v>[ProjectsXOLs.xlsm]TaskControl!A1</v>
      </c>
      <c r="D43" s="160">
        <f t="shared" si="12"/>
        <v>27</v>
      </c>
      <c r="E43" s="165">
        <f t="shared" si="13"/>
        <v>27</v>
      </c>
      <c r="F43" s="531" t="s">
        <v>3927</v>
      </c>
      <c r="G43" s="542" t="str" cm="1">
        <f t="array" aca="1" ref="G43" ca="1">IFERROR(INDIRECT($F43&amp;"!"&amp;G$11),"")</f>
        <v>Task Control (Workflow Concept Not Done) - Excluded</v>
      </c>
      <c r="H43" s="530" t="str" cm="1">
        <f t="array" aca="1" ref="H43" ca="1">IFERROR(INDIRECT($F43&amp;"!"&amp;H$11),"")</f>
        <v>TaskControl</v>
      </c>
      <c r="I43" s="526" t="str" cm="1">
        <f t="array" aca="1" ref="I43" ca="1">IFERROR(INDIRECT($F43&amp;"!"&amp;I$11),"")</f>
        <v>ExtraOnLine</v>
      </c>
      <c r="J43" s="550" cm="1">
        <f t="array" aca="1" ref="J43" ca="1">IFERROR(INDIRECT($F43&amp;"!"&amp;J$11),"")</f>
        <v>4</v>
      </c>
      <c r="K43" s="541" t="str">
        <f t="shared" ca="1" si="2"/>
        <v>Master Files</v>
      </c>
      <c r="L43" s="529" t="str" cm="1">
        <f t="array" aca="1" ref="L43" ca="1">IFERROR(INDIRECT($F43&amp;"!"&amp;L$11),"")</f>
        <v>[85117]</v>
      </c>
      <c r="M43" s="529" t="str" cm="1">
        <f t="array" aca="1" ref="M43" ca="1">IFERROR(INDIRECT($F43&amp;"!"&amp;M$11),"")</f>
        <v>[85110]</v>
      </c>
      <c r="N43" s="523" t="str" cm="1">
        <f t="array" aca="1" ref="N43" ca="1">IFERROR(INDIRECT($F43&amp;"!"&amp;N$11),"")</f>
        <v>Task Control</v>
      </c>
      <c r="O43" s="559" t="str" cm="1">
        <f t="array" aca="1" ref="O43" ca="1">IFERROR(INDIRECT($F43&amp;"!"&amp;O$11),"")</f>
        <v>disable</v>
      </c>
      <c r="P43" s="560"/>
      <c r="Q43" s="166" t="str" cm="1">
        <f t="array" aca="1" ref="Q43" ca="1">IFERROR(INDIRECT($F43&amp;"!"&amp;Q$11),"")</f>
        <v>LACT771.html</v>
      </c>
      <c r="R43" s="509" t="str">
        <f t="shared" ca="1" si="10"/>
        <v>ý</v>
      </c>
      <c r="S43" s="529" t="str" cm="1">
        <f t="array" aca="1" ref="S43" ca="1">IFERROR(HYPERLINK("["&amp;INDIRECT($F43&amp;"!"&amp;S$11)&amp;"]",G43 &amp; " - Web Page"),"")</f>
        <v>Task Control (Workflow Concept Not Done) - Excluded - Web Page</v>
      </c>
    </row>
    <row r="44" spans="3:19" ht="15.75" hidden="1">
      <c r="C44" s="159" t="str">
        <f>Variables!$C$12&amp;F44&amp;"!A1"</f>
        <v>[ProjectsXOLs.xlsm]HospitalList!A1</v>
      </c>
      <c r="D44" s="160">
        <f t="shared" si="12"/>
        <v>28</v>
      </c>
      <c r="E44" s="165">
        <f t="shared" si="13"/>
        <v>28</v>
      </c>
      <c r="F44" s="531" t="s">
        <v>3938</v>
      </c>
      <c r="G44" s="542" t="str" cm="1">
        <f t="array" aca="1" ref="G44" ca="1">IFERROR(INDIRECT($F44&amp;"!"&amp;G$11),"")</f>
        <v>Hospital Name List</v>
      </c>
      <c r="H44" s="530" t="str" cm="1">
        <f t="array" aca="1" ref="H44" ca="1">IFERROR(INDIRECT($F44&amp;"!"&amp;H$11),"")</f>
        <v>HospitalList</v>
      </c>
      <c r="I44" s="526" t="str" cm="1">
        <f t="array" aca="1" ref="I44" ca="1">IFERROR(INDIRECT($F44&amp;"!"&amp;I$11),"")</f>
        <v>ExtraOnLine</v>
      </c>
      <c r="J44" s="550" cm="1">
        <f t="array" aca="1" ref="J44" ca="1">IFERROR(INDIRECT($F44&amp;"!"&amp;J$11),"")</f>
        <v>7</v>
      </c>
      <c r="K44" s="541" t="str">
        <f t="shared" ca="1" si="2"/>
        <v>Hospital List</v>
      </c>
      <c r="L44" s="529" t="str" cm="1">
        <f t="array" aca="1" ref="L44" ca="1">IFERROR(INDIRECT($F44&amp;"!"&amp;L$11),"")</f>
        <v>[85125]</v>
      </c>
      <c r="M44" s="529" t="str" cm="1">
        <f t="array" aca="1" ref="M44" ca="1">IFERROR(INDIRECT($F44&amp;"!"&amp;M$11),"")</f>
        <v>[85124]</v>
      </c>
      <c r="N44" s="523" t="str" cm="1">
        <f t="array" aca="1" ref="N44" ca="1">IFERROR(INDIRECT($F44&amp;"!"&amp;N$11),"")</f>
        <v>Hospital List</v>
      </c>
      <c r="O44" s="559" t="str" cm="1">
        <f t="array" aca="1" ref="O44" ca="1">IFERROR(INDIRECT($F44&amp;"!"&amp;O$11),"")</f>
        <v>disable</v>
      </c>
      <c r="P44" s="560"/>
      <c r="Q44" s="166" t="str" cm="1">
        <f t="array" aca="1" ref="Q44" ca="1">IFERROR(INDIRECT($F44&amp;"!"&amp;Q$11),"")</f>
        <v>TOIH8010.html</v>
      </c>
      <c r="R44" s="509" t="str">
        <f t="shared" ca="1" si="10"/>
        <v>ý</v>
      </c>
      <c r="S44" s="529" t="str" cm="1">
        <f t="array" aca="1" ref="S44" ca="1">IFERROR(HYPERLINK("["&amp;INDIRECT($F44&amp;"!"&amp;S$11)&amp;"]",G44 &amp; " - Web Page"),"")</f>
        <v>Hospital Name List - Web Page</v>
      </c>
    </row>
    <row r="45" spans="3:19" ht="15.75">
      <c r="C45" s="159" t="str">
        <f>Variables!$C$12&amp;F45&amp;"!A1"</f>
        <v>[ProjectsXOLs.xlsm]!A1</v>
      </c>
      <c r="D45" s="160" t="str">
        <f t="shared" si="12"/>
        <v/>
      </c>
      <c r="E45" s="165" t="str">
        <f t="shared" si="13"/>
        <v/>
      </c>
      <c r="F45" s="531"/>
      <c r="G45" s="542" t="str" cm="1">
        <f t="array" aca="1" ref="G45" ca="1">IFERROR(INDIRECT($F45&amp;"!"&amp;G$11),"")</f>
        <v/>
      </c>
      <c r="H45" s="530" t="str" cm="1">
        <f t="array" aca="1" ref="H45" ca="1">IFERROR(INDIRECT($F45&amp;"!"&amp;H$11),"")</f>
        <v/>
      </c>
      <c r="I45" s="526" t="str" cm="1">
        <f t="array" aca="1" ref="I45" ca="1">IFERROR(INDIRECT($F45&amp;"!"&amp;I$11),"")</f>
        <v/>
      </c>
      <c r="J45" s="550" t="str" cm="1">
        <f t="array" aca="1" ref="J45" ca="1">IFERROR(INDIRECT($F45&amp;"!"&amp;J$11),"")</f>
        <v/>
      </c>
      <c r="K45" s="541" t="str">
        <f t="shared" ca="1" si="2"/>
        <v/>
      </c>
      <c r="L45" s="529" t="str" cm="1">
        <f t="array" aca="1" ref="L45" ca="1">IFERROR(INDIRECT($F45&amp;"!"&amp;L$11),"")</f>
        <v/>
      </c>
      <c r="M45" s="529" t="str" cm="1">
        <f t="array" aca="1" ref="M45" ca="1">IFERROR(INDIRECT($F45&amp;"!"&amp;M$11),"")</f>
        <v/>
      </c>
      <c r="N45" s="523" t="str" cm="1">
        <f t="array" aca="1" ref="N45" ca="1">IFERROR(INDIRECT($F45&amp;"!"&amp;N$11),"")</f>
        <v/>
      </c>
      <c r="O45" s="559" t="str" cm="1">
        <f t="array" aca="1" ref="O45" ca="1">IFERROR(INDIRECT($F45&amp;"!"&amp;O$11),"")</f>
        <v/>
      </c>
      <c r="P45" s="560"/>
      <c r="Q45" s="166" t="str" cm="1">
        <f t="array" aca="1" ref="Q45" ca="1">IFERROR(INDIRECT($F45&amp;"!"&amp;Q$11),"")</f>
        <v/>
      </c>
      <c r="R45" s="509" t="str">
        <f t="shared" si="10"/>
        <v/>
      </c>
      <c r="S45" s="529" t="str" cm="1">
        <f t="array" aca="1" ref="S45" ca="1">IFERROR(HYPERLINK("["&amp;INDIRECT($F45&amp;"!"&amp;S$11)&amp;"]",G45 &amp; " - Web Page"),"")</f>
        <v/>
      </c>
    </row>
    <row r="46" spans="3:19" ht="15.75">
      <c r="C46" s="159" t="str">
        <f>Variables!$C$12&amp;F46&amp;"!A1"</f>
        <v>[ProjectsXOLs.xlsm]!A1</v>
      </c>
      <c r="D46" s="160" t="str">
        <f t="shared" si="11"/>
        <v/>
      </c>
      <c r="E46" s="165" t="str">
        <f t="shared" si="0"/>
        <v/>
      </c>
      <c r="F46" s="531"/>
      <c r="G46" s="542" t="str" cm="1">
        <f t="array" aca="1" ref="G46" ca="1">IFERROR(INDIRECT($F46&amp;"!"&amp;G$11),"")</f>
        <v/>
      </c>
      <c r="H46" s="530" t="str" cm="1">
        <f t="array" aca="1" ref="H46" ca="1">IFERROR(INDIRECT($F46&amp;"!"&amp;H$11),"")</f>
        <v/>
      </c>
      <c r="I46" s="526" t="str" cm="1">
        <f t="array" aca="1" ref="I46" ca="1">IFERROR(INDIRECT($F46&amp;"!"&amp;I$11),"")</f>
        <v/>
      </c>
      <c r="J46" s="550" t="str" cm="1">
        <f t="array" aca="1" ref="J46" ca="1">IFERROR(INDIRECT($F46&amp;"!"&amp;J$11),"")</f>
        <v/>
      </c>
      <c r="K46" s="541" t="str">
        <f t="shared" ca="1" si="2"/>
        <v/>
      </c>
      <c r="L46" s="529" t="str" cm="1">
        <f t="array" aca="1" ref="L46" ca="1">IFERROR(INDIRECT($F46&amp;"!"&amp;L$11),"")</f>
        <v/>
      </c>
      <c r="M46" s="529" t="str" cm="1">
        <f t="array" aca="1" ref="M46" ca="1">IFERROR(INDIRECT($F46&amp;"!"&amp;M$11),"")</f>
        <v/>
      </c>
      <c r="N46" s="523" t="str" cm="1">
        <f t="array" aca="1" ref="N46" ca="1">IFERROR(INDIRECT($F46&amp;"!"&amp;N$11),"")</f>
        <v/>
      </c>
      <c r="O46" s="559" t="str" cm="1">
        <f t="array" aca="1" ref="O46" ca="1">IFERROR(INDIRECT($F46&amp;"!"&amp;O$11),"")</f>
        <v/>
      </c>
      <c r="P46" s="560"/>
      <c r="Q46" s="166" t="str" cm="1">
        <f t="array" aca="1" ref="Q46" ca="1">IFERROR(INDIRECT($F46&amp;"!"&amp;Q$11),"")</f>
        <v/>
      </c>
      <c r="R46" s="509" t="str">
        <f t="shared" si="10"/>
        <v/>
      </c>
      <c r="S46" s="529" t="str" cm="1">
        <f t="array" aca="1" ref="S46" ca="1">IFERROR(HYPERLINK("["&amp;INDIRECT($F46&amp;"!"&amp;S$11)&amp;"]",G46 &amp; " - Web Page"),"")</f>
        <v/>
      </c>
    </row>
    <row r="47" spans="3:19" ht="15.75">
      <c r="C47" s="159" t="str">
        <f>Variables!$C$12&amp;F47&amp;"!A1"</f>
        <v>[ProjectsXOLs.xlsm]!A1</v>
      </c>
      <c r="D47" s="160" t="str">
        <f t="shared" si="11"/>
        <v/>
      </c>
      <c r="E47" s="165" t="str">
        <f t="shared" si="0"/>
        <v/>
      </c>
      <c r="F47" s="531"/>
      <c r="G47" s="542" t="str" cm="1">
        <f t="array" aca="1" ref="G47" ca="1">IFERROR(INDIRECT($F47&amp;"!"&amp;G$11),"")</f>
        <v/>
      </c>
      <c r="H47" s="530" t="str" cm="1">
        <f t="array" aca="1" ref="H47" ca="1">IFERROR(INDIRECT($F47&amp;"!"&amp;H$11),"")</f>
        <v/>
      </c>
      <c r="I47" s="526"/>
      <c r="J47" s="550" t="str" cm="1">
        <f t="array" aca="1" ref="J47" ca="1">IFERROR(INDIRECT($F47&amp;"!"&amp;J$11),"")</f>
        <v/>
      </c>
      <c r="K47" s="541" t="str">
        <f t="shared" ca="1" si="2"/>
        <v/>
      </c>
      <c r="L47" s="529" t="str" cm="1">
        <f t="array" aca="1" ref="L47" ca="1">IFERROR(INDIRECT($F47&amp;"!"&amp;L$11),"")</f>
        <v/>
      </c>
      <c r="M47" s="529" t="str" cm="1">
        <f t="array" aca="1" ref="M47" ca="1">IFERROR(INDIRECT($F47&amp;"!"&amp;M$11),"")</f>
        <v/>
      </c>
      <c r="N47" s="523" t="str" cm="1">
        <f t="array" aca="1" ref="N47" ca="1">IFERROR(INDIRECT($F47&amp;"!"&amp;N$11),"")</f>
        <v/>
      </c>
      <c r="O47" s="559" t="str" cm="1">
        <f t="array" aca="1" ref="O47" ca="1">IFERROR(INDIRECT($F47&amp;"!"&amp;O$11),"")</f>
        <v/>
      </c>
      <c r="P47" s="560"/>
      <c r="Q47" s="166" t="str" cm="1">
        <f t="array" aca="1" ref="Q47" ca="1">IFERROR(INDIRECT($F47&amp;"!"&amp;Q$11),"")</f>
        <v/>
      </c>
      <c r="R47" s="509" t="str">
        <f t="shared" si="10"/>
        <v/>
      </c>
      <c r="S47" s="529" t="str" cm="1">
        <f t="array" aca="1" ref="S47" ca="1">IFERROR(HYPERLINK("["&amp;INDIRECT($F47&amp;"!"&amp;S$11)&amp;"]",G47 &amp; " - Web Page"),"")</f>
        <v/>
      </c>
    </row>
    <row r="48" spans="3:19" ht="15.75">
      <c r="C48" s="159" t="str">
        <f>Variables!$C$12&amp;F48&amp;"!A1"</f>
        <v>[ProjectsXOLs.xlsm]!A1</v>
      </c>
      <c r="D48" s="160" t="str">
        <f t="shared" si="11"/>
        <v/>
      </c>
      <c r="E48" s="165" t="str">
        <f t="shared" si="0"/>
        <v/>
      </c>
      <c r="F48" s="531"/>
      <c r="G48" s="542" t="str" cm="1">
        <f t="array" aca="1" ref="G48" ca="1">IFERROR(INDIRECT($F48&amp;"!"&amp;G$11),"")</f>
        <v/>
      </c>
      <c r="H48" s="530" t="str" cm="1">
        <f t="array" aca="1" ref="H48" ca="1">IFERROR(INDIRECT($F48&amp;"!"&amp;H$11),"")</f>
        <v/>
      </c>
      <c r="I48" s="526" t="str" cm="1">
        <f t="array" aca="1" ref="I48" ca="1">IFERROR(INDIRECT($F48&amp;"!"&amp;I$11),"")</f>
        <v/>
      </c>
      <c r="J48" s="550" t="str" cm="1">
        <f t="array" aca="1" ref="J48" ca="1">IFERROR(INDIRECT($F48&amp;"!"&amp;J$11),"")</f>
        <v/>
      </c>
      <c r="K48" s="541" t="str">
        <f t="shared" ca="1" si="2"/>
        <v/>
      </c>
      <c r="L48" s="529" t="str" cm="1">
        <f t="array" aca="1" ref="L48" ca="1">IFERROR(INDIRECT($F48&amp;"!"&amp;L$11),"")</f>
        <v/>
      </c>
      <c r="M48" s="529" t="str" cm="1">
        <f t="array" aca="1" ref="M48" ca="1">IFERROR(INDIRECT($F48&amp;"!"&amp;M$11),"")</f>
        <v/>
      </c>
      <c r="N48" s="523" t="str" cm="1">
        <f t="array" aca="1" ref="N48" ca="1">IFERROR(INDIRECT($F48&amp;"!"&amp;N$11),"")</f>
        <v/>
      </c>
      <c r="O48" s="559" t="str" cm="1">
        <f t="array" aca="1" ref="O48" ca="1">IFERROR(INDIRECT($F48&amp;"!"&amp;O$11),"")</f>
        <v/>
      </c>
      <c r="P48" s="560"/>
      <c r="Q48" s="166" t="str" cm="1">
        <f t="array" aca="1" ref="Q48" ca="1">IFERROR(INDIRECT($F48&amp;"!"&amp;Q$11),"")</f>
        <v/>
      </c>
      <c r="R48" s="509" t="str">
        <f t="shared" si="10"/>
        <v/>
      </c>
      <c r="S48" s="529" t="str" cm="1">
        <f t="array" aca="1" ref="S48" ca="1">IFERROR(HYPERLINK("["&amp;INDIRECT($F48&amp;"!"&amp;S$11)&amp;"]",G48 &amp; " - Web Page"),"")</f>
        <v/>
      </c>
    </row>
    <row r="49" spans="3:19" ht="15.75">
      <c r="C49" s="159" t="str">
        <f>Variables!$C$12&amp;F49&amp;"!A1"</f>
        <v>[ProjectsXOLs.xlsm]!A1</v>
      </c>
      <c r="D49" s="160" t="str">
        <f t="shared" si="11"/>
        <v/>
      </c>
      <c r="E49" s="165" t="str">
        <f t="shared" si="0"/>
        <v/>
      </c>
      <c r="F49" s="531"/>
      <c r="G49" s="542" t="str" cm="1">
        <f t="array" aca="1" ref="G49" ca="1">IFERROR(INDIRECT($F49&amp;"!"&amp;G$11),"")</f>
        <v/>
      </c>
      <c r="H49" s="530" t="str" cm="1">
        <f t="array" aca="1" ref="H49" ca="1">IFERROR(INDIRECT($F49&amp;"!"&amp;H$11),"")</f>
        <v/>
      </c>
      <c r="I49" s="526" t="str" cm="1">
        <f t="array" aca="1" ref="I49" ca="1">IFERROR(INDIRECT($F49&amp;"!"&amp;I$11),"")</f>
        <v/>
      </c>
      <c r="J49" s="550" t="str" cm="1">
        <f t="array" aca="1" ref="J49" ca="1">IFERROR(INDIRECT($F49&amp;"!"&amp;J$11),"")</f>
        <v/>
      </c>
      <c r="K49" s="541" t="str">
        <f t="shared" ca="1" si="2"/>
        <v/>
      </c>
      <c r="L49" s="529" t="str" cm="1">
        <f t="array" aca="1" ref="L49" ca="1">IFERROR(INDIRECT($F49&amp;"!"&amp;L$11),"")</f>
        <v/>
      </c>
      <c r="M49" s="529" t="str" cm="1">
        <f t="array" aca="1" ref="M49" ca="1">IFERROR(INDIRECT($F49&amp;"!"&amp;M$11),"")</f>
        <v/>
      </c>
      <c r="N49" s="523" t="str" cm="1">
        <f t="array" aca="1" ref="N49" ca="1">IFERROR(INDIRECT($F49&amp;"!"&amp;N$11),"")</f>
        <v/>
      </c>
      <c r="O49" s="559" t="str" cm="1">
        <f t="array" aca="1" ref="O49" ca="1">IFERROR(INDIRECT($F49&amp;"!"&amp;O$11),"")</f>
        <v/>
      </c>
      <c r="P49" s="560"/>
      <c r="Q49" s="166" t="str" cm="1">
        <f t="array" aca="1" ref="Q49" ca="1">IFERROR(INDIRECT($F49&amp;"!"&amp;Q$11),"")</f>
        <v/>
      </c>
      <c r="R49" s="509" t="str">
        <f t="shared" si="10"/>
        <v/>
      </c>
      <c r="S49" s="529" t="str" cm="1">
        <f t="array" aca="1" ref="S49" ca="1">IFERROR(HYPERLINK("["&amp;INDIRECT($F49&amp;"!"&amp;S$11)&amp;"]",G49 &amp; " - Web Page"),"")</f>
        <v/>
      </c>
    </row>
    <row r="50" spans="3:19" ht="15.75">
      <c r="C50" s="159" t="str">
        <f>Variables!$C$12&amp;F50&amp;"!A1"</f>
        <v>[ProjectsXOLs.xlsm]!A1</v>
      </c>
      <c r="D50" s="160" t="str">
        <f t="shared" si="11"/>
        <v/>
      </c>
      <c r="E50" s="165" t="str">
        <f t="shared" si="0"/>
        <v/>
      </c>
      <c r="F50" s="531"/>
      <c r="G50" s="542" t="str" cm="1">
        <f t="array" aca="1" ref="G50" ca="1">IFERROR(INDIRECT($F50&amp;"!"&amp;G$11),"")</f>
        <v/>
      </c>
      <c r="H50" s="530" t="str" cm="1">
        <f t="array" aca="1" ref="H50" ca="1">IFERROR(INDIRECT($F50&amp;"!"&amp;H$11),"")</f>
        <v/>
      </c>
      <c r="I50" s="526" t="str" cm="1">
        <f t="array" aca="1" ref="I50" ca="1">IFERROR(INDIRECT($F50&amp;"!"&amp;I$11),"")</f>
        <v/>
      </c>
      <c r="J50" s="550" t="str" cm="1">
        <f t="array" aca="1" ref="J50" ca="1">IFERROR(INDIRECT($F50&amp;"!"&amp;J$11),"")</f>
        <v/>
      </c>
      <c r="K50" s="541" t="str">
        <f t="shared" ca="1" si="2"/>
        <v/>
      </c>
      <c r="L50" s="529" t="str" cm="1">
        <f t="array" aca="1" ref="L50" ca="1">IFERROR(INDIRECT($F50&amp;"!"&amp;L$11),"")</f>
        <v/>
      </c>
      <c r="M50" s="529" t="str" cm="1">
        <f t="array" aca="1" ref="M50" ca="1">IFERROR(INDIRECT($F50&amp;"!"&amp;M$11),"")</f>
        <v/>
      </c>
      <c r="N50" s="523" t="str" cm="1">
        <f t="array" aca="1" ref="N50" ca="1">IFERROR(INDIRECT($F50&amp;"!"&amp;N$11),"")</f>
        <v/>
      </c>
      <c r="O50" s="559" t="str" cm="1">
        <f t="array" aca="1" ref="O50" ca="1">IFERROR(INDIRECT($F50&amp;"!"&amp;O$11),"")</f>
        <v/>
      </c>
      <c r="P50" s="560"/>
      <c r="Q50" s="166" t="str" cm="1">
        <f t="array" aca="1" ref="Q50" ca="1">IFERROR(INDIRECT($F50&amp;"!"&amp;Q$11),"")</f>
        <v/>
      </c>
      <c r="R50" s="509" t="str">
        <f t="shared" si="10"/>
        <v/>
      </c>
      <c r="S50" s="529" t="str" cm="1">
        <f t="array" aca="1" ref="S50" ca="1">IFERROR(HYPERLINK("["&amp;INDIRECT($F50&amp;"!"&amp;S$11)&amp;"]",G50 &amp; " - Web Page"),"")</f>
        <v/>
      </c>
    </row>
  </sheetData>
  <autoFilter ref="B12:AH50" xr:uid="{839F17C8-11D9-48B5-A8F4-BA03B3B50A0C}">
    <filterColumn colId="13" showButton="0">
      <filters blank="1">
        <filter val="admin"/>
        <filter val="admin,faSupervisor"/>
        <filter val="admin,faSupervisor,faStaff"/>
        <filter val="admin,faSupervisor,hrSupervisor"/>
        <filter val="admin,HODApp"/>
        <filter val="admin,hrSupervisor"/>
        <filter val="admin,nuserf,nuserm,nusert,nusero"/>
        <filter val="admin,nusero"/>
      </filters>
    </filterColumn>
  </autoFilter>
  <mergeCells count="48">
    <mergeCell ref="K7:L7"/>
    <mergeCell ref="E9:F9"/>
    <mergeCell ref="I3:J3"/>
    <mergeCell ref="I4:J4"/>
    <mergeCell ref="E7:F7"/>
    <mergeCell ref="E8:F8"/>
    <mergeCell ref="E6:F6"/>
    <mergeCell ref="E3:F3"/>
    <mergeCell ref="E4:F4"/>
    <mergeCell ref="E5:F5"/>
    <mergeCell ref="I7:J7"/>
    <mergeCell ref="O13:P13"/>
    <mergeCell ref="O12:P12"/>
    <mergeCell ref="O14:P14"/>
    <mergeCell ref="O16:P16"/>
    <mergeCell ref="O17:P17"/>
    <mergeCell ref="O15:P15"/>
    <mergeCell ref="O26:P26"/>
    <mergeCell ref="O18:P18"/>
    <mergeCell ref="O19:P19"/>
    <mergeCell ref="O29:P29"/>
    <mergeCell ref="O27:P27"/>
    <mergeCell ref="O20:P20"/>
    <mergeCell ref="O21:P21"/>
    <mergeCell ref="O22:P22"/>
    <mergeCell ref="O23:P23"/>
    <mergeCell ref="O24:P24"/>
    <mergeCell ref="O25:P25"/>
    <mergeCell ref="O28:P28"/>
    <mergeCell ref="O32:P32"/>
    <mergeCell ref="O33:P33"/>
    <mergeCell ref="O34:P34"/>
    <mergeCell ref="O35:P35"/>
    <mergeCell ref="O36:P36"/>
    <mergeCell ref="O37:P37"/>
    <mergeCell ref="O38:P38"/>
    <mergeCell ref="O39:P39"/>
    <mergeCell ref="O40:P40"/>
    <mergeCell ref="O41:P41"/>
    <mergeCell ref="O42:P42"/>
    <mergeCell ref="O43:P43"/>
    <mergeCell ref="O44:P44"/>
    <mergeCell ref="O50:P50"/>
    <mergeCell ref="O49:P49"/>
    <mergeCell ref="O48:P48"/>
    <mergeCell ref="O47:P47"/>
    <mergeCell ref="O46:P46"/>
    <mergeCell ref="O45:P45"/>
  </mergeCells>
  <dataValidations disablePrompts="1" count="1">
    <dataValidation type="list" allowBlank="1" showInputMessage="1" showErrorMessage="1" sqref="K3" xr:uid="{9C9E4F56-1518-4DD4-B2ED-D0D3205657B4}">
      <formula1>aPageDomainList</formula1>
    </dataValidation>
  </dataValidations>
  <pageMargins left="0.7" right="0.7" top="0.75" bottom="0.75" header="0.3" footer="0.3"/>
  <pageSetup paperSize="9" orientation="portrait" r:id="rId1"/>
  <ignoredErrors>
    <ignoredError sqref="K13 K14:K50" formula="1"/>
    <ignoredError sqref="G6:G9" unlockedFormula="1"/>
  </ignoredErrors>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BC314D3-B16E-4AD8-B4BF-7B46F7E4F3C5}">
          <x14:formula1>
            <xm:f>Variables!$C$75:$C$82</xm:f>
          </x14:formula1>
          <xm:sqref>G5</xm:sqref>
        </x14:dataValidation>
        <x14:dataValidation type="list" allowBlank="1" showInputMessage="1" showErrorMessage="1" xr:uid="{EC7DE5BA-2ED5-44C6-8FE8-731E5E2AF3F8}">
          <x14:formula1>
            <xm:f>Variables!$B$64:$B$67</xm:f>
          </x14:formula1>
          <xm:sqref>E6:F6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67847-CD58-4A89-86F9-C85C3B2A0AC3}">
  <sheetPr codeName="Sheet32" filterMode="1">
    <tabColor rgb="FFCCFF99"/>
  </sheetPr>
  <dimension ref="A1:BA1937"/>
  <sheetViews>
    <sheetView showGridLines="0" workbookViewId="0"/>
  </sheetViews>
  <sheetFormatPr defaultRowHeight="15"/>
  <cols>
    <col min="1" max="1" width="53" style="104" customWidth="1"/>
    <col min="2" max="2" width="21.85546875" style="387" customWidth="1"/>
    <col min="3" max="3" width="2.85546875" style="280" customWidth="1"/>
    <col min="4" max="4" width="4" style="281" bestFit="1" customWidth="1"/>
    <col min="5" max="5" width="3.140625" style="282" customWidth="1"/>
    <col min="6" max="6" width="91.5703125" style="134" customWidth="1"/>
    <col min="7" max="7" width="3.5703125" style="104" customWidth="1"/>
    <col min="8" max="8" width="17.7109375" style="104" customWidth="1"/>
    <col min="9" max="9" width="15" style="104" customWidth="1"/>
    <col min="10" max="12" width="2.7109375" style="104" customWidth="1"/>
    <col min="13" max="13" width="3.7109375" style="104" customWidth="1"/>
    <col min="14" max="14" width="14.42578125" style="104" bestFit="1" customWidth="1"/>
    <col min="15" max="15" width="12.28515625" style="104" bestFit="1" customWidth="1"/>
    <col min="16" max="16" width="16.85546875" style="104" bestFit="1" customWidth="1"/>
    <col min="17" max="17" width="11.85546875" style="104" bestFit="1" customWidth="1"/>
    <col min="18" max="18" width="36.85546875" style="104" customWidth="1"/>
    <col min="19" max="19" width="3.140625" style="104" customWidth="1"/>
    <col min="20" max="20" width="3.42578125" style="104" customWidth="1"/>
    <col min="21" max="21" width="9" style="104" bestFit="1" customWidth="1"/>
    <col min="22" max="22" width="9.140625" style="104"/>
    <col min="23" max="23" width="10.28515625" style="104" bestFit="1" customWidth="1"/>
    <col min="24" max="24" width="16.85546875" style="104" bestFit="1" customWidth="1"/>
    <col min="25" max="25" width="9.140625" style="104"/>
    <col min="26" max="26" width="15.42578125" style="104" customWidth="1"/>
    <col min="27" max="27" width="20.5703125" style="104" customWidth="1"/>
    <col min="28" max="28" width="14.42578125" style="104" customWidth="1"/>
    <col min="29" max="29" width="12.28515625" style="104" bestFit="1" customWidth="1"/>
    <col min="30" max="16384" width="9.140625" style="104"/>
  </cols>
  <sheetData>
    <row r="1" spans="1:53" ht="26.25" customHeight="1">
      <c r="A1" s="208" t="s">
        <v>725</v>
      </c>
      <c r="F1" s="254" t="s">
        <v>789</v>
      </c>
      <c r="G1" s="118"/>
      <c r="H1" s="118"/>
      <c r="I1" s="118"/>
      <c r="J1" s="118"/>
      <c r="K1" s="118"/>
      <c r="L1" s="118"/>
      <c r="M1" s="118"/>
      <c r="O1" s="297" t="s">
        <v>725</v>
      </c>
      <c r="P1"/>
      <c r="Q1"/>
      <c r="R1"/>
      <c r="S1"/>
      <c r="V1" s="253"/>
      <c r="W1" s="253"/>
      <c r="X1"/>
      <c r="Y1"/>
      <c r="Z1"/>
      <c r="AA1"/>
      <c r="AB1"/>
      <c r="AC1"/>
    </row>
    <row r="2" spans="1:53">
      <c r="A2" s="209" t="s">
        <v>450</v>
      </c>
      <c r="B2" s="388" t="s">
        <v>4231</v>
      </c>
      <c r="C2" s="280" t="str">
        <f ca="1">SUBSTITUTE(LEFT(IFERROR(VLOOKUP("EntryBy",INDIRECT(B2&amp;"!$C$16:$C$115"),1,FALSE),""),1),"E","X")</f>
        <v>X</v>
      </c>
      <c r="F2" s="132" t="s">
        <v>421</v>
      </c>
      <c r="G2" s="106"/>
      <c r="H2" s="209" t="s">
        <v>791</v>
      </c>
      <c r="I2" s="210" t="str" cm="1">
        <f t="array" aca="1" ref="I2" ca="1">INDIRECT(aMSheetName&amp;"!"&amp;J2)</f>
        <v>true</v>
      </c>
      <c r="J2" s="106" t="s">
        <v>792</v>
      </c>
      <c r="K2" s="106"/>
      <c r="L2" s="106"/>
      <c r="M2" s="106"/>
      <c r="N2" s="383" t="s">
        <v>1090</v>
      </c>
      <c r="O2" s="382" cm="1">
        <f t="array" aca="1" ref="O2" ca="1">INDIRECT($B$2&amp;"!E14")</f>
        <v>28</v>
      </c>
      <c r="R2" s="108"/>
      <c r="S2" s="108"/>
    </row>
    <row r="3" spans="1:53">
      <c r="A3" s="209" t="s">
        <v>451</v>
      </c>
      <c r="B3" s="388" t="s">
        <v>444</v>
      </c>
      <c r="C3" s="280" t="s">
        <v>726</v>
      </c>
      <c r="F3" s="132" t="s">
        <v>421</v>
      </c>
      <c r="G3" s="106"/>
      <c r="H3" s="209" t="s">
        <v>793</v>
      </c>
      <c r="I3" s="386" t="str">
        <f ca="1">IF($I$2,"collapse","expand")</f>
        <v>collapse</v>
      </c>
      <c r="J3" s="106"/>
      <c r="K3" s="106"/>
      <c r="L3" s="106"/>
      <c r="M3" s="106"/>
      <c r="N3" s="298"/>
      <c r="R3" s="108"/>
      <c r="S3" s="108"/>
    </row>
    <row r="4" spans="1:53">
      <c r="A4" s="209" t="s">
        <v>646</v>
      </c>
      <c r="B4" s="389" t="str" cm="1">
        <f t="array" aca="1" ref="B4" ca="1">INDIRECT(aMSheetName&amp;"!"&amp;C4)</f>
        <v>LXOXTP779.html</v>
      </c>
      <c r="C4" s="280" t="s">
        <v>724</v>
      </c>
      <c r="F4" s="132" t="s">
        <v>421</v>
      </c>
      <c r="G4" s="106"/>
      <c r="H4" s="209" t="s">
        <v>794</v>
      </c>
      <c r="I4" s="386" t="str">
        <f ca="1">IF($I$2,"Collapse All","Expand All")</f>
        <v>Collapse All</v>
      </c>
      <c r="J4" s="106"/>
      <c r="K4" s="106"/>
      <c r="L4" s="106"/>
      <c r="M4" s="106"/>
      <c r="R4" s="108"/>
      <c r="S4" s="108"/>
      <c r="BA4" s="106"/>
    </row>
    <row r="5" spans="1:53">
      <c r="A5" s="209" t="s">
        <v>638</v>
      </c>
      <c r="B5" s="389" t="str" cm="1">
        <f t="array" aca="1" ref="B5" ca="1">INDIRECT(aMSheetName&amp;"!"&amp;C5)</f>
        <v>PositionBenefitLevel</v>
      </c>
      <c r="C5" s="280" t="s">
        <v>684</v>
      </c>
      <c r="E5" s="283"/>
      <c r="F5" s="132" t="s">
        <v>421</v>
      </c>
      <c r="G5" s="106"/>
      <c r="H5" s="106"/>
      <c r="I5" s="106"/>
      <c r="J5" s="106"/>
      <c r="K5" s="106"/>
      <c r="L5" s="106"/>
      <c r="M5" s="106"/>
      <c r="R5" s="108"/>
      <c r="S5" s="108"/>
      <c r="BA5" s="106"/>
    </row>
    <row r="6" spans="1:53">
      <c r="A6" s="209" t="s">
        <v>639</v>
      </c>
      <c r="B6" s="389" t="str" cm="1">
        <f t="array" aca="1" ref="B6" ca="1">INDIRECT(aMSheetName&amp;"!"&amp;C6)</f>
        <v>IDNO</v>
      </c>
      <c r="C6" s="280" t="s">
        <v>788</v>
      </c>
      <c r="D6" s="280"/>
      <c r="F6" s="132" t="s">
        <v>501</v>
      </c>
      <c r="G6" s="106"/>
      <c r="H6" s="106"/>
      <c r="I6" s="106"/>
      <c r="J6" s="106"/>
      <c r="K6" s="106"/>
      <c r="L6" s="106"/>
      <c r="M6" s="106"/>
      <c r="R6" s="108"/>
      <c r="S6" s="108"/>
      <c r="BA6" s="106"/>
    </row>
    <row r="7" spans="1:53">
      <c r="F7" s="132" t="str">
        <f>IF($B$3="With","editing: {","")</f>
        <v>editing: {</v>
      </c>
      <c r="G7" s="106"/>
      <c r="H7" s="106"/>
      <c r="I7" s="106"/>
      <c r="J7" s="106"/>
      <c r="K7" s="106"/>
      <c r="L7" s="106"/>
      <c r="M7" s="106"/>
      <c r="R7" s="108"/>
      <c r="S7" s="108"/>
      <c r="BA7" s="106"/>
    </row>
    <row r="8" spans="1:53">
      <c r="A8" s="123" t="s">
        <v>430</v>
      </c>
      <c r="B8" s="390" t="str" cm="1">
        <f t="array" aca="1" ref="B8" ca="1">INDIRECT(aMSheetName&amp;"!"&amp;C8)</f>
        <v>popup</v>
      </c>
      <c r="C8" s="280" t="s">
        <v>727</v>
      </c>
      <c r="F8" s="132" t="str">
        <f ca="1">IF($B$3="WithOut","","       mode: "&amp;CHAR(34)&amp;B8&amp;CHAR(34)&amp;",")</f>
        <v xml:space="preserve">       mode: "popup",</v>
      </c>
      <c r="G8" s="106"/>
      <c r="H8" s="106"/>
      <c r="I8" s="106"/>
      <c r="J8" s="106"/>
      <c r="K8" s="106"/>
      <c r="L8" s="106"/>
      <c r="M8" s="106"/>
      <c r="R8" s="108"/>
      <c r="S8" s="108"/>
      <c r="BA8" s="106"/>
    </row>
    <row r="9" spans="1:53">
      <c r="A9" s="123" t="s">
        <v>424</v>
      </c>
      <c r="B9" s="390" t="str" cm="1">
        <f t="array" aca="1" ref="B9" ca="1">INDIRECT(aMSheetName&amp;"!"&amp;C9)</f>
        <v>true</v>
      </c>
      <c r="C9" s="284" t="s">
        <v>728</v>
      </c>
      <c r="D9" s="285"/>
      <c r="E9" s="286"/>
      <c r="F9" s="132" t="str">
        <f ca="1">IF($B$3="WithOut","","       "&amp;A9&amp;": "&amp;B9&amp;",")</f>
        <v xml:space="preserve">       useIcons: true,</v>
      </c>
      <c r="G9" s="106"/>
      <c r="H9" s="106"/>
      <c r="I9" s="106"/>
      <c r="J9" s="106"/>
      <c r="K9" s="106"/>
      <c r="L9" s="106"/>
      <c r="M9" s="106"/>
      <c r="R9" s="108"/>
      <c r="S9" s="108"/>
      <c r="BA9" s="106"/>
    </row>
    <row r="10" spans="1:53">
      <c r="A10" s="123" t="s">
        <v>425</v>
      </c>
      <c r="B10" s="390" t="str" cm="1">
        <f t="array" aca="1" ref="B10" ca="1">INDIRECT(aMSheetName&amp;"!"&amp;C10)</f>
        <v>true</v>
      </c>
      <c r="C10" s="284" t="s">
        <v>729</v>
      </c>
      <c r="D10" s="285"/>
      <c r="E10" s="286"/>
      <c r="F10" s="132" t="str">
        <f ca="1">IF($B$3="WithOut","","       "&amp;A10&amp;": "&amp;B10&amp;",")</f>
        <v xml:space="preserve">       allowUpdating: true,</v>
      </c>
      <c r="G10" s="106"/>
      <c r="H10" s="106"/>
      <c r="I10" s="106"/>
      <c r="J10" s="106"/>
      <c r="K10" s="106"/>
      <c r="L10" s="106"/>
      <c r="M10" s="106"/>
      <c r="R10" s="108"/>
      <c r="S10" s="108"/>
      <c r="BA10" s="106"/>
    </row>
    <row r="11" spans="1:53">
      <c r="A11" s="123" t="s">
        <v>426</v>
      </c>
      <c r="B11" s="390" t="str" cm="1">
        <f t="array" aca="1" ref="B11" ca="1">INDIRECT(aMSheetName&amp;"!"&amp;C11)</f>
        <v>arDataD</v>
      </c>
      <c r="C11" s="284" t="s">
        <v>730</v>
      </c>
      <c r="D11" s="285"/>
      <c r="E11" s="286"/>
      <c r="F11" s="132" t="str">
        <f ca="1">IF($B$3="WithOut","","       "&amp;A11&amp;": "&amp;B11&amp;",")</f>
        <v xml:space="preserve">       allowDeleting: arDataD,</v>
      </c>
      <c r="G11" s="106"/>
      <c r="H11" s="106"/>
      <c r="J11" s="106"/>
      <c r="K11" s="106"/>
      <c r="L11" s="106"/>
      <c r="M11" s="106"/>
      <c r="R11" s="108"/>
      <c r="S11" s="108"/>
      <c r="BA11" s="106"/>
    </row>
    <row r="12" spans="1:53">
      <c r="A12" s="123" t="s">
        <v>427</v>
      </c>
      <c r="B12" s="390" t="str" cm="1">
        <f t="array" aca="1" ref="B12" ca="1">INDIRECT(aMSheetName&amp;"!"&amp;C12)</f>
        <v>arDataC</v>
      </c>
      <c r="C12" s="284" t="s">
        <v>731</v>
      </c>
      <c r="D12" s="285"/>
      <c r="E12" s="286"/>
      <c r="F12" s="132" t="str">
        <f ca="1">IF($B$3="WithOut","","       "&amp;A12&amp;": "&amp;B12&amp;",")</f>
        <v xml:space="preserve">       allowAdding: arDataC,</v>
      </c>
      <c r="G12" s="106"/>
      <c r="H12" s="106"/>
      <c r="J12" s="106"/>
      <c r="K12" s="106"/>
      <c r="L12" s="106"/>
      <c r="M12" s="106"/>
      <c r="R12" s="108"/>
      <c r="S12" s="108"/>
      <c r="BA12" s="106"/>
    </row>
    <row r="13" spans="1:53" hidden="1">
      <c r="A13" s="123"/>
      <c r="B13" s="390"/>
      <c r="C13" s="284"/>
      <c r="D13" s="285"/>
      <c r="E13" s="286"/>
      <c r="F13" s="132"/>
      <c r="G13" s="106"/>
      <c r="H13" s="106"/>
      <c r="J13" s="106"/>
      <c r="K13" s="106"/>
      <c r="L13" s="106"/>
      <c r="M13" s="106"/>
      <c r="R13" s="108"/>
      <c r="S13" s="108"/>
      <c r="BA13" s="106"/>
    </row>
    <row r="14" spans="1:53">
      <c r="A14" s="123"/>
      <c r="B14" s="390"/>
      <c r="C14" s="284"/>
      <c r="D14" s="285"/>
      <c r="E14" s="286"/>
      <c r="F14" s="132" t="str">
        <f ca="1">IF(SUM($B$15:$B$17)=0,"","       form: {")</f>
        <v xml:space="preserve">       form: {</v>
      </c>
      <c r="G14" s="106"/>
      <c r="H14" s="106"/>
      <c r="I14" s="106"/>
      <c r="J14" s="106"/>
      <c r="K14" s="106"/>
      <c r="L14" s="106"/>
      <c r="M14" s="106"/>
      <c r="R14" s="108"/>
      <c r="S14" s="108"/>
      <c r="BA14" s="106"/>
    </row>
    <row r="15" spans="1:53">
      <c r="A15" s="123" t="s">
        <v>1096</v>
      </c>
      <c r="B15" s="390" t="str" cm="1">
        <f t="array" aca="1" ref="B15" ca="1">INDIRECT(aMSheetName&amp;"!"&amp;C15)</f>
        <v>left</v>
      </c>
      <c r="C15" s="284" t="s">
        <v>1100</v>
      </c>
      <c r="D15" s="285"/>
      <c r="E15" s="286"/>
      <c r="F15" s="132" t="str">
        <f ca="1">IF(SUM($B$15:$B$17)=0,"","       labelLocation: '"&amp;B15&amp;"',")</f>
        <v xml:space="preserve">       labelLocation: 'left',</v>
      </c>
      <c r="G15" s="106"/>
      <c r="H15" s="106"/>
      <c r="I15" s="106"/>
      <c r="J15" s="106"/>
      <c r="K15" s="106"/>
      <c r="L15" s="106"/>
      <c r="M15" s="106"/>
      <c r="R15" s="108"/>
      <c r="S15" s="108"/>
      <c r="BA15" s="106"/>
    </row>
    <row r="16" spans="1:53">
      <c r="A16" s="123" t="s">
        <v>1094</v>
      </c>
      <c r="B16" s="390" t="str" cm="1">
        <f t="array" aca="1" ref="B16" ca="1">INDIRECT(aMSheetName&amp;"!"&amp;C16)</f>
        <v>false</v>
      </c>
      <c r="C16" s="284" t="s">
        <v>1101</v>
      </c>
      <c r="D16" s="285"/>
      <c r="E16" s="286"/>
      <c r="F16" s="132" t="str">
        <f ca="1">IF(SUM($B$15:$B$17)=0,"","       showColonAfterLabel: "&amp;B16&amp;",")</f>
        <v xml:space="preserve">       showColonAfterLabel: false,</v>
      </c>
      <c r="G16" s="106"/>
      <c r="H16" s="106"/>
      <c r="I16" s="106"/>
      <c r="J16" s="106"/>
      <c r="K16" s="106"/>
      <c r="L16" s="106"/>
      <c r="M16" s="106"/>
      <c r="R16" s="108"/>
      <c r="S16" s="108"/>
      <c r="BA16" s="106"/>
    </row>
    <row r="17" spans="1:53">
      <c r="A17" s="123" t="s">
        <v>1102</v>
      </c>
      <c r="B17" s="390" cm="1">
        <f t="array" aca="1" ref="B17" ca="1">INDIRECT(aMSheetName&amp;"!"&amp;C17)</f>
        <v>2</v>
      </c>
      <c r="C17" s="284" t="s">
        <v>1103</v>
      </c>
      <c r="D17" s="285"/>
      <c r="E17" s="286"/>
      <c r="F17" s="132" t="str">
        <f ca="1">IF(SUM($B$15:$B$17)=0,"","       colCount:"&amp;B17&amp;",")</f>
        <v xml:space="preserve">       colCount:2,</v>
      </c>
      <c r="G17" s="106"/>
      <c r="H17" s="106"/>
      <c r="I17" s="106"/>
      <c r="J17" s="106"/>
      <c r="K17" s="106"/>
      <c r="L17" s="106"/>
      <c r="M17" s="106"/>
      <c r="R17" s="108"/>
      <c r="S17" s="108"/>
      <c r="BA17" s="106"/>
    </row>
    <row r="18" spans="1:53">
      <c r="A18" s="123"/>
      <c r="B18" s="390"/>
      <c r="C18" s="284"/>
      <c r="D18" s="285"/>
      <c r="E18" s="286"/>
      <c r="F18" s="132" t="str">
        <f ca="1">IF(SUM($B$15:$B$17)=0,"","       },")</f>
        <v xml:space="preserve">       },</v>
      </c>
      <c r="G18" s="106"/>
      <c r="H18" s="106"/>
      <c r="I18" s="106"/>
      <c r="J18" s="106"/>
      <c r="K18" s="106"/>
      <c r="L18" s="106"/>
      <c r="M18" s="106"/>
      <c r="R18" s="108"/>
      <c r="S18" s="108"/>
      <c r="BA18" s="106"/>
    </row>
    <row r="19" spans="1:53">
      <c r="A19" s="6"/>
      <c r="B19" s="391"/>
      <c r="F19" s="132" t="str">
        <f ca="1">IF($B$3="WithOut","",IF($B$8="row","},","       popup: {"))</f>
        <v xml:space="preserve">       popup: {</v>
      </c>
      <c r="G19" s="106"/>
      <c r="H19" s="106"/>
      <c r="I19" s="106"/>
      <c r="J19" s="106"/>
      <c r="K19" s="106"/>
      <c r="L19" s="106"/>
      <c r="M19" s="106"/>
      <c r="R19" s="108"/>
      <c r="S19" s="108"/>
      <c r="BA19" s="106"/>
    </row>
    <row r="20" spans="1:53">
      <c r="A20" s="123" t="s">
        <v>343</v>
      </c>
      <c r="B20" s="390" t="str" cm="1">
        <f t="array" aca="1" ref="B20" ca="1">INDIRECT(aMSheetName&amp;"!"&amp;C20)</f>
        <v>"Standard Benefit (Master Benefit) Info"</v>
      </c>
      <c r="C20" s="280" t="s">
        <v>732</v>
      </c>
      <c r="F20" s="132" t="str">
        <f ca="1">IF($B$3="WithOut","",IF($B$8="row","","           "&amp;A20&amp;": "&amp;B20&amp;" ,"))</f>
        <v xml:space="preserve">           title: "Standard Benefit (Master Benefit) Info" ,</v>
      </c>
      <c r="G20" s="106"/>
      <c r="H20" s="106"/>
      <c r="I20" s="106"/>
      <c r="J20" s="106"/>
      <c r="K20" s="106"/>
      <c r="L20" s="106"/>
      <c r="M20" s="106"/>
      <c r="R20" s="108"/>
      <c r="S20" s="108"/>
      <c r="BA20" s="106"/>
    </row>
    <row r="21" spans="1:53">
      <c r="A21" s="123" t="s">
        <v>423</v>
      </c>
      <c r="B21" s="390" t="str" cm="1">
        <f t="array" aca="1" ref="B21" ca="1">INDIRECT(aMSheetName&amp;"!"&amp;C21)</f>
        <v>false</v>
      </c>
      <c r="C21" s="284" t="s">
        <v>733</v>
      </c>
      <c r="D21" s="285"/>
      <c r="E21" s="286"/>
      <c r="F21" s="132" t="str">
        <f ca="1">IF($B$3="WithOut","",IF($B$8="row","","           "&amp;A21&amp;": "&amp;B21&amp;","))</f>
        <v xml:space="preserve">           fullScreen: false,</v>
      </c>
      <c r="G21" s="106"/>
      <c r="H21" s="106"/>
      <c r="I21" s="106"/>
      <c r="J21" s="106"/>
      <c r="K21" s="106"/>
      <c r="L21" s="106"/>
      <c r="M21" s="106"/>
      <c r="R21" s="108"/>
      <c r="S21" s="108"/>
      <c r="BA21" s="106"/>
    </row>
    <row r="22" spans="1:53">
      <c r="A22" s="123" t="s">
        <v>351</v>
      </c>
      <c r="B22" s="390" t="str" cm="1">
        <f t="array" aca="1" ref="B22" ca="1">INDIRECT(aMSheetName&amp;"!"&amp;C22)</f>
        <v>true</v>
      </c>
      <c r="C22" s="284" t="s">
        <v>734</v>
      </c>
      <c r="D22" s="285"/>
      <c r="E22" s="286"/>
      <c r="F22" s="132" t="str">
        <f ca="1">IF($B$3="WithOut","",IF($B$8="row","","           "&amp;A22&amp;": "&amp;B22&amp;","))</f>
        <v xml:space="preserve">           showTitle: true,</v>
      </c>
      <c r="G22" s="106"/>
      <c r="H22" s="106"/>
      <c r="I22" s="106"/>
      <c r="J22" s="106"/>
      <c r="K22" s="106"/>
      <c r="L22" s="106"/>
      <c r="M22" s="106"/>
      <c r="R22" s="108"/>
      <c r="S22" s="108"/>
      <c r="BA22" s="106"/>
    </row>
    <row r="23" spans="1:53">
      <c r="A23" s="123" t="s">
        <v>346</v>
      </c>
      <c r="B23" s="390" cm="1">
        <f t="array" aca="1" ref="B23" ca="1">INDIRECT(aMSheetName&amp;"!"&amp;C23)</f>
        <v>1000</v>
      </c>
      <c r="C23" s="280" t="s">
        <v>735</v>
      </c>
      <c r="D23" s="280"/>
      <c r="E23" s="283"/>
      <c r="F23" s="132" t="str">
        <f ca="1">IF($B$3="WithOut","",IF($B$8="row","","           "&amp;A23&amp;": "&amp;B23&amp;","))</f>
        <v xml:space="preserve">           width: 1000,</v>
      </c>
      <c r="G23" s="106"/>
      <c r="H23" s="106"/>
      <c r="I23" s="106"/>
      <c r="J23" s="106"/>
      <c r="K23" s="106"/>
      <c r="L23" s="106"/>
      <c r="M23" s="106"/>
      <c r="R23" s="108"/>
      <c r="S23" s="108"/>
      <c r="BA23" s="106"/>
    </row>
    <row r="24" spans="1:53">
      <c r="A24" s="123" t="s">
        <v>344</v>
      </c>
      <c r="B24" s="390" cm="1">
        <f t="array" aca="1" ref="B24" ca="1">INDIRECT(aMSheetName&amp;"!"&amp;C24)</f>
        <v>525</v>
      </c>
      <c r="C24" s="280" t="s">
        <v>736</v>
      </c>
      <c r="D24" s="280"/>
      <c r="E24" s="283"/>
      <c r="F24" s="132" t="str">
        <f ca="1">IF($B$3="WithOut","",IF($B$8="row","","           "&amp;A24&amp;": "&amp;B24&amp;","))</f>
        <v xml:space="preserve">           height: 525,</v>
      </c>
      <c r="G24" s="106"/>
      <c r="H24" s="106"/>
      <c r="I24" s="106"/>
      <c r="J24" s="106"/>
      <c r="K24" s="106"/>
      <c r="L24" s="106"/>
      <c r="M24" s="106"/>
      <c r="R24" s="108"/>
      <c r="S24" s="108"/>
      <c r="BA24" s="106"/>
    </row>
    <row r="25" spans="1:53">
      <c r="A25" s="123" t="s">
        <v>350</v>
      </c>
      <c r="B25" s="390"/>
      <c r="F25" s="363" t="str">
        <f ca="1">IF($B$3="WithOut","",IF($B$8="row","","                    position: {"))</f>
        <v xml:space="preserve">                    position: {</v>
      </c>
      <c r="G25" s="106"/>
      <c r="H25" s="106"/>
      <c r="I25" s="106"/>
      <c r="J25" s="106"/>
      <c r="K25" s="106"/>
      <c r="L25" s="106"/>
      <c r="M25" s="106"/>
      <c r="R25" s="108"/>
      <c r="S25" s="108"/>
      <c r="BA25" s="106"/>
    </row>
    <row r="26" spans="1:53">
      <c r="A26" s="123" t="s">
        <v>347</v>
      </c>
      <c r="B26" s="390" t="str">
        <f>CHAR(34)&amp;"top"&amp;CHAR(34)</f>
        <v>"top"</v>
      </c>
      <c r="F26" s="132" t="str">
        <f ca="1">IF($B$3="WithOut","",IF($B$8="row","","                   "&amp;A26&amp;": "&amp;B26&amp;","))</f>
        <v xml:space="preserve">                   my: "top",</v>
      </c>
      <c r="G26" s="106"/>
      <c r="H26" s="106"/>
      <c r="I26" s="106"/>
      <c r="J26" s="106"/>
      <c r="K26" s="106"/>
      <c r="L26" s="106"/>
      <c r="M26" s="106"/>
      <c r="R26" s="108"/>
      <c r="S26" s="108"/>
      <c r="BA26" s="106"/>
    </row>
    <row r="27" spans="1:53">
      <c r="A27" s="123" t="s">
        <v>348</v>
      </c>
      <c r="B27" s="390" t="str">
        <f>CHAR(34)&amp;"top"&amp;CHAR(34)</f>
        <v>"top"</v>
      </c>
      <c r="F27" s="132" t="str">
        <f ca="1">IF($B$3="WithOut","",IF($B$8="row","","                   "&amp;A27&amp;": "&amp;B27&amp;","))</f>
        <v xml:space="preserve">                   at: "top",</v>
      </c>
      <c r="G27" s="106"/>
      <c r="H27" s="106"/>
      <c r="I27" s="106"/>
      <c r="J27" s="106"/>
      <c r="K27" s="106"/>
      <c r="L27" s="106"/>
      <c r="M27" s="106"/>
      <c r="R27" s="108"/>
      <c r="S27" s="108"/>
      <c r="BA27" s="5"/>
    </row>
    <row r="28" spans="1:53">
      <c r="A28" s="123" t="s">
        <v>349</v>
      </c>
      <c r="B28" s="390" t="str">
        <f>CHAR(34)&amp;"window"&amp;CHAR(34)</f>
        <v>"window"</v>
      </c>
      <c r="F28" s="132" t="str">
        <f ca="1">IF($B$3="WithOut","",IF($B$8="row","","                   "&amp;A28&amp;": "&amp;B28))</f>
        <v xml:space="preserve">                   of: "window"</v>
      </c>
      <c r="G28" s="5"/>
      <c r="H28" s="5"/>
      <c r="I28" s="5"/>
      <c r="J28" s="5"/>
      <c r="K28" s="5"/>
      <c r="L28" s="5"/>
      <c r="M28" s="5"/>
      <c r="BA28" s="6"/>
    </row>
    <row r="29" spans="1:53" hidden="1">
      <c r="A29" s="6"/>
      <c r="B29" s="391"/>
      <c r="F29" s="132" t="str">
        <f ca="1">IF($B$3="WithOut","",IF($B$8="row","","          "&amp;A29))</f>
        <v xml:space="preserve">          </v>
      </c>
      <c r="G29" s="6"/>
      <c r="H29" s="6"/>
      <c r="I29" s="6"/>
      <c r="J29" s="6"/>
      <c r="K29" s="6"/>
      <c r="L29" s="6"/>
      <c r="M29" s="6"/>
      <c r="BA29" s="6"/>
    </row>
    <row r="30" spans="1:53">
      <c r="A30" s="123" t="s">
        <v>319</v>
      </c>
      <c r="B30" s="390"/>
      <c r="F30" s="132" t="str">
        <f ca="1">IF($B$3="WithOut","",IF($B$8="row","","          "&amp;A30))</f>
        <v xml:space="preserve">          },</v>
      </c>
      <c r="G30" s="6"/>
      <c r="H30" s="6"/>
      <c r="I30" s="6"/>
      <c r="J30" s="6"/>
      <c r="K30" s="6"/>
      <c r="L30" s="6"/>
      <c r="M30" s="6"/>
      <c r="BA30" s="6"/>
    </row>
    <row r="31" spans="1:53">
      <c r="A31" s="123" t="s">
        <v>973</v>
      </c>
      <c r="B31" s="390"/>
      <c r="F31" s="132" t="str">
        <f ca="1">IF($B$3="WithOut","",IF($B$8="row","","          "&amp;A31))</f>
        <v xml:space="preserve">          onContentReady:function(e){</v>
      </c>
      <c r="G31" s="6"/>
      <c r="H31" s="6"/>
      <c r="I31" s="6"/>
      <c r="J31" s="6"/>
      <c r="K31" s="6"/>
      <c r="L31" s="6"/>
      <c r="M31" s="6"/>
      <c r="BA31" s="6"/>
    </row>
    <row r="32" spans="1:53">
      <c r="A32" s="123" t="s">
        <v>978</v>
      </c>
      <c r="B32" s="390"/>
      <c r="F32" s="132" t="str">
        <f ca="1">IF($B$3="WithOut","",IF($B$8="row","","                    "&amp;A32))</f>
        <v xml:space="preserve">                    e.component.option('toolbarItems[0].visible', aSaveVisible);</v>
      </c>
      <c r="G32" s="6"/>
      <c r="H32" s="6"/>
      <c r="I32" s="6"/>
      <c r="J32" s="6"/>
      <c r="K32" s="6"/>
      <c r="L32" s="6"/>
      <c r="M32" s="6"/>
      <c r="BA32" s="6"/>
    </row>
    <row r="33" spans="1:53">
      <c r="A33" s="123" t="s">
        <v>982</v>
      </c>
      <c r="B33" s="390"/>
      <c r="F33" s="132" t="str">
        <f ca="1">IF($B$3="WithOut","",IF($B$8="row","","                    "&amp;A33))</f>
        <v xml:space="preserve">                    e.component.option('toolbarItems[0].options.icon', 'save');</v>
      </c>
      <c r="G33" s="6"/>
      <c r="H33" s="6"/>
      <c r="I33" s="6"/>
      <c r="J33" s="6"/>
      <c r="K33" s="6"/>
      <c r="L33" s="6"/>
      <c r="M33" s="6"/>
      <c r="BA33" s="6"/>
    </row>
    <row r="34" spans="1:53">
      <c r="A34" s="123" t="s">
        <v>1006</v>
      </c>
      <c r="B34" s="390"/>
      <c r="F34" s="132" t="str">
        <f ca="1">IF($B$3="WithOut","",IF($B$8="row","","                    "&amp;A34))</f>
        <v xml:space="preserve">                    e.component.option('toolbarItems[0].options.type', 'success');</v>
      </c>
      <c r="G34" s="6"/>
      <c r="H34" s="6"/>
      <c r="I34" s="6"/>
      <c r="J34" s="6"/>
      <c r="K34" s="6"/>
      <c r="L34" s="6"/>
      <c r="M34" s="6"/>
      <c r="BA34" s="6"/>
    </row>
    <row r="35" spans="1:53">
      <c r="A35" s="123" t="s">
        <v>979</v>
      </c>
      <c r="B35" s="390"/>
      <c r="F35" s="132" t="str">
        <f ca="1">IF($B$3="WithOut","",IF($B$8="row","","                    "&amp;A35))</f>
        <v xml:space="preserve">                    e.component.option('toolbarItems[1].options.text', aCancelText);</v>
      </c>
      <c r="G35" s="6"/>
      <c r="H35" s="6"/>
      <c r="I35" s="6"/>
      <c r="J35" s="6"/>
      <c r="K35" s="6"/>
      <c r="L35" s="6"/>
      <c r="BA35" s="6"/>
    </row>
    <row r="36" spans="1:53">
      <c r="A36" s="123" t="s">
        <v>983</v>
      </c>
      <c r="B36" s="390"/>
      <c r="F36" s="132" t="str">
        <f ca="1">IF($B$3="WithOut","",IF($B$8="row","","                    "&amp;A36))</f>
        <v xml:space="preserve">                    e.component.option('toolbarItems[1].options.icon', aCancelicon);</v>
      </c>
      <c r="G36" s="6"/>
      <c r="H36" s="6"/>
      <c r="I36" s="6"/>
      <c r="J36" s="6"/>
      <c r="K36" s="6"/>
      <c r="L36" s="6"/>
      <c r="BA36" s="6"/>
    </row>
    <row r="37" spans="1:53">
      <c r="A37" s="123" t="s">
        <v>1005</v>
      </c>
      <c r="B37" s="390"/>
      <c r="F37" s="364" t="str">
        <f ca="1">IF($B$3="WithOut","",IF($B$8="row","","           "&amp;A37))</f>
        <v xml:space="preserve">           e.component.option('toolbarItems[1].options.type', aCancelType);</v>
      </c>
      <c r="G37" s="6"/>
      <c r="H37" s="6"/>
      <c r="I37" s="6"/>
      <c r="J37" s="6"/>
      <c r="K37" s="6"/>
      <c r="L37" s="6"/>
      <c r="BA37" s="6"/>
    </row>
    <row r="38" spans="1:53" hidden="1">
      <c r="A38" s="123"/>
      <c r="B38" s="390"/>
      <c r="F38" s="132" t="str">
        <f ca="1">IF($B$3="WithOut","",IF($B$8="row","","          "&amp;A38))</f>
        <v xml:space="preserve">          </v>
      </c>
      <c r="G38" s="6"/>
      <c r="H38" s="6"/>
      <c r="I38" s="6"/>
      <c r="J38" s="6"/>
      <c r="K38" s="6"/>
      <c r="L38" s="6"/>
      <c r="BA38" s="6"/>
    </row>
    <row r="39" spans="1:53" hidden="1">
      <c r="A39" s="123"/>
      <c r="B39" s="390"/>
      <c r="F39" s="132" t="str">
        <f ca="1">IF($B$3="WithOut","",IF($B$8="row","","       "&amp;A39))</f>
        <v xml:space="preserve">       </v>
      </c>
      <c r="G39" s="6"/>
      <c r="H39" s="6"/>
      <c r="I39" s="6"/>
      <c r="J39" s="6"/>
      <c r="K39" s="6"/>
      <c r="L39" s="6"/>
      <c r="BA39" s="6"/>
    </row>
    <row r="40" spans="1:53" hidden="1">
      <c r="A40" s="123"/>
      <c r="B40" s="390"/>
      <c r="F40" s="132" t="str">
        <f ca="1">IF($B$3="WithOut","",IF($B$8="row","","       "&amp;A40))</f>
        <v xml:space="preserve">       </v>
      </c>
      <c r="G40" s="6"/>
      <c r="H40" s="6"/>
      <c r="I40" s="6"/>
      <c r="J40" s="6"/>
      <c r="K40" s="6"/>
      <c r="L40" s="6"/>
      <c r="BA40" s="6"/>
    </row>
    <row r="41" spans="1:53" hidden="1">
      <c r="A41" s="123"/>
      <c r="B41" s="390"/>
      <c r="F41" s="132" t="str">
        <f ca="1">IF($B$3="WithOut","",IF($B$8="row","","       "&amp;A41))</f>
        <v xml:space="preserve">       </v>
      </c>
      <c r="G41" s="6"/>
      <c r="H41" s="6"/>
      <c r="I41" s="6"/>
      <c r="J41" s="6"/>
      <c r="K41" s="6"/>
      <c r="L41" s="6"/>
      <c r="BA41" s="6"/>
    </row>
    <row r="42" spans="1:53">
      <c r="A42" s="123" t="s">
        <v>318</v>
      </c>
      <c r="B42" s="390"/>
      <c r="F42" s="132" t="str">
        <f ca="1">IF($B$3="WithOut","",IF($B$8="row","","          "&amp;A42))</f>
        <v xml:space="preserve">          }</v>
      </c>
      <c r="G42" s="6"/>
      <c r="H42" s="6"/>
      <c r="I42" s="6"/>
      <c r="J42" s="6"/>
      <c r="K42" s="6"/>
      <c r="L42" s="6"/>
      <c r="BA42" s="6"/>
    </row>
    <row r="43" spans="1:53">
      <c r="A43" s="123" t="s">
        <v>318</v>
      </c>
      <c r="B43" s="390"/>
      <c r="F43" s="132" t="str">
        <f ca="1">IF($B$3="WithOut","",IF($B$8="row","","       "&amp;A43))</f>
        <v xml:space="preserve">       }</v>
      </c>
      <c r="G43" s="6"/>
      <c r="H43" s="6"/>
      <c r="I43" s="6"/>
      <c r="J43" s="6"/>
      <c r="K43" s="6"/>
      <c r="L43" s="6"/>
      <c r="BA43" s="6"/>
    </row>
    <row r="44" spans="1:53">
      <c r="A44" s="123" t="s">
        <v>319</v>
      </c>
      <c r="B44" s="390"/>
      <c r="F44" s="132" t="str">
        <f ca="1">IF($B$3="WithOut","",IF($B$8="row","","  "&amp;A44))</f>
        <v xml:space="preserve">  },</v>
      </c>
      <c r="G44" s="6"/>
      <c r="H44" s="6"/>
      <c r="I44" s="6"/>
      <c r="J44" s="6"/>
      <c r="K44" s="6"/>
      <c r="L44" s="6"/>
      <c r="BA44" s="6"/>
    </row>
    <row r="45" spans="1:53">
      <c r="A45" s="109"/>
      <c r="B45" s="392"/>
      <c r="F45" s="133" t="s">
        <v>405</v>
      </c>
      <c r="G45" s="6"/>
      <c r="H45" s="6"/>
      <c r="I45" s="6"/>
      <c r="J45" s="6"/>
      <c r="K45" s="6"/>
      <c r="L45" s="6"/>
      <c r="BA45" s="6"/>
    </row>
    <row r="46" spans="1:53">
      <c r="D46" s="281">
        <v>16</v>
      </c>
      <c r="F46" s="131" t="s">
        <v>502</v>
      </c>
      <c r="G46" s="6"/>
      <c r="H46" s="6"/>
      <c r="I46" s="6"/>
      <c r="J46" s="6"/>
      <c r="K46" s="6"/>
      <c r="L46" s="6"/>
      <c r="BA46" s="6"/>
    </row>
    <row r="47" spans="1:53">
      <c r="A47" s="384" t="s">
        <v>1085</v>
      </c>
      <c r="B47" s="390" t="str" cm="1">
        <f t="array" aca="1" ref="B47" ca="1">IFERROR(INDIRECT($B$2&amp;"!"&amp;C47&amp;D47),"")</f>
        <v>IDNO</v>
      </c>
      <c r="C47" s="280" t="s">
        <v>96</v>
      </c>
      <c r="D47" s="281">
        <f ca="1">IF(D46&gt;$O$2,0,IF(A47="eNd",1,0))+D46</f>
        <v>16</v>
      </c>
      <c r="F47" s="131" t="str">
        <f ca="1">IF(OR(B47="",B47=0),"","{  "&amp;A47&amp;": "&amp;CHAR(34)&amp;$B47&amp;CHAR(34)&amp;",")</f>
        <v>{  dataField: "IDNO",</v>
      </c>
      <c r="G47" s="6"/>
      <c r="H47" s="6"/>
      <c r="I47" s="6"/>
      <c r="J47" s="6"/>
      <c r="K47" s="6"/>
      <c r="L47" s="6"/>
      <c r="M47" s="6"/>
      <c r="BA47" s="6"/>
    </row>
    <row r="48" spans="1:53">
      <c r="A48" s="123" t="str" cm="1">
        <f t="array" aca="1" ref="A48" ca="1">INDIRECT($B$2&amp;"!"&amp;C48&amp;"15")</f>
        <v>caption</v>
      </c>
      <c r="B48" s="390" t="str" cm="1">
        <f t="array" aca="1" ref="B48" ca="1">IFERROR(INDIRECT($B$2&amp;"!"&amp;C48&amp;D48),"")</f>
        <v>IDNO</v>
      </c>
      <c r="C48" s="280" t="s">
        <v>111</v>
      </c>
      <c r="D48" s="281">
        <f t="shared" ref="D48:D58" ca="1" si="0">IF(D47&gt;$O$2,0,IF(A48="eNd",1,0))+D47</f>
        <v>16</v>
      </c>
      <c r="F48" s="131" t="str">
        <f ca="1">IF(OR(B48="",B48=0),"","   "&amp;A48&amp;":"&amp;CHAR(34)&amp;B48&amp;CHAR(34)&amp;",")</f>
        <v xml:space="preserve">   caption:"IDNO",</v>
      </c>
      <c r="G48" s="6"/>
      <c r="H48" s="6"/>
      <c r="I48" s="6"/>
      <c r="J48" s="6"/>
      <c r="K48" s="6"/>
      <c r="L48" s="6"/>
      <c r="M48" s="6"/>
      <c r="BA48" s="6"/>
    </row>
    <row r="49" spans="1:53">
      <c r="A49" s="123" t="str" cm="1">
        <f t="array" aca="1" ref="A49" ca="1">INDIRECT($B$2&amp;"!"&amp;C49&amp;"15")</f>
        <v>sortOrder</v>
      </c>
      <c r="B49" s="390" t="str" cm="1">
        <f t="array" aca="1" ref="B49" ca="1">IFERROR(INDIRECT($B$2&amp;"!"&amp;C49&amp;D49),"")</f>
        <v>asc</v>
      </c>
      <c r="C49" s="280" t="s">
        <v>118</v>
      </c>
      <c r="D49" s="281">
        <f t="shared" ca="1" si="0"/>
        <v>16</v>
      </c>
      <c r="F49" s="131" t="str">
        <f ca="1">IF(OR(B49="",B49=0),"","   "&amp;A49&amp;":"&amp;CHAR(34)&amp;B49&amp;CHAR(34)&amp;",")</f>
        <v xml:space="preserve">   sortOrder:"asc",</v>
      </c>
      <c r="G49" s="6"/>
      <c r="H49" s="6"/>
      <c r="I49" s="6"/>
      <c r="J49" s="6"/>
      <c r="K49" s="6"/>
      <c r="L49" s="6"/>
      <c r="M49" s="6"/>
      <c r="BA49" s="6"/>
    </row>
    <row r="50" spans="1:53" hidden="1">
      <c r="A50" s="123" t="str" cm="1">
        <f t="array" aca="1" ref="A50" ca="1">INDIRECT($B$2&amp;"!"&amp;C50&amp;"15")</f>
        <v>groupIndex</v>
      </c>
      <c r="B50" s="390" cm="1">
        <f t="array" aca="1" ref="B50" ca="1">IFERROR(INDIRECT($B$2&amp;"!"&amp;C50&amp;D50),"")</f>
        <v>0</v>
      </c>
      <c r="C50" s="281" t="s">
        <v>112</v>
      </c>
      <c r="D50" s="281">
        <f t="shared" ca="1" si="0"/>
        <v>16</v>
      </c>
      <c r="F50" s="131" t="str">
        <f ca="1">IF(OR(B50="",B50=0),"","   "&amp;A50&amp;": "&amp;B50-1&amp;",")</f>
        <v/>
      </c>
      <c r="G50" s="6"/>
      <c r="H50" s="6"/>
      <c r="I50" s="6"/>
      <c r="J50" s="6"/>
      <c r="K50" s="6"/>
      <c r="L50" s="6"/>
      <c r="M50" s="6"/>
      <c r="BA50" s="6"/>
    </row>
    <row r="51" spans="1:53" hidden="1">
      <c r="A51" s="123" t="str" cm="1">
        <f t="array" aca="1" ref="A51" ca="1">INDIRECT($B$2&amp;"!"&amp;C51&amp;"15")</f>
        <v>dataType</v>
      </c>
      <c r="B51" s="390" cm="1">
        <f t="array" aca="1" ref="B51" ca="1">IFERROR(INDIRECT($B$2&amp;"!"&amp;C51&amp;D51),"")</f>
        <v>0</v>
      </c>
      <c r="C51" s="281" t="s">
        <v>113</v>
      </c>
      <c r="D51" s="281">
        <f t="shared" ca="1" si="0"/>
        <v>16</v>
      </c>
      <c r="F51" s="131" t="str">
        <f ca="1">IF(OR(B51="",B51=0),"","   "&amp;A51&amp;":"&amp;CHAR(34)&amp;B51&amp;CHAR(34)&amp;",")</f>
        <v/>
      </c>
      <c r="G51" s="6"/>
      <c r="H51" s="6"/>
      <c r="I51" s="6"/>
      <c r="J51" s="6"/>
      <c r="K51" s="6"/>
      <c r="L51" s="6"/>
      <c r="M51" s="6"/>
      <c r="BA51" s="6"/>
    </row>
    <row r="52" spans="1:53" hidden="1">
      <c r="A52" s="123" t="str" cm="1">
        <f t="array" aca="1" ref="A52" ca="1">INDIRECT($B$2&amp;"!"&amp;C52&amp;"15")</f>
        <v>format</v>
      </c>
      <c r="B52" s="390" cm="1">
        <f t="array" aca="1" ref="B52" ca="1">IFERROR(INDIRECT($B$2&amp;"!"&amp;C52&amp;D52),"")</f>
        <v>0</v>
      </c>
      <c r="C52" s="281" t="s">
        <v>114</v>
      </c>
      <c r="D52" s="281">
        <f ca="1">IF(D51&gt;$O$2,0,IF(A52="eNd",1,0))+D51</f>
        <v>16</v>
      </c>
      <c r="F52" s="131" t="str">
        <f ca="1">IF(OR(B52="",B52=0),"","   "&amp;A52&amp;":"&amp;B52&amp;",")</f>
        <v/>
      </c>
      <c r="G52" s="6"/>
      <c r="H52" s="6"/>
      <c r="I52" s="6"/>
      <c r="J52" s="6"/>
      <c r="K52" s="6"/>
      <c r="L52" s="6"/>
      <c r="M52" s="6"/>
      <c r="BA52" s="6"/>
    </row>
    <row r="53" spans="1:53" hidden="1">
      <c r="A53" s="123" t="str" cm="1">
        <f t="array" aca="1" ref="A53" ca="1">INDIRECT($B$2&amp;"!"&amp;C53&amp;"15")</f>
        <v>editorType</v>
      </c>
      <c r="B53" s="390" cm="1">
        <f t="array" aca="1" ref="B53" ca="1">IFERROR(INDIRECT($B$2&amp;"!"&amp;C53&amp;D53),"")</f>
        <v>0</v>
      </c>
      <c r="C53" s="281" t="s">
        <v>119</v>
      </c>
      <c r="D53" s="281">
        <f ca="1">IF(D52&gt;$O$2,0,IF(A53="eNd",1,0))+D52</f>
        <v>16</v>
      </c>
      <c r="F53" s="131" t="str">
        <f ca="1">IF(OR(B53="",B53=0),"","   "&amp;A53&amp;":"&amp;CHAR(34)&amp;B53&amp;CHAR(34)&amp;",")</f>
        <v/>
      </c>
      <c r="G53" s="6"/>
      <c r="H53" s="6"/>
      <c r="I53" s="6"/>
      <c r="J53" s="6"/>
      <c r="K53" s="6"/>
      <c r="L53" s="6"/>
      <c r="M53" s="6"/>
      <c r="BA53" s="6"/>
    </row>
    <row r="54" spans="1:53" hidden="1">
      <c r="A54" s="123" t="str" cm="1">
        <f t="array" aca="1" ref="A54" ca="1">INDIRECT($B$2&amp;"!"&amp;C54&amp;"15")</f>
        <v>validationRules</v>
      </c>
      <c r="B54" s="390" cm="1">
        <f t="array" aca="1" ref="B54" ca="1">IFERROR(INDIRECT($B$2&amp;"!"&amp;C54&amp;D54),"")</f>
        <v>0</v>
      </c>
      <c r="C54" s="280" t="s">
        <v>115</v>
      </c>
      <c r="D54" s="281">
        <f ca="1">IF(D52&gt;$O$2,0,IF(A54="eNd",1,0))+D52</f>
        <v>16</v>
      </c>
      <c r="F54" s="131" t="str">
        <f ca="1">IF(B54,"   "&amp;A54&amp;": [{type: 'required',message: '"&amp;B48&amp;" is required' }],","")</f>
        <v/>
      </c>
      <c r="G54" s="6"/>
      <c r="H54" s="6"/>
      <c r="I54" s="6"/>
      <c r="J54" s="6"/>
      <c r="K54" s="6"/>
      <c r="L54" s="6"/>
      <c r="M54" s="6"/>
      <c r="BA54" s="6"/>
    </row>
    <row r="55" spans="1:53">
      <c r="A55" s="123" t="str" cm="1">
        <f t="array" aca="1" ref="A55" ca="1">INDIRECT($B$2&amp;"!"&amp;C55&amp;"15")</f>
        <v>allowHiding</v>
      </c>
      <c r="B55" s="390" t="str" cm="1">
        <f t="array" aca="1" ref="B55" ca="1">IFERROR(INDIRECT($B$2&amp;"!"&amp;C55&amp;D55),"")</f>
        <v>false</v>
      </c>
      <c r="C55" s="284" t="s">
        <v>116</v>
      </c>
      <c r="D55" s="281">
        <f t="shared" ca="1" si="0"/>
        <v>16</v>
      </c>
      <c r="F55" s="131" t="str">
        <f ca="1">IF(OR(B55="",B55=0),"","   "&amp;A55&amp;": "&amp;B55&amp;",")</f>
        <v xml:space="preserve">   allowHiding: false,</v>
      </c>
      <c r="G55" s="6"/>
      <c r="H55" s="6"/>
      <c r="I55" s="6"/>
      <c r="J55" s="6"/>
      <c r="K55" s="6"/>
      <c r="L55" s="6"/>
      <c r="M55" s="6"/>
      <c r="BA55" s="6"/>
    </row>
    <row r="56" spans="1:53">
      <c r="A56" s="123" t="str" cm="1">
        <f t="array" aca="1" ref="A56" ca="1">INDIRECT($B$2&amp;"!"&amp;C56&amp;"15")</f>
        <v>width</v>
      </c>
      <c r="B56" s="390" cm="1">
        <f t="array" aca="1" ref="B56" ca="1">IFERROR(INDIRECT($B$2&amp;"!"&amp;C56&amp;D56),"")</f>
        <v>50</v>
      </c>
      <c r="C56" s="284" t="s">
        <v>61</v>
      </c>
      <c r="D56" s="281">
        <f t="shared" ca="1" si="0"/>
        <v>16</v>
      </c>
      <c r="F56" s="131" t="str">
        <f ca="1">IF(OR(B56="",B56=0),"","   "&amp;A56&amp;": "&amp;B56&amp;",")</f>
        <v xml:space="preserve">   width: 50,</v>
      </c>
      <c r="G56" s="6"/>
      <c r="H56" s="6"/>
      <c r="I56" s="6"/>
      <c r="J56" s="6"/>
      <c r="K56" s="6"/>
      <c r="L56" s="6"/>
      <c r="M56" s="6"/>
      <c r="BA56" s="6"/>
    </row>
    <row r="57" spans="1:53" hidden="1">
      <c r="A57" s="123" t="str" cm="1">
        <f t="array" aca="1" ref="A57" ca="1">INDIRECT($B$2&amp;"!"&amp;C57&amp;"15")</f>
        <v>visible</v>
      </c>
      <c r="B57" s="393" t="str" cm="1">
        <f t="array" aca="1" ref="B57" ca="1">IFERROR(INDIRECT($B$2&amp;"!"&amp;C57&amp;D57),"")</f>
        <v/>
      </c>
      <c r="C57" s="284" t="s">
        <v>117</v>
      </c>
      <c r="D57" s="281">
        <f t="shared" ca="1" si="0"/>
        <v>16</v>
      </c>
      <c r="F57" s="131" t="str">
        <f ca="1">IF(OR(B57="",B57,B57=0),"","   "&amp;A57&amp;": "&amp;B57&amp;",")</f>
        <v/>
      </c>
      <c r="G57" s="6"/>
      <c r="H57" s="6"/>
      <c r="I57" s="6"/>
      <c r="J57" s="6"/>
      <c r="K57" s="6"/>
      <c r="L57" s="6"/>
      <c r="M57" s="6"/>
      <c r="BA57" s="6"/>
    </row>
    <row r="58" spans="1:53">
      <c r="A58" s="127" t="s">
        <v>1084</v>
      </c>
      <c r="B58" s="394"/>
      <c r="D58" s="281">
        <f t="shared" ca="1" si="0"/>
        <v>17</v>
      </c>
      <c r="F58" s="131" t="str">
        <f ca="1">IF(D57&gt;$O$2,"","},")</f>
        <v>},</v>
      </c>
      <c r="G58" s="6"/>
      <c r="H58" s="6"/>
      <c r="I58" s="6"/>
      <c r="J58" s="6"/>
      <c r="K58" s="6"/>
      <c r="L58" s="6"/>
      <c r="M58" s="6"/>
      <c r="BA58" s="6"/>
    </row>
    <row r="59" spans="1:53">
      <c r="A59" s="384" t="s">
        <v>1085</v>
      </c>
      <c r="B59" s="390" t="str" cm="1">
        <f t="array" aca="1" ref="B59" ca="1">IFERROR(INDIRECT($B$2&amp;"!"&amp;C59&amp;D59),"")</f>
        <v>BenefitLevel</v>
      </c>
      <c r="C59" s="280" t="s">
        <v>96</v>
      </c>
      <c r="D59" s="281">
        <f ca="1">IF(D58&gt;$O$2,0,IF(A59="eNd",1,0))+D58</f>
        <v>17</v>
      </c>
      <c r="F59" s="131" t="str">
        <f ca="1">IF(OR(B59="",B59=0),"","{  "&amp;A59&amp;": "&amp;CHAR(34)&amp;$B59&amp;CHAR(34)&amp;",")</f>
        <v>{  dataField: "BenefitLevel",</v>
      </c>
      <c r="G59" s="6"/>
      <c r="H59" s="6"/>
      <c r="I59" s="6"/>
      <c r="J59" s="6"/>
      <c r="K59" s="6"/>
      <c r="L59" s="6"/>
      <c r="M59" s="6"/>
      <c r="BA59" s="6"/>
    </row>
    <row r="60" spans="1:53">
      <c r="A60" s="123" t="str" cm="1">
        <f t="array" aca="1" ref="A60" ca="1">INDIRECT($B$2&amp;"!"&amp;C60&amp;"15")</f>
        <v>caption</v>
      </c>
      <c r="B60" s="390" t="str" cm="1">
        <f t="array" aca="1" ref="B60" ca="1">IFERROR(INDIRECT($B$2&amp;"!"&amp;C60&amp;D60),"")</f>
        <v>Benefit Level</v>
      </c>
      <c r="C60" s="280" t="s">
        <v>111</v>
      </c>
      <c r="D60" s="281">
        <f t="shared" ref="D60:D70" ca="1" si="1">IF(D59&gt;$O$2,0,IF(A60="eNd",1,0))+D59</f>
        <v>17</v>
      </c>
      <c r="F60" s="131" t="str">
        <f ca="1">IF(OR(B60="",B60=0),"","   "&amp;A60&amp;":"&amp;CHAR(34)&amp;B60&amp;CHAR(34)&amp;",")</f>
        <v xml:space="preserve">   caption:"Benefit Level",</v>
      </c>
      <c r="G60" s="6"/>
      <c r="H60" s="6"/>
      <c r="I60" s="6"/>
      <c r="J60" s="6"/>
      <c r="K60" s="6"/>
      <c r="L60" s="6"/>
      <c r="M60" s="6"/>
      <c r="BA60" s="6"/>
    </row>
    <row r="61" spans="1:53" hidden="1">
      <c r="A61" s="123" t="str" cm="1">
        <f t="array" aca="1" ref="A61" ca="1">INDIRECT($B$2&amp;"!"&amp;C61&amp;"15")</f>
        <v>sortOrder</v>
      </c>
      <c r="B61" s="390" t="str" cm="1">
        <f t="array" aca="1" ref="B61" ca="1">IFERROR(INDIRECT($B$2&amp;"!"&amp;C61&amp;D61),"")</f>
        <v/>
      </c>
      <c r="C61" s="280" t="s">
        <v>118</v>
      </c>
      <c r="D61" s="281">
        <f t="shared" ca="1" si="1"/>
        <v>17</v>
      </c>
      <c r="F61" s="131" t="str">
        <f ca="1">IF(OR(B61="",B61=0),"","   "&amp;A61&amp;":"&amp;CHAR(34)&amp;B61&amp;CHAR(34)&amp;",")</f>
        <v/>
      </c>
      <c r="G61" s="6"/>
      <c r="H61" s="6"/>
      <c r="I61" s="6"/>
      <c r="J61" s="6"/>
      <c r="K61" s="6"/>
      <c r="L61" s="6"/>
      <c r="M61" s="6"/>
      <c r="BA61" s="6"/>
    </row>
    <row r="62" spans="1:53" hidden="1">
      <c r="A62" s="123" t="str" cm="1">
        <f t="array" aca="1" ref="A62" ca="1">INDIRECT($B$2&amp;"!"&amp;C62&amp;"15")</f>
        <v>groupIndex</v>
      </c>
      <c r="B62" s="390" cm="1">
        <f t="array" aca="1" ref="B62" ca="1">IFERROR(INDIRECT($B$2&amp;"!"&amp;C62&amp;D62),"")</f>
        <v>0</v>
      </c>
      <c r="C62" s="281" t="s">
        <v>112</v>
      </c>
      <c r="D62" s="281">
        <f t="shared" ca="1" si="1"/>
        <v>17</v>
      </c>
      <c r="F62" s="131" t="str">
        <f ca="1">IF(OR(B62="",B62=0),"","   "&amp;A62&amp;": "&amp;B62-1&amp;",")</f>
        <v/>
      </c>
      <c r="G62" s="6"/>
      <c r="H62" s="6"/>
      <c r="I62" s="6"/>
      <c r="J62" s="6"/>
      <c r="K62" s="6"/>
      <c r="L62" s="6"/>
      <c r="M62" s="6"/>
      <c r="BA62" s="6"/>
    </row>
    <row r="63" spans="1:53" hidden="1">
      <c r="A63" s="123" t="str" cm="1">
        <f t="array" aca="1" ref="A63" ca="1">INDIRECT($B$2&amp;"!"&amp;C63&amp;"15")</f>
        <v>dataType</v>
      </c>
      <c r="B63" s="390" cm="1">
        <f t="array" aca="1" ref="B63" ca="1">IFERROR(INDIRECT($B$2&amp;"!"&amp;C63&amp;D63),"")</f>
        <v>0</v>
      </c>
      <c r="C63" s="281" t="s">
        <v>113</v>
      </c>
      <c r="D63" s="281">
        <f t="shared" ca="1" si="1"/>
        <v>17</v>
      </c>
      <c r="F63" s="131" t="str">
        <f ca="1">IF(OR(B63="",B63=0),"","   "&amp;A63&amp;":"&amp;CHAR(34)&amp;B63&amp;CHAR(34)&amp;",")</f>
        <v/>
      </c>
      <c r="G63" s="6"/>
      <c r="H63" s="6"/>
      <c r="I63" s="6"/>
      <c r="J63" s="6"/>
      <c r="K63" s="6"/>
      <c r="L63" s="6"/>
      <c r="M63" s="6"/>
      <c r="BA63" s="6"/>
    </row>
    <row r="64" spans="1:53" hidden="1">
      <c r="A64" s="123" t="str" cm="1">
        <f t="array" aca="1" ref="A64" ca="1">INDIRECT($B$2&amp;"!"&amp;C64&amp;"15")</f>
        <v>format</v>
      </c>
      <c r="B64" s="390" cm="1">
        <f t="array" aca="1" ref="B64" ca="1">IFERROR(INDIRECT($B$2&amp;"!"&amp;C64&amp;D64),"")</f>
        <v>0</v>
      </c>
      <c r="C64" s="281" t="s">
        <v>114</v>
      </c>
      <c r="D64" s="281">
        <f t="shared" ca="1" si="1"/>
        <v>17</v>
      </c>
      <c r="F64" s="131" t="str">
        <f ca="1">IF(OR(B64="",B64=0),"","   "&amp;A64&amp;":"&amp;B64&amp;",")</f>
        <v/>
      </c>
      <c r="G64" s="6"/>
      <c r="H64" s="6"/>
      <c r="I64" s="6"/>
      <c r="J64" s="6"/>
      <c r="K64" s="6"/>
      <c r="L64" s="6"/>
      <c r="M64" s="6"/>
      <c r="BA64" s="6"/>
    </row>
    <row r="65" spans="1:53" hidden="1">
      <c r="A65" s="123" t="str" cm="1">
        <f t="array" aca="1" ref="A65" ca="1">INDIRECT($B$2&amp;"!"&amp;C65&amp;"15")</f>
        <v>editorType</v>
      </c>
      <c r="B65" s="390" cm="1">
        <f t="array" aca="1" ref="B65" ca="1">IFERROR(INDIRECT($B$2&amp;"!"&amp;C65&amp;D65),"")</f>
        <v>0</v>
      </c>
      <c r="C65" s="281" t="s">
        <v>119</v>
      </c>
      <c r="D65" s="281">
        <f ca="1">IF(D64&gt;$O$2,0,IF(A65="eNd",1,0))+D64</f>
        <v>17</v>
      </c>
      <c r="F65" s="131" t="str">
        <f ca="1">IF(OR(B65="",B65=0),"","   "&amp;A65&amp;":"&amp;CHAR(34)&amp;B65&amp;CHAR(34)&amp;",")</f>
        <v/>
      </c>
      <c r="G65" s="6"/>
      <c r="H65" s="6"/>
      <c r="I65" s="6"/>
      <c r="J65" s="6"/>
      <c r="K65" s="6"/>
      <c r="L65" s="6"/>
      <c r="M65" s="6"/>
      <c r="BA65" s="6"/>
    </row>
    <row r="66" spans="1:53">
      <c r="A66" s="123" t="str" cm="1">
        <f t="array" aca="1" ref="A66" ca="1">INDIRECT($B$2&amp;"!"&amp;C66&amp;"15")</f>
        <v>validationRules</v>
      </c>
      <c r="B66" s="390" t="str" cm="1">
        <f t="array" aca="1" ref="B66" ca="1">IFERROR(INDIRECT($B$2&amp;"!"&amp;C66&amp;D66),"")</f>
        <v>true</v>
      </c>
      <c r="C66" s="280" t="s">
        <v>115</v>
      </c>
      <c r="D66" s="281">
        <f ca="1">IF(D64&gt;$O$2,0,IF(A66="eNd",1,0))+D64</f>
        <v>17</v>
      </c>
      <c r="F66" s="131" t="str">
        <f ca="1">IF(B66,"   "&amp;A66&amp;": [{type: 'required',message: '"&amp;B60&amp;" is required' }],","")</f>
        <v xml:space="preserve">   validationRules: [{type: 'required',message: 'Benefit Level is required' }],</v>
      </c>
      <c r="G66" s="6"/>
      <c r="H66" s="6"/>
      <c r="I66" s="6"/>
      <c r="J66" s="6"/>
      <c r="K66" s="6"/>
      <c r="L66" s="6"/>
      <c r="M66" s="6"/>
      <c r="BA66" s="6"/>
    </row>
    <row r="67" spans="1:53" hidden="1">
      <c r="A67" s="123" t="str" cm="1">
        <f t="array" aca="1" ref="A67" ca="1">INDIRECT($B$2&amp;"!"&amp;C67&amp;"15")</f>
        <v>allowHiding</v>
      </c>
      <c r="B67" s="390" cm="1">
        <f t="array" aca="1" ref="B67" ca="1">IFERROR(INDIRECT($B$2&amp;"!"&amp;C67&amp;D67),"")</f>
        <v>0</v>
      </c>
      <c r="C67" s="284" t="s">
        <v>116</v>
      </c>
      <c r="D67" s="281">
        <f t="shared" ca="1" si="1"/>
        <v>17</v>
      </c>
      <c r="F67" s="131" t="str">
        <f ca="1">IF(OR(B67="",B67=0),"","   "&amp;A67&amp;": "&amp;B67&amp;",")</f>
        <v/>
      </c>
      <c r="G67" s="6"/>
      <c r="H67" s="6"/>
      <c r="I67" s="6"/>
      <c r="J67" s="6"/>
      <c r="K67" s="6"/>
      <c r="L67" s="6"/>
      <c r="M67" s="6"/>
      <c r="BA67" s="6"/>
    </row>
    <row r="68" spans="1:53">
      <c r="A68" s="123" t="str" cm="1">
        <f t="array" aca="1" ref="A68" ca="1">INDIRECT($B$2&amp;"!"&amp;C68&amp;"15")</f>
        <v>width</v>
      </c>
      <c r="B68" s="390" cm="1">
        <f t="array" aca="1" ref="B68" ca="1">IFERROR(INDIRECT($B$2&amp;"!"&amp;C68&amp;D68),"")</f>
        <v>200</v>
      </c>
      <c r="C68" s="284" t="s">
        <v>61</v>
      </c>
      <c r="D68" s="281">
        <f t="shared" ca="1" si="1"/>
        <v>17</v>
      </c>
      <c r="F68" s="131" t="str">
        <f ca="1">IF(OR(B68="",B68=0),"","   "&amp;A68&amp;": "&amp;B68&amp;",")</f>
        <v xml:space="preserve">   width: 200,</v>
      </c>
      <c r="G68" s="6"/>
      <c r="H68" s="6"/>
      <c r="I68" s="6"/>
      <c r="J68" s="6"/>
      <c r="K68" s="6"/>
      <c r="L68" s="6"/>
      <c r="M68" s="6"/>
      <c r="BA68" s="6"/>
    </row>
    <row r="69" spans="1:53" hidden="1">
      <c r="A69" s="123" t="str" cm="1">
        <f t="array" aca="1" ref="A69" ca="1">INDIRECT($B$2&amp;"!"&amp;C69&amp;"15")</f>
        <v>visible</v>
      </c>
      <c r="B69" s="393" t="str" cm="1">
        <f t="array" aca="1" ref="B69" ca="1">IFERROR(INDIRECT($B$2&amp;"!"&amp;C69&amp;D69),"")</f>
        <v/>
      </c>
      <c r="C69" s="284" t="s">
        <v>117</v>
      </c>
      <c r="D69" s="281">
        <f t="shared" ca="1" si="1"/>
        <v>17</v>
      </c>
      <c r="F69" s="131" t="str">
        <f ca="1">IF(OR(B69="",B69,B69=0),"","   "&amp;A69&amp;": "&amp;B69&amp;",")</f>
        <v/>
      </c>
      <c r="G69" s="6"/>
      <c r="H69" s="6"/>
      <c r="I69" s="6"/>
      <c r="J69" s="6"/>
      <c r="K69" s="6"/>
      <c r="L69" s="6"/>
      <c r="M69" s="6"/>
      <c r="BA69" s="6"/>
    </row>
    <row r="70" spans="1:53">
      <c r="A70" s="127" t="s">
        <v>1084</v>
      </c>
      <c r="B70" s="394"/>
      <c r="D70" s="281">
        <f t="shared" ca="1" si="1"/>
        <v>18</v>
      </c>
      <c r="F70" s="131" t="str">
        <f ca="1">IF(D69&gt;$O$2,"","},")</f>
        <v>},</v>
      </c>
      <c r="G70" s="6"/>
      <c r="H70" s="6"/>
      <c r="I70" s="6"/>
      <c r="J70" s="6"/>
      <c r="K70" s="6"/>
      <c r="L70" s="6"/>
      <c r="M70" s="6"/>
      <c r="BA70" s="6"/>
    </row>
    <row r="71" spans="1:53">
      <c r="A71" s="384" t="s">
        <v>1085</v>
      </c>
      <c r="B71" s="390" t="str" cm="1">
        <f t="array" aca="1" ref="B71" ca="1">IFERROR(INDIRECT($B$2&amp;"!"&amp;C71&amp;D71),"")</f>
        <v>FamilyReimbursement</v>
      </c>
      <c r="C71" s="280" t="s">
        <v>96</v>
      </c>
      <c r="D71" s="281">
        <f ca="1">IF(D70&gt;$O$2,0,IF(A71="eNd",1,0))+D70</f>
        <v>18</v>
      </c>
      <c r="F71" s="131" t="str">
        <f ca="1">IF(OR(B71="",B71=0),"","{  "&amp;A71&amp;": "&amp;CHAR(34)&amp;$B71&amp;CHAR(34)&amp;",")</f>
        <v>{  dataField: "FamilyReimbursement",</v>
      </c>
      <c r="G71" s="6"/>
      <c r="H71" s="6"/>
      <c r="I71" s="6"/>
      <c r="J71" s="6"/>
      <c r="K71" s="6"/>
      <c r="L71" s="6"/>
      <c r="M71" s="6"/>
      <c r="BA71" s="6"/>
    </row>
    <row r="72" spans="1:53">
      <c r="A72" s="123" t="str" cm="1">
        <f t="array" aca="1" ref="A72" ca="1">INDIRECT($B$2&amp;"!"&amp;C72&amp;"15")</f>
        <v>caption</v>
      </c>
      <c r="B72" s="390" t="str" cm="1">
        <f t="array" aca="1" ref="B72" ca="1">IFERROR(INDIRECT($B$2&amp;"!"&amp;C72&amp;D72),"")</f>
        <v>Family Reimbursement</v>
      </c>
      <c r="C72" s="280" t="s">
        <v>111</v>
      </c>
      <c r="D72" s="281">
        <f t="shared" ref="D72:D82" ca="1" si="2">IF(D71&gt;$O$2,0,IF(A72="eNd",1,0))+D71</f>
        <v>18</v>
      </c>
      <c r="F72" s="131" t="str">
        <f ca="1">IF(OR(B72="",B72=0),"","   "&amp;A72&amp;":"&amp;CHAR(34)&amp;B72&amp;CHAR(34)&amp;",")</f>
        <v xml:space="preserve">   caption:"Family Reimbursement",</v>
      </c>
      <c r="G72" s="6"/>
      <c r="H72" s="6"/>
      <c r="I72" s="6"/>
      <c r="J72" s="6"/>
      <c r="K72" s="6"/>
      <c r="L72" s="6"/>
      <c r="M72" s="6"/>
      <c r="BA72" s="6"/>
    </row>
    <row r="73" spans="1:53" hidden="1">
      <c r="A73" s="123" t="str" cm="1">
        <f t="array" aca="1" ref="A73" ca="1">INDIRECT($B$2&amp;"!"&amp;C73&amp;"15")</f>
        <v>sortOrder</v>
      </c>
      <c r="B73" s="390" t="str" cm="1">
        <f t="array" aca="1" ref="B73" ca="1">IFERROR(INDIRECT($B$2&amp;"!"&amp;C73&amp;D73),"")</f>
        <v/>
      </c>
      <c r="C73" s="280" t="s">
        <v>118</v>
      </c>
      <c r="D73" s="281">
        <f t="shared" ca="1" si="2"/>
        <v>18</v>
      </c>
      <c r="F73" s="131" t="str">
        <f ca="1">IF(OR(B73="",B73=0),"","   "&amp;A73&amp;":"&amp;CHAR(34)&amp;B73&amp;CHAR(34)&amp;",")</f>
        <v/>
      </c>
      <c r="G73" s="6"/>
      <c r="H73" s="6"/>
      <c r="I73" s="6"/>
      <c r="J73" s="6"/>
      <c r="K73" s="6"/>
      <c r="L73" s="6"/>
      <c r="M73" s="6"/>
      <c r="BA73" s="6"/>
    </row>
    <row r="74" spans="1:53" hidden="1">
      <c r="A74" s="123" t="str" cm="1">
        <f t="array" aca="1" ref="A74" ca="1">INDIRECT($B$2&amp;"!"&amp;C74&amp;"15")</f>
        <v>groupIndex</v>
      </c>
      <c r="B74" s="390" cm="1">
        <f t="array" aca="1" ref="B74" ca="1">IFERROR(INDIRECT($B$2&amp;"!"&amp;C74&amp;D74),"")</f>
        <v>0</v>
      </c>
      <c r="C74" s="281" t="s">
        <v>112</v>
      </c>
      <c r="D74" s="281">
        <f t="shared" ca="1" si="2"/>
        <v>18</v>
      </c>
      <c r="F74" s="131" t="str">
        <f ca="1">IF(OR(B74="",B74=0),"","   "&amp;A74&amp;": "&amp;B74-1&amp;",")</f>
        <v/>
      </c>
      <c r="G74" s="6"/>
      <c r="H74" s="6"/>
      <c r="I74" s="6"/>
      <c r="J74" s="6"/>
      <c r="K74" s="6"/>
      <c r="L74" s="6"/>
      <c r="M74" s="6"/>
      <c r="BA74" s="6"/>
    </row>
    <row r="75" spans="1:53" hidden="1">
      <c r="A75" s="123" t="str" cm="1">
        <f t="array" aca="1" ref="A75" ca="1">INDIRECT($B$2&amp;"!"&amp;C75&amp;"15")</f>
        <v>dataType</v>
      </c>
      <c r="B75" s="390" cm="1">
        <f t="array" aca="1" ref="B75" ca="1">IFERROR(INDIRECT($B$2&amp;"!"&amp;C75&amp;D75),"")</f>
        <v>0</v>
      </c>
      <c r="C75" s="281" t="s">
        <v>113</v>
      </c>
      <c r="D75" s="281">
        <f t="shared" ca="1" si="2"/>
        <v>18</v>
      </c>
      <c r="F75" s="131" t="str">
        <f ca="1">IF(OR(B75="",B75=0),"","   "&amp;A75&amp;":"&amp;CHAR(34)&amp;B75&amp;CHAR(34)&amp;",")</f>
        <v/>
      </c>
      <c r="G75" s="6"/>
      <c r="H75" s="6"/>
      <c r="I75" s="6"/>
      <c r="J75" s="6"/>
      <c r="K75" s="6"/>
      <c r="L75" s="6"/>
      <c r="M75" s="6"/>
      <c r="BA75" s="6"/>
    </row>
    <row r="76" spans="1:53" hidden="1">
      <c r="A76" s="123" t="str" cm="1">
        <f t="array" aca="1" ref="A76" ca="1">INDIRECT($B$2&amp;"!"&amp;C76&amp;"15")</f>
        <v>format</v>
      </c>
      <c r="B76" s="390" cm="1">
        <f t="array" aca="1" ref="B76" ca="1">IFERROR(INDIRECT($B$2&amp;"!"&amp;C76&amp;D76),"")</f>
        <v>0</v>
      </c>
      <c r="C76" s="281" t="s">
        <v>114</v>
      </c>
      <c r="D76" s="281">
        <f t="shared" ca="1" si="2"/>
        <v>18</v>
      </c>
      <c r="F76" s="131" t="str">
        <f ca="1">IF(OR(B76="",B76=0),"","   "&amp;A76&amp;":"&amp;B76&amp;",")</f>
        <v/>
      </c>
      <c r="G76" s="6"/>
      <c r="H76" s="6"/>
      <c r="I76" s="6"/>
      <c r="J76" s="6"/>
      <c r="K76" s="6"/>
      <c r="L76" s="6"/>
      <c r="M76" s="6"/>
      <c r="BA76" s="6"/>
    </row>
    <row r="77" spans="1:53">
      <c r="A77" s="123" t="str" cm="1">
        <f t="array" aca="1" ref="A77" ca="1">INDIRECT($B$2&amp;"!"&amp;C77&amp;"15")</f>
        <v>editorType</v>
      </c>
      <c r="B77" s="390" t="str" cm="1">
        <f t="array" aca="1" ref="B77" ca="1">IFERROR(INDIRECT($B$2&amp;"!"&amp;C77&amp;D77),"")</f>
        <v>dxSwitch</v>
      </c>
      <c r="C77" s="281" t="s">
        <v>119</v>
      </c>
      <c r="D77" s="281">
        <f ca="1">IF(D76&gt;$O$2,0,IF(A77="eNd",1,0))+D76</f>
        <v>18</v>
      </c>
      <c r="F77" s="131" t="str">
        <f ca="1">IF(OR(B77="",B77=0),"","   "&amp;A77&amp;":"&amp;CHAR(34)&amp;B77&amp;CHAR(34)&amp;",")</f>
        <v xml:space="preserve">   editorType:"dxSwitch",</v>
      </c>
      <c r="G77" s="6"/>
      <c r="H77" s="6"/>
      <c r="I77" s="6"/>
      <c r="J77" s="6"/>
      <c r="K77" s="6"/>
      <c r="L77" s="6"/>
      <c r="M77" s="6"/>
      <c r="BA77" s="6"/>
    </row>
    <row r="78" spans="1:53" hidden="1">
      <c r="A78" s="123" t="str" cm="1">
        <f t="array" aca="1" ref="A78" ca="1">INDIRECT($B$2&amp;"!"&amp;C78&amp;"15")</f>
        <v>validationRules</v>
      </c>
      <c r="B78" s="390" cm="1">
        <f t="array" aca="1" ref="B78" ca="1">IFERROR(INDIRECT($B$2&amp;"!"&amp;C78&amp;D78),"")</f>
        <v>0</v>
      </c>
      <c r="C78" s="280" t="s">
        <v>115</v>
      </c>
      <c r="D78" s="281">
        <f ca="1">IF(D76&gt;$O$2,0,IF(A78="eNd",1,0))+D76</f>
        <v>18</v>
      </c>
      <c r="F78" s="131" t="str">
        <f ca="1">IF(B78,"   "&amp;A78&amp;": [{type: 'required',message: '"&amp;B72&amp;" is required' }],","")</f>
        <v/>
      </c>
      <c r="G78" s="6"/>
      <c r="H78" s="6"/>
      <c r="I78" s="6"/>
      <c r="J78" s="6"/>
      <c r="K78" s="6"/>
      <c r="L78" s="6"/>
      <c r="M78" s="6"/>
      <c r="BA78" s="6"/>
    </row>
    <row r="79" spans="1:53" hidden="1">
      <c r="A79" s="123" t="str" cm="1">
        <f t="array" aca="1" ref="A79" ca="1">INDIRECT($B$2&amp;"!"&amp;C79&amp;"15")</f>
        <v>allowHiding</v>
      </c>
      <c r="B79" s="390" cm="1">
        <f t="array" aca="1" ref="B79" ca="1">IFERROR(INDIRECT($B$2&amp;"!"&amp;C79&amp;D79),"")</f>
        <v>0</v>
      </c>
      <c r="C79" s="284" t="s">
        <v>116</v>
      </c>
      <c r="D79" s="281">
        <f t="shared" ca="1" si="2"/>
        <v>18</v>
      </c>
      <c r="F79" s="131" t="str">
        <f ca="1">IF(OR(B79="",B79=0),"","   "&amp;A79&amp;": "&amp;B79&amp;",")</f>
        <v/>
      </c>
      <c r="G79" s="6"/>
      <c r="H79" s="6"/>
      <c r="I79" s="6"/>
      <c r="J79" s="6"/>
      <c r="K79" s="6"/>
      <c r="L79" s="6"/>
      <c r="M79" s="6"/>
      <c r="BA79" s="6"/>
    </row>
    <row r="80" spans="1:53">
      <c r="A80" s="123" t="str" cm="1">
        <f t="array" aca="1" ref="A80" ca="1">INDIRECT($B$2&amp;"!"&amp;C80&amp;"15")</f>
        <v>width</v>
      </c>
      <c r="B80" s="390" cm="1">
        <f t="array" aca="1" ref="B80" ca="1">IFERROR(INDIRECT($B$2&amp;"!"&amp;C80&amp;D80),"")</f>
        <v>50</v>
      </c>
      <c r="C80" s="284" t="s">
        <v>61</v>
      </c>
      <c r="D80" s="281">
        <f t="shared" ca="1" si="2"/>
        <v>18</v>
      </c>
      <c r="F80" s="131" t="str">
        <f ca="1">IF(OR(B80="",B80=0),"","   "&amp;A80&amp;": "&amp;B80&amp;",")</f>
        <v xml:space="preserve">   width: 50,</v>
      </c>
      <c r="G80" s="6"/>
      <c r="H80" s="6"/>
      <c r="I80" s="6"/>
      <c r="J80" s="6"/>
      <c r="K80" s="6"/>
      <c r="L80" s="6"/>
      <c r="M80" s="6"/>
      <c r="BA80" s="6"/>
    </row>
    <row r="81" spans="1:53" hidden="1">
      <c r="A81" s="123" t="str" cm="1">
        <f t="array" aca="1" ref="A81" ca="1">INDIRECT($B$2&amp;"!"&amp;C81&amp;"15")</f>
        <v>visible</v>
      </c>
      <c r="B81" s="393" t="str" cm="1">
        <f t="array" aca="1" ref="B81" ca="1">IFERROR(INDIRECT($B$2&amp;"!"&amp;C81&amp;D81),"")</f>
        <v/>
      </c>
      <c r="C81" s="284" t="s">
        <v>117</v>
      </c>
      <c r="D81" s="281">
        <f t="shared" ca="1" si="2"/>
        <v>18</v>
      </c>
      <c r="F81" s="131" t="str">
        <f ca="1">IF(OR(B81="",B81,B81=0),"","   "&amp;A81&amp;": "&amp;B81&amp;",")</f>
        <v/>
      </c>
      <c r="G81" s="6"/>
      <c r="H81" s="6"/>
      <c r="I81" s="6"/>
      <c r="J81" s="6"/>
      <c r="K81" s="6"/>
      <c r="L81" s="6"/>
      <c r="M81" s="6"/>
      <c r="BA81" s="6"/>
    </row>
    <row r="82" spans="1:53">
      <c r="A82" s="127" t="s">
        <v>1084</v>
      </c>
      <c r="B82" s="394"/>
      <c r="D82" s="281">
        <f t="shared" ca="1" si="2"/>
        <v>19</v>
      </c>
      <c r="F82" s="131" t="str">
        <f ca="1">IF(D81&gt;$O$2,"","},")</f>
        <v>},</v>
      </c>
      <c r="G82" s="6"/>
      <c r="H82" s="6"/>
      <c r="I82" s="6"/>
      <c r="J82" s="6"/>
      <c r="K82" s="6"/>
      <c r="L82" s="6"/>
      <c r="M82" s="6"/>
      <c r="BA82" s="6"/>
    </row>
    <row r="83" spans="1:53">
      <c r="A83" s="384" t="s">
        <v>1085</v>
      </c>
      <c r="B83" s="390" t="str" cm="1">
        <f t="array" aca="1" ref="B83" ca="1">IFERROR(INDIRECT($B$2&amp;"!"&amp;C83&amp;D83),"")</f>
        <v>AllowSSO</v>
      </c>
      <c r="C83" s="280" t="s">
        <v>96</v>
      </c>
      <c r="D83" s="281">
        <f ca="1">IF(D82&gt;$O$2,0,IF(A83="eNd",1,0))+D82</f>
        <v>19</v>
      </c>
      <c r="F83" s="131" t="str">
        <f ca="1">IF(OR(B83="",B83=0),"","{  "&amp;A83&amp;": "&amp;CHAR(34)&amp;$B83&amp;CHAR(34)&amp;",")</f>
        <v>{  dataField: "AllowSSO",</v>
      </c>
      <c r="G83" s="6"/>
      <c r="H83" s="6"/>
      <c r="I83" s="6"/>
      <c r="J83" s="6"/>
      <c r="K83" s="6"/>
      <c r="L83" s="6"/>
      <c r="M83" s="6"/>
      <c r="BA83" s="6"/>
    </row>
    <row r="84" spans="1:53">
      <c r="A84" s="123" t="str" cm="1">
        <f t="array" aca="1" ref="A84" ca="1">INDIRECT($B$2&amp;"!"&amp;C84&amp;"15")</f>
        <v>caption</v>
      </c>
      <c r="B84" s="390" t="str" cm="1">
        <f t="array" aca="1" ref="B84" ca="1">IFERROR(INDIRECT($B$2&amp;"!"&amp;C84&amp;D84),"")</f>
        <v>Allow SSO</v>
      </c>
      <c r="C84" s="280" t="s">
        <v>111</v>
      </c>
      <c r="D84" s="281">
        <f t="shared" ref="D84:D94" ca="1" si="3">IF(D83&gt;$O$2,0,IF(A84="eNd",1,0))+D83</f>
        <v>19</v>
      </c>
      <c r="F84" s="131" t="str">
        <f ca="1">IF(OR(B84="",B84=0),"","   "&amp;A84&amp;":"&amp;CHAR(34)&amp;B84&amp;CHAR(34)&amp;",")</f>
        <v xml:space="preserve">   caption:"Allow SSO",</v>
      </c>
      <c r="G84" s="6"/>
      <c r="H84" s="6"/>
      <c r="I84" s="6"/>
      <c r="J84" s="6"/>
      <c r="K84" s="6"/>
      <c r="L84" s="6"/>
      <c r="M84" s="6"/>
      <c r="BA84" s="6"/>
    </row>
    <row r="85" spans="1:53" hidden="1">
      <c r="A85" s="123" t="str" cm="1">
        <f t="array" aca="1" ref="A85" ca="1">INDIRECT($B$2&amp;"!"&amp;C85&amp;"15")</f>
        <v>sortOrder</v>
      </c>
      <c r="B85" s="390" t="str" cm="1">
        <f t="array" aca="1" ref="B85" ca="1">IFERROR(INDIRECT($B$2&amp;"!"&amp;C85&amp;D85),"")</f>
        <v/>
      </c>
      <c r="C85" s="280" t="s">
        <v>118</v>
      </c>
      <c r="D85" s="281">
        <f t="shared" ca="1" si="3"/>
        <v>19</v>
      </c>
      <c r="F85" s="131" t="str">
        <f ca="1">IF(OR(B85="",B85=0),"","   "&amp;A85&amp;":"&amp;CHAR(34)&amp;B85&amp;CHAR(34)&amp;",")</f>
        <v/>
      </c>
      <c r="G85" s="6"/>
      <c r="H85" s="6"/>
      <c r="I85" s="6"/>
      <c r="J85" s="6"/>
      <c r="K85" s="6"/>
      <c r="L85" s="6"/>
      <c r="M85" s="6"/>
      <c r="BA85" s="6"/>
    </row>
    <row r="86" spans="1:53" hidden="1">
      <c r="A86" s="123" t="str" cm="1">
        <f t="array" aca="1" ref="A86" ca="1">INDIRECT($B$2&amp;"!"&amp;C86&amp;"15")</f>
        <v>groupIndex</v>
      </c>
      <c r="B86" s="390" cm="1">
        <f t="array" aca="1" ref="B86" ca="1">IFERROR(INDIRECT($B$2&amp;"!"&amp;C86&amp;D86),"")</f>
        <v>0</v>
      </c>
      <c r="C86" s="281" t="s">
        <v>112</v>
      </c>
      <c r="D86" s="281">
        <f t="shared" ca="1" si="3"/>
        <v>19</v>
      </c>
      <c r="F86" s="131" t="str">
        <f ca="1">IF(OR(B86="",B86=0),"","   "&amp;A86&amp;": "&amp;B86-1&amp;",")</f>
        <v/>
      </c>
      <c r="G86" s="6"/>
      <c r="H86" s="6"/>
      <c r="I86" s="6"/>
      <c r="J86" s="6"/>
      <c r="K86" s="6"/>
      <c r="L86" s="6"/>
      <c r="M86" s="6"/>
      <c r="BA86" s="6"/>
    </row>
    <row r="87" spans="1:53" hidden="1">
      <c r="A87" s="123" t="str" cm="1">
        <f t="array" aca="1" ref="A87" ca="1">INDIRECT($B$2&amp;"!"&amp;C87&amp;"15")</f>
        <v>dataType</v>
      </c>
      <c r="B87" s="390" cm="1">
        <f t="array" aca="1" ref="B87" ca="1">IFERROR(INDIRECT($B$2&amp;"!"&amp;C87&amp;D87),"")</f>
        <v>0</v>
      </c>
      <c r="C87" s="281" t="s">
        <v>113</v>
      </c>
      <c r="D87" s="281">
        <f t="shared" ca="1" si="3"/>
        <v>19</v>
      </c>
      <c r="F87" s="131" t="str">
        <f ca="1">IF(OR(B87="",B87=0),"","   "&amp;A87&amp;":"&amp;CHAR(34)&amp;B87&amp;CHAR(34)&amp;",")</f>
        <v/>
      </c>
      <c r="G87" s="6"/>
      <c r="H87" s="6"/>
      <c r="I87" s="6"/>
      <c r="J87" s="6"/>
      <c r="K87" s="6"/>
      <c r="L87" s="6"/>
      <c r="M87" s="6"/>
      <c r="BA87" s="6"/>
    </row>
    <row r="88" spans="1:53" hidden="1">
      <c r="A88" s="123" t="str" cm="1">
        <f t="array" aca="1" ref="A88" ca="1">INDIRECT($B$2&amp;"!"&amp;C88&amp;"15")</f>
        <v>format</v>
      </c>
      <c r="B88" s="390" cm="1">
        <f t="array" aca="1" ref="B88" ca="1">IFERROR(INDIRECT($B$2&amp;"!"&amp;C88&amp;D88),"")</f>
        <v>0</v>
      </c>
      <c r="C88" s="281" t="s">
        <v>114</v>
      </c>
      <c r="D88" s="281">
        <f t="shared" ca="1" si="3"/>
        <v>19</v>
      </c>
      <c r="F88" s="131" t="str">
        <f ca="1">IF(OR(B88="",B88=0),"","   "&amp;A88&amp;":"&amp;B88&amp;",")</f>
        <v/>
      </c>
      <c r="G88" s="6"/>
      <c r="H88" s="6"/>
      <c r="I88" s="6"/>
      <c r="J88" s="6"/>
      <c r="K88" s="6"/>
      <c r="L88" s="6"/>
      <c r="M88" s="6"/>
      <c r="BA88" s="6"/>
    </row>
    <row r="89" spans="1:53">
      <c r="A89" s="123" t="str" cm="1">
        <f t="array" aca="1" ref="A89" ca="1">INDIRECT($B$2&amp;"!"&amp;C89&amp;"15")</f>
        <v>editorType</v>
      </c>
      <c r="B89" s="390" t="str" cm="1">
        <f t="array" aca="1" ref="B89" ca="1">IFERROR(INDIRECT($B$2&amp;"!"&amp;C89&amp;D89),"")</f>
        <v>dxSwitch</v>
      </c>
      <c r="C89" s="281" t="s">
        <v>119</v>
      </c>
      <c r="D89" s="281">
        <f ca="1">IF(D88&gt;$O$2,0,IF(A89="eNd",1,0))+D88</f>
        <v>19</v>
      </c>
      <c r="F89" s="131" t="str">
        <f ca="1">IF(OR(B89="",B89=0),"","   "&amp;A89&amp;":"&amp;CHAR(34)&amp;B89&amp;CHAR(34)&amp;",")</f>
        <v xml:space="preserve">   editorType:"dxSwitch",</v>
      </c>
      <c r="G89" s="6"/>
      <c r="H89" s="6"/>
      <c r="I89" s="6"/>
      <c r="J89" s="6"/>
      <c r="K89" s="6"/>
      <c r="L89" s="6"/>
      <c r="M89" s="6"/>
      <c r="BA89" s="6"/>
    </row>
    <row r="90" spans="1:53" hidden="1">
      <c r="A90" s="123" t="str" cm="1">
        <f t="array" aca="1" ref="A90" ca="1">INDIRECT($B$2&amp;"!"&amp;C90&amp;"15")</f>
        <v>validationRules</v>
      </c>
      <c r="B90" s="390" cm="1">
        <f t="array" aca="1" ref="B90" ca="1">IFERROR(INDIRECT($B$2&amp;"!"&amp;C90&amp;D90),"")</f>
        <v>0</v>
      </c>
      <c r="C90" s="280" t="s">
        <v>115</v>
      </c>
      <c r="D90" s="281">
        <f ca="1">IF(D88&gt;$O$2,0,IF(A90="eNd",1,0))+D88</f>
        <v>19</v>
      </c>
      <c r="F90" s="131" t="str">
        <f ca="1">IF(B90,"   "&amp;A90&amp;": [{type: 'required',message: '"&amp;B84&amp;" is required' }],","")</f>
        <v/>
      </c>
      <c r="G90" s="6"/>
      <c r="H90" s="6"/>
      <c r="I90" s="6"/>
      <c r="J90" s="6"/>
      <c r="K90" s="6"/>
      <c r="L90" s="6"/>
      <c r="M90" s="6"/>
      <c r="BA90" s="6"/>
    </row>
    <row r="91" spans="1:53" hidden="1">
      <c r="A91" s="123" t="str" cm="1">
        <f t="array" aca="1" ref="A91" ca="1">INDIRECT($B$2&amp;"!"&amp;C91&amp;"15")</f>
        <v>allowHiding</v>
      </c>
      <c r="B91" s="390" cm="1">
        <f t="array" aca="1" ref="B91" ca="1">IFERROR(INDIRECT($B$2&amp;"!"&amp;C91&amp;D91),"")</f>
        <v>0</v>
      </c>
      <c r="C91" s="284" t="s">
        <v>116</v>
      </c>
      <c r="D91" s="281">
        <f t="shared" ca="1" si="3"/>
        <v>19</v>
      </c>
      <c r="F91" s="131" t="str">
        <f ca="1">IF(OR(B91="",B91=0),"","   "&amp;A91&amp;": "&amp;B91&amp;",")</f>
        <v/>
      </c>
      <c r="G91" s="6"/>
      <c r="H91" s="6"/>
      <c r="I91" s="6"/>
      <c r="J91" s="6"/>
      <c r="K91" s="6"/>
      <c r="L91" s="6"/>
      <c r="M91" s="6"/>
      <c r="BA91" s="6"/>
    </row>
    <row r="92" spans="1:53">
      <c r="A92" s="123" t="str" cm="1">
        <f t="array" aca="1" ref="A92" ca="1">INDIRECT($B$2&amp;"!"&amp;C92&amp;"15")</f>
        <v>width</v>
      </c>
      <c r="B92" s="390" cm="1">
        <f t="array" aca="1" ref="B92" ca="1">IFERROR(INDIRECT($B$2&amp;"!"&amp;C92&amp;D92),"")</f>
        <v>50</v>
      </c>
      <c r="C92" s="284" t="s">
        <v>61</v>
      </c>
      <c r="D92" s="281">
        <f t="shared" ca="1" si="3"/>
        <v>19</v>
      </c>
      <c r="F92" s="131" t="str">
        <f ca="1">IF(OR(B92="",B92=0),"","   "&amp;A92&amp;": "&amp;B92&amp;",")</f>
        <v xml:space="preserve">   width: 50,</v>
      </c>
      <c r="G92" s="6"/>
      <c r="H92" s="6"/>
      <c r="I92" s="6"/>
      <c r="J92" s="6"/>
      <c r="K92" s="6"/>
      <c r="L92" s="6"/>
      <c r="M92" s="6"/>
      <c r="BA92" s="6"/>
    </row>
    <row r="93" spans="1:53" hidden="1">
      <c r="A93" s="123" t="str" cm="1">
        <f t="array" aca="1" ref="A93" ca="1">INDIRECT($B$2&amp;"!"&amp;C93&amp;"15")</f>
        <v>visible</v>
      </c>
      <c r="B93" s="393" t="str" cm="1">
        <f t="array" aca="1" ref="B93" ca="1">IFERROR(INDIRECT($B$2&amp;"!"&amp;C93&amp;D93),"")</f>
        <v/>
      </c>
      <c r="C93" s="284" t="s">
        <v>117</v>
      </c>
      <c r="D93" s="281">
        <f t="shared" ca="1" si="3"/>
        <v>19</v>
      </c>
      <c r="F93" s="131" t="str">
        <f ca="1">IF(OR(B93="",B93,B93=0),"","   "&amp;A93&amp;": "&amp;B93&amp;",")</f>
        <v/>
      </c>
      <c r="G93" s="6"/>
      <c r="H93" s="6"/>
      <c r="I93" s="6"/>
      <c r="J93" s="6"/>
      <c r="K93" s="6"/>
      <c r="L93" s="6"/>
      <c r="M93" s="6"/>
      <c r="BA93" s="6"/>
    </row>
    <row r="94" spans="1:53">
      <c r="A94" s="127" t="s">
        <v>1084</v>
      </c>
      <c r="B94" s="394"/>
      <c r="D94" s="281">
        <f t="shared" ca="1" si="3"/>
        <v>20</v>
      </c>
      <c r="F94" s="131" t="str">
        <f ca="1">IF(D93&gt;$O$2,"","},")</f>
        <v>},</v>
      </c>
      <c r="G94" s="6"/>
      <c r="H94" s="6"/>
      <c r="I94" s="6"/>
      <c r="J94" s="6"/>
      <c r="K94" s="6"/>
      <c r="L94" s="6"/>
      <c r="M94" s="6"/>
      <c r="BA94" s="6"/>
    </row>
    <row r="95" spans="1:53">
      <c r="A95" s="384" t="s">
        <v>1085</v>
      </c>
      <c r="B95" s="390" t="str" cm="1">
        <f t="array" aca="1" ref="B95" ca="1">IFERROR(INDIRECT($B$2&amp;"!"&amp;C95&amp;D95),"")</f>
        <v>OPDLimitperrequest</v>
      </c>
      <c r="C95" s="280" t="s">
        <v>96</v>
      </c>
      <c r="D95" s="281">
        <f ca="1">IF(D94&gt;$O$2,0,IF(A95="eNd",1,0))+D94</f>
        <v>20</v>
      </c>
      <c r="F95" s="131" t="str">
        <f ca="1">IF(OR(B95="",B95=0),"","{  "&amp;A95&amp;": "&amp;CHAR(34)&amp;$B95&amp;CHAR(34)&amp;",")</f>
        <v>{  dataField: "OPDLimitperrequest",</v>
      </c>
      <c r="G95" s="6"/>
      <c r="H95" s="6"/>
      <c r="I95" s="6"/>
      <c r="J95" s="6"/>
      <c r="K95" s="6"/>
      <c r="L95" s="6"/>
      <c r="M95" s="6"/>
    </row>
    <row r="96" spans="1:53">
      <c r="A96" s="123" t="str" cm="1">
        <f t="array" aca="1" ref="A96" ca="1">INDIRECT($B$2&amp;"!"&amp;C96&amp;"15")</f>
        <v>caption</v>
      </c>
      <c r="B96" s="390" t="str" cm="1">
        <f t="array" aca="1" ref="B96" ca="1">IFERROR(INDIRECT($B$2&amp;"!"&amp;C96&amp;D96),"")</f>
        <v>OPD Limit per request</v>
      </c>
      <c r="C96" s="280" t="s">
        <v>111</v>
      </c>
      <c r="D96" s="281">
        <f t="shared" ref="D96:D106" ca="1" si="4">IF(D95&gt;$O$2,0,IF(A96="eNd",1,0))+D95</f>
        <v>20</v>
      </c>
      <c r="F96" s="131" t="str">
        <f ca="1">IF(OR(B96="",B96=0),"","   "&amp;A96&amp;":"&amp;CHAR(34)&amp;B96&amp;CHAR(34)&amp;",")</f>
        <v xml:space="preserve">   caption:"OPD Limit per request",</v>
      </c>
      <c r="G96" s="6"/>
      <c r="H96" s="6"/>
      <c r="I96" s="6"/>
      <c r="J96" s="6"/>
      <c r="K96" s="6"/>
      <c r="L96" s="6"/>
      <c r="M96" s="6"/>
    </row>
    <row r="97" spans="1:53" hidden="1">
      <c r="A97" s="123" t="str" cm="1">
        <f t="array" aca="1" ref="A97" ca="1">INDIRECT($B$2&amp;"!"&amp;C97&amp;"15")</f>
        <v>sortOrder</v>
      </c>
      <c r="B97" s="390" t="str" cm="1">
        <f t="array" aca="1" ref="B97" ca="1">IFERROR(INDIRECT($B$2&amp;"!"&amp;C97&amp;D97),"")</f>
        <v/>
      </c>
      <c r="C97" s="280" t="s">
        <v>118</v>
      </c>
      <c r="D97" s="281">
        <f t="shared" ca="1" si="4"/>
        <v>20</v>
      </c>
      <c r="F97" s="131" t="str">
        <f ca="1">IF(OR(B97="",B97=0),"","   "&amp;A97&amp;":"&amp;CHAR(34)&amp;B97&amp;CHAR(34)&amp;",")</f>
        <v/>
      </c>
      <c r="G97" s="6"/>
      <c r="H97" s="6"/>
      <c r="I97" s="6"/>
      <c r="J97" s="6"/>
      <c r="K97" s="6"/>
      <c r="L97" s="6"/>
      <c r="M97" s="6"/>
    </row>
    <row r="98" spans="1:53" hidden="1">
      <c r="A98" s="123" t="str" cm="1">
        <f t="array" aca="1" ref="A98" ca="1">INDIRECT($B$2&amp;"!"&amp;C98&amp;"15")</f>
        <v>groupIndex</v>
      </c>
      <c r="B98" s="390" cm="1">
        <f t="array" aca="1" ref="B98" ca="1">IFERROR(INDIRECT($B$2&amp;"!"&amp;C98&amp;D98),"")</f>
        <v>0</v>
      </c>
      <c r="C98" s="281" t="s">
        <v>112</v>
      </c>
      <c r="D98" s="281">
        <f t="shared" ca="1" si="4"/>
        <v>20</v>
      </c>
      <c r="F98" s="131" t="str">
        <f ca="1">IF(OR(B98="",B98=0),"","   "&amp;A98&amp;": "&amp;B98-1&amp;",")</f>
        <v/>
      </c>
      <c r="G98" s="6"/>
      <c r="H98" s="6"/>
      <c r="I98" s="6"/>
      <c r="J98" s="6"/>
      <c r="K98" s="6"/>
      <c r="L98" s="6"/>
      <c r="M98" s="6"/>
    </row>
    <row r="99" spans="1:53" hidden="1">
      <c r="A99" s="123" t="str" cm="1">
        <f t="array" aca="1" ref="A99" ca="1">INDIRECT($B$2&amp;"!"&amp;C99&amp;"15")</f>
        <v>dataType</v>
      </c>
      <c r="B99" s="390" cm="1">
        <f t="array" aca="1" ref="B99" ca="1">IFERROR(INDIRECT($B$2&amp;"!"&amp;C99&amp;D99),"")</f>
        <v>0</v>
      </c>
      <c r="C99" s="281" t="s">
        <v>113</v>
      </c>
      <c r="D99" s="281">
        <f t="shared" ca="1" si="4"/>
        <v>20</v>
      </c>
      <c r="F99" s="131" t="str">
        <f ca="1">IF(OR(B99="",B99=0),"","   "&amp;A99&amp;":"&amp;CHAR(34)&amp;B99&amp;CHAR(34)&amp;",")</f>
        <v/>
      </c>
      <c r="G99" s="6"/>
      <c r="H99" s="6"/>
      <c r="I99" s="6"/>
      <c r="J99" s="6"/>
      <c r="K99" s="6"/>
      <c r="L99" s="6"/>
      <c r="M99" s="6"/>
    </row>
    <row r="100" spans="1:53" hidden="1">
      <c r="A100" s="123" t="str" cm="1">
        <f t="array" aca="1" ref="A100" ca="1">INDIRECT($B$2&amp;"!"&amp;C100&amp;"15")</f>
        <v>format</v>
      </c>
      <c r="B100" s="390" cm="1">
        <f t="array" aca="1" ref="B100" ca="1">IFERROR(INDIRECT($B$2&amp;"!"&amp;C100&amp;D100),"")</f>
        <v>0</v>
      </c>
      <c r="C100" s="281" t="s">
        <v>114</v>
      </c>
      <c r="D100" s="281">
        <f t="shared" ca="1" si="4"/>
        <v>20</v>
      </c>
      <c r="F100" s="131" t="str">
        <f ca="1">IF(OR(B100="",B100=0),"","   "&amp;A100&amp;":"&amp;B100&amp;",")</f>
        <v/>
      </c>
      <c r="G100" s="6"/>
      <c r="H100" s="6"/>
      <c r="I100" s="6"/>
      <c r="J100" s="6"/>
      <c r="K100" s="6"/>
      <c r="L100" s="6"/>
      <c r="M100" s="6"/>
    </row>
    <row r="101" spans="1:53" hidden="1">
      <c r="A101" s="123" t="str" cm="1">
        <f t="array" aca="1" ref="A101" ca="1">INDIRECT($B$2&amp;"!"&amp;C101&amp;"15")</f>
        <v>editorType</v>
      </c>
      <c r="B101" s="390" cm="1">
        <f t="array" aca="1" ref="B101" ca="1">IFERROR(INDIRECT($B$2&amp;"!"&amp;C101&amp;D101),"")</f>
        <v>0</v>
      </c>
      <c r="C101" s="281" t="s">
        <v>119</v>
      </c>
      <c r="D101" s="281">
        <f ca="1">IF(D100&gt;$O$2,0,IF(A101="eNd",1,0))+D100</f>
        <v>20</v>
      </c>
      <c r="F101" s="131" t="str">
        <f ca="1">IF(OR(B101="",B101=0),"","   "&amp;A101&amp;":"&amp;CHAR(34)&amp;B101&amp;CHAR(34)&amp;",")</f>
        <v/>
      </c>
      <c r="G101" s="6"/>
      <c r="H101" s="6"/>
      <c r="I101" s="6"/>
      <c r="J101" s="6"/>
      <c r="K101" s="6"/>
      <c r="L101" s="6"/>
      <c r="M101" s="6"/>
      <c r="BA101" s="6"/>
    </row>
    <row r="102" spans="1:53" hidden="1">
      <c r="A102" s="123" t="str" cm="1">
        <f t="array" aca="1" ref="A102" ca="1">INDIRECT($B$2&amp;"!"&amp;C102&amp;"15")</f>
        <v>validationRules</v>
      </c>
      <c r="B102" s="390" cm="1">
        <f t="array" aca="1" ref="B102" ca="1">IFERROR(INDIRECT($B$2&amp;"!"&amp;C102&amp;D102),"")</f>
        <v>0</v>
      </c>
      <c r="C102" s="280" t="s">
        <v>115</v>
      </c>
      <c r="D102" s="281">
        <f ca="1">IF(D100&gt;$O$2,0,IF(A102="eNd",1,0))+D100</f>
        <v>20</v>
      </c>
      <c r="F102" s="131" t="str">
        <f ca="1">IF(B102,"   "&amp;A102&amp;": [{type: 'required',message: '"&amp;B96&amp;" is required' }],","")</f>
        <v/>
      </c>
      <c r="G102" s="6"/>
      <c r="H102" s="6"/>
      <c r="I102" s="6"/>
      <c r="J102" s="6"/>
      <c r="K102" s="6"/>
      <c r="L102" s="6"/>
      <c r="M102" s="6"/>
    </row>
    <row r="103" spans="1:53" hidden="1">
      <c r="A103" s="123" t="str" cm="1">
        <f t="array" aca="1" ref="A103" ca="1">INDIRECT($B$2&amp;"!"&amp;C103&amp;"15")</f>
        <v>allowHiding</v>
      </c>
      <c r="B103" s="390" cm="1">
        <f t="array" aca="1" ref="B103" ca="1">IFERROR(INDIRECT($B$2&amp;"!"&amp;C103&amp;D103),"")</f>
        <v>0</v>
      </c>
      <c r="C103" s="284" t="s">
        <v>116</v>
      </c>
      <c r="D103" s="281">
        <f t="shared" ca="1" si="4"/>
        <v>20</v>
      </c>
      <c r="F103" s="131" t="str">
        <f ca="1">IF(OR(B103="",B103=0),"","   "&amp;A103&amp;": "&amp;B103&amp;",")</f>
        <v/>
      </c>
      <c r="G103" s="6"/>
      <c r="H103" s="6"/>
      <c r="I103" s="6"/>
      <c r="J103" s="6"/>
      <c r="K103" s="6"/>
      <c r="L103" s="6"/>
      <c r="M103" s="6"/>
    </row>
    <row r="104" spans="1:53">
      <c r="A104" s="123" t="str" cm="1">
        <f t="array" aca="1" ref="A104" ca="1">INDIRECT($B$2&amp;"!"&amp;C104&amp;"15")</f>
        <v>width</v>
      </c>
      <c r="B104" s="390" cm="1">
        <f t="array" aca="1" ref="B104" ca="1">IFERROR(INDIRECT($B$2&amp;"!"&amp;C104&amp;D104),"")</f>
        <v>120</v>
      </c>
      <c r="C104" s="284" t="s">
        <v>61</v>
      </c>
      <c r="D104" s="281">
        <f t="shared" ca="1" si="4"/>
        <v>20</v>
      </c>
      <c r="F104" s="131" t="str">
        <f ca="1">IF(OR(B104="",B104=0),"","   "&amp;A104&amp;": "&amp;B104&amp;",")</f>
        <v xml:space="preserve">   width: 120,</v>
      </c>
      <c r="G104" s="6"/>
      <c r="H104" s="6"/>
      <c r="I104" s="6"/>
      <c r="J104" s="6"/>
      <c r="K104" s="6"/>
      <c r="L104" s="6"/>
      <c r="M104" s="6"/>
    </row>
    <row r="105" spans="1:53" hidden="1">
      <c r="A105" s="123" t="str" cm="1">
        <f t="array" aca="1" ref="A105" ca="1">INDIRECT($B$2&amp;"!"&amp;C105&amp;"15")</f>
        <v>visible</v>
      </c>
      <c r="B105" s="393" t="str" cm="1">
        <f t="array" aca="1" ref="B105" ca="1">IFERROR(INDIRECT($B$2&amp;"!"&amp;C105&amp;D105),"")</f>
        <v/>
      </c>
      <c r="C105" s="284" t="s">
        <v>117</v>
      </c>
      <c r="D105" s="281">
        <f t="shared" ca="1" si="4"/>
        <v>20</v>
      </c>
      <c r="F105" s="131" t="str">
        <f ca="1">IF(OR(B105="",B105,B105=0),"","   "&amp;A105&amp;": "&amp;B105&amp;",")</f>
        <v/>
      </c>
      <c r="G105" s="6"/>
      <c r="H105" s="6"/>
      <c r="I105" s="6"/>
      <c r="J105" s="6"/>
      <c r="K105" s="6"/>
      <c r="L105" s="6"/>
      <c r="M105" s="6"/>
    </row>
    <row r="106" spans="1:53">
      <c r="A106" s="127" t="s">
        <v>1084</v>
      </c>
      <c r="B106" s="394"/>
      <c r="D106" s="281">
        <f t="shared" ca="1" si="4"/>
        <v>21</v>
      </c>
      <c r="F106" s="131" t="str">
        <f ca="1">IF(D105&gt;$O$2,"","},")</f>
        <v>},</v>
      </c>
      <c r="G106" s="6"/>
      <c r="H106" s="6"/>
      <c r="I106" s="6"/>
      <c r="J106" s="6"/>
      <c r="K106" s="6"/>
      <c r="L106" s="6"/>
      <c r="M106" s="6"/>
    </row>
    <row r="107" spans="1:53">
      <c r="A107" s="384" t="s">
        <v>1085</v>
      </c>
      <c r="B107" s="390" t="str" cm="1">
        <f t="array" aca="1" ref="B107" ca="1">IFERROR(INDIRECT($B$2&amp;"!"&amp;C107&amp;D107),"")</f>
        <v>OPDLimitperyear</v>
      </c>
      <c r="C107" s="280" t="s">
        <v>96</v>
      </c>
      <c r="D107" s="281">
        <f ca="1">IF(D106&gt;$O$2,0,IF(A107="eNd",1,0))+D106</f>
        <v>21</v>
      </c>
      <c r="F107" s="131" t="str">
        <f ca="1">IF(OR(B107="",B107=0),"","{  "&amp;A107&amp;": "&amp;CHAR(34)&amp;$B107&amp;CHAR(34)&amp;",")</f>
        <v>{  dataField: "OPDLimitperyear",</v>
      </c>
      <c r="G107" s="6"/>
      <c r="H107" s="6"/>
      <c r="I107" s="6"/>
      <c r="J107" s="6"/>
      <c r="K107" s="6"/>
      <c r="L107" s="6"/>
      <c r="M107" s="6"/>
    </row>
    <row r="108" spans="1:53">
      <c r="A108" s="123" t="str" cm="1">
        <f t="array" aca="1" ref="A108" ca="1">INDIRECT($B$2&amp;"!"&amp;C108&amp;"15")</f>
        <v>caption</v>
      </c>
      <c r="B108" s="390" t="str" cm="1">
        <f t="array" aca="1" ref="B108" ca="1">IFERROR(INDIRECT($B$2&amp;"!"&amp;C108&amp;D108),"")</f>
        <v>OPD Limit per year</v>
      </c>
      <c r="C108" s="280" t="s">
        <v>111</v>
      </c>
      <c r="D108" s="281">
        <f t="shared" ref="D108:D118" ca="1" si="5">IF(D107&gt;$O$2,0,IF(A108="eNd",1,0))+D107</f>
        <v>21</v>
      </c>
      <c r="F108" s="131" t="str">
        <f ca="1">IF(OR(B108="",B108=0),"","   "&amp;A108&amp;":"&amp;CHAR(34)&amp;B108&amp;CHAR(34)&amp;",")</f>
        <v xml:space="preserve">   caption:"OPD Limit per year",</v>
      </c>
      <c r="G108" s="6"/>
      <c r="H108" s="6"/>
      <c r="I108" s="6"/>
      <c r="J108" s="6"/>
      <c r="K108" s="6"/>
      <c r="L108" s="6"/>
      <c r="M108" s="6"/>
    </row>
    <row r="109" spans="1:53" hidden="1">
      <c r="A109" s="123" t="str" cm="1">
        <f t="array" aca="1" ref="A109" ca="1">INDIRECT($B$2&amp;"!"&amp;C109&amp;"15")</f>
        <v>sortOrder</v>
      </c>
      <c r="B109" s="390" t="str" cm="1">
        <f t="array" aca="1" ref="B109" ca="1">IFERROR(INDIRECT($B$2&amp;"!"&amp;C109&amp;D109),"")</f>
        <v/>
      </c>
      <c r="C109" s="280" t="s">
        <v>118</v>
      </c>
      <c r="D109" s="281">
        <f t="shared" ca="1" si="5"/>
        <v>21</v>
      </c>
      <c r="F109" s="131" t="str">
        <f ca="1">IF(OR(B109="",B109=0),"","   "&amp;A109&amp;":"&amp;CHAR(34)&amp;B109&amp;CHAR(34)&amp;",")</f>
        <v/>
      </c>
      <c r="G109" s="6"/>
      <c r="H109" s="6"/>
      <c r="I109" s="6"/>
      <c r="J109" s="6"/>
      <c r="K109" s="6"/>
      <c r="L109" s="6"/>
      <c r="M109" s="6"/>
    </row>
    <row r="110" spans="1:53" hidden="1">
      <c r="A110" s="123" t="str" cm="1">
        <f t="array" aca="1" ref="A110" ca="1">INDIRECT($B$2&amp;"!"&amp;C110&amp;"15")</f>
        <v>groupIndex</v>
      </c>
      <c r="B110" s="390" cm="1">
        <f t="array" aca="1" ref="B110" ca="1">IFERROR(INDIRECT($B$2&amp;"!"&amp;C110&amp;D110),"")</f>
        <v>0</v>
      </c>
      <c r="C110" s="281" t="s">
        <v>112</v>
      </c>
      <c r="D110" s="281">
        <f t="shared" ca="1" si="5"/>
        <v>21</v>
      </c>
      <c r="F110" s="131" t="str">
        <f ca="1">IF(OR(B110="",B110=0),"","   "&amp;A110&amp;": "&amp;B110-1&amp;",")</f>
        <v/>
      </c>
      <c r="G110" s="6"/>
      <c r="H110" s="6"/>
      <c r="I110" s="6"/>
      <c r="J110" s="6"/>
      <c r="K110" s="6"/>
      <c r="L110" s="6"/>
      <c r="M110" s="6"/>
    </row>
    <row r="111" spans="1:53" hidden="1">
      <c r="A111" s="123" t="str" cm="1">
        <f t="array" aca="1" ref="A111" ca="1">INDIRECT($B$2&amp;"!"&amp;C111&amp;"15")</f>
        <v>dataType</v>
      </c>
      <c r="B111" s="390" cm="1">
        <f t="array" aca="1" ref="B111" ca="1">IFERROR(INDIRECT($B$2&amp;"!"&amp;C111&amp;D111),"")</f>
        <v>0</v>
      </c>
      <c r="C111" s="281" t="s">
        <v>113</v>
      </c>
      <c r="D111" s="281">
        <f t="shared" ca="1" si="5"/>
        <v>21</v>
      </c>
      <c r="F111" s="131" t="str">
        <f ca="1">IF(OR(B111="",B111=0),"","   "&amp;A111&amp;":"&amp;CHAR(34)&amp;B111&amp;CHAR(34)&amp;",")</f>
        <v/>
      </c>
      <c r="G111" s="6"/>
      <c r="H111" s="6"/>
      <c r="I111" s="6"/>
      <c r="J111" s="6"/>
      <c r="K111" s="6"/>
      <c r="L111" s="6"/>
      <c r="M111" s="6"/>
    </row>
    <row r="112" spans="1:53" hidden="1">
      <c r="A112" s="123" t="str" cm="1">
        <f t="array" aca="1" ref="A112" ca="1">INDIRECT($B$2&amp;"!"&amp;C112&amp;"15")</f>
        <v>format</v>
      </c>
      <c r="B112" s="390" cm="1">
        <f t="array" aca="1" ref="B112" ca="1">IFERROR(INDIRECT($B$2&amp;"!"&amp;C112&amp;D112),"")</f>
        <v>0</v>
      </c>
      <c r="C112" s="281" t="s">
        <v>114</v>
      </c>
      <c r="D112" s="281">
        <f t="shared" ca="1" si="5"/>
        <v>21</v>
      </c>
      <c r="F112" s="131" t="str">
        <f ca="1">IF(OR(B112="",B112=0),"","   "&amp;A112&amp;":"&amp;B112&amp;",")</f>
        <v/>
      </c>
      <c r="G112" s="6"/>
      <c r="H112" s="6"/>
      <c r="I112" s="6"/>
      <c r="J112" s="6"/>
      <c r="K112" s="6"/>
      <c r="L112" s="6"/>
      <c r="M112" s="6"/>
    </row>
    <row r="113" spans="1:53" hidden="1">
      <c r="A113" s="123" t="str" cm="1">
        <f t="array" aca="1" ref="A113" ca="1">INDIRECT($B$2&amp;"!"&amp;C113&amp;"15")</f>
        <v>editorType</v>
      </c>
      <c r="B113" s="390" cm="1">
        <f t="array" aca="1" ref="B113" ca="1">IFERROR(INDIRECT($B$2&amp;"!"&amp;C113&amp;D113),"")</f>
        <v>0</v>
      </c>
      <c r="C113" s="281" t="s">
        <v>119</v>
      </c>
      <c r="D113" s="281">
        <f ca="1">IF(D112&gt;$O$2,0,IF(A113="eNd",1,0))+D112</f>
        <v>21</v>
      </c>
      <c r="F113" s="131" t="str">
        <f ca="1">IF(OR(B113="",B113=0),"","   "&amp;A113&amp;":"&amp;CHAR(34)&amp;B113&amp;CHAR(34)&amp;",")</f>
        <v/>
      </c>
      <c r="G113" s="6"/>
      <c r="H113" s="6"/>
      <c r="I113" s="6"/>
      <c r="J113" s="6"/>
      <c r="K113" s="6"/>
      <c r="L113" s="6"/>
      <c r="M113" s="6"/>
      <c r="BA113" s="6"/>
    </row>
    <row r="114" spans="1:53" hidden="1">
      <c r="A114" s="123" t="str" cm="1">
        <f t="array" aca="1" ref="A114" ca="1">INDIRECT($B$2&amp;"!"&amp;C114&amp;"15")</f>
        <v>validationRules</v>
      </c>
      <c r="B114" s="390" cm="1">
        <f t="array" aca="1" ref="B114" ca="1">IFERROR(INDIRECT($B$2&amp;"!"&amp;C114&amp;D114),"")</f>
        <v>0</v>
      </c>
      <c r="C114" s="280" t="s">
        <v>115</v>
      </c>
      <c r="D114" s="281">
        <f ca="1">IF(D112&gt;$O$2,0,IF(A114="eNd",1,0))+D112</f>
        <v>21</v>
      </c>
      <c r="F114" s="131" t="str">
        <f ca="1">IF(B114,"   "&amp;A114&amp;": [{type: 'required',message: '"&amp;B108&amp;" is required' }],","")</f>
        <v/>
      </c>
      <c r="G114" s="6"/>
      <c r="H114" s="6"/>
      <c r="I114" s="6"/>
      <c r="J114" s="6"/>
      <c r="K114" s="6"/>
      <c r="L114" s="6"/>
      <c r="M114" s="6"/>
    </row>
    <row r="115" spans="1:53" hidden="1">
      <c r="A115" s="123" t="str" cm="1">
        <f t="array" aca="1" ref="A115" ca="1">INDIRECT($B$2&amp;"!"&amp;C115&amp;"15")</f>
        <v>allowHiding</v>
      </c>
      <c r="B115" s="390" cm="1">
        <f t="array" aca="1" ref="B115" ca="1">IFERROR(INDIRECT($B$2&amp;"!"&amp;C115&amp;D115),"")</f>
        <v>0</v>
      </c>
      <c r="C115" s="284" t="s">
        <v>116</v>
      </c>
      <c r="D115" s="281">
        <f t="shared" ca="1" si="5"/>
        <v>21</v>
      </c>
      <c r="F115" s="131" t="str">
        <f ca="1">IF(OR(B115="",B115=0),"","   "&amp;A115&amp;": "&amp;B115&amp;",")</f>
        <v/>
      </c>
      <c r="G115" s="6"/>
      <c r="H115" s="6"/>
      <c r="I115" s="6"/>
      <c r="J115" s="6"/>
      <c r="K115" s="6"/>
      <c r="L115" s="6"/>
      <c r="M115" s="6"/>
    </row>
    <row r="116" spans="1:53">
      <c r="A116" s="123" t="str" cm="1">
        <f t="array" aca="1" ref="A116" ca="1">INDIRECT($B$2&amp;"!"&amp;C116&amp;"15")</f>
        <v>width</v>
      </c>
      <c r="B116" s="390" cm="1">
        <f t="array" aca="1" ref="B116" ca="1">IFERROR(INDIRECT($B$2&amp;"!"&amp;C116&amp;D116),"")</f>
        <v>120</v>
      </c>
      <c r="C116" s="284" t="s">
        <v>61</v>
      </c>
      <c r="D116" s="281">
        <f t="shared" ca="1" si="5"/>
        <v>21</v>
      </c>
      <c r="F116" s="131" t="str">
        <f ca="1">IF(OR(B116="",B116=0),"","   "&amp;A116&amp;": "&amp;B116&amp;",")</f>
        <v xml:space="preserve">   width: 120,</v>
      </c>
      <c r="G116" s="6"/>
      <c r="H116" s="6"/>
      <c r="I116" s="6"/>
      <c r="J116" s="6"/>
      <c r="K116" s="6"/>
      <c r="L116" s="6"/>
      <c r="M116" s="6"/>
    </row>
    <row r="117" spans="1:53" hidden="1">
      <c r="A117" s="123" t="str" cm="1">
        <f t="array" aca="1" ref="A117" ca="1">INDIRECT($B$2&amp;"!"&amp;C117&amp;"15")</f>
        <v>visible</v>
      </c>
      <c r="B117" s="393" t="str" cm="1">
        <f t="array" aca="1" ref="B117" ca="1">IFERROR(INDIRECT($B$2&amp;"!"&amp;C117&amp;D117),"")</f>
        <v/>
      </c>
      <c r="C117" s="284" t="s">
        <v>117</v>
      </c>
      <c r="D117" s="281">
        <f t="shared" ca="1" si="5"/>
        <v>21</v>
      </c>
      <c r="F117" s="131" t="str">
        <f ca="1">IF(OR(B117="",B117,B117=0),"","   "&amp;A117&amp;": "&amp;B117&amp;",")</f>
        <v/>
      </c>
      <c r="G117" s="6"/>
      <c r="H117" s="6"/>
      <c r="I117" s="6"/>
      <c r="J117" s="6"/>
      <c r="K117" s="6"/>
      <c r="L117" s="6"/>
      <c r="M117" s="6"/>
    </row>
    <row r="118" spans="1:53">
      <c r="A118" s="127" t="s">
        <v>1084</v>
      </c>
      <c r="B118" s="394"/>
      <c r="D118" s="281">
        <f t="shared" ca="1" si="5"/>
        <v>22</v>
      </c>
      <c r="F118" s="131" t="str">
        <f ca="1">IF(D117&gt;$O$2,"","},")</f>
        <v>},</v>
      </c>
      <c r="G118" s="6"/>
      <c r="H118" s="6"/>
      <c r="I118" s="6"/>
      <c r="J118" s="6"/>
      <c r="K118" s="6"/>
      <c r="L118" s="6"/>
      <c r="M118" s="6"/>
    </row>
    <row r="119" spans="1:53">
      <c r="A119" s="384" t="s">
        <v>1085</v>
      </c>
      <c r="B119" s="390" t="str" cm="1">
        <f t="array" aca="1" ref="B119" ca="1">IFERROR(INDIRECT($B$2&amp;"!"&amp;C119&amp;D119),"")</f>
        <v>MaternityLimitperyear</v>
      </c>
      <c r="C119" s="280" t="s">
        <v>96</v>
      </c>
      <c r="D119" s="281">
        <f ca="1">IF(D118&gt;$O$2,0,IF(A119="eNd",1,0))+D118</f>
        <v>22</v>
      </c>
      <c r="F119" s="131" t="str">
        <f ca="1">IF(OR(B119="",B119=0),"","{  "&amp;A119&amp;": "&amp;CHAR(34)&amp;$B119&amp;CHAR(34)&amp;",")</f>
        <v>{  dataField: "MaternityLimitperyear",</v>
      </c>
      <c r="G119" s="6"/>
      <c r="H119" s="6"/>
      <c r="I119" s="6"/>
      <c r="J119" s="6"/>
      <c r="K119" s="6"/>
      <c r="L119" s="6"/>
      <c r="M119" s="6"/>
    </row>
    <row r="120" spans="1:53">
      <c r="A120" s="123" t="str" cm="1">
        <f t="array" aca="1" ref="A120" ca="1">INDIRECT($B$2&amp;"!"&amp;C120&amp;"15")</f>
        <v>caption</v>
      </c>
      <c r="B120" s="390" t="str" cm="1">
        <f t="array" aca="1" ref="B120" ca="1">IFERROR(INDIRECT($B$2&amp;"!"&amp;C120&amp;D120),"")</f>
        <v>Maternity Limit per year</v>
      </c>
      <c r="C120" s="280" t="s">
        <v>111</v>
      </c>
      <c r="D120" s="281">
        <f t="shared" ref="D120:D130" ca="1" si="6">IF(D119&gt;$O$2,0,IF(A120="eNd",1,0))+D119</f>
        <v>22</v>
      </c>
      <c r="F120" s="131" t="str">
        <f ca="1">IF(OR(B120="",B120=0),"","   "&amp;A120&amp;":"&amp;CHAR(34)&amp;B120&amp;CHAR(34)&amp;",")</f>
        <v xml:space="preserve">   caption:"Maternity Limit per year",</v>
      </c>
      <c r="G120" s="6"/>
      <c r="H120" s="6"/>
      <c r="I120" s="6"/>
      <c r="J120" s="6"/>
      <c r="K120" s="6"/>
      <c r="L120" s="6"/>
      <c r="M120" s="6"/>
    </row>
    <row r="121" spans="1:53" hidden="1">
      <c r="A121" s="123" t="str" cm="1">
        <f t="array" aca="1" ref="A121" ca="1">INDIRECT($B$2&amp;"!"&amp;C121&amp;"15")</f>
        <v>sortOrder</v>
      </c>
      <c r="B121" s="390" t="str" cm="1">
        <f t="array" aca="1" ref="B121" ca="1">IFERROR(INDIRECT($B$2&amp;"!"&amp;C121&amp;D121),"")</f>
        <v/>
      </c>
      <c r="C121" s="280" t="s">
        <v>118</v>
      </c>
      <c r="D121" s="281">
        <f t="shared" ca="1" si="6"/>
        <v>22</v>
      </c>
      <c r="F121" s="131" t="str">
        <f ca="1">IF(OR(B121="",B121=0),"","   "&amp;A121&amp;":"&amp;CHAR(34)&amp;B121&amp;CHAR(34)&amp;",")</f>
        <v/>
      </c>
      <c r="G121" s="6"/>
      <c r="H121" s="6"/>
      <c r="I121" s="6"/>
      <c r="J121" s="6"/>
      <c r="K121" s="6"/>
      <c r="L121" s="6"/>
      <c r="M121" s="6"/>
    </row>
    <row r="122" spans="1:53" hidden="1">
      <c r="A122" s="123" t="str" cm="1">
        <f t="array" aca="1" ref="A122" ca="1">INDIRECT($B$2&amp;"!"&amp;C122&amp;"15")</f>
        <v>groupIndex</v>
      </c>
      <c r="B122" s="390" cm="1">
        <f t="array" aca="1" ref="B122" ca="1">IFERROR(INDIRECT($B$2&amp;"!"&amp;C122&amp;D122),"")</f>
        <v>0</v>
      </c>
      <c r="C122" s="281" t="s">
        <v>112</v>
      </c>
      <c r="D122" s="281">
        <f t="shared" ca="1" si="6"/>
        <v>22</v>
      </c>
      <c r="F122" s="131" t="str">
        <f ca="1">IF(OR(B122="",B122=0),"","   "&amp;A122&amp;": "&amp;B122-1&amp;",")</f>
        <v/>
      </c>
      <c r="G122" s="6"/>
      <c r="H122" s="6"/>
      <c r="I122" s="6"/>
      <c r="J122" s="6"/>
      <c r="K122" s="6"/>
      <c r="L122" s="6"/>
      <c r="M122" s="6"/>
    </row>
    <row r="123" spans="1:53" hidden="1">
      <c r="A123" s="123" t="str" cm="1">
        <f t="array" aca="1" ref="A123" ca="1">INDIRECT($B$2&amp;"!"&amp;C123&amp;"15")</f>
        <v>dataType</v>
      </c>
      <c r="B123" s="390" cm="1">
        <f t="array" aca="1" ref="B123" ca="1">IFERROR(INDIRECT($B$2&amp;"!"&amp;C123&amp;D123),"")</f>
        <v>0</v>
      </c>
      <c r="C123" s="281" t="s">
        <v>113</v>
      </c>
      <c r="D123" s="281">
        <f t="shared" ca="1" si="6"/>
        <v>22</v>
      </c>
      <c r="F123" s="131" t="str">
        <f ca="1">IF(OR(B123="",B123=0),"","   "&amp;A123&amp;":"&amp;CHAR(34)&amp;B123&amp;CHAR(34)&amp;",")</f>
        <v/>
      </c>
      <c r="G123" s="6"/>
      <c r="H123" s="6"/>
      <c r="I123" s="6"/>
      <c r="J123" s="6"/>
      <c r="K123" s="6"/>
      <c r="L123" s="6"/>
      <c r="M123" s="6"/>
    </row>
    <row r="124" spans="1:53" hidden="1">
      <c r="A124" s="123" t="str" cm="1">
        <f t="array" aca="1" ref="A124" ca="1">INDIRECT($B$2&amp;"!"&amp;C124&amp;"15")</f>
        <v>format</v>
      </c>
      <c r="B124" s="390" cm="1">
        <f t="array" aca="1" ref="B124" ca="1">IFERROR(INDIRECT($B$2&amp;"!"&amp;C124&amp;D124),"")</f>
        <v>0</v>
      </c>
      <c r="C124" s="281" t="s">
        <v>114</v>
      </c>
      <c r="D124" s="281">
        <f t="shared" ca="1" si="6"/>
        <v>22</v>
      </c>
      <c r="F124" s="131" t="str">
        <f ca="1">IF(OR(B124="",B124=0),"","   "&amp;A124&amp;":"&amp;B124&amp;",")</f>
        <v/>
      </c>
      <c r="G124" s="6"/>
      <c r="H124" s="6"/>
      <c r="I124" s="6"/>
      <c r="J124" s="6"/>
      <c r="K124" s="6"/>
      <c r="L124" s="6"/>
      <c r="M124" s="6"/>
    </row>
    <row r="125" spans="1:53" hidden="1">
      <c r="A125" s="123" t="str" cm="1">
        <f t="array" aca="1" ref="A125" ca="1">INDIRECT($B$2&amp;"!"&amp;C125&amp;"15")</f>
        <v>editorType</v>
      </c>
      <c r="B125" s="390" cm="1">
        <f t="array" aca="1" ref="B125" ca="1">IFERROR(INDIRECT($B$2&amp;"!"&amp;C125&amp;D125),"")</f>
        <v>0</v>
      </c>
      <c r="C125" s="281" t="s">
        <v>119</v>
      </c>
      <c r="D125" s="281">
        <f ca="1">IF(D124&gt;$O$2,0,IF(A125="eNd",1,0))+D124</f>
        <v>22</v>
      </c>
      <c r="F125" s="131" t="str">
        <f ca="1">IF(OR(B125="",B125=0),"","   "&amp;A125&amp;":"&amp;CHAR(34)&amp;B125&amp;CHAR(34)&amp;",")</f>
        <v/>
      </c>
      <c r="G125" s="6"/>
      <c r="H125" s="6"/>
      <c r="I125" s="6"/>
      <c r="J125" s="6"/>
      <c r="K125" s="6"/>
      <c r="L125" s="6"/>
      <c r="M125" s="6"/>
      <c r="BA125" s="6"/>
    </row>
    <row r="126" spans="1:53" hidden="1">
      <c r="A126" s="123" t="str" cm="1">
        <f t="array" aca="1" ref="A126" ca="1">INDIRECT($B$2&amp;"!"&amp;C126&amp;"15")</f>
        <v>validationRules</v>
      </c>
      <c r="B126" s="390" cm="1">
        <f t="array" aca="1" ref="B126" ca="1">IFERROR(INDIRECT($B$2&amp;"!"&amp;C126&amp;D126),"")</f>
        <v>0</v>
      </c>
      <c r="C126" s="280" t="s">
        <v>115</v>
      </c>
      <c r="D126" s="281">
        <f ca="1">IF(D124&gt;$O$2,0,IF(A126="eNd",1,0))+D124</f>
        <v>22</v>
      </c>
      <c r="F126" s="131" t="str">
        <f ca="1">IF(B126,"   "&amp;A126&amp;": [{type: 'required',message: '"&amp;B120&amp;" is required' }],","")</f>
        <v/>
      </c>
      <c r="G126" s="6"/>
      <c r="H126" s="6"/>
      <c r="I126" s="6"/>
      <c r="J126" s="6"/>
      <c r="K126" s="6"/>
      <c r="L126" s="6"/>
      <c r="M126" s="6"/>
    </row>
    <row r="127" spans="1:53" hidden="1">
      <c r="A127" s="123" t="str" cm="1">
        <f t="array" aca="1" ref="A127" ca="1">INDIRECT($B$2&amp;"!"&amp;C127&amp;"15")</f>
        <v>allowHiding</v>
      </c>
      <c r="B127" s="390" cm="1">
        <f t="array" aca="1" ref="B127" ca="1">IFERROR(INDIRECT($B$2&amp;"!"&amp;C127&amp;D127),"")</f>
        <v>0</v>
      </c>
      <c r="C127" s="284" t="s">
        <v>116</v>
      </c>
      <c r="D127" s="281">
        <f t="shared" ca="1" si="6"/>
        <v>22</v>
      </c>
      <c r="F127" s="131" t="str">
        <f ca="1">IF(OR(B127="",B127=0),"","   "&amp;A127&amp;": "&amp;B127&amp;",")</f>
        <v/>
      </c>
      <c r="G127" s="6"/>
      <c r="H127" s="6"/>
      <c r="I127" s="6"/>
      <c r="J127" s="6"/>
      <c r="K127" s="6"/>
      <c r="L127" s="6"/>
      <c r="M127" s="6"/>
    </row>
    <row r="128" spans="1:53">
      <c r="A128" s="123" t="str" cm="1">
        <f t="array" aca="1" ref="A128" ca="1">INDIRECT($B$2&amp;"!"&amp;C128&amp;"15")</f>
        <v>width</v>
      </c>
      <c r="B128" s="390" cm="1">
        <f t="array" aca="1" ref="B128" ca="1">IFERROR(INDIRECT($B$2&amp;"!"&amp;C128&amp;D128),"")</f>
        <v>120</v>
      </c>
      <c r="C128" s="284" t="s">
        <v>61</v>
      </c>
      <c r="D128" s="281">
        <f t="shared" ca="1" si="6"/>
        <v>22</v>
      </c>
      <c r="F128" s="131" t="str">
        <f ca="1">IF(OR(B128="",B128=0),"","   "&amp;A128&amp;": "&amp;B128&amp;",")</f>
        <v xml:space="preserve">   width: 120,</v>
      </c>
      <c r="G128" s="6"/>
      <c r="H128" s="6"/>
      <c r="I128" s="6"/>
      <c r="J128" s="6"/>
      <c r="K128" s="6"/>
      <c r="L128" s="6"/>
      <c r="M128" s="6"/>
    </row>
    <row r="129" spans="1:53">
      <c r="A129" s="123" t="str" cm="1">
        <f t="array" aca="1" ref="A129" ca="1">INDIRECT($B$2&amp;"!"&amp;C129&amp;"15")</f>
        <v>visible</v>
      </c>
      <c r="B129" s="393" t="str" cm="1">
        <f t="array" aca="1" ref="B129" ca="1">IFERROR(INDIRECT($B$2&amp;"!"&amp;C129&amp;D129),"")</f>
        <v>false</v>
      </c>
      <c r="C129" s="284" t="s">
        <v>117</v>
      </c>
      <c r="D129" s="281">
        <f t="shared" ca="1" si="6"/>
        <v>22</v>
      </c>
      <c r="F129" s="131" t="str">
        <f ca="1">IF(OR(B129="",B129,B129=0),"","   "&amp;A129&amp;": "&amp;B129&amp;",")</f>
        <v xml:space="preserve">   visible: false,</v>
      </c>
      <c r="G129" s="6"/>
      <c r="H129" s="6"/>
      <c r="I129" s="6"/>
      <c r="J129" s="6"/>
      <c r="K129" s="6"/>
      <c r="L129" s="6"/>
      <c r="M129" s="6"/>
    </row>
    <row r="130" spans="1:53">
      <c r="A130" s="127" t="s">
        <v>1084</v>
      </c>
      <c r="B130" s="394"/>
      <c r="D130" s="281">
        <f t="shared" ca="1" si="6"/>
        <v>23</v>
      </c>
      <c r="F130" s="131" t="str">
        <f ca="1">IF(D129&gt;$O$2,"","},")</f>
        <v>},</v>
      </c>
      <c r="G130" s="6"/>
      <c r="H130" s="6"/>
      <c r="I130" s="6"/>
      <c r="J130" s="6"/>
      <c r="K130" s="6"/>
      <c r="L130" s="6"/>
      <c r="M130" s="6"/>
    </row>
    <row r="131" spans="1:53">
      <c r="A131" s="384" t="s">
        <v>1085</v>
      </c>
      <c r="B131" s="390" t="str" cm="1">
        <f t="array" aca="1" ref="B131" ca="1">IFERROR(INDIRECT($B$2&amp;"!"&amp;C131&amp;D131),"")</f>
        <v>IPDLimitpercase</v>
      </c>
      <c r="C131" s="280" t="s">
        <v>96</v>
      </c>
      <c r="D131" s="281">
        <f ca="1">IF(D130&gt;$O$2,0,IF(A131="eNd",1,0))+D130</f>
        <v>23</v>
      </c>
      <c r="F131" s="131" t="str">
        <f ca="1">IF(OR(B131="",B131=0),"","{  "&amp;A131&amp;": "&amp;CHAR(34)&amp;$B131&amp;CHAR(34)&amp;",")</f>
        <v>{  dataField: "IPDLimitpercase",</v>
      </c>
      <c r="G131" s="6"/>
      <c r="H131" s="6"/>
      <c r="I131" s="6"/>
      <c r="J131" s="6"/>
      <c r="K131" s="6"/>
      <c r="L131" s="6"/>
      <c r="M131" s="6"/>
    </row>
    <row r="132" spans="1:53">
      <c r="A132" s="123" t="str" cm="1">
        <f t="array" aca="1" ref="A132" ca="1">INDIRECT($B$2&amp;"!"&amp;C132&amp;"15")</f>
        <v>caption</v>
      </c>
      <c r="B132" s="390" t="str" cm="1">
        <f t="array" aca="1" ref="B132" ca="1">IFERROR(INDIRECT($B$2&amp;"!"&amp;C132&amp;D132),"")</f>
        <v>IPD Limit per case</v>
      </c>
      <c r="C132" s="280" t="s">
        <v>111</v>
      </c>
      <c r="D132" s="281">
        <f t="shared" ref="D132:D142" ca="1" si="7">IF(D131&gt;$O$2,0,IF(A132="eNd",1,0))+D131</f>
        <v>23</v>
      </c>
      <c r="F132" s="131" t="str">
        <f ca="1">IF(OR(B132="",B132=0),"","   "&amp;A132&amp;":"&amp;CHAR(34)&amp;B132&amp;CHAR(34)&amp;",")</f>
        <v xml:space="preserve">   caption:"IPD Limit per case",</v>
      </c>
      <c r="G132" s="6"/>
      <c r="H132" s="6"/>
      <c r="I132" s="6"/>
      <c r="J132" s="6"/>
      <c r="K132" s="6"/>
      <c r="L132" s="6"/>
      <c r="M132" s="6"/>
    </row>
    <row r="133" spans="1:53" hidden="1">
      <c r="A133" s="123" t="str" cm="1">
        <f t="array" aca="1" ref="A133" ca="1">INDIRECT($B$2&amp;"!"&amp;C133&amp;"15")</f>
        <v>sortOrder</v>
      </c>
      <c r="B133" s="390" t="str" cm="1">
        <f t="array" aca="1" ref="B133" ca="1">IFERROR(INDIRECT($B$2&amp;"!"&amp;C133&amp;D133),"")</f>
        <v/>
      </c>
      <c r="C133" s="280" t="s">
        <v>118</v>
      </c>
      <c r="D133" s="281">
        <f t="shared" ca="1" si="7"/>
        <v>23</v>
      </c>
      <c r="F133" s="131" t="str">
        <f ca="1">IF(OR(B133="",B133=0),"","   "&amp;A133&amp;":"&amp;CHAR(34)&amp;B133&amp;CHAR(34)&amp;",")</f>
        <v/>
      </c>
      <c r="G133" s="6"/>
      <c r="H133" s="6"/>
      <c r="I133" s="6"/>
      <c r="J133" s="6"/>
      <c r="K133" s="6"/>
      <c r="L133" s="6"/>
      <c r="M133" s="6"/>
    </row>
    <row r="134" spans="1:53" hidden="1">
      <c r="A134" s="123" t="str" cm="1">
        <f t="array" aca="1" ref="A134" ca="1">INDIRECT($B$2&amp;"!"&amp;C134&amp;"15")</f>
        <v>groupIndex</v>
      </c>
      <c r="B134" s="390" cm="1">
        <f t="array" aca="1" ref="B134" ca="1">IFERROR(INDIRECT($B$2&amp;"!"&amp;C134&amp;D134),"")</f>
        <v>0</v>
      </c>
      <c r="C134" s="281" t="s">
        <v>112</v>
      </c>
      <c r="D134" s="281">
        <f t="shared" ca="1" si="7"/>
        <v>23</v>
      </c>
      <c r="F134" s="131" t="str">
        <f ca="1">IF(OR(B134="",B134=0),"","   "&amp;A134&amp;": "&amp;B134-1&amp;",")</f>
        <v/>
      </c>
      <c r="G134" s="6"/>
      <c r="H134" s="6"/>
      <c r="I134" s="6"/>
      <c r="J134" s="6"/>
      <c r="K134" s="6"/>
      <c r="L134" s="6"/>
      <c r="M134" s="6"/>
    </row>
    <row r="135" spans="1:53" hidden="1">
      <c r="A135" s="123" t="str" cm="1">
        <f t="array" aca="1" ref="A135" ca="1">INDIRECT($B$2&amp;"!"&amp;C135&amp;"15")</f>
        <v>dataType</v>
      </c>
      <c r="B135" s="390" cm="1">
        <f t="array" aca="1" ref="B135" ca="1">IFERROR(INDIRECT($B$2&amp;"!"&amp;C135&amp;D135),"")</f>
        <v>0</v>
      </c>
      <c r="C135" s="281" t="s">
        <v>113</v>
      </c>
      <c r="D135" s="281">
        <f t="shared" ca="1" si="7"/>
        <v>23</v>
      </c>
      <c r="F135" s="131" t="str">
        <f ca="1">IF(OR(B135="",B135=0),"","   "&amp;A135&amp;":"&amp;CHAR(34)&amp;B135&amp;CHAR(34)&amp;",")</f>
        <v/>
      </c>
      <c r="G135" s="6"/>
      <c r="H135" s="6"/>
      <c r="I135" s="6"/>
      <c r="J135" s="6"/>
      <c r="K135" s="6"/>
      <c r="L135" s="6"/>
      <c r="M135" s="6"/>
    </row>
    <row r="136" spans="1:53" hidden="1">
      <c r="A136" s="123" t="str" cm="1">
        <f t="array" aca="1" ref="A136" ca="1">INDIRECT($B$2&amp;"!"&amp;C136&amp;"15")</f>
        <v>format</v>
      </c>
      <c r="B136" s="390" cm="1">
        <f t="array" aca="1" ref="B136" ca="1">IFERROR(INDIRECT($B$2&amp;"!"&amp;C136&amp;D136),"")</f>
        <v>0</v>
      </c>
      <c r="C136" s="281" t="s">
        <v>114</v>
      </c>
      <c r="D136" s="281">
        <f t="shared" ca="1" si="7"/>
        <v>23</v>
      </c>
      <c r="F136" s="131" t="str">
        <f ca="1">IF(OR(B136="",B136=0),"","   "&amp;A136&amp;":"&amp;B136&amp;",")</f>
        <v/>
      </c>
      <c r="G136" s="6"/>
      <c r="H136" s="6"/>
      <c r="I136" s="6"/>
      <c r="J136" s="6"/>
      <c r="K136" s="6"/>
      <c r="L136" s="6"/>
      <c r="M136" s="6"/>
    </row>
    <row r="137" spans="1:53" hidden="1">
      <c r="A137" s="123" t="str" cm="1">
        <f t="array" aca="1" ref="A137" ca="1">INDIRECT($B$2&amp;"!"&amp;C137&amp;"15")</f>
        <v>editorType</v>
      </c>
      <c r="B137" s="390" cm="1">
        <f t="array" aca="1" ref="B137" ca="1">IFERROR(INDIRECT($B$2&amp;"!"&amp;C137&amp;D137),"")</f>
        <v>0</v>
      </c>
      <c r="C137" s="281" t="s">
        <v>119</v>
      </c>
      <c r="D137" s="281">
        <f ca="1">IF(D136&gt;$O$2,0,IF(A137="eNd",1,0))+D136</f>
        <v>23</v>
      </c>
      <c r="F137" s="131" t="str">
        <f ca="1">IF(OR(B137="",B137=0),"","   "&amp;A137&amp;":"&amp;CHAR(34)&amp;B137&amp;CHAR(34)&amp;",")</f>
        <v/>
      </c>
      <c r="G137" s="6"/>
      <c r="H137" s="6"/>
      <c r="I137" s="6"/>
      <c r="J137" s="6"/>
      <c r="K137" s="6"/>
      <c r="L137" s="6"/>
      <c r="M137" s="6"/>
      <c r="BA137" s="6"/>
    </row>
    <row r="138" spans="1:53" hidden="1">
      <c r="A138" s="123" t="str" cm="1">
        <f t="array" aca="1" ref="A138" ca="1">INDIRECT($B$2&amp;"!"&amp;C138&amp;"15")</f>
        <v>validationRules</v>
      </c>
      <c r="B138" s="390" cm="1">
        <f t="array" aca="1" ref="B138" ca="1">IFERROR(INDIRECT($B$2&amp;"!"&amp;C138&amp;D138),"")</f>
        <v>0</v>
      </c>
      <c r="C138" s="280" t="s">
        <v>115</v>
      </c>
      <c r="D138" s="281">
        <f ca="1">IF(D136&gt;$O$2,0,IF(A138="eNd",1,0))+D136</f>
        <v>23</v>
      </c>
      <c r="F138" s="131" t="str">
        <f ca="1">IF(B138,"   "&amp;A138&amp;": [{type: 'required',message: '"&amp;B132&amp;" is required' }],","")</f>
        <v/>
      </c>
      <c r="G138" s="6"/>
      <c r="H138" s="6"/>
      <c r="I138" s="6"/>
      <c r="J138" s="6"/>
      <c r="K138" s="6"/>
      <c r="L138" s="6"/>
      <c r="M138" s="6"/>
    </row>
    <row r="139" spans="1:53" hidden="1">
      <c r="A139" s="123" t="str" cm="1">
        <f t="array" aca="1" ref="A139" ca="1">INDIRECT($B$2&amp;"!"&amp;C139&amp;"15")</f>
        <v>allowHiding</v>
      </c>
      <c r="B139" s="390" cm="1">
        <f t="array" aca="1" ref="B139" ca="1">IFERROR(INDIRECT($B$2&amp;"!"&amp;C139&amp;D139),"")</f>
        <v>0</v>
      </c>
      <c r="C139" s="284" t="s">
        <v>116</v>
      </c>
      <c r="D139" s="281">
        <f t="shared" ca="1" si="7"/>
        <v>23</v>
      </c>
      <c r="F139" s="131" t="str">
        <f ca="1">IF(OR(B139="",B139=0),"","   "&amp;A139&amp;": "&amp;B139&amp;",")</f>
        <v/>
      </c>
      <c r="G139" s="6"/>
      <c r="H139" s="6"/>
      <c r="I139" s="6"/>
      <c r="J139" s="6"/>
      <c r="K139" s="6"/>
      <c r="L139" s="6"/>
      <c r="M139" s="6"/>
    </row>
    <row r="140" spans="1:53">
      <c r="A140" s="123" t="str" cm="1">
        <f t="array" aca="1" ref="A140" ca="1">INDIRECT($B$2&amp;"!"&amp;C140&amp;"15")</f>
        <v>width</v>
      </c>
      <c r="B140" s="390" cm="1">
        <f t="array" aca="1" ref="B140" ca="1">IFERROR(INDIRECT($B$2&amp;"!"&amp;C140&amp;D140),"")</f>
        <v>120</v>
      </c>
      <c r="C140" s="284" t="s">
        <v>61</v>
      </c>
      <c r="D140" s="281">
        <f t="shared" ca="1" si="7"/>
        <v>23</v>
      </c>
      <c r="F140" s="131" t="str">
        <f ca="1">IF(OR(B140="",B140=0),"","   "&amp;A140&amp;": "&amp;B140&amp;",")</f>
        <v xml:space="preserve">   width: 120,</v>
      </c>
      <c r="G140" s="6"/>
      <c r="H140" s="6"/>
      <c r="I140" s="6"/>
      <c r="J140" s="6"/>
      <c r="K140" s="6"/>
      <c r="L140" s="6"/>
      <c r="M140" s="6"/>
    </row>
    <row r="141" spans="1:53">
      <c r="A141" s="123" t="str" cm="1">
        <f t="array" aca="1" ref="A141" ca="1">INDIRECT($B$2&amp;"!"&amp;C141&amp;"15")</f>
        <v>visible</v>
      </c>
      <c r="B141" s="393" t="str" cm="1">
        <f t="array" aca="1" ref="B141" ca="1">IFERROR(INDIRECT($B$2&amp;"!"&amp;C141&amp;D141),"")</f>
        <v>false</v>
      </c>
      <c r="C141" s="284" t="s">
        <v>117</v>
      </c>
      <c r="D141" s="281">
        <f t="shared" ca="1" si="7"/>
        <v>23</v>
      </c>
      <c r="F141" s="131" t="str">
        <f ca="1">IF(OR(B141="",B141,B141=0),"","   "&amp;A141&amp;": "&amp;B141&amp;",")</f>
        <v xml:space="preserve">   visible: false,</v>
      </c>
      <c r="G141" s="6"/>
      <c r="H141" s="6"/>
      <c r="I141" s="6"/>
      <c r="J141" s="6"/>
      <c r="K141" s="6"/>
      <c r="L141" s="6"/>
      <c r="M141" s="6"/>
    </row>
    <row r="142" spans="1:53">
      <c r="A142" s="127" t="s">
        <v>1084</v>
      </c>
      <c r="B142" s="394"/>
      <c r="D142" s="281">
        <f t="shared" ca="1" si="7"/>
        <v>24</v>
      </c>
      <c r="F142" s="131" t="str">
        <f ca="1">IF(D141&gt;$O$2,"","},")</f>
        <v>},</v>
      </c>
      <c r="G142" s="6"/>
      <c r="H142" s="6"/>
      <c r="I142" s="6"/>
      <c r="J142" s="6"/>
      <c r="K142" s="6"/>
      <c r="L142" s="6"/>
      <c r="M142" s="6"/>
    </row>
    <row r="143" spans="1:53">
      <c r="A143" s="384" t="s">
        <v>1085</v>
      </c>
      <c r="B143" s="390" t="str" cm="1">
        <f t="array" aca="1" ref="B143" ca="1">IFERROR(INDIRECT($B$2&amp;"!"&amp;C143&amp;D143),"")</f>
        <v>FleetLimit</v>
      </c>
      <c r="C143" s="280" t="s">
        <v>96</v>
      </c>
      <c r="D143" s="281">
        <f ca="1">IF(D142&gt;$O$2,0,IF(A143="eNd",1,0))+D142</f>
        <v>24</v>
      </c>
      <c r="F143" s="131" t="str">
        <f ca="1">IF(OR(B143="",B143=0),"","{  "&amp;A143&amp;": "&amp;CHAR(34)&amp;$B143&amp;CHAR(34)&amp;",")</f>
        <v>{  dataField: "FleetLimit",</v>
      </c>
      <c r="G143" s="6"/>
      <c r="H143" s="6"/>
      <c r="I143" s="6"/>
      <c r="J143" s="6"/>
      <c r="K143" s="6"/>
      <c r="L143" s="6"/>
      <c r="M143" s="6"/>
    </row>
    <row r="144" spans="1:53">
      <c r="A144" s="123" t="str" cm="1">
        <f t="array" aca="1" ref="A144" ca="1">INDIRECT($B$2&amp;"!"&amp;C144&amp;"15")</f>
        <v>caption</v>
      </c>
      <c r="B144" s="390" t="str" cm="1">
        <f t="array" aca="1" ref="B144" ca="1">IFERROR(INDIRECT($B$2&amp;"!"&amp;C144&amp;D144),"")</f>
        <v>Fleet Limit</v>
      </c>
      <c r="C144" s="280" t="s">
        <v>111</v>
      </c>
      <c r="D144" s="281">
        <f t="shared" ref="D144:D154" ca="1" si="8">IF(D143&gt;$O$2,0,IF(A144="eNd",1,0))+D143</f>
        <v>24</v>
      </c>
      <c r="F144" s="131" t="str">
        <f ca="1">IF(OR(B144="",B144=0),"","   "&amp;A144&amp;":"&amp;CHAR(34)&amp;B144&amp;CHAR(34)&amp;",")</f>
        <v xml:space="preserve">   caption:"Fleet Limit",</v>
      </c>
      <c r="G144" s="6"/>
      <c r="H144" s="6"/>
      <c r="I144" s="6"/>
      <c r="J144" s="6"/>
      <c r="K144" s="6"/>
      <c r="L144" s="6"/>
      <c r="M144" s="6"/>
    </row>
    <row r="145" spans="1:53" hidden="1">
      <c r="A145" s="123" t="str" cm="1">
        <f t="array" aca="1" ref="A145" ca="1">INDIRECT($B$2&amp;"!"&amp;C145&amp;"15")</f>
        <v>sortOrder</v>
      </c>
      <c r="B145" s="390" t="str" cm="1">
        <f t="array" aca="1" ref="B145" ca="1">IFERROR(INDIRECT($B$2&amp;"!"&amp;C145&amp;D145),"")</f>
        <v/>
      </c>
      <c r="C145" s="280" t="s">
        <v>118</v>
      </c>
      <c r="D145" s="281">
        <f t="shared" ca="1" si="8"/>
        <v>24</v>
      </c>
      <c r="F145" s="131" t="str">
        <f ca="1">IF(OR(B145="",B145=0),"","   "&amp;A145&amp;":"&amp;CHAR(34)&amp;B145&amp;CHAR(34)&amp;",")</f>
        <v/>
      </c>
      <c r="G145" s="6"/>
      <c r="H145" s="6"/>
      <c r="I145" s="6"/>
      <c r="J145" s="6"/>
      <c r="K145" s="6"/>
      <c r="L145" s="6"/>
      <c r="M145" s="6"/>
    </row>
    <row r="146" spans="1:53" hidden="1">
      <c r="A146" s="123" t="str" cm="1">
        <f t="array" aca="1" ref="A146" ca="1">INDIRECT($B$2&amp;"!"&amp;C146&amp;"15")</f>
        <v>groupIndex</v>
      </c>
      <c r="B146" s="390" cm="1">
        <f t="array" aca="1" ref="B146" ca="1">IFERROR(INDIRECT($B$2&amp;"!"&amp;C146&amp;D146),"")</f>
        <v>0</v>
      </c>
      <c r="C146" s="281" t="s">
        <v>112</v>
      </c>
      <c r="D146" s="281">
        <f t="shared" ca="1" si="8"/>
        <v>24</v>
      </c>
      <c r="F146" s="131" t="str">
        <f ca="1">IF(OR(B146="",B146=0),"","   "&amp;A146&amp;": "&amp;B146-1&amp;",")</f>
        <v/>
      </c>
      <c r="G146" s="6"/>
      <c r="H146" s="6"/>
      <c r="I146" s="6"/>
      <c r="J146" s="6"/>
      <c r="K146" s="6"/>
      <c r="L146" s="6"/>
      <c r="M146" s="6"/>
    </row>
    <row r="147" spans="1:53" hidden="1">
      <c r="A147" s="123" t="str" cm="1">
        <f t="array" aca="1" ref="A147" ca="1">INDIRECT($B$2&amp;"!"&amp;C147&amp;"15")</f>
        <v>dataType</v>
      </c>
      <c r="B147" s="390" cm="1">
        <f t="array" aca="1" ref="B147" ca="1">IFERROR(INDIRECT($B$2&amp;"!"&amp;C147&amp;D147),"")</f>
        <v>0</v>
      </c>
      <c r="C147" s="281" t="s">
        <v>113</v>
      </c>
      <c r="D147" s="281">
        <f t="shared" ca="1" si="8"/>
        <v>24</v>
      </c>
      <c r="F147" s="131" t="str">
        <f ca="1">IF(OR(B147="",B147=0),"","   "&amp;A147&amp;":"&amp;CHAR(34)&amp;B147&amp;CHAR(34)&amp;",")</f>
        <v/>
      </c>
      <c r="G147" s="6"/>
      <c r="H147" s="6"/>
      <c r="I147" s="6"/>
      <c r="J147" s="6"/>
      <c r="K147" s="6"/>
      <c r="L147" s="6"/>
      <c r="M147" s="6"/>
    </row>
    <row r="148" spans="1:53" hidden="1">
      <c r="A148" s="123" t="str" cm="1">
        <f t="array" aca="1" ref="A148" ca="1">INDIRECT($B$2&amp;"!"&amp;C148&amp;"15")</f>
        <v>format</v>
      </c>
      <c r="B148" s="390" cm="1">
        <f t="array" aca="1" ref="B148" ca="1">IFERROR(INDIRECT($B$2&amp;"!"&amp;C148&amp;D148),"")</f>
        <v>0</v>
      </c>
      <c r="C148" s="281" t="s">
        <v>114</v>
      </c>
      <c r="D148" s="281">
        <f t="shared" ca="1" si="8"/>
        <v>24</v>
      </c>
      <c r="F148" s="131" t="str">
        <f ca="1">IF(OR(B148="",B148=0),"","   "&amp;A148&amp;":"&amp;B148&amp;",")</f>
        <v/>
      </c>
      <c r="G148" s="6"/>
      <c r="H148" s="6"/>
      <c r="I148" s="6"/>
      <c r="J148" s="6"/>
      <c r="K148" s="6"/>
      <c r="L148" s="6"/>
      <c r="M148" s="6"/>
    </row>
    <row r="149" spans="1:53" hidden="1">
      <c r="A149" s="123" t="str" cm="1">
        <f t="array" aca="1" ref="A149" ca="1">INDIRECT($B$2&amp;"!"&amp;C149&amp;"15")</f>
        <v>editorType</v>
      </c>
      <c r="B149" s="390" cm="1">
        <f t="array" aca="1" ref="B149" ca="1">IFERROR(INDIRECT($B$2&amp;"!"&amp;C149&amp;D149),"")</f>
        <v>0</v>
      </c>
      <c r="C149" s="281" t="s">
        <v>119</v>
      </c>
      <c r="D149" s="281">
        <f ca="1">IF(D148&gt;$O$2,0,IF(A149="eNd",1,0))+D148</f>
        <v>24</v>
      </c>
      <c r="F149" s="131" t="str">
        <f ca="1">IF(OR(B149="",B149=0),"","   "&amp;A149&amp;":"&amp;CHAR(34)&amp;B149&amp;CHAR(34)&amp;",")</f>
        <v/>
      </c>
      <c r="G149" s="6"/>
      <c r="H149" s="6"/>
      <c r="I149" s="6"/>
      <c r="J149" s="6"/>
      <c r="K149" s="6"/>
      <c r="L149" s="6"/>
      <c r="M149" s="6"/>
      <c r="BA149" s="6"/>
    </row>
    <row r="150" spans="1:53" hidden="1">
      <c r="A150" s="123" t="str" cm="1">
        <f t="array" aca="1" ref="A150" ca="1">INDIRECT($B$2&amp;"!"&amp;C150&amp;"15")</f>
        <v>validationRules</v>
      </c>
      <c r="B150" s="390" cm="1">
        <f t="array" aca="1" ref="B150" ca="1">IFERROR(INDIRECT($B$2&amp;"!"&amp;C150&amp;D150),"")</f>
        <v>0</v>
      </c>
      <c r="C150" s="280" t="s">
        <v>115</v>
      </c>
      <c r="D150" s="281">
        <f ca="1">IF(D148&gt;$O$2,0,IF(A150="eNd",1,0))+D148</f>
        <v>24</v>
      </c>
      <c r="F150" s="131" t="str">
        <f ca="1">IF(B150,"   "&amp;A150&amp;": [{type: 'required',message: '"&amp;B144&amp;" is required' }],","")</f>
        <v/>
      </c>
      <c r="G150" s="6"/>
      <c r="H150" s="6"/>
      <c r="I150" s="6"/>
      <c r="J150" s="6"/>
      <c r="K150" s="6"/>
      <c r="L150" s="6"/>
      <c r="M150" s="6"/>
    </row>
    <row r="151" spans="1:53" hidden="1">
      <c r="A151" s="123" t="str" cm="1">
        <f t="array" aca="1" ref="A151" ca="1">INDIRECT($B$2&amp;"!"&amp;C151&amp;"15")</f>
        <v>allowHiding</v>
      </c>
      <c r="B151" s="390" cm="1">
        <f t="array" aca="1" ref="B151" ca="1">IFERROR(INDIRECT($B$2&amp;"!"&amp;C151&amp;D151),"")</f>
        <v>0</v>
      </c>
      <c r="C151" s="284" t="s">
        <v>116</v>
      </c>
      <c r="D151" s="281">
        <f t="shared" ca="1" si="8"/>
        <v>24</v>
      </c>
      <c r="F151" s="131" t="str">
        <f ca="1">IF(OR(B151="",B151=0),"","   "&amp;A151&amp;": "&amp;B151&amp;",")</f>
        <v/>
      </c>
      <c r="G151" s="6"/>
      <c r="H151" s="6"/>
      <c r="I151" s="6"/>
      <c r="J151" s="6"/>
      <c r="K151" s="6"/>
      <c r="L151" s="6"/>
      <c r="M151" s="6"/>
    </row>
    <row r="152" spans="1:53">
      <c r="A152" s="123" t="str" cm="1">
        <f t="array" aca="1" ref="A152" ca="1">INDIRECT($B$2&amp;"!"&amp;C152&amp;"15")</f>
        <v>width</v>
      </c>
      <c r="B152" s="390" cm="1">
        <f t="array" aca="1" ref="B152" ca="1">IFERROR(INDIRECT($B$2&amp;"!"&amp;C152&amp;D152),"")</f>
        <v>120</v>
      </c>
      <c r="C152" s="284" t="s">
        <v>61</v>
      </c>
      <c r="D152" s="281">
        <f t="shared" ca="1" si="8"/>
        <v>24</v>
      </c>
      <c r="F152" s="131" t="str">
        <f ca="1">IF(OR(B152="",B152=0),"","   "&amp;A152&amp;": "&amp;B152&amp;",")</f>
        <v xml:space="preserve">   width: 120,</v>
      </c>
      <c r="G152" s="6"/>
      <c r="H152" s="6"/>
      <c r="I152" s="6"/>
      <c r="J152" s="6"/>
      <c r="K152" s="6"/>
      <c r="L152" s="6"/>
      <c r="M152" s="6"/>
    </row>
    <row r="153" spans="1:53" hidden="1">
      <c r="A153" s="123" t="str" cm="1">
        <f t="array" aca="1" ref="A153" ca="1">INDIRECT($B$2&amp;"!"&amp;C153&amp;"15")</f>
        <v>visible</v>
      </c>
      <c r="B153" s="393" t="str" cm="1">
        <f t="array" aca="1" ref="B153" ca="1">IFERROR(INDIRECT($B$2&amp;"!"&amp;C153&amp;D153),"")</f>
        <v/>
      </c>
      <c r="C153" s="284" t="s">
        <v>117</v>
      </c>
      <c r="D153" s="281">
        <f t="shared" ca="1" si="8"/>
        <v>24</v>
      </c>
      <c r="F153" s="131" t="str">
        <f ca="1">IF(OR(B153="",B153,B153=0),"","   "&amp;A153&amp;": "&amp;B153&amp;",")</f>
        <v/>
      </c>
      <c r="G153" s="6"/>
      <c r="H153" s="6"/>
      <c r="I153" s="6"/>
      <c r="J153" s="6"/>
      <c r="K153" s="6"/>
      <c r="L153" s="6"/>
      <c r="M153" s="6"/>
    </row>
    <row r="154" spans="1:53">
      <c r="A154" s="127" t="s">
        <v>1084</v>
      </c>
      <c r="B154" s="394"/>
      <c r="D154" s="281">
        <f t="shared" ca="1" si="8"/>
        <v>25</v>
      </c>
      <c r="F154" s="131" t="str">
        <f ca="1">IF(D153&gt;$O$2,"","},")</f>
        <v>},</v>
      </c>
      <c r="G154" s="6"/>
      <c r="H154" s="6"/>
      <c r="I154" s="6"/>
      <c r="J154" s="6"/>
      <c r="K154" s="6"/>
      <c r="L154" s="6"/>
      <c r="M154" s="6"/>
    </row>
    <row r="155" spans="1:53">
      <c r="A155" s="384" t="s">
        <v>1085</v>
      </c>
      <c r="B155" s="390" t="str" cm="1">
        <f t="array" aca="1" ref="B155" ca="1">IFERROR(INDIRECT($B$2&amp;"!"&amp;C155&amp;D155),"")</f>
        <v>PositionGroup</v>
      </c>
      <c r="C155" s="280" t="s">
        <v>96</v>
      </c>
      <c r="D155" s="281">
        <f ca="1">IF(D154&gt;$O$2,0,IF(A155="eNd",1,0))+D154</f>
        <v>25</v>
      </c>
      <c r="F155" s="131" t="str">
        <f ca="1">IF(OR(B155="",B155=0),"","{  "&amp;A155&amp;": "&amp;CHAR(34)&amp;$B155&amp;CHAR(34)&amp;",")</f>
        <v>{  dataField: "PositionGroup",</v>
      </c>
      <c r="G155" s="6"/>
      <c r="H155" s="6"/>
      <c r="I155" s="6"/>
      <c r="J155" s="6"/>
      <c r="K155" s="6"/>
      <c r="L155" s="6"/>
      <c r="M155" s="6"/>
    </row>
    <row r="156" spans="1:53">
      <c r="A156" s="123" t="str" cm="1">
        <f t="array" aca="1" ref="A156" ca="1">INDIRECT($B$2&amp;"!"&amp;C156&amp;"15")</f>
        <v>caption</v>
      </c>
      <c r="B156" s="390" t="str" cm="1">
        <f t="array" aca="1" ref="B156" ca="1">IFERROR(INDIRECT($B$2&amp;"!"&amp;C156&amp;D156),"")</f>
        <v>Position Group</v>
      </c>
      <c r="C156" s="280" t="s">
        <v>111</v>
      </c>
      <c r="D156" s="281">
        <f t="shared" ref="D156:D166" ca="1" si="9">IF(D155&gt;$O$2,0,IF(A156="eNd",1,0))+D155</f>
        <v>25</v>
      </c>
      <c r="F156" s="131" t="str">
        <f ca="1">IF(OR(B156="",B156=0),"","   "&amp;A156&amp;":"&amp;CHAR(34)&amp;B156&amp;CHAR(34)&amp;",")</f>
        <v xml:space="preserve">   caption:"Position Group",</v>
      </c>
      <c r="G156" s="6"/>
      <c r="H156" s="6"/>
      <c r="I156" s="6"/>
      <c r="J156" s="6"/>
      <c r="K156" s="6"/>
      <c r="L156" s="6"/>
      <c r="M156" s="6"/>
    </row>
    <row r="157" spans="1:53" hidden="1">
      <c r="A157" s="123" t="str" cm="1">
        <f t="array" aca="1" ref="A157" ca="1">INDIRECT($B$2&amp;"!"&amp;C157&amp;"15")</f>
        <v>sortOrder</v>
      </c>
      <c r="B157" s="390" t="str" cm="1">
        <f t="array" aca="1" ref="B157" ca="1">IFERROR(INDIRECT($B$2&amp;"!"&amp;C157&amp;D157),"")</f>
        <v/>
      </c>
      <c r="C157" s="280" t="s">
        <v>118</v>
      </c>
      <c r="D157" s="281">
        <f t="shared" ca="1" si="9"/>
        <v>25</v>
      </c>
      <c r="F157" s="131" t="str">
        <f ca="1">IF(OR(B157="",B157=0),"","   "&amp;A157&amp;":"&amp;CHAR(34)&amp;B157&amp;CHAR(34)&amp;",")</f>
        <v/>
      </c>
      <c r="G157" s="6"/>
      <c r="H157" s="6"/>
      <c r="I157" s="6"/>
      <c r="J157" s="6"/>
      <c r="K157" s="6"/>
      <c r="L157" s="6"/>
      <c r="M157" s="6"/>
    </row>
    <row r="158" spans="1:53" hidden="1">
      <c r="A158" s="123" t="str" cm="1">
        <f t="array" aca="1" ref="A158" ca="1">INDIRECT($B$2&amp;"!"&amp;C158&amp;"15")</f>
        <v>groupIndex</v>
      </c>
      <c r="B158" s="390" cm="1">
        <f t="array" aca="1" ref="B158" ca="1">IFERROR(INDIRECT($B$2&amp;"!"&amp;C158&amp;D158),"")</f>
        <v>0</v>
      </c>
      <c r="C158" s="281" t="s">
        <v>112</v>
      </c>
      <c r="D158" s="281">
        <f t="shared" ca="1" si="9"/>
        <v>25</v>
      </c>
      <c r="F158" s="131" t="str">
        <f ca="1">IF(OR(B158="",B158=0),"","   "&amp;A158&amp;": "&amp;B158-1&amp;",")</f>
        <v/>
      </c>
      <c r="G158" s="6"/>
      <c r="H158" s="6"/>
      <c r="I158" s="6"/>
      <c r="J158" s="6"/>
      <c r="K158" s="6"/>
      <c r="L158" s="6"/>
      <c r="M158" s="6"/>
    </row>
    <row r="159" spans="1:53" hidden="1">
      <c r="A159" s="123" t="str" cm="1">
        <f t="array" aca="1" ref="A159" ca="1">INDIRECT($B$2&amp;"!"&amp;C159&amp;"15")</f>
        <v>dataType</v>
      </c>
      <c r="B159" s="390" cm="1">
        <f t="array" aca="1" ref="B159" ca="1">IFERROR(INDIRECT($B$2&amp;"!"&amp;C159&amp;D159),"")</f>
        <v>0</v>
      </c>
      <c r="C159" s="281" t="s">
        <v>113</v>
      </c>
      <c r="D159" s="281">
        <f t="shared" ca="1" si="9"/>
        <v>25</v>
      </c>
      <c r="F159" s="131" t="str">
        <f ca="1">IF(OR(B159="",B159=0),"","   "&amp;A159&amp;":"&amp;CHAR(34)&amp;B159&amp;CHAR(34)&amp;",")</f>
        <v/>
      </c>
      <c r="G159" s="6"/>
      <c r="H159" s="6"/>
      <c r="I159" s="6"/>
      <c r="J159" s="6"/>
      <c r="K159" s="6"/>
      <c r="L159" s="6"/>
      <c r="M159" s="6"/>
    </row>
    <row r="160" spans="1:53" hidden="1">
      <c r="A160" s="123" t="str" cm="1">
        <f t="array" aca="1" ref="A160" ca="1">INDIRECT($B$2&amp;"!"&amp;C160&amp;"15")</f>
        <v>format</v>
      </c>
      <c r="B160" s="390" cm="1">
        <f t="array" aca="1" ref="B160" ca="1">IFERROR(INDIRECT($B$2&amp;"!"&amp;C160&amp;D160),"")</f>
        <v>0</v>
      </c>
      <c r="C160" s="281" t="s">
        <v>114</v>
      </c>
      <c r="D160" s="281">
        <f t="shared" ca="1" si="9"/>
        <v>25</v>
      </c>
      <c r="F160" s="131" t="str">
        <f ca="1">IF(OR(B160="",B160=0),"","   "&amp;A160&amp;":"&amp;B160&amp;",")</f>
        <v/>
      </c>
      <c r="G160" s="6"/>
      <c r="H160" s="6"/>
      <c r="I160" s="6"/>
      <c r="J160" s="6"/>
      <c r="K160" s="6"/>
      <c r="L160" s="6"/>
      <c r="M160" s="6"/>
    </row>
    <row r="161" spans="1:53" hidden="1">
      <c r="A161" s="123" t="str" cm="1">
        <f t="array" aca="1" ref="A161" ca="1">INDIRECT($B$2&amp;"!"&amp;C161&amp;"15")</f>
        <v>editorType</v>
      </c>
      <c r="B161" s="390" cm="1">
        <f t="array" aca="1" ref="B161" ca="1">IFERROR(INDIRECT($B$2&amp;"!"&amp;C161&amp;D161),"")</f>
        <v>0</v>
      </c>
      <c r="C161" s="281" t="s">
        <v>119</v>
      </c>
      <c r="D161" s="281">
        <f ca="1">IF(D160&gt;$O$2,0,IF(A161="eNd",1,0))+D160</f>
        <v>25</v>
      </c>
      <c r="F161" s="131" t="str">
        <f ca="1">IF(OR(B161="",B161=0),"","   "&amp;A161&amp;":"&amp;CHAR(34)&amp;B161&amp;CHAR(34)&amp;",")</f>
        <v/>
      </c>
      <c r="G161" s="6"/>
      <c r="H161" s="6"/>
      <c r="I161" s="6"/>
      <c r="J161" s="6"/>
      <c r="K161" s="6"/>
      <c r="L161" s="6"/>
      <c r="M161" s="6"/>
      <c r="BA161" s="6"/>
    </row>
    <row r="162" spans="1:53" hidden="1">
      <c r="A162" s="123" t="str" cm="1">
        <f t="array" aca="1" ref="A162" ca="1">INDIRECT($B$2&amp;"!"&amp;C162&amp;"15")</f>
        <v>validationRules</v>
      </c>
      <c r="B162" s="390" cm="1">
        <f t="array" aca="1" ref="B162" ca="1">IFERROR(INDIRECT($B$2&amp;"!"&amp;C162&amp;D162),"")</f>
        <v>0</v>
      </c>
      <c r="C162" s="280" t="s">
        <v>115</v>
      </c>
      <c r="D162" s="281">
        <f ca="1">IF(D160&gt;$O$2,0,IF(A162="eNd",1,0))+D160</f>
        <v>25</v>
      </c>
      <c r="F162" s="131" t="str">
        <f ca="1">IF(B162,"   "&amp;A162&amp;": [{type: 'required',message: '"&amp;B156&amp;" is required' }],","")</f>
        <v/>
      </c>
      <c r="G162" s="6"/>
      <c r="H162" s="6"/>
      <c r="I162" s="6"/>
      <c r="J162" s="6"/>
      <c r="K162" s="6"/>
      <c r="L162" s="6"/>
      <c r="M162" s="6"/>
    </row>
    <row r="163" spans="1:53" hidden="1">
      <c r="A163" s="123" t="str" cm="1">
        <f t="array" aca="1" ref="A163" ca="1">INDIRECT($B$2&amp;"!"&amp;C163&amp;"15")</f>
        <v>allowHiding</v>
      </c>
      <c r="B163" s="390" cm="1">
        <f t="array" aca="1" ref="B163" ca="1">IFERROR(INDIRECT($B$2&amp;"!"&amp;C163&amp;D163),"")</f>
        <v>0</v>
      </c>
      <c r="C163" s="284" t="s">
        <v>116</v>
      </c>
      <c r="D163" s="281">
        <f t="shared" ca="1" si="9"/>
        <v>25</v>
      </c>
      <c r="F163" s="131" t="str">
        <f ca="1">IF(OR(B163="",B163=0),"","   "&amp;A163&amp;": "&amp;B163&amp;",")</f>
        <v/>
      </c>
      <c r="G163" s="6"/>
      <c r="H163" s="6"/>
      <c r="I163" s="6"/>
      <c r="J163" s="6"/>
      <c r="K163" s="6"/>
      <c r="L163" s="6"/>
      <c r="M163" s="6"/>
    </row>
    <row r="164" spans="1:53">
      <c r="A164" s="123" t="str" cm="1">
        <f t="array" aca="1" ref="A164" ca="1">INDIRECT($B$2&amp;"!"&amp;C164&amp;"15")</f>
        <v>width</v>
      </c>
      <c r="B164" s="390" cm="1">
        <f t="array" aca="1" ref="B164" ca="1">IFERROR(INDIRECT($B$2&amp;"!"&amp;C164&amp;D164),"")</f>
        <v>300</v>
      </c>
      <c r="C164" s="284" t="s">
        <v>61</v>
      </c>
      <c r="D164" s="281">
        <f t="shared" ca="1" si="9"/>
        <v>25</v>
      </c>
      <c r="F164" s="131" t="str">
        <f ca="1">IF(OR(B164="",B164=0),"","   "&amp;A164&amp;": "&amp;B164&amp;",")</f>
        <v xml:space="preserve">   width: 300,</v>
      </c>
      <c r="G164" s="6"/>
      <c r="H164" s="6"/>
      <c r="I164" s="6"/>
      <c r="J164" s="6"/>
      <c r="K164" s="6"/>
      <c r="L164" s="6"/>
      <c r="M164" s="6"/>
    </row>
    <row r="165" spans="1:53" hidden="1">
      <c r="A165" s="123" t="str" cm="1">
        <f t="array" aca="1" ref="A165" ca="1">INDIRECT($B$2&amp;"!"&amp;C165&amp;"15")</f>
        <v>visible</v>
      </c>
      <c r="B165" s="393" t="str" cm="1">
        <f t="array" aca="1" ref="B165" ca="1">IFERROR(INDIRECT($B$2&amp;"!"&amp;C165&amp;D165),"")</f>
        <v/>
      </c>
      <c r="C165" s="284" t="s">
        <v>117</v>
      </c>
      <c r="D165" s="281">
        <f t="shared" ca="1" si="9"/>
        <v>25</v>
      </c>
      <c r="F165" s="131" t="str">
        <f ca="1">IF(OR(B165="",B165,B165=0),"","   "&amp;A165&amp;": "&amp;B165&amp;",")</f>
        <v/>
      </c>
      <c r="G165" s="6"/>
      <c r="H165" s="6"/>
      <c r="I165" s="6"/>
      <c r="J165" s="6"/>
      <c r="K165" s="6"/>
      <c r="L165" s="6"/>
      <c r="M165" s="6"/>
    </row>
    <row r="166" spans="1:53">
      <c r="A166" s="127" t="s">
        <v>1084</v>
      </c>
      <c r="B166" s="394"/>
      <c r="D166" s="281">
        <f t="shared" ca="1" si="9"/>
        <v>26</v>
      </c>
      <c r="F166" s="131" t="str">
        <f ca="1">IF(D165&gt;$O$2,"","},")</f>
        <v>},</v>
      </c>
      <c r="G166" s="6"/>
      <c r="H166" s="6"/>
      <c r="I166" s="6"/>
      <c r="J166" s="6"/>
      <c r="K166" s="6"/>
      <c r="L166" s="6"/>
      <c r="M166" s="6"/>
    </row>
    <row r="167" spans="1:53">
      <c r="A167" s="384" t="s">
        <v>1085</v>
      </c>
      <c r="B167" s="390" t="str" cm="1">
        <f t="array" aca="1" ref="B167" ca="1">IFERROR(INDIRECT($B$2&amp;"!"&amp;C167&amp;D167),"")</f>
        <v>NOTE</v>
      </c>
      <c r="C167" s="280" t="s">
        <v>96</v>
      </c>
      <c r="D167" s="281">
        <f ca="1">IF(D166&gt;$O$2,0,IF(A167="eNd",1,0))+D166</f>
        <v>26</v>
      </c>
      <c r="F167" s="131" t="str">
        <f ca="1">IF(OR(B167="",B167=0),"","{  "&amp;A167&amp;": "&amp;CHAR(34)&amp;$B167&amp;CHAR(34)&amp;",")</f>
        <v>{  dataField: "NOTE",</v>
      </c>
      <c r="G167" s="6"/>
      <c r="H167" s="6"/>
      <c r="I167" s="6"/>
      <c r="J167" s="6"/>
      <c r="K167" s="6"/>
      <c r="L167" s="6"/>
      <c r="M167" s="6"/>
    </row>
    <row r="168" spans="1:53">
      <c r="A168" s="123" t="str" cm="1">
        <f t="array" aca="1" ref="A168" ca="1">INDIRECT($B$2&amp;"!"&amp;C168&amp;"15")</f>
        <v>caption</v>
      </c>
      <c r="B168" s="390" t="str" cm="1">
        <f t="array" aca="1" ref="B168" ca="1">IFERROR(INDIRECT($B$2&amp;"!"&amp;C168&amp;D168),"")</f>
        <v>NOTE</v>
      </c>
      <c r="C168" s="280" t="s">
        <v>111</v>
      </c>
      <c r="D168" s="281">
        <f t="shared" ref="D168:D178" ca="1" si="10">IF(D167&gt;$O$2,0,IF(A168="eNd",1,0))+D167</f>
        <v>26</v>
      </c>
      <c r="F168" s="131" t="str">
        <f ca="1">IF(OR(B168="",B168=0),"","   "&amp;A168&amp;":"&amp;CHAR(34)&amp;B168&amp;CHAR(34)&amp;",")</f>
        <v xml:space="preserve">   caption:"NOTE",</v>
      </c>
      <c r="G168" s="6"/>
      <c r="H168" s="6"/>
      <c r="I168" s="6"/>
      <c r="J168" s="6"/>
      <c r="K168" s="6"/>
      <c r="L168" s="6"/>
      <c r="M168" s="6"/>
    </row>
    <row r="169" spans="1:53" hidden="1">
      <c r="A169" s="123" t="str" cm="1">
        <f t="array" aca="1" ref="A169" ca="1">INDIRECT($B$2&amp;"!"&amp;C169&amp;"15")</f>
        <v>sortOrder</v>
      </c>
      <c r="B169" s="390" t="str" cm="1">
        <f t="array" aca="1" ref="B169" ca="1">IFERROR(INDIRECT($B$2&amp;"!"&amp;C169&amp;D169),"")</f>
        <v/>
      </c>
      <c r="C169" s="280" t="s">
        <v>118</v>
      </c>
      <c r="D169" s="281">
        <f t="shared" ca="1" si="10"/>
        <v>26</v>
      </c>
      <c r="F169" s="131" t="str">
        <f ca="1">IF(OR(B169="",B169=0),"","   "&amp;A169&amp;":"&amp;CHAR(34)&amp;B169&amp;CHAR(34)&amp;",")</f>
        <v/>
      </c>
      <c r="G169" s="6"/>
      <c r="H169" s="6"/>
      <c r="I169" s="6"/>
      <c r="J169" s="6"/>
      <c r="K169" s="6"/>
      <c r="L169" s="6"/>
      <c r="M169" s="6"/>
    </row>
    <row r="170" spans="1:53" hidden="1">
      <c r="A170" s="123" t="str" cm="1">
        <f t="array" aca="1" ref="A170" ca="1">INDIRECT($B$2&amp;"!"&amp;C170&amp;"15")</f>
        <v>groupIndex</v>
      </c>
      <c r="B170" s="390" cm="1">
        <f t="array" aca="1" ref="B170" ca="1">IFERROR(INDIRECT($B$2&amp;"!"&amp;C170&amp;D170),"")</f>
        <v>0</v>
      </c>
      <c r="C170" s="281" t="s">
        <v>112</v>
      </c>
      <c r="D170" s="281">
        <f t="shared" ca="1" si="10"/>
        <v>26</v>
      </c>
      <c r="F170" s="131" t="str">
        <f ca="1">IF(OR(B170="",B170=0),"","   "&amp;A170&amp;": "&amp;B170-1&amp;",")</f>
        <v/>
      </c>
      <c r="G170" s="6"/>
      <c r="H170" s="6"/>
      <c r="I170" s="6"/>
      <c r="J170" s="6"/>
      <c r="K170" s="6"/>
      <c r="L170" s="6"/>
      <c r="M170" s="6"/>
    </row>
    <row r="171" spans="1:53" hidden="1">
      <c r="A171" s="123" t="str" cm="1">
        <f t="array" aca="1" ref="A171" ca="1">INDIRECT($B$2&amp;"!"&amp;C171&amp;"15")</f>
        <v>dataType</v>
      </c>
      <c r="B171" s="390" cm="1">
        <f t="array" aca="1" ref="B171" ca="1">IFERROR(INDIRECT($B$2&amp;"!"&amp;C171&amp;D171),"")</f>
        <v>0</v>
      </c>
      <c r="C171" s="281" t="s">
        <v>113</v>
      </c>
      <c r="D171" s="281">
        <f t="shared" ca="1" si="10"/>
        <v>26</v>
      </c>
      <c r="F171" s="131" t="str">
        <f ca="1">IF(OR(B171="",B171=0),"","   "&amp;A171&amp;":"&amp;CHAR(34)&amp;B171&amp;CHAR(34)&amp;",")</f>
        <v/>
      </c>
      <c r="G171" s="6"/>
      <c r="H171" s="6"/>
      <c r="I171" s="6"/>
      <c r="J171" s="6"/>
      <c r="K171" s="6"/>
      <c r="L171" s="6"/>
      <c r="M171" s="6"/>
    </row>
    <row r="172" spans="1:53" hidden="1">
      <c r="A172" s="123" t="str" cm="1">
        <f t="array" aca="1" ref="A172" ca="1">INDIRECT($B$2&amp;"!"&amp;C172&amp;"15")</f>
        <v>format</v>
      </c>
      <c r="B172" s="390" cm="1">
        <f t="array" aca="1" ref="B172" ca="1">IFERROR(INDIRECT($B$2&amp;"!"&amp;C172&amp;D172),"")</f>
        <v>0</v>
      </c>
      <c r="C172" s="281" t="s">
        <v>114</v>
      </c>
      <c r="D172" s="281">
        <f t="shared" ca="1" si="10"/>
        <v>26</v>
      </c>
      <c r="F172" s="131" t="str">
        <f ca="1">IF(OR(B172="",B172=0),"","   "&amp;A172&amp;":"&amp;B172&amp;",")</f>
        <v/>
      </c>
      <c r="G172" s="6"/>
      <c r="H172" s="6"/>
      <c r="I172" s="6"/>
      <c r="J172" s="6"/>
      <c r="K172" s="6"/>
      <c r="L172" s="6"/>
      <c r="M172" s="6"/>
    </row>
    <row r="173" spans="1:53">
      <c r="A173" s="123" t="str" cm="1">
        <f t="array" aca="1" ref="A173" ca="1">INDIRECT($B$2&amp;"!"&amp;C173&amp;"15")</f>
        <v>editorType</v>
      </c>
      <c r="B173" s="390" t="str" cm="1">
        <f t="array" aca="1" ref="B173" ca="1">IFERROR(INDIRECT($B$2&amp;"!"&amp;C173&amp;D173),"")</f>
        <v>dxTextArea</v>
      </c>
      <c r="C173" s="281" t="s">
        <v>119</v>
      </c>
      <c r="D173" s="281">
        <f ca="1">IF(D172&gt;$O$2,0,IF(A173="eNd",1,0))+D172</f>
        <v>26</v>
      </c>
      <c r="F173" s="131" t="str">
        <f ca="1">IF(OR(B173="",B173=0),"","   "&amp;A173&amp;":"&amp;CHAR(34)&amp;B173&amp;CHAR(34)&amp;",")</f>
        <v xml:space="preserve">   editorType:"dxTextArea",</v>
      </c>
      <c r="G173" s="6"/>
      <c r="H173" s="6"/>
      <c r="I173" s="6"/>
      <c r="J173" s="6"/>
      <c r="K173" s="6"/>
      <c r="L173" s="6"/>
      <c r="M173" s="6"/>
      <c r="BA173" s="6"/>
    </row>
    <row r="174" spans="1:53" hidden="1">
      <c r="A174" s="123" t="str" cm="1">
        <f t="array" aca="1" ref="A174" ca="1">INDIRECT($B$2&amp;"!"&amp;C174&amp;"15")</f>
        <v>validationRules</v>
      </c>
      <c r="B174" s="390" cm="1">
        <f t="array" aca="1" ref="B174" ca="1">IFERROR(INDIRECT($B$2&amp;"!"&amp;C174&amp;D174),"")</f>
        <v>0</v>
      </c>
      <c r="C174" s="280" t="s">
        <v>115</v>
      </c>
      <c r="D174" s="281">
        <f ca="1">IF(D172&gt;$O$2,0,IF(A174="eNd",1,0))+D172</f>
        <v>26</v>
      </c>
      <c r="F174" s="131" t="str">
        <f ca="1">IF(B174,"   "&amp;A174&amp;": [{type: 'required',message: '"&amp;B168&amp;" is required' }],","")</f>
        <v/>
      </c>
      <c r="G174" s="6"/>
      <c r="H174" s="6"/>
      <c r="I174" s="6"/>
      <c r="J174" s="6"/>
      <c r="K174" s="6"/>
      <c r="L174" s="6"/>
      <c r="M174" s="6"/>
    </row>
    <row r="175" spans="1:53" hidden="1">
      <c r="A175" s="123" t="str" cm="1">
        <f t="array" aca="1" ref="A175" ca="1">INDIRECT($B$2&amp;"!"&amp;C175&amp;"15")</f>
        <v>allowHiding</v>
      </c>
      <c r="B175" s="390" cm="1">
        <f t="array" aca="1" ref="B175" ca="1">IFERROR(INDIRECT($B$2&amp;"!"&amp;C175&amp;D175),"")</f>
        <v>0</v>
      </c>
      <c r="C175" s="284" t="s">
        <v>116</v>
      </c>
      <c r="D175" s="281">
        <f t="shared" ca="1" si="10"/>
        <v>26</v>
      </c>
      <c r="F175" s="131" t="str">
        <f ca="1">IF(OR(B175="",B175=0),"","   "&amp;A175&amp;": "&amp;B175&amp;",")</f>
        <v/>
      </c>
      <c r="G175" s="6"/>
      <c r="H175" s="6"/>
      <c r="I175" s="6"/>
      <c r="J175" s="6"/>
      <c r="K175" s="6"/>
      <c r="L175" s="6"/>
      <c r="M175" s="6"/>
    </row>
    <row r="176" spans="1:53">
      <c r="A176" s="123" t="str" cm="1">
        <f t="array" aca="1" ref="A176" ca="1">INDIRECT($B$2&amp;"!"&amp;C176&amp;"15")</f>
        <v>width</v>
      </c>
      <c r="B176" s="390" cm="1">
        <f t="array" aca="1" ref="B176" ca="1">IFERROR(INDIRECT($B$2&amp;"!"&amp;C176&amp;D176),"")</f>
        <v>300</v>
      </c>
      <c r="C176" s="284" t="s">
        <v>61</v>
      </c>
      <c r="D176" s="281">
        <f t="shared" ca="1" si="10"/>
        <v>26</v>
      </c>
      <c r="F176" s="131" t="str">
        <f ca="1">IF(OR(B176="",B176=0),"","   "&amp;A176&amp;": "&amp;B176&amp;",")</f>
        <v xml:space="preserve">   width: 300,</v>
      </c>
      <c r="G176" s="6"/>
      <c r="H176" s="6"/>
      <c r="I176" s="6"/>
      <c r="J176" s="6"/>
      <c r="K176" s="6"/>
      <c r="L176" s="6"/>
      <c r="M176" s="6"/>
    </row>
    <row r="177" spans="1:53">
      <c r="A177" s="123" t="str" cm="1">
        <f t="array" aca="1" ref="A177" ca="1">INDIRECT($B$2&amp;"!"&amp;C177&amp;"15")</f>
        <v>visible</v>
      </c>
      <c r="B177" s="393" t="str" cm="1">
        <f t="array" aca="1" ref="B177" ca="1">IFERROR(INDIRECT($B$2&amp;"!"&amp;C177&amp;D177),"")</f>
        <v>false</v>
      </c>
      <c r="C177" s="284" t="s">
        <v>117</v>
      </c>
      <c r="D177" s="281">
        <f t="shared" ca="1" si="10"/>
        <v>26</v>
      </c>
      <c r="F177" s="131" t="str">
        <f ca="1">IF(OR(B177="",B177,B177=0),"","   "&amp;A177&amp;": "&amp;B177&amp;",")</f>
        <v xml:space="preserve">   visible: false,</v>
      </c>
      <c r="G177" s="6"/>
      <c r="H177" s="6"/>
      <c r="I177" s="6"/>
      <c r="J177" s="6"/>
      <c r="K177" s="6"/>
      <c r="L177" s="6"/>
      <c r="M177" s="6"/>
    </row>
    <row r="178" spans="1:53">
      <c r="A178" s="127" t="s">
        <v>1084</v>
      </c>
      <c r="B178" s="394"/>
      <c r="D178" s="281">
        <f t="shared" ca="1" si="10"/>
        <v>27</v>
      </c>
      <c r="F178" s="131" t="str">
        <f ca="1">IF(D177&gt;$O$2,"","},")</f>
        <v>},</v>
      </c>
      <c r="G178" s="6"/>
      <c r="H178" s="6"/>
      <c r="I178" s="6"/>
      <c r="J178" s="6"/>
      <c r="K178" s="6"/>
      <c r="L178" s="6"/>
      <c r="M178" s="6"/>
    </row>
    <row r="179" spans="1:53">
      <c r="A179" s="384" t="s">
        <v>1085</v>
      </c>
      <c r="B179" s="390" t="str" cm="1">
        <f t="array" aca="1" ref="B179" ca="1">IFERROR(INDIRECT($B$2&amp;"!"&amp;C179&amp;D179),"")</f>
        <v>EntryBy</v>
      </c>
      <c r="C179" s="280" t="s">
        <v>96</v>
      </c>
      <c r="D179" s="281">
        <f ca="1">IF(D178&gt;$O$2,0,IF(A179="eNd",1,0))+D178</f>
        <v>27</v>
      </c>
      <c r="F179" s="131" t="str">
        <f ca="1">IF(OR(B179="",B179=0),"","{  "&amp;A179&amp;": "&amp;CHAR(34)&amp;$B179&amp;CHAR(34)&amp;",")</f>
        <v>{  dataField: "EntryBy",</v>
      </c>
      <c r="G179" s="6"/>
      <c r="H179" s="6"/>
      <c r="I179" s="6"/>
      <c r="J179" s="6"/>
      <c r="K179" s="6"/>
      <c r="L179" s="6"/>
      <c r="M179" s="6"/>
    </row>
    <row r="180" spans="1:53">
      <c r="A180" s="123" t="str" cm="1">
        <f t="array" aca="1" ref="A180" ca="1">INDIRECT($B$2&amp;"!"&amp;C180&amp;"15")</f>
        <v>caption</v>
      </c>
      <c r="B180" s="390" t="str" cm="1">
        <f t="array" aca="1" ref="B180" ca="1">IFERROR(INDIRECT($B$2&amp;"!"&amp;C180&amp;D180),"")</f>
        <v>Entry By</v>
      </c>
      <c r="C180" s="280" t="s">
        <v>111</v>
      </c>
      <c r="D180" s="281">
        <f t="shared" ref="D180:D190" ca="1" si="11">IF(D179&gt;$O$2,0,IF(A180="eNd",1,0))+D179</f>
        <v>27</v>
      </c>
      <c r="F180" s="131" t="str">
        <f ca="1">IF(OR(B180="",B180=0),"","   "&amp;A180&amp;":"&amp;CHAR(34)&amp;B180&amp;CHAR(34)&amp;",")</f>
        <v xml:space="preserve">   caption:"Entry By",</v>
      </c>
      <c r="G180" s="6"/>
      <c r="H180" s="6"/>
      <c r="I180" s="6"/>
      <c r="J180" s="6"/>
      <c r="K180" s="6"/>
      <c r="L180" s="6"/>
      <c r="M180" s="6"/>
    </row>
    <row r="181" spans="1:53" hidden="1">
      <c r="A181" s="123" t="str" cm="1">
        <f t="array" aca="1" ref="A181" ca="1">INDIRECT($B$2&amp;"!"&amp;C181&amp;"15")</f>
        <v>sortOrder</v>
      </c>
      <c r="B181" s="390" t="str" cm="1">
        <f t="array" aca="1" ref="B181" ca="1">IFERROR(INDIRECT($B$2&amp;"!"&amp;C181&amp;D181),"")</f>
        <v/>
      </c>
      <c r="C181" s="280" t="s">
        <v>118</v>
      </c>
      <c r="D181" s="281">
        <f t="shared" ca="1" si="11"/>
        <v>27</v>
      </c>
      <c r="F181" s="131" t="str">
        <f ca="1">IF(OR(B181="",B181=0),"","   "&amp;A181&amp;":"&amp;CHAR(34)&amp;B181&amp;CHAR(34)&amp;",")</f>
        <v/>
      </c>
      <c r="G181" s="6"/>
      <c r="H181" s="6"/>
      <c r="I181" s="6"/>
      <c r="J181" s="6"/>
      <c r="K181" s="6"/>
      <c r="L181" s="6"/>
      <c r="M181" s="6"/>
    </row>
    <row r="182" spans="1:53" hidden="1">
      <c r="A182" s="123" t="str" cm="1">
        <f t="array" aca="1" ref="A182" ca="1">INDIRECT($B$2&amp;"!"&amp;C182&amp;"15")</f>
        <v>groupIndex</v>
      </c>
      <c r="B182" s="390" cm="1">
        <f t="array" aca="1" ref="B182" ca="1">IFERROR(INDIRECT($B$2&amp;"!"&amp;C182&amp;D182),"")</f>
        <v>0</v>
      </c>
      <c r="C182" s="281" t="s">
        <v>112</v>
      </c>
      <c r="D182" s="281">
        <f t="shared" ca="1" si="11"/>
        <v>27</v>
      </c>
      <c r="F182" s="131" t="str">
        <f ca="1">IF(OR(B182="",B182=0),"","   "&amp;A182&amp;": "&amp;B182-1&amp;",")</f>
        <v/>
      </c>
      <c r="G182" s="6"/>
      <c r="H182" s="6"/>
      <c r="I182" s="6"/>
      <c r="J182" s="6"/>
      <c r="K182" s="6"/>
      <c r="L182" s="6"/>
      <c r="M182" s="6"/>
    </row>
    <row r="183" spans="1:53" hidden="1">
      <c r="A183" s="123" t="str" cm="1">
        <f t="array" aca="1" ref="A183" ca="1">INDIRECT($B$2&amp;"!"&amp;C183&amp;"15")</f>
        <v>dataType</v>
      </c>
      <c r="B183" s="390" cm="1">
        <f t="array" aca="1" ref="B183" ca="1">IFERROR(INDIRECT($B$2&amp;"!"&amp;C183&amp;D183),"")</f>
        <v>0</v>
      </c>
      <c r="C183" s="281" t="s">
        <v>113</v>
      </c>
      <c r="D183" s="281">
        <f t="shared" ca="1" si="11"/>
        <v>27</v>
      </c>
      <c r="F183" s="131" t="str">
        <f ca="1">IF(OR(B183="",B183=0),"","   "&amp;A183&amp;":"&amp;CHAR(34)&amp;B183&amp;CHAR(34)&amp;",")</f>
        <v/>
      </c>
      <c r="G183" s="6"/>
      <c r="H183" s="6"/>
      <c r="I183" s="6"/>
      <c r="J183" s="6"/>
      <c r="K183" s="6"/>
      <c r="L183" s="6"/>
      <c r="M183" s="6"/>
    </row>
    <row r="184" spans="1:53" hidden="1">
      <c r="A184" s="123" t="str" cm="1">
        <f t="array" aca="1" ref="A184" ca="1">INDIRECT($B$2&amp;"!"&amp;C184&amp;"15")</f>
        <v>format</v>
      </c>
      <c r="B184" s="390" cm="1">
        <f t="array" aca="1" ref="B184" ca="1">IFERROR(INDIRECT($B$2&amp;"!"&amp;C184&amp;D184),"")</f>
        <v>0</v>
      </c>
      <c r="C184" s="281" t="s">
        <v>114</v>
      </c>
      <c r="D184" s="281">
        <f t="shared" ca="1" si="11"/>
        <v>27</v>
      </c>
      <c r="F184" s="131" t="str">
        <f ca="1">IF(OR(B184="",B184=0),"","   "&amp;A184&amp;":"&amp;B184&amp;",")</f>
        <v/>
      </c>
      <c r="G184" s="6"/>
      <c r="H184" s="6"/>
      <c r="I184" s="6"/>
      <c r="J184" s="6"/>
      <c r="K184" s="6"/>
      <c r="L184" s="6"/>
      <c r="M184" s="6"/>
    </row>
    <row r="185" spans="1:53" hidden="1">
      <c r="A185" s="123" t="str" cm="1">
        <f t="array" aca="1" ref="A185" ca="1">INDIRECT($B$2&amp;"!"&amp;C185&amp;"15")</f>
        <v>editorType</v>
      </c>
      <c r="B185" s="390" cm="1">
        <f t="array" aca="1" ref="B185" ca="1">IFERROR(INDIRECT($B$2&amp;"!"&amp;C185&amp;D185),"")</f>
        <v>0</v>
      </c>
      <c r="C185" s="281" t="s">
        <v>119</v>
      </c>
      <c r="D185" s="281">
        <f ca="1">IF(D184&gt;$O$2,0,IF(A185="eNd",1,0))+D184</f>
        <v>27</v>
      </c>
      <c r="F185" s="131" t="str">
        <f ca="1">IF(OR(B185="",B185=0),"","   "&amp;A185&amp;":"&amp;CHAR(34)&amp;B185&amp;CHAR(34)&amp;",")</f>
        <v/>
      </c>
      <c r="G185" s="6"/>
      <c r="H185" s="6"/>
      <c r="I185" s="6"/>
      <c r="J185" s="6"/>
      <c r="K185" s="6"/>
      <c r="L185" s="6"/>
      <c r="M185" s="6"/>
      <c r="BA185" s="6"/>
    </row>
    <row r="186" spans="1:53" hidden="1">
      <c r="A186" s="123" t="str" cm="1">
        <f t="array" aca="1" ref="A186" ca="1">INDIRECT($B$2&amp;"!"&amp;C186&amp;"15")</f>
        <v>validationRules</v>
      </c>
      <c r="B186" s="390" cm="1">
        <f t="array" aca="1" ref="B186" ca="1">IFERROR(INDIRECT($B$2&amp;"!"&amp;C186&amp;D186),"")</f>
        <v>0</v>
      </c>
      <c r="C186" s="280" t="s">
        <v>115</v>
      </c>
      <c r="D186" s="281">
        <f ca="1">IF(D184&gt;$O$2,0,IF(A186="eNd",1,0))+D184</f>
        <v>27</v>
      </c>
      <c r="F186" s="131" t="str">
        <f ca="1">IF(B186,"   "&amp;A186&amp;": [{type: 'required',message: '"&amp;B180&amp;" is required' }],","")</f>
        <v/>
      </c>
      <c r="G186" s="6"/>
      <c r="H186" s="6"/>
      <c r="I186" s="6"/>
      <c r="J186" s="6"/>
      <c r="K186" s="6"/>
      <c r="L186" s="6"/>
      <c r="M186" s="6"/>
    </row>
    <row r="187" spans="1:53" hidden="1">
      <c r="A187" s="123" t="str" cm="1">
        <f t="array" aca="1" ref="A187" ca="1">INDIRECT($B$2&amp;"!"&amp;C187&amp;"15")</f>
        <v>allowHiding</v>
      </c>
      <c r="B187" s="390" cm="1">
        <f t="array" aca="1" ref="B187" ca="1">IFERROR(INDIRECT($B$2&amp;"!"&amp;C187&amp;D187),"")</f>
        <v>0</v>
      </c>
      <c r="C187" s="284" t="s">
        <v>116</v>
      </c>
      <c r="D187" s="281">
        <f t="shared" ca="1" si="11"/>
        <v>27</v>
      </c>
      <c r="F187" s="131" t="str">
        <f ca="1">IF(OR(B187="",B187=0),"","   "&amp;A187&amp;": "&amp;B187&amp;",")</f>
        <v/>
      </c>
      <c r="G187" s="6"/>
      <c r="H187" s="6"/>
      <c r="I187" s="6"/>
      <c r="J187" s="6"/>
      <c r="K187" s="6"/>
      <c r="L187" s="6"/>
      <c r="M187" s="6"/>
    </row>
    <row r="188" spans="1:53">
      <c r="A188" s="123" t="str" cm="1">
        <f t="array" aca="1" ref="A188" ca="1">INDIRECT($B$2&amp;"!"&amp;C188&amp;"15")</f>
        <v>width</v>
      </c>
      <c r="B188" s="390" cm="1">
        <f t="array" aca="1" ref="B188" ca="1">IFERROR(INDIRECT($B$2&amp;"!"&amp;C188&amp;D188),"")</f>
        <v>50</v>
      </c>
      <c r="C188" s="284" t="s">
        <v>61</v>
      </c>
      <c r="D188" s="281">
        <f t="shared" ca="1" si="11"/>
        <v>27</v>
      </c>
      <c r="F188" s="131" t="str">
        <f ca="1">IF(OR(B188="",B188=0),"","   "&amp;A188&amp;": "&amp;B188&amp;",")</f>
        <v xml:space="preserve">   width: 50,</v>
      </c>
      <c r="G188" s="6"/>
      <c r="H188" s="6"/>
      <c r="I188" s="6"/>
      <c r="J188" s="6"/>
      <c r="K188" s="6"/>
      <c r="L188" s="6"/>
      <c r="M188" s="6"/>
    </row>
    <row r="189" spans="1:53">
      <c r="A189" s="123" t="str" cm="1">
        <f t="array" aca="1" ref="A189" ca="1">INDIRECT($B$2&amp;"!"&amp;C189&amp;"15")</f>
        <v>visible</v>
      </c>
      <c r="B189" s="393" t="str" cm="1">
        <f t="array" aca="1" ref="B189" ca="1">IFERROR(INDIRECT($B$2&amp;"!"&amp;C189&amp;D189),"")</f>
        <v>false</v>
      </c>
      <c r="C189" s="284" t="s">
        <v>117</v>
      </c>
      <c r="D189" s="281">
        <f t="shared" ca="1" si="11"/>
        <v>27</v>
      </c>
      <c r="F189" s="131" t="str">
        <f ca="1">IF(OR(B189="",B189,B189=0),"","   "&amp;A189&amp;": "&amp;B189&amp;",")</f>
        <v xml:space="preserve">   visible: false,</v>
      </c>
      <c r="G189" s="6"/>
      <c r="H189" s="6"/>
      <c r="I189" s="6"/>
      <c r="J189" s="6"/>
      <c r="K189" s="6"/>
      <c r="L189" s="6"/>
      <c r="M189" s="6"/>
    </row>
    <row r="190" spans="1:53">
      <c r="A190" s="127" t="s">
        <v>1084</v>
      </c>
      <c r="B190" s="394"/>
      <c r="D190" s="281">
        <f t="shared" ca="1" si="11"/>
        <v>28</v>
      </c>
      <c r="F190" s="131" t="str">
        <f ca="1">IF(D189&gt;$O$2,"","},")</f>
        <v>},</v>
      </c>
      <c r="G190" s="6"/>
      <c r="H190" s="6"/>
      <c r="I190" s="6"/>
      <c r="J190" s="6"/>
      <c r="K190" s="6"/>
      <c r="L190" s="6"/>
      <c r="M190" s="6"/>
    </row>
    <row r="191" spans="1:53">
      <c r="A191" s="384" t="s">
        <v>1085</v>
      </c>
      <c r="B191" s="390" t="str" cm="1">
        <f t="array" aca="1" ref="B191" ca="1">IFERROR(INDIRECT($B$2&amp;"!"&amp;C191&amp;D191),"")</f>
        <v>EntryDate</v>
      </c>
      <c r="C191" s="280" t="s">
        <v>96</v>
      </c>
      <c r="D191" s="281">
        <f ca="1">IF(D190&gt;$O$2,0,IF(A191="eNd",1,0))+D190</f>
        <v>28</v>
      </c>
      <c r="F191" s="131" t="str">
        <f ca="1">IF(OR(B191="",B191=0),"","{  "&amp;A191&amp;": "&amp;CHAR(34)&amp;$B191&amp;CHAR(34)&amp;",")</f>
        <v>{  dataField: "EntryDate",</v>
      </c>
      <c r="G191" s="6"/>
      <c r="H191" s="6"/>
      <c r="I191" s="6"/>
      <c r="J191" s="6"/>
      <c r="K191" s="6"/>
      <c r="L191" s="6"/>
      <c r="M191" s="6"/>
    </row>
    <row r="192" spans="1:53">
      <c r="A192" s="123" t="str" cm="1">
        <f t="array" aca="1" ref="A192" ca="1">INDIRECT($B$2&amp;"!"&amp;C192&amp;"15")</f>
        <v>caption</v>
      </c>
      <c r="B192" s="390" t="str" cm="1">
        <f t="array" aca="1" ref="B192" ca="1">IFERROR(INDIRECT($B$2&amp;"!"&amp;C192&amp;D192),"")</f>
        <v>Entry Date</v>
      </c>
      <c r="C192" s="280" t="s">
        <v>111</v>
      </c>
      <c r="D192" s="281">
        <f t="shared" ref="D192:D202" ca="1" si="12">IF(D191&gt;$O$2,0,IF(A192="eNd",1,0))+D191</f>
        <v>28</v>
      </c>
      <c r="F192" s="131" t="str">
        <f ca="1">IF(OR(B192="",B192=0),"","   "&amp;A192&amp;":"&amp;CHAR(34)&amp;B192&amp;CHAR(34)&amp;",")</f>
        <v xml:space="preserve">   caption:"Entry Date",</v>
      </c>
      <c r="G192" s="6"/>
      <c r="H192" s="6"/>
      <c r="I192" s="6"/>
      <c r="J192" s="6"/>
      <c r="K192" s="6"/>
      <c r="L192" s="6"/>
      <c r="M192" s="6"/>
    </row>
    <row r="193" spans="1:53" hidden="1">
      <c r="A193" s="123" t="str" cm="1">
        <f t="array" aca="1" ref="A193" ca="1">INDIRECT($B$2&amp;"!"&amp;C193&amp;"15")</f>
        <v>sortOrder</v>
      </c>
      <c r="B193" s="390" t="str" cm="1">
        <f t="array" aca="1" ref="B193" ca="1">IFERROR(INDIRECT($B$2&amp;"!"&amp;C193&amp;D193),"")</f>
        <v/>
      </c>
      <c r="C193" s="280" t="s">
        <v>118</v>
      </c>
      <c r="D193" s="281">
        <f t="shared" ca="1" si="12"/>
        <v>28</v>
      </c>
      <c r="F193" s="131" t="str">
        <f ca="1">IF(OR(B193="",B193=0),"","   "&amp;A193&amp;":"&amp;CHAR(34)&amp;B193&amp;CHAR(34)&amp;",")</f>
        <v/>
      </c>
      <c r="G193" s="6"/>
      <c r="H193" s="6"/>
      <c r="I193" s="6"/>
      <c r="J193" s="6"/>
      <c r="K193" s="6"/>
      <c r="L193" s="6"/>
      <c r="M193" s="6"/>
    </row>
    <row r="194" spans="1:53" hidden="1">
      <c r="A194" s="123" t="str" cm="1">
        <f t="array" aca="1" ref="A194" ca="1">INDIRECT($B$2&amp;"!"&amp;C194&amp;"15")</f>
        <v>groupIndex</v>
      </c>
      <c r="B194" s="390" cm="1">
        <f t="array" aca="1" ref="B194" ca="1">IFERROR(INDIRECT($B$2&amp;"!"&amp;C194&amp;D194),"")</f>
        <v>0</v>
      </c>
      <c r="C194" s="281" t="s">
        <v>112</v>
      </c>
      <c r="D194" s="281">
        <f t="shared" ca="1" si="12"/>
        <v>28</v>
      </c>
      <c r="F194" s="131" t="str">
        <f ca="1">IF(OR(B194="",B194=0),"","   "&amp;A194&amp;": "&amp;B194-1&amp;",")</f>
        <v/>
      </c>
      <c r="G194" s="6"/>
      <c r="H194" s="6"/>
      <c r="I194" s="6"/>
      <c r="J194" s="6"/>
      <c r="K194" s="6"/>
      <c r="L194" s="6"/>
      <c r="M194" s="6"/>
    </row>
    <row r="195" spans="1:53" hidden="1">
      <c r="A195" s="123" t="str" cm="1">
        <f t="array" aca="1" ref="A195" ca="1">INDIRECT($B$2&amp;"!"&amp;C195&amp;"15")</f>
        <v>dataType</v>
      </c>
      <c r="B195" s="390" cm="1">
        <f t="array" aca="1" ref="B195" ca="1">IFERROR(INDIRECT($B$2&amp;"!"&amp;C195&amp;D195),"")</f>
        <v>0</v>
      </c>
      <c r="C195" s="281" t="s">
        <v>113</v>
      </c>
      <c r="D195" s="281">
        <f t="shared" ca="1" si="12"/>
        <v>28</v>
      </c>
      <c r="F195" s="131" t="str">
        <f ca="1">IF(OR(B195="",B195=0),"","   "&amp;A195&amp;":"&amp;CHAR(34)&amp;B195&amp;CHAR(34)&amp;",")</f>
        <v/>
      </c>
      <c r="G195" s="6"/>
      <c r="H195" s="6"/>
      <c r="I195" s="6"/>
      <c r="J195" s="6"/>
      <c r="K195" s="6"/>
      <c r="L195" s="6"/>
      <c r="M195" s="6"/>
    </row>
    <row r="196" spans="1:53">
      <c r="A196" s="123" t="str" cm="1">
        <f t="array" aca="1" ref="A196" ca="1">INDIRECT($B$2&amp;"!"&amp;C196&amp;"15")</f>
        <v>format</v>
      </c>
      <c r="B196" s="390" t="str" cm="1">
        <f t="array" aca="1" ref="B196" ca="1">IFERROR(INDIRECT($B$2&amp;"!"&amp;C196&amp;D196),"")</f>
        <v>"dd/MM/yyyy"</v>
      </c>
      <c r="C196" s="281" t="s">
        <v>114</v>
      </c>
      <c r="D196" s="281">
        <f t="shared" ca="1" si="12"/>
        <v>28</v>
      </c>
      <c r="F196" s="131" t="str">
        <f ca="1">IF(OR(B196="",B196=0),"","   "&amp;A196&amp;":"&amp;B196&amp;",")</f>
        <v xml:space="preserve">   format:"dd/MM/yyyy",</v>
      </c>
      <c r="G196" s="6"/>
      <c r="H196" s="6"/>
      <c r="I196" s="6"/>
      <c r="J196" s="6"/>
      <c r="K196" s="6"/>
      <c r="L196" s="6"/>
      <c r="M196" s="6"/>
    </row>
    <row r="197" spans="1:53">
      <c r="A197" s="123" t="str" cm="1">
        <f t="array" aca="1" ref="A197" ca="1">INDIRECT($B$2&amp;"!"&amp;C197&amp;"15")</f>
        <v>editorType</v>
      </c>
      <c r="B197" s="390" t="str" cm="1">
        <f t="array" aca="1" ref="B197" ca="1">IFERROR(INDIRECT($B$2&amp;"!"&amp;C197&amp;D197),"")</f>
        <v>dxDateBox</v>
      </c>
      <c r="C197" s="281" t="s">
        <v>119</v>
      </c>
      <c r="D197" s="281">
        <f ca="1">IF(D196&gt;$O$2,0,IF(A197="eNd",1,0))+D196</f>
        <v>28</v>
      </c>
      <c r="F197" s="131" t="str">
        <f ca="1">IF(OR(B197="",B197=0),"","   "&amp;A197&amp;":"&amp;CHAR(34)&amp;B197&amp;CHAR(34)&amp;",")</f>
        <v xml:space="preserve">   editorType:"dxDateBox",</v>
      </c>
      <c r="G197" s="6"/>
      <c r="H197" s="6"/>
      <c r="I197" s="6"/>
      <c r="J197" s="6"/>
      <c r="K197" s="6"/>
      <c r="L197" s="6"/>
      <c r="M197" s="6"/>
      <c r="BA197" s="6"/>
    </row>
    <row r="198" spans="1:53" hidden="1">
      <c r="A198" s="123" t="str" cm="1">
        <f t="array" aca="1" ref="A198" ca="1">INDIRECT($B$2&amp;"!"&amp;C198&amp;"15")</f>
        <v>validationRules</v>
      </c>
      <c r="B198" s="390" cm="1">
        <f t="array" aca="1" ref="B198" ca="1">IFERROR(INDIRECT($B$2&amp;"!"&amp;C198&amp;D198),"")</f>
        <v>0</v>
      </c>
      <c r="C198" s="280" t="s">
        <v>115</v>
      </c>
      <c r="D198" s="281">
        <f ca="1">IF(D196&gt;$O$2,0,IF(A198="eNd",1,0))+D196</f>
        <v>28</v>
      </c>
      <c r="F198" s="131" t="str">
        <f ca="1">IF(B198,"   "&amp;A198&amp;": [{type: 'required',message: '"&amp;B192&amp;" is required' }],","")</f>
        <v/>
      </c>
      <c r="G198" s="6"/>
      <c r="H198" s="6"/>
      <c r="I198" s="6"/>
      <c r="J198" s="6"/>
      <c r="K198" s="6"/>
      <c r="L198" s="6"/>
      <c r="M198" s="6"/>
    </row>
    <row r="199" spans="1:53" hidden="1">
      <c r="A199" s="123" t="str" cm="1">
        <f t="array" aca="1" ref="A199" ca="1">INDIRECT($B$2&amp;"!"&amp;C199&amp;"15")</f>
        <v>allowHiding</v>
      </c>
      <c r="B199" s="390" cm="1">
        <f t="array" aca="1" ref="B199" ca="1">IFERROR(INDIRECT($B$2&amp;"!"&amp;C199&amp;D199),"")</f>
        <v>0</v>
      </c>
      <c r="C199" s="284" t="s">
        <v>116</v>
      </c>
      <c r="D199" s="281">
        <f t="shared" ca="1" si="12"/>
        <v>28</v>
      </c>
      <c r="F199" s="131" t="str">
        <f ca="1">IF(OR(B199="",B199=0),"","   "&amp;A199&amp;": "&amp;B199&amp;",")</f>
        <v/>
      </c>
      <c r="G199" s="6"/>
      <c r="H199" s="6"/>
      <c r="I199" s="6"/>
      <c r="J199" s="6"/>
      <c r="K199" s="6"/>
      <c r="L199" s="6"/>
      <c r="M199" s="6"/>
    </row>
    <row r="200" spans="1:53">
      <c r="A200" s="123" t="str" cm="1">
        <f t="array" aca="1" ref="A200" ca="1">INDIRECT($B$2&amp;"!"&amp;C200&amp;"15")</f>
        <v>width</v>
      </c>
      <c r="B200" s="390" cm="1">
        <f t="array" aca="1" ref="B200" ca="1">IFERROR(INDIRECT($B$2&amp;"!"&amp;C200&amp;D200),"")</f>
        <v>50</v>
      </c>
      <c r="C200" s="284" t="s">
        <v>61</v>
      </c>
      <c r="D200" s="281">
        <f t="shared" ca="1" si="12"/>
        <v>28</v>
      </c>
      <c r="F200" s="131" t="str">
        <f ca="1">IF(OR(B200="",B200=0),"","   "&amp;A200&amp;": "&amp;B200&amp;",")</f>
        <v xml:space="preserve">   width: 50,</v>
      </c>
      <c r="G200" s="6"/>
      <c r="H200" s="6"/>
      <c r="I200" s="6"/>
      <c r="J200" s="6"/>
      <c r="K200" s="6"/>
      <c r="L200" s="6"/>
      <c r="M200" s="6"/>
    </row>
    <row r="201" spans="1:53">
      <c r="A201" s="123" t="str" cm="1">
        <f t="array" aca="1" ref="A201" ca="1">INDIRECT($B$2&amp;"!"&amp;C201&amp;"15")</f>
        <v>visible</v>
      </c>
      <c r="B201" s="393" t="str" cm="1">
        <f t="array" aca="1" ref="B201" ca="1">IFERROR(INDIRECT($B$2&amp;"!"&amp;C201&amp;D201),"")</f>
        <v>false</v>
      </c>
      <c r="C201" s="284" t="s">
        <v>117</v>
      </c>
      <c r="D201" s="281">
        <f t="shared" ca="1" si="12"/>
        <v>28</v>
      </c>
      <c r="F201" s="131" t="str">
        <f ca="1">IF(OR(B201="",B201,B201=0),"","   "&amp;A201&amp;": "&amp;B201&amp;",")</f>
        <v xml:space="preserve">   visible: false,</v>
      </c>
      <c r="G201" s="6"/>
      <c r="H201" s="6"/>
      <c r="I201" s="6"/>
      <c r="J201" s="6"/>
      <c r="K201" s="6"/>
      <c r="L201" s="6"/>
      <c r="M201" s="6"/>
    </row>
    <row r="202" spans="1:53">
      <c r="A202" s="127" t="s">
        <v>1084</v>
      </c>
      <c r="B202" s="394"/>
      <c r="D202" s="281">
        <f t="shared" ca="1" si="12"/>
        <v>29</v>
      </c>
      <c r="F202" s="131" t="str">
        <f ca="1">IF(D201&gt;$O$2,"","},")</f>
        <v>},</v>
      </c>
      <c r="G202" s="6"/>
      <c r="H202" s="6"/>
      <c r="I202" s="6"/>
      <c r="J202" s="6"/>
      <c r="K202" s="6"/>
      <c r="L202" s="6"/>
      <c r="M202" s="6"/>
    </row>
    <row r="203" spans="1:53" hidden="1">
      <c r="A203" s="384" t="s">
        <v>1085</v>
      </c>
      <c r="B203" s="390" cm="1">
        <f t="array" aca="1" ref="B203" ca="1">IFERROR(INDIRECT($B$2&amp;"!"&amp;C203&amp;D203),"")</f>
        <v>0</v>
      </c>
      <c r="C203" s="280" t="s">
        <v>96</v>
      </c>
      <c r="D203" s="281">
        <f ca="1">IF(D202&gt;$O$2,0,IF(A203="eNd",1,0))+D202</f>
        <v>29</v>
      </c>
      <c r="F203" s="131" t="str">
        <f ca="1">IF(OR(B203="",B203=0),"","{  "&amp;A203&amp;": "&amp;CHAR(34)&amp;$B203&amp;CHAR(34)&amp;",")</f>
        <v/>
      </c>
      <c r="G203" s="6"/>
      <c r="H203" s="6"/>
      <c r="I203" s="6"/>
      <c r="J203" s="6"/>
      <c r="K203" s="6"/>
      <c r="L203" s="6"/>
      <c r="M203" s="6"/>
    </row>
    <row r="204" spans="1:53" hidden="1">
      <c r="A204" s="123" t="str" cm="1">
        <f t="array" aca="1" ref="A204" ca="1">INDIRECT($B$2&amp;"!"&amp;C204&amp;"15")</f>
        <v>caption</v>
      </c>
      <c r="B204" s="390" t="str" cm="1">
        <f t="array" aca="1" ref="B204" ca="1">IFERROR(INDIRECT($B$2&amp;"!"&amp;C204&amp;D204),"")</f>
        <v/>
      </c>
      <c r="C204" s="280" t="s">
        <v>111</v>
      </c>
      <c r="D204" s="281">
        <f t="shared" ref="D204:D214" ca="1" si="13">IF(D203&gt;$O$2,0,IF(A204="eNd",1,0))+D203</f>
        <v>29</v>
      </c>
      <c r="F204" s="131" t="str">
        <f ca="1">IF(OR(B204="",B204=0),"","   "&amp;A204&amp;":"&amp;CHAR(34)&amp;B204&amp;CHAR(34)&amp;",")</f>
        <v/>
      </c>
      <c r="G204" s="6"/>
      <c r="H204" s="6"/>
      <c r="I204" s="6"/>
      <c r="J204" s="6"/>
      <c r="K204" s="6"/>
      <c r="L204" s="6"/>
      <c r="M204" s="6"/>
    </row>
    <row r="205" spans="1:53" hidden="1">
      <c r="A205" s="123" t="str" cm="1">
        <f t="array" aca="1" ref="A205" ca="1">INDIRECT($B$2&amp;"!"&amp;C205&amp;"15")</f>
        <v>sortOrder</v>
      </c>
      <c r="B205" s="390" t="str" cm="1">
        <f t="array" aca="1" ref="B205" ca="1">IFERROR(INDIRECT($B$2&amp;"!"&amp;C205&amp;D205),"")</f>
        <v/>
      </c>
      <c r="C205" s="280" t="s">
        <v>118</v>
      </c>
      <c r="D205" s="281">
        <f t="shared" ca="1" si="13"/>
        <v>29</v>
      </c>
      <c r="F205" s="131" t="str">
        <f ca="1">IF(OR(B205="",B205=0),"","   "&amp;A205&amp;":"&amp;CHAR(34)&amp;B205&amp;CHAR(34)&amp;",")</f>
        <v/>
      </c>
      <c r="G205" s="6"/>
      <c r="H205" s="6"/>
      <c r="I205" s="6"/>
      <c r="J205" s="6"/>
      <c r="K205" s="6"/>
      <c r="L205" s="6"/>
      <c r="M205" s="6"/>
    </row>
    <row r="206" spans="1:53" hidden="1">
      <c r="A206" s="123" t="str" cm="1">
        <f t="array" aca="1" ref="A206" ca="1">INDIRECT($B$2&amp;"!"&amp;C206&amp;"15")</f>
        <v>groupIndex</v>
      </c>
      <c r="B206" s="390" cm="1">
        <f t="array" aca="1" ref="B206" ca="1">IFERROR(INDIRECT($B$2&amp;"!"&amp;C206&amp;D206),"")</f>
        <v>0</v>
      </c>
      <c r="C206" s="281" t="s">
        <v>112</v>
      </c>
      <c r="D206" s="281">
        <f t="shared" ca="1" si="13"/>
        <v>29</v>
      </c>
      <c r="F206" s="131" t="str">
        <f ca="1">IF(OR(B206="",B206=0),"","   "&amp;A206&amp;": "&amp;B206-1&amp;",")</f>
        <v/>
      </c>
      <c r="G206" s="6"/>
      <c r="H206" s="6"/>
      <c r="I206" s="6"/>
      <c r="J206" s="6"/>
      <c r="K206" s="6"/>
      <c r="L206" s="6"/>
      <c r="M206" s="6"/>
    </row>
    <row r="207" spans="1:53" hidden="1">
      <c r="A207" s="123" t="str" cm="1">
        <f t="array" aca="1" ref="A207" ca="1">INDIRECT($B$2&amp;"!"&amp;C207&amp;"15")</f>
        <v>dataType</v>
      </c>
      <c r="B207" s="390" cm="1">
        <f t="array" aca="1" ref="B207" ca="1">IFERROR(INDIRECT($B$2&amp;"!"&amp;C207&amp;D207),"")</f>
        <v>0</v>
      </c>
      <c r="C207" s="281" t="s">
        <v>113</v>
      </c>
      <c r="D207" s="281">
        <f t="shared" ca="1" si="13"/>
        <v>29</v>
      </c>
      <c r="F207" s="131" t="str">
        <f ca="1">IF(OR(B207="",B207=0),"","   "&amp;A207&amp;":"&amp;CHAR(34)&amp;B207&amp;CHAR(34)&amp;",")</f>
        <v/>
      </c>
      <c r="G207" s="6"/>
      <c r="H207" s="6"/>
      <c r="I207" s="6"/>
      <c r="J207" s="6"/>
      <c r="K207" s="6"/>
      <c r="L207" s="6"/>
      <c r="M207" s="6"/>
    </row>
    <row r="208" spans="1:53" hidden="1">
      <c r="A208" s="123" t="str" cm="1">
        <f t="array" aca="1" ref="A208" ca="1">INDIRECT($B$2&amp;"!"&amp;C208&amp;"15")</f>
        <v>format</v>
      </c>
      <c r="B208" s="390" cm="1">
        <f t="array" aca="1" ref="B208" ca="1">IFERROR(INDIRECT($B$2&amp;"!"&amp;C208&amp;D208),"")</f>
        <v>0</v>
      </c>
      <c r="C208" s="281" t="s">
        <v>114</v>
      </c>
      <c r="D208" s="281">
        <f t="shared" ca="1" si="13"/>
        <v>29</v>
      </c>
      <c r="F208" s="131" t="str">
        <f ca="1">IF(OR(B208="",B208=0),"","   "&amp;A208&amp;":"&amp;B208&amp;",")</f>
        <v/>
      </c>
      <c r="G208" s="6"/>
      <c r="H208" s="6"/>
      <c r="I208" s="6"/>
      <c r="J208" s="6"/>
      <c r="K208" s="6"/>
      <c r="L208" s="6"/>
      <c r="M208" s="6"/>
    </row>
    <row r="209" spans="1:53" hidden="1">
      <c r="A209" s="123" t="str" cm="1">
        <f t="array" aca="1" ref="A209" ca="1">INDIRECT($B$2&amp;"!"&amp;C209&amp;"15")</f>
        <v>editorType</v>
      </c>
      <c r="B209" s="390" cm="1">
        <f t="array" aca="1" ref="B209" ca="1">IFERROR(INDIRECT($B$2&amp;"!"&amp;C209&amp;D209),"")</f>
        <v>0</v>
      </c>
      <c r="C209" s="281" t="s">
        <v>119</v>
      </c>
      <c r="D209" s="281">
        <f ca="1">IF(D208&gt;$O$2,0,IF(A209="eNd",1,0))+D208</f>
        <v>29</v>
      </c>
      <c r="F209" s="131" t="str">
        <f ca="1">IF(OR(B209="",B209=0),"","   "&amp;A209&amp;":"&amp;CHAR(34)&amp;B209&amp;CHAR(34)&amp;",")</f>
        <v/>
      </c>
      <c r="G209" s="6"/>
      <c r="H209" s="6"/>
      <c r="I209" s="6"/>
      <c r="J209" s="6"/>
      <c r="K209" s="6"/>
      <c r="L209" s="6"/>
      <c r="M209" s="6"/>
      <c r="BA209" s="6"/>
    </row>
    <row r="210" spans="1:53" hidden="1">
      <c r="A210" s="123" t="str" cm="1">
        <f t="array" aca="1" ref="A210" ca="1">INDIRECT($B$2&amp;"!"&amp;C210&amp;"15")</f>
        <v>validationRules</v>
      </c>
      <c r="B210" s="390" cm="1">
        <f t="array" aca="1" ref="B210" ca="1">IFERROR(INDIRECT($B$2&amp;"!"&amp;C210&amp;D210),"")</f>
        <v>0</v>
      </c>
      <c r="C210" s="280" t="s">
        <v>115</v>
      </c>
      <c r="D210" s="281">
        <f ca="1">IF(D208&gt;$O$2,0,IF(A210="eNd",1,0))+D208</f>
        <v>29</v>
      </c>
      <c r="F210" s="131" t="str">
        <f ca="1">IF(B210,"   "&amp;A210&amp;": [{type: 'required',message: '"&amp;B204&amp;" is required' }],","")</f>
        <v/>
      </c>
      <c r="G210" s="6"/>
      <c r="H210" s="6"/>
      <c r="I210" s="6"/>
      <c r="J210" s="6"/>
      <c r="K210" s="6"/>
      <c r="L210" s="6"/>
      <c r="M210" s="6"/>
    </row>
    <row r="211" spans="1:53" hidden="1">
      <c r="A211" s="123" t="str" cm="1">
        <f t="array" aca="1" ref="A211" ca="1">INDIRECT($B$2&amp;"!"&amp;C211&amp;"15")</f>
        <v>allowHiding</v>
      </c>
      <c r="B211" s="390" cm="1">
        <f t="array" aca="1" ref="B211" ca="1">IFERROR(INDIRECT($B$2&amp;"!"&amp;C211&amp;D211),"")</f>
        <v>0</v>
      </c>
      <c r="C211" s="284" t="s">
        <v>116</v>
      </c>
      <c r="D211" s="281">
        <f t="shared" ca="1" si="13"/>
        <v>29</v>
      </c>
      <c r="F211" s="131" t="str">
        <f ca="1">IF(OR(B211="",B211=0),"","   "&amp;A211&amp;": "&amp;B211&amp;",")</f>
        <v/>
      </c>
      <c r="G211" s="6"/>
      <c r="H211" s="6"/>
      <c r="I211" s="6"/>
      <c r="J211" s="6"/>
      <c r="K211" s="6"/>
      <c r="L211" s="6"/>
      <c r="M211" s="6"/>
    </row>
    <row r="212" spans="1:53" hidden="1">
      <c r="A212" s="123" t="str" cm="1">
        <f t="array" aca="1" ref="A212" ca="1">INDIRECT($B$2&amp;"!"&amp;C212&amp;"15")</f>
        <v>width</v>
      </c>
      <c r="B212" s="390" cm="1">
        <f t="array" aca="1" ref="B212" ca="1">IFERROR(INDIRECT($B$2&amp;"!"&amp;C212&amp;D212),"")</f>
        <v>0</v>
      </c>
      <c r="C212" s="284" t="s">
        <v>61</v>
      </c>
      <c r="D212" s="281">
        <f t="shared" ca="1" si="13"/>
        <v>29</v>
      </c>
      <c r="F212" s="131" t="str">
        <f ca="1">IF(OR(B212="",B212=0),"","   "&amp;A212&amp;": "&amp;B212&amp;",")</f>
        <v/>
      </c>
      <c r="G212" s="6"/>
      <c r="H212" s="6"/>
      <c r="I212" s="6"/>
      <c r="J212" s="6"/>
      <c r="K212" s="6"/>
      <c r="L212" s="6"/>
      <c r="M212" s="6"/>
    </row>
    <row r="213" spans="1:53" hidden="1">
      <c r="A213" s="123" t="str" cm="1">
        <f t="array" aca="1" ref="A213" ca="1">INDIRECT($B$2&amp;"!"&amp;C213&amp;"15")</f>
        <v>visible</v>
      </c>
      <c r="B213" s="393" t="str" cm="1">
        <f t="array" aca="1" ref="B213" ca="1">IFERROR(INDIRECT($B$2&amp;"!"&amp;C213&amp;D213),"")</f>
        <v/>
      </c>
      <c r="C213" s="284" t="s">
        <v>117</v>
      </c>
      <c r="D213" s="281">
        <f t="shared" ca="1" si="13"/>
        <v>29</v>
      </c>
      <c r="F213" s="131" t="str">
        <f ca="1">IF(OR(B213="",B213,B213=0),"","   "&amp;A213&amp;": "&amp;B213&amp;",")</f>
        <v/>
      </c>
      <c r="G213" s="6"/>
      <c r="H213" s="6"/>
      <c r="I213" s="6"/>
      <c r="J213" s="6"/>
      <c r="K213" s="6"/>
      <c r="L213" s="6"/>
      <c r="M213" s="6"/>
    </row>
    <row r="214" spans="1:53" hidden="1">
      <c r="A214" s="127" t="s">
        <v>1084</v>
      </c>
      <c r="B214" s="394"/>
      <c r="D214" s="281">
        <f t="shared" ca="1" si="13"/>
        <v>29</v>
      </c>
      <c r="F214" s="131" t="str">
        <f ca="1">IF(D213&gt;$O$2,"","},")</f>
        <v/>
      </c>
      <c r="G214" s="6"/>
      <c r="H214" s="6"/>
      <c r="I214" s="6"/>
      <c r="J214" s="6"/>
      <c r="K214" s="6"/>
      <c r="L214" s="6"/>
      <c r="M214" s="6"/>
    </row>
    <row r="215" spans="1:53" hidden="1">
      <c r="A215" s="384" t="s">
        <v>1085</v>
      </c>
      <c r="B215" s="390" cm="1">
        <f t="array" aca="1" ref="B215" ca="1">IFERROR(INDIRECT($B$2&amp;"!"&amp;C215&amp;D215),"")</f>
        <v>0</v>
      </c>
      <c r="C215" s="280" t="s">
        <v>96</v>
      </c>
      <c r="D215" s="281">
        <f ca="1">IF(D214&gt;$O$2,0,IF(A215="eNd",1,0))+D214</f>
        <v>29</v>
      </c>
      <c r="F215" s="131" t="str">
        <f ca="1">IF(OR(B215="",B215=0),"","{  "&amp;A215&amp;": "&amp;CHAR(34)&amp;$B215&amp;CHAR(34)&amp;",")</f>
        <v/>
      </c>
      <c r="G215" s="6"/>
      <c r="H215" s="6"/>
      <c r="I215" s="6"/>
      <c r="J215" s="6"/>
      <c r="K215" s="6"/>
      <c r="L215" s="6"/>
      <c r="M215" s="6"/>
    </row>
    <row r="216" spans="1:53" hidden="1">
      <c r="A216" s="123" t="str" cm="1">
        <f t="array" aca="1" ref="A216" ca="1">INDIRECT($B$2&amp;"!"&amp;C216&amp;"15")</f>
        <v>caption</v>
      </c>
      <c r="B216" s="390" t="str" cm="1">
        <f t="array" aca="1" ref="B216" ca="1">IFERROR(INDIRECT($B$2&amp;"!"&amp;C216&amp;D216),"")</f>
        <v/>
      </c>
      <c r="C216" s="280" t="s">
        <v>111</v>
      </c>
      <c r="D216" s="281">
        <f t="shared" ref="D216:D226" ca="1" si="14">IF(D215&gt;$O$2,0,IF(A216="eNd",1,0))+D215</f>
        <v>29</v>
      </c>
      <c r="F216" s="131" t="str">
        <f ca="1">IF(OR(B216="",B216=0),"","   "&amp;A216&amp;":"&amp;CHAR(34)&amp;B216&amp;CHAR(34)&amp;",")</f>
        <v/>
      </c>
      <c r="G216" s="6"/>
      <c r="H216" s="6"/>
      <c r="I216" s="6"/>
      <c r="J216" s="6"/>
      <c r="K216" s="6"/>
      <c r="L216" s="6"/>
      <c r="M216" s="6"/>
    </row>
    <row r="217" spans="1:53" hidden="1">
      <c r="A217" s="123" t="str" cm="1">
        <f t="array" aca="1" ref="A217" ca="1">INDIRECT($B$2&amp;"!"&amp;C217&amp;"15")</f>
        <v>sortOrder</v>
      </c>
      <c r="B217" s="390" t="str" cm="1">
        <f t="array" aca="1" ref="B217" ca="1">IFERROR(INDIRECT($B$2&amp;"!"&amp;C217&amp;D217),"")</f>
        <v/>
      </c>
      <c r="C217" s="280" t="s">
        <v>118</v>
      </c>
      <c r="D217" s="281">
        <f t="shared" ca="1" si="14"/>
        <v>29</v>
      </c>
      <c r="F217" s="131" t="str">
        <f ca="1">IF(OR(B217="",B217=0),"","   "&amp;A217&amp;":"&amp;CHAR(34)&amp;B217&amp;CHAR(34)&amp;",")</f>
        <v/>
      </c>
      <c r="G217" s="6"/>
      <c r="H217" s="6"/>
      <c r="I217" s="6"/>
      <c r="J217" s="6"/>
      <c r="K217" s="6"/>
      <c r="L217" s="6"/>
      <c r="M217" s="6"/>
    </row>
    <row r="218" spans="1:53" hidden="1">
      <c r="A218" s="123" t="str" cm="1">
        <f t="array" aca="1" ref="A218" ca="1">INDIRECT($B$2&amp;"!"&amp;C218&amp;"15")</f>
        <v>groupIndex</v>
      </c>
      <c r="B218" s="390" cm="1">
        <f t="array" aca="1" ref="B218" ca="1">IFERROR(INDIRECT($B$2&amp;"!"&amp;C218&amp;D218),"")</f>
        <v>0</v>
      </c>
      <c r="C218" s="281" t="s">
        <v>112</v>
      </c>
      <c r="D218" s="281">
        <f t="shared" ca="1" si="14"/>
        <v>29</v>
      </c>
      <c r="F218" s="131" t="str">
        <f ca="1">IF(OR(B218="",B218=0),"","   "&amp;A218&amp;": "&amp;B218-1&amp;",")</f>
        <v/>
      </c>
      <c r="G218" s="6"/>
      <c r="H218" s="6"/>
      <c r="I218" s="6"/>
      <c r="J218" s="6"/>
      <c r="K218" s="6"/>
      <c r="L218" s="6"/>
      <c r="M218" s="6"/>
    </row>
    <row r="219" spans="1:53" hidden="1">
      <c r="A219" s="123" t="str" cm="1">
        <f t="array" aca="1" ref="A219" ca="1">INDIRECT($B$2&amp;"!"&amp;C219&amp;"15")</f>
        <v>dataType</v>
      </c>
      <c r="B219" s="390" cm="1">
        <f t="array" aca="1" ref="B219" ca="1">IFERROR(INDIRECT($B$2&amp;"!"&amp;C219&amp;D219),"")</f>
        <v>0</v>
      </c>
      <c r="C219" s="281" t="s">
        <v>113</v>
      </c>
      <c r="D219" s="281">
        <f t="shared" ca="1" si="14"/>
        <v>29</v>
      </c>
      <c r="F219" s="131" t="str">
        <f ca="1">IF(OR(B219="",B219=0),"","   "&amp;A219&amp;":"&amp;CHAR(34)&amp;B219&amp;CHAR(34)&amp;",")</f>
        <v/>
      </c>
      <c r="G219" s="6"/>
      <c r="H219" s="6"/>
      <c r="I219" s="6"/>
      <c r="J219" s="6"/>
      <c r="K219" s="6"/>
      <c r="L219" s="6"/>
      <c r="M219" s="6"/>
    </row>
    <row r="220" spans="1:53" hidden="1">
      <c r="A220" s="123" t="str" cm="1">
        <f t="array" aca="1" ref="A220" ca="1">INDIRECT($B$2&amp;"!"&amp;C220&amp;"15")</f>
        <v>format</v>
      </c>
      <c r="B220" s="390" cm="1">
        <f t="array" aca="1" ref="B220" ca="1">IFERROR(INDIRECT($B$2&amp;"!"&amp;C220&amp;D220),"")</f>
        <v>0</v>
      </c>
      <c r="C220" s="281" t="s">
        <v>114</v>
      </c>
      <c r="D220" s="281">
        <f t="shared" ca="1" si="14"/>
        <v>29</v>
      </c>
      <c r="F220" s="131" t="str">
        <f ca="1">IF(OR(B220="",B220=0),"","   "&amp;A220&amp;":"&amp;B220&amp;",")</f>
        <v/>
      </c>
      <c r="G220" s="6"/>
      <c r="H220" s="6"/>
      <c r="I220" s="6"/>
      <c r="J220" s="6"/>
      <c r="K220" s="6"/>
      <c r="L220" s="6"/>
      <c r="M220" s="6"/>
    </row>
    <row r="221" spans="1:53" hidden="1">
      <c r="A221" s="123" t="str" cm="1">
        <f t="array" aca="1" ref="A221" ca="1">INDIRECT($B$2&amp;"!"&amp;C221&amp;"15")</f>
        <v>editorType</v>
      </c>
      <c r="B221" s="390" cm="1">
        <f t="array" aca="1" ref="B221" ca="1">IFERROR(INDIRECT($B$2&amp;"!"&amp;C221&amp;D221),"")</f>
        <v>0</v>
      </c>
      <c r="C221" s="281" t="s">
        <v>119</v>
      </c>
      <c r="D221" s="281">
        <f ca="1">IF(D220&gt;$O$2,0,IF(A221="eNd",1,0))+D220</f>
        <v>29</v>
      </c>
      <c r="F221" s="131" t="str">
        <f ca="1">IF(OR(B221="",B221=0),"","   "&amp;A221&amp;":"&amp;CHAR(34)&amp;B221&amp;CHAR(34)&amp;",")</f>
        <v/>
      </c>
      <c r="G221" s="6"/>
      <c r="H221" s="6"/>
      <c r="I221" s="6"/>
      <c r="J221" s="6"/>
      <c r="K221" s="6"/>
      <c r="L221" s="6"/>
      <c r="M221" s="6"/>
      <c r="BA221" s="6"/>
    </row>
    <row r="222" spans="1:53" hidden="1">
      <c r="A222" s="123" t="str" cm="1">
        <f t="array" aca="1" ref="A222" ca="1">INDIRECT($B$2&amp;"!"&amp;C222&amp;"15")</f>
        <v>validationRules</v>
      </c>
      <c r="B222" s="390" cm="1">
        <f t="array" aca="1" ref="B222" ca="1">IFERROR(INDIRECT($B$2&amp;"!"&amp;C222&amp;D222),"")</f>
        <v>0</v>
      </c>
      <c r="C222" s="280" t="s">
        <v>115</v>
      </c>
      <c r="D222" s="281">
        <f ca="1">IF(D220&gt;$O$2,0,IF(A222="eNd",1,0))+D220</f>
        <v>29</v>
      </c>
      <c r="F222" s="131" t="str">
        <f ca="1">IF(B222,"   "&amp;A222&amp;": [{type: 'required',message: '"&amp;B216&amp;" is required' }],","")</f>
        <v/>
      </c>
      <c r="G222" s="6"/>
      <c r="H222" s="6"/>
      <c r="I222" s="6"/>
      <c r="J222" s="6"/>
      <c r="K222" s="6"/>
      <c r="L222" s="6"/>
      <c r="M222" s="6"/>
    </row>
    <row r="223" spans="1:53" hidden="1">
      <c r="A223" s="123" t="str" cm="1">
        <f t="array" aca="1" ref="A223" ca="1">INDIRECT($B$2&amp;"!"&amp;C223&amp;"15")</f>
        <v>allowHiding</v>
      </c>
      <c r="B223" s="390" cm="1">
        <f t="array" aca="1" ref="B223" ca="1">IFERROR(INDIRECT($B$2&amp;"!"&amp;C223&amp;D223),"")</f>
        <v>0</v>
      </c>
      <c r="C223" s="284" t="s">
        <v>116</v>
      </c>
      <c r="D223" s="281">
        <f t="shared" ca="1" si="14"/>
        <v>29</v>
      </c>
      <c r="F223" s="131" t="str">
        <f ca="1">IF(OR(B223="",B223=0),"","   "&amp;A223&amp;": "&amp;B223&amp;",")</f>
        <v/>
      </c>
      <c r="G223" s="6"/>
      <c r="H223" s="6"/>
      <c r="I223" s="6"/>
      <c r="J223" s="6"/>
      <c r="K223" s="6"/>
      <c r="L223" s="6"/>
      <c r="M223" s="6"/>
    </row>
    <row r="224" spans="1:53" hidden="1">
      <c r="A224" s="123" t="str" cm="1">
        <f t="array" aca="1" ref="A224" ca="1">INDIRECT($B$2&amp;"!"&amp;C224&amp;"15")</f>
        <v>width</v>
      </c>
      <c r="B224" s="390" cm="1">
        <f t="array" aca="1" ref="B224" ca="1">IFERROR(INDIRECT($B$2&amp;"!"&amp;C224&amp;D224),"")</f>
        <v>0</v>
      </c>
      <c r="C224" s="284" t="s">
        <v>61</v>
      </c>
      <c r="D224" s="281">
        <f t="shared" ca="1" si="14"/>
        <v>29</v>
      </c>
      <c r="F224" s="131" t="str">
        <f ca="1">IF(OR(B224="",B224=0),"","   "&amp;A224&amp;": "&amp;B224&amp;",")</f>
        <v/>
      </c>
      <c r="G224" s="6"/>
      <c r="H224" s="6"/>
      <c r="I224" s="6"/>
      <c r="J224" s="6"/>
      <c r="K224" s="6"/>
      <c r="L224" s="6"/>
      <c r="M224" s="6"/>
    </row>
    <row r="225" spans="1:53" hidden="1">
      <c r="A225" s="123" t="str" cm="1">
        <f t="array" aca="1" ref="A225" ca="1">INDIRECT($B$2&amp;"!"&amp;C225&amp;"15")</f>
        <v>visible</v>
      </c>
      <c r="B225" s="393" t="str" cm="1">
        <f t="array" aca="1" ref="B225" ca="1">IFERROR(INDIRECT($B$2&amp;"!"&amp;C225&amp;D225),"")</f>
        <v/>
      </c>
      <c r="C225" s="284" t="s">
        <v>117</v>
      </c>
      <c r="D225" s="281">
        <f t="shared" ca="1" si="14"/>
        <v>29</v>
      </c>
      <c r="F225" s="131" t="str">
        <f ca="1">IF(OR(B225="",B225,B225=0),"","   "&amp;A225&amp;": "&amp;B225&amp;",")</f>
        <v/>
      </c>
      <c r="G225" s="6"/>
      <c r="H225" s="6"/>
      <c r="I225" s="6"/>
      <c r="J225" s="6"/>
      <c r="K225" s="6"/>
      <c r="L225" s="6"/>
      <c r="M225" s="6"/>
    </row>
    <row r="226" spans="1:53" hidden="1">
      <c r="A226" s="127" t="s">
        <v>1084</v>
      </c>
      <c r="B226" s="394"/>
      <c r="D226" s="281">
        <f t="shared" ca="1" si="14"/>
        <v>29</v>
      </c>
      <c r="F226" s="131" t="str">
        <f ca="1">IF(D225&gt;$O$2,"","},")</f>
        <v/>
      </c>
      <c r="G226" s="6"/>
      <c r="H226" s="6"/>
      <c r="I226" s="6"/>
      <c r="J226" s="6"/>
      <c r="K226" s="6"/>
      <c r="L226" s="6"/>
      <c r="M226" s="6"/>
    </row>
    <row r="227" spans="1:53" hidden="1">
      <c r="A227" s="384" t="s">
        <v>1085</v>
      </c>
      <c r="B227" s="390" cm="1">
        <f t="array" aca="1" ref="B227" ca="1">IFERROR(INDIRECT($B$2&amp;"!"&amp;C227&amp;D227),"")</f>
        <v>0</v>
      </c>
      <c r="C227" s="280" t="s">
        <v>96</v>
      </c>
      <c r="D227" s="281">
        <f ca="1">IF(D226&gt;$O$2,0,IF(A227="eNd",1,0))+D226</f>
        <v>29</v>
      </c>
      <c r="F227" s="131" t="str">
        <f ca="1">IF(OR(B227="",B227=0),"","{  "&amp;A227&amp;": "&amp;CHAR(34)&amp;$B227&amp;CHAR(34)&amp;",")</f>
        <v/>
      </c>
      <c r="G227" s="6"/>
      <c r="H227" s="6"/>
      <c r="I227" s="6"/>
      <c r="J227" s="6"/>
      <c r="K227" s="6"/>
      <c r="L227" s="6"/>
      <c r="M227" s="6"/>
    </row>
    <row r="228" spans="1:53" hidden="1">
      <c r="A228" s="123" t="str" cm="1">
        <f t="array" aca="1" ref="A228" ca="1">INDIRECT($B$2&amp;"!"&amp;C228&amp;"15")</f>
        <v>caption</v>
      </c>
      <c r="B228" s="390" t="str" cm="1">
        <f t="array" aca="1" ref="B228" ca="1">IFERROR(INDIRECT($B$2&amp;"!"&amp;C228&amp;D228),"")</f>
        <v/>
      </c>
      <c r="C228" s="280" t="s">
        <v>111</v>
      </c>
      <c r="D228" s="281">
        <f t="shared" ref="D228:D238" ca="1" si="15">IF(D227&gt;$O$2,0,IF(A228="eNd",1,0))+D227</f>
        <v>29</v>
      </c>
      <c r="F228" s="131" t="str">
        <f ca="1">IF(OR(B228="",B228=0),"","   "&amp;A228&amp;":"&amp;CHAR(34)&amp;B228&amp;CHAR(34)&amp;",")</f>
        <v/>
      </c>
      <c r="G228" s="6"/>
      <c r="H228" s="6"/>
      <c r="I228" s="6"/>
      <c r="J228" s="6"/>
      <c r="K228" s="6"/>
      <c r="L228" s="6"/>
      <c r="M228" s="6"/>
    </row>
    <row r="229" spans="1:53" hidden="1">
      <c r="A229" s="123" t="str" cm="1">
        <f t="array" aca="1" ref="A229" ca="1">INDIRECT($B$2&amp;"!"&amp;C229&amp;"15")</f>
        <v>sortOrder</v>
      </c>
      <c r="B229" s="390" t="str" cm="1">
        <f t="array" aca="1" ref="B229" ca="1">IFERROR(INDIRECT($B$2&amp;"!"&amp;C229&amp;D229),"")</f>
        <v/>
      </c>
      <c r="C229" s="280" t="s">
        <v>118</v>
      </c>
      <c r="D229" s="281">
        <f t="shared" ca="1" si="15"/>
        <v>29</v>
      </c>
      <c r="F229" s="131" t="str">
        <f ca="1">IF(OR(B229="",B229=0),"","   "&amp;A229&amp;":"&amp;CHAR(34)&amp;B229&amp;CHAR(34)&amp;",")</f>
        <v/>
      </c>
      <c r="G229" s="6"/>
      <c r="H229" s="6"/>
      <c r="I229" s="6"/>
      <c r="J229" s="6"/>
      <c r="K229" s="6"/>
      <c r="L229" s="6"/>
      <c r="M229" s="6"/>
    </row>
    <row r="230" spans="1:53" hidden="1">
      <c r="A230" s="123" t="str" cm="1">
        <f t="array" aca="1" ref="A230" ca="1">INDIRECT($B$2&amp;"!"&amp;C230&amp;"15")</f>
        <v>groupIndex</v>
      </c>
      <c r="B230" s="390" cm="1">
        <f t="array" aca="1" ref="B230" ca="1">IFERROR(INDIRECT($B$2&amp;"!"&amp;C230&amp;D230),"")</f>
        <v>0</v>
      </c>
      <c r="C230" s="281" t="s">
        <v>112</v>
      </c>
      <c r="D230" s="281">
        <f t="shared" ca="1" si="15"/>
        <v>29</v>
      </c>
      <c r="F230" s="131" t="str">
        <f ca="1">IF(OR(B230="",B230=0),"","   "&amp;A230&amp;": "&amp;B230-1&amp;",")</f>
        <v/>
      </c>
      <c r="G230" s="6"/>
      <c r="H230" s="6"/>
      <c r="I230" s="6"/>
      <c r="J230" s="6"/>
      <c r="K230" s="6"/>
      <c r="L230" s="6"/>
      <c r="M230" s="6"/>
    </row>
    <row r="231" spans="1:53" hidden="1">
      <c r="A231" s="123" t="str" cm="1">
        <f t="array" aca="1" ref="A231" ca="1">INDIRECT($B$2&amp;"!"&amp;C231&amp;"15")</f>
        <v>dataType</v>
      </c>
      <c r="B231" s="390" cm="1">
        <f t="array" aca="1" ref="B231" ca="1">IFERROR(INDIRECT($B$2&amp;"!"&amp;C231&amp;D231),"")</f>
        <v>0</v>
      </c>
      <c r="C231" s="281" t="s">
        <v>113</v>
      </c>
      <c r="D231" s="281">
        <f t="shared" ca="1" si="15"/>
        <v>29</v>
      </c>
      <c r="F231" s="131" t="str">
        <f ca="1">IF(OR(B231="",B231=0),"","   "&amp;A231&amp;":"&amp;CHAR(34)&amp;B231&amp;CHAR(34)&amp;",")</f>
        <v/>
      </c>
      <c r="G231" s="6"/>
      <c r="H231" s="6"/>
      <c r="I231" s="6"/>
      <c r="J231" s="6"/>
      <c r="K231" s="6"/>
      <c r="L231" s="6"/>
      <c r="M231" s="6"/>
    </row>
    <row r="232" spans="1:53" hidden="1">
      <c r="A232" s="123" t="str" cm="1">
        <f t="array" aca="1" ref="A232" ca="1">INDIRECT($B$2&amp;"!"&amp;C232&amp;"15")</f>
        <v>format</v>
      </c>
      <c r="B232" s="390" cm="1">
        <f t="array" aca="1" ref="B232" ca="1">IFERROR(INDIRECT($B$2&amp;"!"&amp;C232&amp;D232),"")</f>
        <v>0</v>
      </c>
      <c r="C232" s="281" t="s">
        <v>114</v>
      </c>
      <c r="D232" s="281">
        <f t="shared" ca="1" si="15"/>
        <v>29</v>
      </c>
      <c r="F232" s="131" t="str">
        <f ca="1">IF(OR(B232="",B232=0),"","   "&amp;A232&amp;":"&amp;B232&amp;",")</f>
        <v/>
      </c>
      <c r="G232" s="6"/>
      <c r="H232" s="6"/>
      <c r="I232" s="6"/>
      <c r="J232" s="6"/>
      <c r="K232" s="6"/>
      <c r="L232" s="6"/>
      <c r="M232" s="6"/>
    </row>
    <row r="233" spans="1:53" hidden="1">
      <c r="A233" s="123" t="str" cm="1">
        <f t="array" aca="1" ref="A233" ca="1">INDIRECT($B$2&amp;"!"&amp;C233&amp;"15")</f>
        <v>editorType</v>
      </c>
      <c r="B233" s="390" cm="1">
        <f t="array" aca="1" ref="B233" ca="1">IFERROR(INDIRECT($B$2&amp;"!"&amp;C233&amp;D233),"")</f>
        <v>0</v>
      </c>
      <c r="C233" s="281" t="s">
        <v>119</v>
      </c>
      <c r="D233" s="281">
        <f ca="1">IF(D232&gt;$O$2,0,IF(A233="eNd",1,0))+D232</f>
        <v>29</v>
      </c>
      <c r="F233" s="131" t="str">
        <f ca="1">IF(OR(B233="",B233=0),"","   "&amp;A233&amp;":"&amp;CHAR(34)&amp;B233&amp;CHAR(34)&amp;",")</f>
        <v/>
      </c>
      <c r="G233" s="6"/>
      <c r="H233" s="6"/>
      <c r="I233" s="6"/>
      <c r="J233" s="6"/>
      <c r="K233" s="6"/>
      <c r="L233" s="6"/>
      <c r="M233" s="6"/>
      <c r="BA233" s="6"/>
    </row>
    <row r="234" spans="1:53" hidden="1">
      <c r="A234" s="123" t="str" cm="1">
        <f t="array" aca="1" ref="A234" ca="1">INDIRECT($B$2&amp;"!"&amp;C234&amp;"15")</f>
        <v>validationRules</v>
      </c>
      <c r="B234" s="390" cm="1">
        <f t="array" aca="1" ref="B234" ca="1">IFERROR(INDIRECT($B$2&amp;"!"&amp;C234&amp;D234),"")</f>
        <v>0</v>
      </c>
      <c r="C234" s="280" t="s">
        <v>115</v>
      </c>
      <c r="D234" s="281">
        <f ca="1">IF(D232&gt;$O$2,0,IF(A234="eNd",1,0))+D232</f>
        <v>29</v>
      </c>
      <c r="F234" s="131" t="str">
        <f ca="1">IF(B234,"   "&amp;A234&amp;": [{type: 'required',message: '"&amp;B228&amp;" is required' }],","")</f>
        <v/>
      </c>
      <c r="G234" s="6"/>
      <c r="H234" s="6"/>
      <c r="I234" s="6"/>
      <c r="J234" s="6"/>
      <c r="K234" s="6"/>
      <c r="L234" s="6"/>
      <c r="M234" s="6"/>
    </row>
    <row r="235" spans="1:53" hidden="1">
      <c r="A235" s="123" t="str" cm="1">
        <f t="array" aca="1" ref="A235" ca="1">INDIRECT($B$2&amp;"!"&amp;C235&amp;"15")</f>
        <v>allowHiding</v>
      </c>
      <c r="B235" s="390" cm="1">
        <f t="array" aca="1" ref="B235" ca="1">IFERROR(INDIRECT($B$2&amp;"!"&amp;C235&amp;D235),"")</f>
        <v>0</v>
      </c>
      <c r="C235" s="284" t="s">
        <v>116</v>
      </c>
      <c r="D235" s="281">
        <f t="shared" ca="1" si="15"/>
        <v>29</v>
      </c>
      <c r="F235" s="131" t="str">
        <f ca="1">IF(OR(B235="",B235=0),"","   "&amp;A235&amp;": "&amp;B235&amp;",")</f>
        <v/>
      </c>
      <c r="G235" s="6"/>
      <c r="H235" s="6"/>
      <c r="I235" s="6"/>
      <c r="J235" s="6"/>
      <c r="K235" s="6"/>
      <c r="L235" s="6"/>
      <c r="M235" s="6"/>
    </row>
    <row r="236" spans="1:53" hidden="1">
      <c r="A236" s="123" t="str" cm="1">
        <f t="array" aca="1" ref="A236" ca="1">INDIRECT($B$2&amp;"!"&amp;C236&amp;"15")</f>
        <v>width</v>
      </c>
      <c r="B236" s="390" cm="1">
        <f t="array" aca="1" ref="B236" ca="1">IFERROR(INDIRECT($B$2&amp;"!"&amp;C236&amp;D236),"")</f>
        <v>0</v>
      </c>
      <c r="C236" s="284" t="s">
        <v>61</v>
      </c>
      <c r="D236" s="281">
        <f t="shared" ca="1" si="15"/>
        <v>29</v>
      </c>
      <c r="F236" s="131" t="str">
        <f ca="1">IF(OR(B236="",B236=0),"","   "&amp;A236&amp;": "&amp;B236&amp;",")</f>
        <v/>
      </c>
      <c r="G236" s="6"/>
      <c r="H236" s="6"/>
      <c r="I236" s="6"/>
      <c r="J236" s="6"/>
      <c r="K236" s="6"/>
      <c r="L236" s="6"/>
      <c r="M236" s="6"/>
    </row>
    <row r="237" spans="1:53" hidden="1">
      <c r="A237" s="123" t="str" cm="1">
        <f t="array" aca="1" ref="A237" ca="1">INDIRECT($B$2&amp;"!"&amp;C237&amp;"15")</f>
        <v>visible</v>
      </c>
      <c r="B237" s="393" t="str" cm="1">
        <f t="array" aca="1" ref="B237" ca="1">IFERROR(INDIRECT($B$2&amp;"!"&amp;C237&amp;D237),"")</f>
        <v/>
      </c>
      <c r="C237" s="284" t="s">
        <v>117</v>
      </c>
      <c r="D237" s="281">
        <f t="shared" ca="1" si="15"/>
        <v>29</v>
      </c>
      <c r="F237" s="131" t="str">
        <f ca="1">IF(OR(B237="",B237,B237=0),"","   "&amp;A237&amp;": "&amp;B237&amp;",")</f>
        <v/>
      </c>
      <c r="G237" s="6"/>
      <c r="H237" s="6"/>
      <c r="I237" s="6"/>
      <c r="J237" s="6"/>
      <c r="K237" s="6"/>
      <c r="L237" s="6"/>
      <c r="M237" s="6"/>
    </row>
    <row r="238" spans="1:53" hidden="1">
      <c r="A238" s="127" t="s">
        <v>1084</v>
      </c>
      <c r="B238" s="394"/>
      <c r="D238" s="281">
        <f t="shared" ca="1" si="15"/>
        <v>29</v>
      </c>
      <c r="F238" s="131" t="str">
        <f ca="1">IF(D237&gt;$O$2,"","},")</f>
        <v/>
      </c>
      <c r="G238" s="6"/>
      <c r="H238" s="6"/>
      <c r="I238" s="6"/>
      <c r="J238" s="6"/>
      <c r="K238" s="6"/>
      <c r="L238" s="6"/>
      <c r="M238" s="6"/>
    </row>
    <row r="239" spans="1:53" hidden="1">
      <c r="A239" s="384" t="s">
        <v>1085</v>
      </c>
      <c r="B239" s="390" cm="1">
        <f t="array" aca="1" ref="B239" ca="1">IFERROR(INDIRECT($B$2&amp;"!"&amp;C239&amp;D239),"")</f>
        <v>0</v>
      </c>
      <c r="C239" s="280" t="s">
        <v>96</v>
      </c>
      <c r="D239" s="281">
        <f ca="1">IF(D238&gt;$O$2,0,IF(A239="eNd",1,0))+D238</f>
        <v>29</v>
      </c>
      <c r="F239" s="131" t="str">
        <f ca="1">IF(OR(B239="",B239=0),"","{  "&amp;A239&amp;": "&amp;CHAR(34)&amp;$B239&amp;CHAR(34)&amp;",")</f>
        <v/>
      </c>
      <c r="G239" s="6"/>
      <c r="H239" s="6"/>
      <c r="I239" s="6"/>
      <c r="J239" s="6"/>
      <c r="K239" s="6"/>
      <c r="L239" s="6"/>
      <c r="M239" s="6"/>
    </row>
    <row r="240" spans="1:53" hidden="1">
      <c r="A240" s="123" t="str" cm="1">
        <f t="array" aca="1" ref="A240" ca="1">INDIRECT($B$2&amp;"!"&amp;C240&amp;"15")</f>
        <v>caption</v>
      </c>
      <c r="B240" s="390" t="str" cm="1">
        <f t="array" aca="1" ref="B240" ca="1">IFERROR(INDIRECT($B$2&amp;"!"&amp;C240&amp;D240),"")</f>
        <v/>
      </c>
      <c r="C240" s="280" t="s">
        <v>111</v>
      </c>
      <c r="D240" s="281">
        <f t="shared" ref="D240:D250" ca="1" si="16">IF(D239&gt;$O$2,0,IF(A240="eNd",1,0))+D239</f>
        <v>29</v>
      </c>
      <c r="F240" s="131" t="str">
        <f ca="1">IF(OR(B240="",B240=0),"","   "&amp;A240&amp;":"&amp;CHAR(34)&amp;B240&amp;CHAR(34)&amp;",")</f>
        <v/>
      </c>
      <c r="G240" s="6"/>
      <c r="H240" s="6"/>
      <c r="I240" s="6"/>
      <c r="J240" s="6"/>
      <c r="K240" s="6"/>
      <c r="L240" s="6"/>
      <c r="M240" s="6"/>
    </row>
    <row r="241" spans="1:53" hidden="1">
      <c r="A241" s="123" t="str" cm="1">
        <f t="array" aca="1" ref="A241" ca="1">INDIRECT($B$2&amp;"!"&amp;C241&amp;"15")</f>
        <v>sortOrder</v>
      </c>
      <c r="B241" s="390" t="str" cm="1">
        <f t="array" aca="1" ref="B241" ca="1">IFERROR(INDIRECT($B$2&amp;"!"&amp;C241&amp;D241),"")</f>
        <v/>
      </c>
      <c r="C241" s="280" t="s">
        <v>118</v>
      </c>
      <c r="D241" s="281">
        <f t="shared" ca="1" si="16"/>
        <v>29</v>
      </c>
      <c r="F241" s="131" t="str">
        <f ca="1">IF(OR(B241="",B241=0),"","   "&amp;A241&amp;":"&amp;CHAR(34)&amp;B241&amp;CHAR(34)&amp;",")</f>
        <v/>
      </c>
      <c r="G241" s="6"/>
      <c r="H241" s="6"/>
      <c r="I241" s="6"/>
      <c r="J241" s="6"/>
      <c r="K241" s="6"/>
      <c r="L241" s="6"/>
      <c r="M241" s="6"/>
    </row>
    <row r="242" spans="1:53" hidden="1">
      <c r="A242" s="123" t="str" cm="1">
        <f t="array" aca="1" ref="A242" ca="1">INDIRECT($B$2&amp;"!"&amp;C242&amp;"15")</f>
        <v>groupIndex</v>
      </c>
      <c r="B242" s="390" cm="1">
        <f t="array" aca="1" ref="B242" ca="1">IFERROR(INDIRECT($B$2&amp;"!"&amp;C242&amp;D242),"")</f>
        <v>0</v>
      </c>
      <c r="C242" s="281" t="s">
        <v>112</v>
      </c>
      <c r="D242" s="281">
        <f t="shared" ca="1" si="16"/>
        <v>29</v>
      </c>
      <c r="F242" s="131" t="str">
        <f ca="1">IF(OR(B242="",B242=0),"","   "&amp;A242&amp;": "&amp;B242-1&amp;",")</f>
        <v/>
      </c>
      <c r="G242" s="6"/>
      <c r="H242" s="6"/>
      <c r="I242" s="6"/>
      <c r="J242" s="6"/>
      <c r="K242" s="6"/>
      <c r="L242" s="6"/>
      <c r="M242" s="6"/>
    </row>
    <row r="243" spans="1:53" hidden="1">
      <c r="A243" s="123" t="str" cm="1">
        <f t="array" aca="1" ref="A243" ca="1">INDIRECT($B$2&amp;"!"&amp;C243&amp;"15")</f>
        <v>dataType</v>
      </c>
      <c r="B243" s="390" cm="1">
        <f t="array" aca="1" ref="B243" ca="1">IFERROR(INDIRECT($B$2&amp;"!"&amp;C243&amp;D243),"")</f>
        <v>0</v>
      </c>
      <c r="C243" s="281" t="s">
        <v>113</v>
      </c>
      <c r="D243" s="281">
        <f t="shared" ca="1" si="16"/>
        <v>29</v>
      </c>
      <c r="F243" s="131" t="str">
        <f ca="1">IF(OR(B243="",B243=0),"","   "&amp;A243&amp;":"&amp;CHAR(34)&amp;B243&amp;CHAR(34)&amp;",")</f>
        <v/>
      </c>
      <c r="G243" s="6"/>
      <c r="H243" s="6"/>
      <c r="I243" s="6"/>
      <c r="J243" s="6"/>
      <c r="K243" s="6"/>
      <c r="L243" s="6"/>
      <c r="M243" s="6"/>
    </row>
    <row r="244" spans="1:53" hidden="1">
      <c r="A244" s="123" t="str" cm="1">
        <f t="array" aca="1" ref="A244" ca="1">INDIRECT($B$2&amp;"!"&amp;C244&amp;"15")</f>
        <v>format</v>
      </c>
      <c r="B244" s="390" cm="1">
        <f t="array" aca="1" ref="B244" ca="1">IFERROR(INDIRECT($B$2&amp;"!"&amp;C244&amp;D244),"")</f>
        <v>0</v>
      </c>
      <c r="C244" s="281" t="s">
        <v>114</v>
      </c>
      <c r="D244" s="281">
        <f t="shared" ca="1" si="16"/>
        <v>29</v>
      </c>
      <c r="F244" s="131" t="str">
        <f ca="1">IF(OR(B244="",B244=0),"","   "&amp;A244&amp;":"&amp;B244&amp;",")</f>
        <v/>
      </c>
      <c r="G244" s="6"/>
      <c r="H244" s="6"/>
      <c r="I244" s="6"/>
      <c r="J244" s="6"/>
      <c r="K244" s="6"/>
      <c r="L244" s="6"/>
      <c r="M244" s="6"/>
    </row>
    <row r="245" spans="1:53" hidden="1">
      <c r="A245" s="123" t="str" cm="1">
        <f t="array" aca="1" ref="A245" ca="1">INDIRECT($B$2&amp;"!"&amp;C245&amp;"15")</f>
        <v>editorType</v>
      </c>
      <c r="B245" s="390" cm="1">
        <f t="array" aca="1" ref="B245" ca="1">IFERROR(INDIRECT($B$2&amp;"!"&amp;C245&amp;D245),"")</f>
        <v>0</v>
      </c>
      <c r="C245" s="281" t="s">
        <v>119</v>
      </c>
      <c r="D245" s="281">
        <f ca="1">IF(D244&gt;$O$2,0,IF(A245="eNd",1,0))+D244</f>
        <v>29</v>
      </c>
      <c r="F245" s="131" t="str">
        <f ca="1">IF(OR(B245="",B245=0),"","   "&amp;A245&amp;":"&amp;CHAR(34)&amp;B245&amp;CHAR(34)&amp;",")</f>
        <v/>
      </c>
      <c r="G245" s="6"/>
      <c r="H245" s="6"/>
      <c r="I245" s="6"/>
      <c r="J245" s="6"/>
      <c r="K245" s="6"/>
      <c r="L245" s="6"/>
      <c r="M245" s="6"/>
      <c r="BA245" s="6"/>
    </row>
    <row r="246" spans="1:53" hidden="1">
      <c r="A246" s="123" t="str" cm="1">
        <f t="array" aca="1" ref="A246" ca="1">INDIRECT($B$2&amp;"!"&amp;C246&amp;"15")</f>
        <v>validationRules</v>
      </c>
      <c r="B246" s="390" cm="1">
        <f t="array" aca="1" ref="B246" ca="1">IFERROR(INDIRECT($B$2&amp;"!"&amp;C246&amp;D246),"")</f>
        <v>0</v>
      </c>
      <c r="C246" s="280" t="s">
        <v>115</v>
      </c>
      <c r="D246" s="281">
        <f ca="1">IF(D244&gt;$O$2,0,IF(A246="eNd",1,0))+D244</f>
        <v>29</v>
      </c>
      <c r="F246" s="131" t="str">
        <f ca="1">IF(B246,"   "&amp;A246&amp;": [{type: 'required',message: '"&amp;B240&amp;" is required' }],","")</f>
        <v/>
      </c>
      <c r="G246" s="6"/>
      <c r="H246" s="6"/>
      <c r="I246" s="6"/>
      <c r="J246" s="6"/>
      <c r="K246" s="6"/>
      <c r="L246" s="6"/>
      <c r="M246" s="6"/>
    </row>
    <row r="247" spans="1:53" hidden="1">
      <c r="A247" s="123" t="str" cm="1">
        <f t="array" aca="1" ref="A247" ca="1">INDIRECT($B$2&amp;"!"&amp;C247&amp;"15")</f>
        <v>allowHiding</v>
      </c>
      <c r="B247" s="390" cm="1">
        <f t="array" aca="1" ref="B247" ca="1">IFERROR(INDIRECT($B$2&amp;"!"&amp;C247&amp;D247),"")</f>
        <v>0</v>
      </c>
      <c r="C247" s="284" t="s">
        <v>116</v>
      </c>
      <c r="D247" s="281">
        <f t="shared" ca="1" si="16"/>
        <v>29</v>
      </c>
      <c r="F247" s="131" t="str">
        <f ca="1">IF(OR(B247="",B247=0),"","   "&amp;A247&amp;": "&amp;B247&amp;",")</f>
        <v/>
      </c>
      <c r="G247" s="6"/>
      <c r="H247" s="6"/>
      <c r="I247" s="6"/>
      <c r="J247" s="6"/>
      <c r="K247" s="6"/>
      <c r="L247" s="6"/>
      <c r="M247" s="6"/>
    </row>
    <row r="248" spans="1:53" hidden="1">
      <c r="A248" s="123" t="str" cm="1">
        <f t="array" aca="1" ref="A248" ca="1">INDIRECT($B$2&amp;"!"&amp;C248&amp;"15")</f>
        <v>width</v>
      </c>
      <c r="B248" s="390" cm="1">
        <f t="array" aca="1" ref="B248" ca="1">IFERROR(INDIRECT($B$2&amp;"!"&amp;C248&amp;D248),"")</f>
        <v>0</v>
      </c>
      <c r="C248" s="284" t="s">
        <v>61</v>
      </c>
      <c r="D248" s="281">
        <f t="shared" ca="1" si="16"/>
        <v>29</v>
      </c>
      <c r="F248" s="131" t="str">
        <f ca="1">IF(OR(B248="",B248=0),"","   "&amp;A248&amp;": "&amp;B248&amp;",")</f>
        <v/>
      </c>
      <c r="G248" s="6"/>
      <c r="H248" s="6"/>
      <c r="I248" s="6"/>
      <c r="J248" s="6"/>
      <c r="K248" s="6"/>
      <c r="L248" s="6"/>
      <c r="M248" s="6"/>
    </row>
    <row r="249" spans="1:53" hidden="1">
      <c r="A249" s="123" t="str" cm="1">
        <f t="array" aca="1" ref="A249" ca="1">INDIRECT($B$2&amp;"!"&amp;C249&amp;"15")</f>
        <v>visible</v>
      </c>
      <c r="B249" s="393" t="str" cm="1">
        <f t="array" aca="1" ref="B249" ca="1">IFERROR(INDIRECT($B$2&amp;"!"&amp;C249&amp;D249),"")</f>
        <v/>
      </c>
      <c r="C249" s="284" t="s">
        <v>117</v>
      </c>
      <c r="D249" s="281">
        <f t="shared" ca="1" si="16"/>
        <v>29</v>
      </c>
      <c r="F249" s="131" t="str">
        <f ca="1">IF(OR(B249="",B249,B249=0),"","   "&amp;A249&amp;": "&amp;B249&amp;",")</f>
        <v/>
      </c>
      <c r="G249" s="6"/>
      <c r="H249" s="6"/>
      <c r="I249" s="6"/>
      <c r="J249" s="6"/>
      <c r="K249" s="6"/>
      <c r="L249" s="6"/>
      <c r="M249" s="6"/>
    </row>
    <row r="250" spans="1:53" hidden="1">
      <c r="A250" s="127" t="s">
        <v>1084</v>
      </c>
      <c r="B250" s="394"/>
      <c r="D250" s="281">
        <f t="shared" ca="1" si="16"/>
        <v>29</v>
      </c>
      <c r="F250" s="131" t="str">
        <f ca="1">IF(D249&gt;$O$2,"","},")</f>
        <v/>
      </c>
      <c r="G250" s="6"/>
      <c r="H250" s="6"/>
      <c r="I250" s="6"/>
      <c r="J250" s="6"/>
      <c r="K250" s="6"/>
      <c r="L250" s="6"/>
      <c r="M250" s="6"/>
    </row>
    <row r="251" spans="1:53" hidden="1">
      <c r="A251" s="384" t="s">
        <v>1085</v>
      </c>
      <c r="B251" s="390" cm="1">
        <f t="array" aca="1" ref="B251" ca="1">IFERROR(INDIRECT($B$2&amp;"!"&amp;C251&amp;D251),"")</f>
        <v>0</v>
      </c>
      <c r="C251" s="280" t="s">
        <v>96</v>
      </c>
      <c r="D251" s="281">
        <f ca="1">IF(D250&gt;$O$2,0,IF(A251="eNd",1,0))+D250</f>
        <v>29</v>
      </c>
      <c r="F251" s="131" t="str">
        <f ca="1">IF(OR(B251="",B251=0),"","{  "&amp;A251&amp;": "&amp;CHAR(34)&amp;$B251&amp;CHAR(34)&amp;",")</f>
        <v/>
      </c>
      <c r="G251" s="6"/>
      <c r="H251" s="6"/>
      <c r="I251" s="6"/>
      <c r="J251" s="6"/>
      <c r="K251" s="6"/>
      <c r="L251" s="6"/>
      <c r="M251" s="6"/>
    </row>
    <row r="252" spans="1:53" hidden="1">
      <c r="A252" s="123" t="str" cm="1">
        <f t="array" aca="1" ref="A252" ca="1">INDIRECT($B$2&amp;"!"&amp;C252&amp;"15")</f>
        <v>caption</v>
      </c>
      <c r="B252" s="390" t="str" cm="1">
        <f t="array" aca="1" ref="B252" ca="1">IFERROR(INDIRECT($B$2&amp;"!"&amp;C252&amp;D252),"")</f>
        <v/>
      </c>
      <c r="C252" s="280" t="s">
        <v>111</v>
      </c>
      <c r="D252" s="281">
        <f t="shared" ref="D252:D262" ca="1" si="17">IF(D251&gt;$O$2,0,IF(A252="eNd",1,0))+D251</f>
        <v>29</v>
      </c>
      <c r="F252" s="131" t="str">
        <f ca="1">IF(OR(B252="",B252=0),"","   "&amp;A252&amp;":"&amp;CHAR(34)&amp;B252&amp;CHAR(34)&amp;",")</f>
        <v/>
      </c>
      <c r="G252" s="6"/>
      <c r="H252" s="6"/>
      <c r="I252" s="6"/>
      <c r="J252" s="6"/>
      <c r="K252" s="6"/>
      <c r="L252" s="6"/>
      <c r="M252" s="6"/>
    </row>
    <row r="253" spans="1:53" hidden="1">
      <c r="A253" s="123" t="str" cm="1">
        <f t="array" aca="1" ref="A253" ca="1">INDIRECT($B$2&amp;"!"&amp;C253&amp;"15")</f>
        <v>sortOrder</v>
      </c>
      <c r="B253" s="390" t="str" cm="1">
        <f t="array" aca="1" ref="B253" ca="1">IFERROR(INDIRECT($B$2&amp;"!"&amp;C253&amp;D253),"")</f>
        <v/>
      </c>
      <c r="C253" s="280" t="s">
        <v>118</v>
      </c>
      <c r="D253" s="281">
        <f t="shared" ca="1" si="17"/>
        <v>29</v>
      </c>
      <c r="F253" s="131" t="str">
        <f ca="1">IF(OR(B253="",B253=0),"","   "&amp;A253&amp;":"&amp;CHAR(34)&amp;B253&amp;CHAR(34)&amp;",")</f>
        <v/>
      </c>
      <c r="G253" s="6"/>
      <c r="H253" s="6"/>
      <c r="I253" s="6"/>
      <c r="J253" s="6"/>
      <c r="K253" s="6"/>
      <c r="L253" s="6"/>
      <c r="M253" s="6"/>
    </row>
    <row r="254" spans="1:53" hidden="1">
      <c r="A254" s="123" t="str" cm="1">
        <f t="array" aca="1" ref="A254" ca="1">INDIRECT($B$2&amp;"!"&amp;C254&amp;"15")</f>
        <v>groupIndex</v>
      </c>
      <c r="B254" s="390" cm="1">
        <f t="array" aca="1" ref="B254" ca="1">IFERROR(INDIRECT($B$2&amp;"!"&amp;C254&amp;D254),"")</f>
        <v>0</v>
      </c>
      <c r="C254" s="281" t="s">
        <v>112</v>
      </c>
      <c r="D254" s="281">
        <f t="shared" ca="1" si="17"/>
        <v>29</v>
      </c>
      <c r="F254" s="131" t="str">
        <f ca="1">IF(OR(B254="",B254=0),"","   "&amp;A254&amp;": "&amp;B254-1&amp;",")</f>
        <v/>
      </c>
      <c r="G254" s="6"/>
      <c r="H254" s="6"/>
      <c r="I254" s="6"/>
      <c r="J254" s="6"/>
      <c r="K254" s="6"/>
      <c r="L254" s="6"/>
      <c r="M254" s="6"/>
    </row>
    <row r="255" spans="1:53" hidden="1">
      <c r="A255" s="123" t="str" cm="1">
        <f t="array" aca="1" ref="A255" ca="1">INDIRECT($B$2&amp;"!"&amp;C255&amp;"15")</f>
        <v>dataType</v>
      </c>
      <c r="B255" s="390" cm="1">
        <f t="array" aca="1" ref="B255" ca="1">IFERROR(INDIRECT($B$2&amp;"!"&amp;C255&amp;D255),"")</f>
        <v>0</v>
      </c>
      <c r="C255" s="281" t="s">
        <v>113</v>
      </c>
      <c r="D255" s="281">
        <f t="shared" ca="1" si="17"/>
        <v>29</v>
      </c>
      <c r="F255" s="131" t="str">
        <f ca="1">IF(OR(B255="",B255=0),"","   "&amp;A255&amp;":"&amp;CHAR(34)&amp;B255&amp;CHAR(34)&amp;",")</f>
        <v/>
      </c>
      <c r="G255" s="6"/>
      <c r="H255" s="6"/>
      <c r="I255" s="6"/>
      <c r="J255" s="6"/>
      <c r="K255" s="6"/>
      <c r="L255" s="6"/>
      <c r="M255" s="6"/>
    </row>
    <row r="256" spans="1:53" hidden="1">
      <c r="A256" s="123" t="str" cm="1">
        <f t="array" aca="1" ref="A256" ca="1">INDIRECT($B$2&amp;"!"&amp;C256&amp;"15")</f>
        <v>format</v>
      </c>
      <c r="B256" s="390" cm="1">
        <f t="array" aca="1" ref="B256" ca="1">IFERROR(INDIRECT($B$2&amp;"!"&amp;C256&amp;D256),"")</f>
        <v>0</v>
      </c>
      <c r="C256" s="281" t="s">
        <v>114</v>
      </c>
      <c r="D256" s="281">
        <f t="shared" ca="1" si="17"/>
        <v>29</v>
      </c>
      <c r="F256" s="131" t="str">
        <f ca="1">IF(OR(B256="",B256=0),"","   "&amp;A256&amp;":"&amp;B256&amp;",")</f>
        <v/>
      </c>
      <c r="G256" s="6"/>
      <c r="H256" s="6"/>
      <c r="I256" s="6"/>
      <c r="J256" s="6"/>
      <c r="K256" s="6"/>
      <c r="L256" s="6"/>
      <c r="M256" s="6"/>
    </row>
    <row r="257" spans="1:53" hidden="1">
      <c r="A257" s="123" t="str" cm="1">
        <f t="array" aca="1" ref="A257" ca="1">INDIRECT($B$2&amp;"!"&amp;C257&amp;"15")</f>
        <v>editorType</v>
      </c>
      <c r="B257" s="390" cm="1">
        <f t="array" aca="1" ref="B257" ca="1">IFERROR(INDIRECT($B$2&amp;"!"&amp;C257&amp;D257),"")</f>
        <v>0</v>
      </c>
      <c r="C257" s="281" t="s">
        <v>119</v>
      </c>
      <c r="D257" s="281">
        <f ca="1">IF(D256&gt;$O$2,0,IF(A257="eNd",1,0))+D256</f>
        <v>29</v>
      </c>
      <c r="F257" s="131" t="str">
        <f ca="1">IF(OR(B257="",B257=0),"","   "&amp;A257&amp;":"&amp;CHAR(34)&amp;B257&amp;CHAR(34)&amp;",")</f>
        <v/>
      </c>
      <c r="G257" s="6"/>
      <c r="H257" s="6"/>
      <c r="I257" s="6"/>
      <c r="J257" s="6"/>
      <c r="K257" s="6"/>
      <c r="L257" s="6"/>
      <c r="M257" s="6"/>
      <c r="BA257" s="6"/>
    </row>
    <row r="258" spans="1:53" hidden="1">
      <c r="A258" s="123" t="str" cm="1">
        <f t="array" aca="1" ref="A258" ca="1">INDIRECT($B$2&amp;"!"&amp;C258&amp;"15")</f>
        <v>validationRules</v>
      </c>
      <c r="B258" s="390" cm="1">
        <f t="array" aca="1" ref="B258" ca="1">IFERROR(INDIRECT($B$2&amp;"!"&amp;C258&amp;D258),"")</f>
        <v>0</v>
      </c>
      <c r="C258" s="280" t="s">
        <v>115</v>
      </c>
      <c r="D258" s="281">
        <f ca="1">IF(D256&gt;$O$2,0,IF(A258="eNd",1,0))+D256</f>
        <v>29</v>
      </c>
      <c r="F258" s="131" t="str">
        <f ca="1">IF(B258,"   "&amp;A258&amp;": [{type: 'required',message: '"&amp;B252&amp;" is required' }],","")</f>
        <v/>
      </c>
      <c r="G258" s="6"/>
      <c r="H258" s="6"/>
      <c r="I258" s="6"/>
      <c r="J258" s="6"/>
      <c r="K258" s="6"/>
      <c r="L258" s="6"/>
      <c r="M258" s="6"/>
    </row>
    <row r="259" spans="1:53" hidden="1">
      <c r="A259" s="123" t="str" cm="1">
        <f t="array" aca="1" ref="A259" ca="1">INDIRECT($B$2&amp;"!"&amp;C259&amp;"15")</f>
        <v>allowHiding</v>
      </c>
      <c r="B259" s="390" cm="1">
        <f t="array" aca="1" ref="B259" ca="1">IFERROR(INDIRECT($B$2&amp;"!"&amp;C259&amp;D259),"")</f>
        <v>0</v>
      </c>
      <c r="C259" s="284" t="s">
        <v>116</v>
      </c>
      <c r="D259" s="281">
        <f t="shared" ca="1" si="17"/>
        <v>29</v>
      </c>
      <c r="F259" s="131" t="str">
        <f ca="1">IF(OR(B259="",B259=0),"","   "&amp;A259&amp;": "&amp;B259&amp;",")</f>
        <v/>
      </c>
      <c r="G259" s="6"/>
      <c r="H259" s="6"/>
      <c r="I259" s="6"/>
      <c r="J259" s="6"/>
      <c r="K259" s="6"/>
      <c r="L259" s="6"/>
      <c r="M259" s="6"/>
    </row>
    <row r="260" spans="1:53" hidden="1">
      <c r="A260" s="123" t="str" cm="1">
        <f t="array" aca="1" ref="A260" ca="1">INDIRECT($B$2&amp;"!"&amp;C260&amp;"15")</f>
        <v>width</v>
      </c>
      <c r="B260" s="390" cm="1">
        <f t="array" aca="1" ref="B260" ca="1">IFERROR(INDIRECT($B$2&amp;"!"&amp;C260&amp;D260),"")</f>
        <v>0</v>
      </c>
      <c r="C260" s="284" t="s">
        <v>61</v>
      </c>
      <c r="D260" s="281">
        <f t="shared" ca="1" si="17"/>
        <v>29</v>
      </c>
      <c r="F260" s="131" t="str">
        <f ca="1">IF(OR(B260="",B260=0),"","   "&amp;A260&amp;": "&amp;B260&amp;",")</f>
        <v/>
      </c>
      <c r="G260" s="6"/>
      <c r="H260" s="6"/>
      <c r="I260" s="6"/>
      <c r="J260" s="6"/>
      <c r="K260" s="6"/>
      <c r="L260" s="6"/>
      <c r="M260" s="6"/>
    </row>
    <row r="261" spans="1:53" hidden="1">
      <c r="A261" s="123" t="str" cm="1">
        <f t="array" aca="1" ref="A261" ca="1">INDIRECT($B$2&amp;"!"&amp;C261&amp;"15")</f>
        <v>visible</v>
      </c>
      <c r="B261" s="393" t="str" cm="1">
        <f t="array" aca="1" ref="B261" ca="1">IFERROR(INDIRECT($B$2&amp;"!"&amp;C261&amp;D261),"")</f>
        <v/>
      </c>
      <c r="C261" s="284" t="s">
        <v>117</v>
      </c>
      <c r="D261" s="281">
        <f t="shared" ca="1" si="17"/>
        <v>29</v>
      </c>
      <c r="F261" s="131" t="str">
        <f ca="1">IF(OR(B261="",B261,B261=0),"","   "&amp;A261&amp;": "&amp;B261&amp;",")</f>
        <v/>
      </c>
      <c r="G261" s="6"/>
      <c r="H261" s="6"/>
      <c r="I261" s="6"/>
      <c r="J261" s="6"/>
      <c r="K261" s="6"/>
      <c r="L261" s="6"/>
      <c r="M261" s="6"/>
    </row>
    <row r="262" spans="1:53" hidden="1">
      <c r="A262" s="127" t="s">
        <v>1084</v>
      </c>
      <c r="B262" s="394"/>
      <c r="D262" s="281">
        <f t="shared" ca="1" si="17"/>
        <v>29</v>
      </c>
      <c r="F262" s="131" t="str">
        <f ca="1">IF(D261&gt;$O$2,"","},")</f>
        <v/>
      </c>
      <c r="G262" s="6"/>
      <c r="H262" s="6"/>
      <c r="I262" s="6"/>
      <c r="J262" s="6"/>
      <c r="K262" s="6"/>
      <c r="L262" s="6"/>
      <c r="M262" s="6"/>
    </row>
    <row r="263" spans="1:53" hidden="1">
      <c r="A263" s="384" t="s">
        <v>1085</v>
      </c>
      <c r="B263" s="390" cm="1">
        <f t="array" aca="1" ref="B263" ca="1">IFERROR(INDIRECT($B$2&amp;"!"&amp;C263&amp;D263),"")</f>
        <v>0</v>
      </c>
      <c r="C263" s="280" t="s">
        <v>96</v>
      </c>
      <c r="D263" s="281">
        <f ca="1">IF(D262&gt;$O$2,0,IF(A263="eNd",1,0))+D262</f>
        <v>29</v>
      </c>
      <c r="F263" s="131" t="str">
        <f ca="1">IF(OR(B263="",B263=0),"","{  "&amp;A263&amp;": "&amp;CHAR(34)&amp;$B263&amp;CHAR(34)&amp;",")</f>
        <v/>
      </c>
      <c r="G263" s="6"/>
      <c r="H263" s="6"/>
      <c r="I263" s="6"/>
      <c r="J263" s="6"/>
      <c r="K263" s="6"/>
      <c r="L263" s="6"/>
      <c r="M263" s="6"/>
    </row>
    <row r="264" spans="1:53" hidden="1">
      <c r="A264" s="123" t="str" cm="1">
        <f t="array" aca="1" ref="A264" ca="1">INDIRECT($B$2&amp;"!"&amp;C264&amp;"15")</f>
        <v>caption</v>
      </c>
      <c r="B264" s="390" t="str" cm="1">
        <f t="array" aca="1" ref="B264" ca="1">IFERROR(INDIRECT($B$2&amp;"!"&amp;C264&amp;D264),"")</f>
        <v/>
      </c>
      <c r="C264" s="280" t="s">
        <v>111</v>
      </c>
      <c r="D264" s="281">
        <f t="shared" ref="D264:D274" ca="1" si="18">IF(D263&gt;$O$2,0,IF(A264="eNd",1,0))+D263</f>
        <v>29</v>
      </c>
      <c r="F264" s="131" t="str">
        <f ca="1">IF(OR(B264="",B264=0),"","   "&amp;A264&amp;":"&amp;CHAR(34)&amp;B264&amp;CHAR(34)&amp;",")</f>
        <v/>
      </c>
      <c r="G264" s="6"/>
      <c r="H264" s="6"/>
      <c r="I264" s="6"/>
      <c r="J264" s="6"/>
      <c r="K264" s="6"/>
      <c r="L264" s="6"/>
      <c r="M264" s="6"/>
    </row>
    <row r="265" spans="1:53" hidden="1">
      <c r="A265" s="123" t="str" cm="1">
        <f t="array" aca="1" ref="A265" ca="1">INDIRECT($B$2&amp;"!"&amp;C265&amp;"15")</f>
        <v>sortOrder</v>
      </c>
      <c r="B265" s="390" t="str" cm="1">
        <f t="array" aca="1" ref="B265" ca="1">IFERROR(INDIRECT($B$2&amp;"!"&amp;C265&amp;D265),"")</f>
        <v/>
      </c>
      <c r="C265" s="280" t="s">
        <v>118</v>
      </c>
      <c r="D265" s="281">
        <f t="shared" ca="1" si="18"/>
        <v>29</v>
      </c>
      <c r="F265" s="131" t="str">
        <f ca="1">IF(OR(B265="",B265=0),"","   "&amp;A265&amp;":"&amp;CHAR(34)&amp;B265&amp;CHAR(34)&amp;",")</f>
        <v/>
      </c>
      <c r="G265" s="6"/>
      <c r="H265" s="6"/>
      <c r="I265" s="6"/>
      <c r="J265" s="6"/>
      <c r="K265" s="6"/>
      <c r="L265" s="6"/>
      <c r="M265" s="6"/>
    </row>
    <row r="266" spans="1:53" hidden="1">
      <c r="A266" s="123" t="str" cm="1">
        <f t="array" aca="1" ref="A266" ca="1">INDIRECT($B$2&amp;"!"&amp;C266&amp;"15")</f>
        <v>groupIndex</v>
      </c>
      <c r="B266" s="390" cm="1">
        <f t="array" aca="1" ref="B266" ca="1">IFERROR(INDIRECT($B$2&amp;"!"&amp;C266&amp;D266),"")</f>
        <v>0</v>
      </c>
      <c r="C266" s="281" t="s">
        <v>112</v>
      </c>
      <c r="D266" s="281">
        <f t="shared" ca="1" si="18"/>
        <v>29</v>
      </c>
      <c r="F266" s="131" t="str">
        <f ca="1">IF(OR(B266="",B266=0),"","   "&amp;A266&amp;": "&amp;B266-1&amp;",")</f>
        <v/>
      </c>
      <c r="G266" s="6"/>
      <c r="H266" s="6"/>
      <c r="I266" s="6"/>
      <c r="J266" s="6"/>
      <c r="K266" s="6"/>
      <c r="L266" s="6"/>
      <c r="M266" s="6"/>
    </row>
    <row r="267" spans="1:53" hidden="1">
      <c r="A267" s="123" t="str" cm="1">
        <f t="array" aca="1" ref="A267" ca="1">INDIRECT($B$2&amp;"!"&amp;C267&amp;"15")</f>
        <v>dataType</v>
      </c>
      <c r="B267" s="390" cm="1">
        <f t="array" aca="1" ref="B267" ca="1">IFERROR(INDIRECT($B$2&amp;"!"&amp;C267&amp;D267),"")</f>
        <v>0</v>
      </c>
      <c r="C267" s="281" t="s">
        <v>113</v>
      </c>
      <c r="D267" s="281">
        <f t="shared" ca="1" si="18"/>
        <v>29</v>
      </c>
      <c r="F267" s="131" t="str">
        <f ca="1">IF(OR(B267="",B267=0),"","   "&amp;A267&amp;":"&amp;CHAR(34)&amp;B267&amp;CHAR(34)&amp;",")</f>
        <v/>
      </c>
      <c r="G267" s="6"/>
      <c r="H267" s="6"/>
      <c r="I267" s="6"/>
      <c r="J267" s="6"/>
      <c r="K267" s="6"/>
      <c r="L267" s="6"/>
      <c r="M267" s="6"/>
    </row>
    <row r="268" spans="1:53" hidden="1">
      <c r="A268" s="123" t="str" cm="1">
        <f t="array" aca="1" ref="A268" ca="1">INDIRECT($B$2&amp;"!"&amp;C268&amp;"15")</f>
        <v>format</v>
      </c>
      <c r="B268" s="390" cm="1">
        <f t="array" aca="1" ref="B268" ca="1">IFERROR(INDIRECT($B$2&amp;"!"&amp;C268&amp;D268),"")</f>
        <v>0</v>
      </c>
      <c r="C268" s="281" t="s">
        <v>114</v>
      </c>
      <c r="D268" s="281">
        <f t="shared" ca="1" si="18"/>
        <v>29</v>
      </c>
      <c r="F268" s="131" t="str">
        <f ca="1">IF(OR(B268="",B268=0),"","   "&amp;A268&amp;":"&amp;B268&amp;",")</f>
        <v/>
      </c>
      <c r="G268" s="6"/>
      <c r="H268" s="6"/>
      <c r="I268" s="6"/>
      <c r="J268" s="6"/>
      <c r="K268" s="6"/>
      <c r="L268" s="6"/>
      <c r="M268" s="6"/>
    </row>
    <row r="269" spans="1:53" hidden="1">
      <c r="A269" s="123" t="str" cm="1">
        <f t="array" aca="1" ref="A269" ca="1">INDIRECT($B$2&amp;"!"&amp;C269&amp;"15")</f>
        <v>editorType</v>
      </c>
      <c r="B269" s="390" cm="1">
        <f t="array" aca="1" ref="B269" ca="1">IFERROR(INDIRECT($B$2&amp;"!"&amp;C269&amp;D269),"")</f>
        <v>0</v>
      </c>
      <c r="C269" s="281" t="s">
        <v>119</v>
      </c>
      <c r="D269" s="281">
        <f ca="1">IF(D268&gt;$O$2,0,IF(A269="eNd",1,0))+D268</f>
        <v>29</v>
      </c>
      <c r="F269" s="131" t="str">
        <f ca="1">IF(OR(B269="",B269=0),"","   "&amp;A269&amp;":"&amp;CHAR(34)&amp;B269&amp;CHAR(34)&amp;",")</f>
        <v/>
      </c>
      <c r="G269" s="6"/>
      <c r="H269" s="6"/>
      <c r="I269" s="6"/>
      <c r="J269" s="6"/>
      <c r="K269" s="6"/>
      <c r="L269" s="6"/>
      <c r="M269" s="6"/>
      <c r="BA269" s="6"/>
    </row>
    <row r="270" spans="1:53" hidden="1">
      <c r="A270" s="123" t="str" cm="1">
        <f t="array" aca="1" ref="A270" ca="1">INDIRECT($B$2&amp;"!"&amp;C270&amp;"15")</f>
        <v>validationRules</v>
      </c>
      <c r="B270" s="390" cm="1">
        <f t="array" aca="1" ref="B270" ca="1">IFERROR(INDIRECT($B$2&amp;"!"&amp;C270&amp;D270),"")</f>
        <v>0</v>
      </c>
      <c r="C270" s="280" t="s">
        <v>115</v>
      </c>
      <c r="D270" s="281">
        <f ca="1">IF(D268&gt;$O$2,0,IF(A270="eNd",1,0))+D268</f>
        <v>29</v>
      </c>
      <c r="F270" s="131" t="str">
        <f ca="1">IF(B270,"   "&amp;A270&amp;": [{type: 'required',message: '"&amp;B264&amp;" is required' }],","")</f>
        <v/>
      </c>
      <c r="G270" s="6"/>
      <c r="H270" s="6"/>
      <c r="I270" s="6"/>
      <c r="J270" s="6"/>
      <c r="K270" s="6"/>
      <c r="L270" s="6"/>
      <c r="M270" s="6"/>
    </row>
    <row r="271" spans="1:53" hidden="1">
      <c r="A271" s="123" t="str" cm="1">
        <f t="array" aca="1" ref="A271" ca="1">INDIRECT($B$2&amp;"!"&amp;C271&amp;"15")</f>
        <v>allowHiding</v>
      </c>
      <c r="B271" s="390" cm="1">
        <f t="array" aca="1" ref="B271" ca="1">IFERROR(INDIRECT($B$2&amp;"!"&amp;C271&amp;D271),"")</f>
        <v>0</v>
      </c>
      <c r="C271" s="284" t="s">
        <v>116</v>
      </c>
      <c r="D271" s="281">
        <f t="shared" ca="1" si="18"/>
        <v>29</v>
      </c>
      <c r="F271" s="131" t="str">
        <f ca="1">IF(OR(B271="",B271=0),"","   "&amp;A271&amp;": "&amp;B271&amp;",")</f>
        <v/>
      </c>
      <c r="G271" s="6"/>
      <c r="H271" s="6"/>
      <c r="I271" s="6"/>
      <c r="J271" s="6"/>
      <c r="K271" s="6"/>
      <c r="L271" s="6"/>
      <c r="M271" s="6"/>
    </row>
    <row r="272" spans="1:53" hidden="1">
      <c r="A272" s="123" t="str" cm="1">
        <f t="array" aca="1" ref="A272" ca="1">INDIRECT($B$2&amp;"!"&amp;C272&amp;"15")</f>
        <v>width</v>
      </c>
      <c r="B272" s="390" cm="1">
        <f t="array" aca="1" ref="B272" ca="1">IFERROR(INDIRECT($B$2&amp;"!"&amp;C272&amp;D272),"")</f>
        <v>0</v>
      </c>
      <c r="C272" s="284" t="s">
        <v>61</v>
      </c>
      <c r="D272" s="281">
        <f t="shared" ca="1" si="18"/>
        <v>29</v>
      </c>
      <c r="F272" s="131" t="str">
        <f ca="1">IF(OR(B272="",B272=0),"","   "&amp;A272&amp;": "&amp;B272&amp;",")</f>
        <v/>
      </c>
      <c r="G272" s="6"/>
      <c r="H272" s="6"/>
      <c r="I272" s="6"/>
      <c r="J272" s="6"/>
      <c r="K272" s="6"/>
      <c r="L272" s="6"/>
      <c r="M272" s="6"/>
    </row>
    <row r="273" spans="1:53" hidden="1">
      <c r="A273" s="123" t="str" cm="1">
        <f t="array" aca="1" ref="A273" ca="1">INDIRECT($B$2&amp;"!"&amp;C273&amp;"15")</f>
        <v>visible</v>
      </c>
      <c r="B273" s="393" t="str" cm="1">
        <f t="array" aca="1" ref="B273" ca="1">IFERROR(INDIRECT($B$2&amp;"!"&amp;C273&amp;D273),"")</f>
        <v/>
      </c>
      <c r="C273" s="284" t="s">
        <v>117</v>
      </c>
      <c r="D273" s="281">
        <f t="shared" ca="1" si="18"/>
        <v>29</v>
      </c>
      <c r="F273" s="131" t="str">
        <f ca="1">IF(OR(B273="",B273,B273=0),"","   "&amp;A273&amp;": "&amp;B273&amp;",")</f>
        <v/>
      </c>
      <c r="G273" s="6"/>
      <c r="H273" s="6"/>
      <c r="I273" s="6"/>
      <c r="J273" s="6"/>
      <c r="K273" s="6"/>
      <c r="L273" s="6"/>
      <c r="M273" s="6"/>
    </row>
    <row r="274" spans="1:53" hidden="1">
      <c r="A274" s="127" t="s">
        <v>1084</v>
      </c>
      <c r="B274" s="394"/>
      <c r="D274" s="281">
        <f t="shared" ca="1" si="18"/>
        <v>29</v>
      </c>
      <c r="F274" s="131" t="str">
        <f ca="1">IF(D273&gt;$O$2,"","},")</f>
        <v/>
      </c>
      <c r="G274" s="6"/>
      <c r="H274" s="6"/>
      <c r="I274" s="6"/>
      <c r="J274" s="6"/>
      <c r="K274" s="6"/>
      <c r="L274" s="6"/>
      <c r="M274" s="6"/>
    </row>
    <row r="275" spans="1:53" hidden="1">
      <c r="A275" s="384" t="s">
        <v>1085</v>
      </c>
      <c r="B275" s="390" cm="1">
        <f t="array" aca="1" ref="B275" ca="1">IFERROR(INDIRECT($B$2&amp;"!"&amp;C275&amp;D275),"")</f>
        <v>0</v>
      </c>
      <c r="C275" s="280" t="s">
        <v>96</v>
      </c>
      <c r="D275" s="281">
        <f ca="1">IF(D274&gt;$O$2,0,IF(A275="eNd",1,0))+D274</f>
        <v>29</v>
      </c>
      <c r="F275" s="131" t="str">
        <f ca="1">IF(OR(B275="",B275=0),"","{  "&amp;A275&amp;": "&amp;CHAR(34)&amp;$B275&amp;CHAR(34)&amp;",")</f>
        <v/>
      </c>
      <c r="G275" s="6"/>
      <c r="H275" s="6"/>
      <c r="I275" s="6"/>
      <c r="J275" s="6"/>
      <c r="K275" s="6"/>
      <c r="L275" s="6"/>
      <c r="M275" s="6"/>
    </row>
    <row r="276" spans="1:53" hidden="1">
      <c r="A276" s="123" t="str" cm="1">
        <f t="array" aca="1" ref="A276" ca="1">INDIRECT($B$2&amp;"!"&amp;C276&amp;"15")</f>
        <v>caption</v>
      </c>
      <c r="B276" s="390" t="str" cm="1">
        <f t="array" aca="1" ref="B276" ca="1">IFERROR(INDIRECT($B$2&amp;"!"&amp;C276&amp;D276),"")</f>
        <v/>
      </c>
      <c r="C276" s="280" t="s">
        <v>111</v>
      </c>
      <c r="D276" s="281">
        <f t="shared" ref="D276:D286" ca="1" si="19">IF(D275&gt;$O$2,0,IF(A276="eNd",1,0))+D275</f>
        <v>29</v>
      </c>
      <c r="F276" s="131" t="str">
        <f ca="1">IF(OR(B276="",B276=0),"","   "&amp;A276&amp;":"&amp;CHAR(34)&amp;B276&amp;CHAR(34)&amp;",")</f>
        <v/>
      </c>
      <c r="G276" s="6"/>
      <c r="H276" s="6"/>
      <c r="I276" s="6"/>
      <c r="J276" s="6"/>
      <c r="K276" s="6"/>
      <c r="L276" s="6"/>
      <c r="M276" s="6"/>
    </row>
    <row r="277" spans="1:53" hidden="1">
      <c r="A277" s="123" t="str" cm="1">
        <f t="array" aca="1" ref="A277" ca="1">INDIRECT($B$2&amp;"!"&amp;C277&amp;"15")</f>
        <v>sortOrder</v>
      </c>
      <c r="B277" s="390" t="str" cm="1">
        <f t="array" aca="1" ref="B277" ca="1">IFERROR(INDIRECT($B$2&amp;"!"&amp;C277&amp;D277),"")</f>
        <v/>
      </c>
      <c r="C277" s="280" t="s">
        <v>118</v>
      </c>
      <c r="D277" s="281">
        <f t="shared" ca="1" si="19"/>
        <v>29</v>
      </c>
      <c r="F277" s="131" t="str">
        <f ca="1">IF(OR(B277="",B277=0),"","   "&amp;A277&amp;":"&amp;CHAR(34)&amp;B277&amp;CHAR(34)&amp;",")</f>
        <v/>
      </c>
      <c r="G277" s="6"/>
      <c r="H277" s="6"/>
      <c r="I277" s="6"/>
      <c r="J277" s="6"/>
      <c r="K277" s="6"/>
      <c r="L277" s="6"/>
      <c r="M277" s="6"/>
    </row>
    <row r="278" spans="1:53" hidden="1">
      <c r="A278" s="123" t="str" cm="1">
        <f t="array" aca="1" ref="A278" ca="1">INDIRECT($B$2&amp;"!"&amp;C278&amp;"15")</f>
        <v>groupIndex</v>
      </c>
      <c r="B278" s="390" cm="1">
        <f t="array" aca="1" ref="B278" ca="1">IFERROR(INDIRECT($B$2&amp;"!"&amp;C278&amp;D278),"")</f>
        <v>0</v>
      </c>
      <c r="C278" s="281" t="s">
        <v>112</v>
      </c>
      <c r="D278" s="281">
        <f t="shared" ca="1" si="19"/>
        <v>29</v>
      </c>
      <c r="F278" s="131" t="str">
        <f ca="1">IF(OR(B278="",B278=0),"","   "&amp;A278&amp;": "&amp;B278-1&amp;",")</f>
        <v/>
      </c>
      <c r="G278" s="6"/>
      <c r="H278" s="6"/>
      <c r="I278" s="6"/>
      <c r="J278" s="6"/>
      <c r="K278" s="6"/>
      <c r="L278" s="6"/>
      <c r="M278" s="6"/>
    </row>
    <row r="279" spans="1:53" hidden="1">
      <c r="A279" s="123" t="str" cm="1">
        <f t="array" aca="1" ref="A279" ca="1">INDIRECT($B$2&amp;"!"&amp;C279&amp;"15")</f>
        <v>dataType</v>
      </c>
      <c r="B279" s="390" cm="1">
        <f t="array" aca="1" ref="B279" ca="1">IFERROR(INDIRECT($B$2&amp;"!"&amp;C279&amp;D279),"")</f>
        <v>0</v>
      </c>
      <c r="C279" s="281" t="s">
        <v>113</v>
      </c>
      <c r="D279" s="281">
        <f t="shared" ca="1" si="19"/>
        <v>29</v>
      </c>
      <c r="F279" s="131" t="str">
        <f ca="1">IF(OR(B279="",B279=0),"","   "&amp;A279&amp;":"&amp;CHAR(34)&amp;B279&amp;CHAR(34)&amp;",")</f>
        <v/>
      </c>
      <c r="G279" s="6"/>
      <c r="H279" s="6"/>
      <c r="I279" s="6"/>
      <c r="J279" s="6"/>
      <c r="K279" s="6"/>
      <c r="L279" s="6"/>
      <c r="M279" s="6"/>
    </row>
    <row r="280" spans="1:53" hidden="1">
      <c r="A280" s="123" t="str" cm="1">
        <f t="array" aca="1" ref="A280" ca="1">INDIRECT($B$2&amp;"!"&amp;C280&amp;"15")</f>
        <v>format</v>
      </c>
      <c r="B280" s="390" cm="1">
        <f t="array" aca="1" ref="B280" ca="1">IFERROR(INDIRECT($B$2&amp;"!"&amp;C280&amp;D280),"")</f>
        <v>0</v>
      </c>
      <c r="C280" s="281" t="s">
        <v>114</v>
      </c>
      <c r="D280" s="281">
        <f t="shared" ca="1" si="19"/>
        <v>29</v>
      </c>
      <c r="F280" s="131" t="str">
        <f ca="1">IF(OR(B280="",B280=0),"","   "&amp;A280&amp;":"&amp;B280&amp;",")</f>
        <v/>
      </c>
      <c r="G280" s="6"/>
      <c r="H280" s="6"/>
      <c r="I280" s="6"/>
      <c r="J280" s="6"/>
      <c r="K280" s="6"/>
      <c r="L280" s="6"/>
      <c r="M280" s="6"/>
    </row>
    <row r="281" spans="1:53" hidden="1">
      <c r="A281" s="123" t="str" cm="1">
        <f t="array" aca="1" ref="A281" ca="1">INDIRECT($B$2&amp;"!"&amp;C281&amp;"15")</f>
        <v>editorType</v>
      </c>
      <c r="B281" s="390" cm="1">
        <f t="array" aca="1" ref="B281" ca="1">IFERROR(INDIRECT($B$2&amp;"!"&amp;C281&amp;D281),"")</f>
        <v>0</v>
      </c>
      <c r="C281" s="281" t="s">
        <v>119</v>
      </c>
      <c r="D281" s="281">
        <f ca="1">IF(D280&gt;$O$2,0,IF(A281="eNd",1,0))+D280</f>
        <v>29</v>
      </c>
      <c r="F281" s="131" t="str">
        <f ca="1">IF(OR(B281="",B281=0),"","   "&amp;A281&amp;":"&amp;CHAR(34)&amp;B281&amp;CHAR(34)&amp;",")</f>
        <v/>
      </c>
      <c r="G281" s="6"/>
      <c r="H281" s="6"/>
      <c r="I281" s="6"/>
      <c r="J281" s="6"/>
      <c r="K281" s="6"/>
      <c r="L281" s="6"/>
      <c r="M281" s="6"/>
      <c r="BA281" s="6"/>
    </row>
    <row r="282" spans="1:53" hidden="1">
      <c r="A282" s="123" t="str" cm="1">
        <f t="array" aca="1" ref="A282" ca="1">INDIRECT($B$2&amp;"!"&amp;C282&amp;"15")</f>
        <v>validationRules</v>
      </c>
      <c r="B282" s="390" cm="1">
        <f t="array" aca="1" ref="B282" ca="1">IFERROR(INDIRECT($B$2&amp;"!"&amp;C282&amp;D282),"")</f>
        <v>0</v>
      </c>
      <c r="C282" s="280" t="s">
        <v>115</v>
      </c>
      <c r="D282" s="281">
        <f ca="1">IF(D280&gt;$O$2,0,IF(A282="eNd",1,0))+D280</f>
        <v>29</v>
      </c>
      <c r="F282" s="131" t="str">
        <f ca="1">IF(B282,"   "&amp;A282&amp;": [{type: 'required',message: '"&amp;B276&amp;" is required' }],","")</f>
        <v/>
      </c>
      <c r="G282" s="6"/>
      <c r="H282" s="6"/>
      <c r="I282" s="6"/>
      <c r="J282" s="6"/>
      <c r="K282" s="6"/>
      <c r="L282" s="6"/>
      <c r="M282" s="6"/>
    </row>
    <row r="283" spans="1:53" hidden="1">
      <c r="A283" s="123" t="str" cm="1">
        <f t="array" aca="1" ref="A283" ca="1">INDIRECT($B$2&amp;"!"&amp;C283&amp;"15")</f>
        <v>allowHiding</v>
      </c>
      <c r="B283" s="390" cm="1">
        <f t="array" aca="1" ref="B283" ca="1">IFERROR(INDIRECT($B$2&amp;"!"&amp;C283&amp;D283),"")</f>
        <v>0</v>
      </c>
      <c r="C283" s="284" t="s">
        <v>116</v>
      </c>
      <c r="D283" s="281">
        <f t="shared" ca="1" si="19"/>
        <v>29</v>
      </c>
      <c r="F283" s="131" t="str">
        <f ca="1">IF(OR(B283="",B283=0),"","   "&amp;A283&amp;": "&amp;B283&amp;",")</f>
        <v/>
      </c>
      <c r="G283" s="6"/>
      <c r="H283" s="6"/>
      <c r="I283" s="6"/>
      <c r="J283" s="6"/>
      <c r="K283" s="6"/>
      <c r="L283" s="6"/>
      <c r="M283" s="6"/>
    </row>
    <row r="284" spans="1:53" hidden="1">
      <c r="A284" s="123" t="str" cm="1">
        <f t="array" aca="1" ref="A284" ca="1">INDIRECT($B$2&amp;"!"&amp;C284&amp;"15")</f>
        <v>width</v>
      </c>
      <c r="B284" s="390" cm="1">
        <f t="array" aca="1" ref="B284" ca="1">IFERROR(INDIRECT($B$2&amp;"!"&amp;C284&amp;D284),"")</f>
        <v>0</v>
      </c>
      <c r="C284" s="284" t="s">
        <v>61</v>
      </c>
      <c r="D284" s="281">
        <f t="shared" ca="1" si="19"/>
        <v>29</v>
      </c>
      <c r="F284" s="131" t="str">
        <f ca="1">IF(OR(B284="",B284=0),"","   "&amp;A284&amp;": "&amp;B284&amp;",")</f>
        <v/>
      </c>
      <c r="G284" s="6"/>
      <c r="H284" s="6"/>
      <c r="I284" s="6"/>
      <c r="J284" s="6"/>
      <c r="K284" s="6"/>
      <c r="L284" s="6"/>
      <c r="M284" s="6"/>
    </row>
    <row r="285" spans="1:53" hidden="1">
      <c r="A285" s="123" t="str" cm="1">
        <f t="array" aca="1" ref="A285" ca="1">INDIRECT($B$2&amp;"!"&amp;C285&amp;"15")</f>
        <v>visible</v>
      </c>
      <c r="B285" s="393" t="str" cm="1">
        <f t="array" aca="1" ref="B285" ca="1">IFERROR(INDIRECT($B$2&amp;"!"&amp;C285&amp;D285),"")</f>
        <v/>
      </c>
      <c r="C285" s="284" t="s">
        <v>117</v>
      </c>
      <c r="D285" s="281">
        <f t="shared" ca="1" si="19"/>
        <v>29</v>
      </c>
      <c r="F285" s="131" t="str">
        <f ca="1">IF(OR(B285="",B285,B285=0),"","   "&amp;A285&amp;": "&amp;B285&amp;",")</f>
        <v/>
      </c>
      <c r="G285" s="6"/>
      <c r="H285" s="6"/>
      <c r="I285" s="6"/>
      <c r="J285" s="6"/>
      <c r="K285" s="6"/>
      <c r="L285" s="6"/>
      <c r="M285" s="6"/>
    </row>
    <row r="286" spans="1:53" hidden="1">
      <c r="A286" s="127" t="s">
        <v>1084</v>
      </c>
      <c r="B286" s="394"/>
      <c r="D286" s="281">
        <f t="shared" ca="1" si="19"/>
        <v>29</v>
      </c>
      <c r="F286" s="131" t="str">
        <f ca="1">IF(D285&gt;$O$2,"","},")</f>
        <v/>
      </c>
      <c r="G286" s="6"/>
      <c r="H286" s="6"/>
      <c r="I286" s="6"/>
      <c r="J286" s="6"/>
      <c r="K286" s="6"/>
      <c r="L286" s="6"/>
      <c r="M286" s="6"/>
    </row>
    <row r="287" spans="1:53" hidden="1">
      <c r="A287" s="384" t="s">
        <v>1085</v>
      </c>
      <c r="B287" s="390" cm="1">
        <f t="array" aca="1" ref="B287" ca="1">IFERROR(INDIRECT($B$2&amp;"!"&amp;C287&amp;D287),"")</f>
        <v>0</v>
      </c>
      <c r="C287" s="280" t="s">
        <v>96</v>
      </c>
      <c r="D287" s="281">
        <f ca="1">IF(D286&gt;$O$2,0,IF(A287="eNd",1,0))+D286</f>
        <v>29</v>
      </c>
      <c r="F287" s="131" t="str">
        <f ca="1">IF(OR(B287="",B287=0),"","{  "&amp;A287&amp;": "&amp;CHAR(34)&amp;$B287&amp;CHAR(34)&amp;",")</f>
        <v/>
      </c>
      <c r="G287" s="6"/>
      <c r="H287" s="6"/>
      <c r="I287" s="6"/>
      <c r="J287" s="6"/>
      <c r="K287" s="6"/>
      <c r="L287" s="6"/>
      <c r="M287" s="6"/>
    </row>
    <row r="288" spans="1:53" hidden="1">
      <c r="A288" s="123" t="str" cm="1">
        <f t="array" aca="1" ref="A288" ca="1">INDIRECT($B$2&amp;"!"&amp;C288&amp;"15")</f>
        <v>caption</v>
      </c>
      <c r="B288" s="390" t="str" cm="1">
        <f t="array" aca="1" ref="B288" ca="1">IFERROR(INDIRECT($B$2&amp;"!"&amp;C288&amp;D288),"")</f>
        <v/>
      </c>
      <c r="C288" s="280" t="s">
        <v>111</v>
      </c>
      <c r="D288" s="281">
        <f t="shared" ref="D288:D298" ca="1" si="20">IF(D287&gt;$O$2,0,IF(A288="eNd",1,0))+D287</f>
        <v>29</v>
      </c>
      <c r="F288" s="131" t="str">
        <f ca="1">IF(OR(B288="",B288=0),"","   "&amp;A288&amp;":"&amp;CHAR(34)&amp;B288&amp;CHAR(34)&amp;",")</f>
        <v/>
      </c>
      <c r="G288" s="6"/>
      <c r="H288" s="6"/>
      <c r="I288" s="6"/>
      <c r="J288" s="6"/>
      <c r="K288" s="6"/>
      <c r="L288" s="6"/>
      <c r="M288" s="6"/>
    </row>
    <row r="289" spans="1:53" hidden="1">
      <c r="A289" s="123" t="str" cm="1">
        <f t="array" aca="1" ref="A289" ca="1">INDIRECT($B$2&amp;"!"&amp;C289&amp;"15")</f>
        <v>sortOrder</v>
      </c>
      <c r="B289" s="390" t="str" cm="1">
        <f t="array" aca="1" ref="B289" ca="1">IFERROR(INDIRECT($B$2&amp;"!"&amp;C289&amp;D289),"")</f>
        <v/>
      </c>
      <c r="C289" s="280" t="s">
        <v>118</v>
      </c>
      <c r="D289" s="281">
        <f t="shared" ca="1" si="20"/>
        <v>29</v>
      </c>
      <c r="F289" s="131" t="str">
        <f ca="1">IF(OR(B289="",B289=0),"","   "&amp;A289&amp;":"&amp;CHAR(34)&amp;B289&amp;CHAR(34)&amp;",")</f>
        <v/>
      </c>
      <c r="G289" s="6"/>
      <c r="H289" s="6"/>
      <c r="I289" s="6"/>
      <c r="J289" s="6"/>
      <c r="K289" s="6"/>
      <c r="L289" s="6"/>
      <c r="M289" s="6"/>
    </row>
    <row r="290" spans="1:53" hidden="1">
      <c r="A290" s="123" t="str" cm="1">
        <f t="array" aca="1" ref="A290" ca="1">INDIRECT($B$2&amp;"!"&amp;C290&amp;"15")</f>
        <v>groupIndex</v>
      </c>
      <c r="B290" s="390" cm="1">
        <f t="array" aca="1" ref="B290" ca="1">IFERROR(INDIRECT($B$2&amp;"!"&amp;C290&amp;D290),"")</f>
        <v>0</v>
      </c>
      <c r="C290" s="281" t="s">
        <v>112</v>
      </c>
      <c r="D290" s="281">
        <f t="shared" ca="1" si="20"/>
        <v>29</v>
      </c>
      <c r="F290" s="131" t="str">
        <f ca="1">IF(OR(B290="",B290=0),"","   "&amp;A290&amp;": "&amp;B290-1&amp;",")</f>
        <v/>
      </c>
      <c r="G290" s="6"/>
      <c r="H290" s="6"/>
      <c r="I290" s="6"/>
      <c r="J290" s="6"/>
      <c r="K290" s="6"/>
      <c r="L290" s="6"/>
      <c r="M290" s="6"/>
    </row>
    <row r="291" spans="1:53" hidden="1">
      <c r="A291" s="123" t="str" cm="1">
        <f t="array" aca="1" ref="A291" ca="1">INDIRECT($B$2&amp;"!"&amp;C291&amp;"15")</f>
        <v>dataType</v>
      </c>
      <c r="B291" s="390" cm="1">
        <f t="array" aca="1" ref="B291" ca="1">IFERROR(INDIRECT($B$2&amp;"!"&amp;C291&amp;D291),"")</f>
        <v>0</v>
      </c>
      <c r="C291" s="281" t="s">
        <v>113</v>
      </c>
      <c r="D291" s="281">
        <f t="shared" ca="1" si="20"/>
        <v>29</v>
      </c>
      <c r="F291" s="131" t="str">
        <f ca="1">IF(OR(B291="",B291=0),"","   "&amp;A291&amp;":"&amp;CHAR(34)&amp;B291&amp;CHAR(34)&amp;",")</f>
        <v/>
      </c>
      <c r="G291" s="6"/>
      <c r="H291" s="6"/>
      <c r="I291" s="6"/>
      <c r="J291" s="6"/>
      <c r="K291" s="6"/>
      <c r="L291" s="6"/>
      <c r="M291" s="6"/>
    </row>
    <row r="292" spans="1:53" hidden="1">
      <c r="A292" s="123" t="str" cm="1">
        <f t="array" aca="1" ref="A292" ca="1">INDIRECT($B$2&amp;"!"&amp;C292&amp;"15")</f>
        <v>format</v>
      </c>
      <c r="B292" s="390" cm="1">
        <f t="array" aca="1" ref="B292" ca="1">IFERROR(INDIRECT($B$2&amp;"!"&amp;C292&amp;D292),"")</f>
        <v>0</v>
      </c>
      <c r="C292" s="281" t="s">
        <v>114</v>
      </c>
      <c r="D292" s="281">
        <f t="shared" ca="1" si="20"/>
        <v>29</v>
      </c>
      <c r="F292" s="131" t="str">
        <f ca="1">IF(OR(B292="",B292=0),"","   "&amp;A292&amp;":"&amp;B292&amp;",")</f>
        <v/>
      </c>
      <c r="G292" s="6"/>
      <c r="H292" s="6"/>
      <c r="I292" s="6"/>
      <c r="J292" s="6"/>
      <c r="K292" s="6"/>
      <c r="L292" s="6"/>
      <c r="M292" s="6"/>
    </row>
    <row r="293" spans="1:53" hidden="1">
      <c r="A293" s="123" t="str" cm="1">
        <f t="array" aca="1" ref="A293" ca="1">INDIRECT($B$2&amp;"!"&amp;C293&amp;"15")</f>
        <v>editorType</v>
      </c>
      <c r="B293" s="390" cm="1">
        <f t="array" aca="1" ref="B293" ca="1">IFERROR(INDIRECT($B$2&amp;"!"&amp;C293&amp;D293),"")</f>
        <v>0</v>
      </c>
      <c r="C293" s="281" t="s">
        <v>119</v>
      </c>
      <c r="D293" s="281">
        <f ca="1">IF(D292&gt;$O$2,0,IF(A293="eNd",1,0))+D292</f>
        <v>29</v>
      </c>
      <c r="F293" s="131" t="str">
        <f ca="1">IF(OR(B293="",B293=0),"","   "&amp;A293&amp;":"&amp;CHAR(34)&amp;B293&amp;CHAR(34)&amp;",")</f>
        <v/>
      </c>
      <c r="G293" s="6"/>
      <c r="H293" s="6"/>
      <c r="I293" s="6"/>
      <c r="J293" s="6"/>
      <c r="K293" s="6"/>
      <c r="L293" s="6"/>
      <c r="M293" s="6"/>
      <c r="BA293" s="6"/>
    </row>
    <row r="294" spans="1:53" hidden="1">
      <c r="A294" s="123" t="str" cm="1">
        <f t="array" aca="1" ref="A294" ca="1">INDIRECT($B$2&amp;"!"&amp;C294&amp;"15")</f>
        <v>validationRules</v>
      </c>
      <c r="B294" s="390" cm="1">
        <f t="array" aca="1" ref="B294" ca="1">IFERROR(INDIRECT($B$2&amp;"!"&amp;C294&amp;D294),"")</f>
        <v>0</v>
      </c>
      <c r="C294" s="280" t="s">
        <v>115</v>
      </c>
      <c r="D294" s="281">
        <f ca="1">IF(D292&gt;$O$2,0,IF(A294="eNd",1,0))+D292</f>
        <v>29</v>
      </c>
      <c r="F294" s="131" t="str">
        <f ca="1">IF(B294,"   "&amp;A294&amp;": [{type: 'required',message: '"&amp;B288&amp;" is required' }],","")</f>
        <v/>
      </c>
      <c r="G294" s="6"/>
      <c r="H294" s="6"/>
      <c r="I294" s="6"/>
      <c r="J294" s="6"/>
      <c r="K294" s="6"/>
      <c r="L294" s="6"/>
      <c r="M294" s="6"/>
    </row>
    <row r="295" spans="1:53" hidden="1">
      <c r="A295" s="123" t="str" cm="1">
        <f t="array" aca="1" ref="A295" ca="1">INDIRECT($B$2&amp;"!"&amp;C295&amp;"15")</f>
        <v>allowHiding</v>
      </c>
      <c r="B295" s="390" cm="1">
        <f t="array" aca="1" ref="B295" ca="1">IFERROR(INDIRECT($B$2&amp;"!"&amp;C295&amp;D295),"")</f>
        <v>0</v>
      </c>
      <c r="C295" s="284" t="s">
        <v>116</v>
      </c>
      <c r="D295" s="281">
        <f t="shared" ca="1" si="20"/>
        <v>29</v>
      </c>
      <c r="F295" s="131" t="str">
        <f ca="1">IF(OR(B295="",B295=0),"","   "&amp;A295&amp;": "&amp;B295&amp;",")</f>
        <v/>
      </c>
      <c r="G295" s="6"/>
      <c r="H295" s="6"/>
      <c r="I295" s="6"/>
      <c r="J295" s="6"/>
      <c r="K295" s="6"/>
      <c r="L295" s="6"/>
      <c r="M295" s="6"/>
    </row>
    <row r="296" spans="1:53" hidden="1">
      <c r="A296" s="123" t="str" cm="1">
        <f t="array" aca="1" ref="A296" ca="1">INDIRECT($B$2&amp;"!"&amp;C296&amp;"15")</f>
        <v>width</v>
      </c>
      <c r="B296" s="390" cm="1">
        <f t="array" aca="1" ref="B296" ca="1">IFERROR(INDIRECT($B$2&amp;"!"&amp;C296&amp;D296),"")</f>
        <v>0</v>
      </c>
      <c r="C296" s="284" t="s">
        <v>61</v>
      </c>
      <c r="D296" s="281">
        <f t="shared" ca="1" si="20"/>
        <v>29</v>
      </c>
      <c r="F296" s="131" t="str">
        <f ca="1">IF(OR(B296="",B296=0),"","   "&amp;A296&amp;": "&amp;B296&amp;",")</f>
        <v/>
      </c>
      <c r="G296" s="6"/>
      <c r="H296" s="6"/>
      <c r="I296" s="6"/>
      <c r="J296" s="6"/>
      <c r="K296" s="6"/>
      <c r="L296" s="6"/>
      <c r="M296" s="6"/>
    </row>
    <row r="297" spans="1:53" hidden="1">
      <c r="A297" s="123" t="str" cm="1">
        <f t="array" aca="1" ref="A297" ca="1">INDIRECT($B$2&amp;"!"&amp;C297&amp;"15")</f>
        <v>visible</v>
      </c>
      <c r="B297" s="393" t="str" cm="1">
        <f t="array" aca="1" ref="B297" ca="1">IFERROR(INDIRECT($B$2&amp;"!"&amp;C297&amp;D297),"")</f>
        <v/>
      </c>
      <c r="C297" s="284" t="s">
        <v>117</v>
      </c>
      <c r="D297" s="281">
        <f t="shared" ca="1" si="20"/>
        <v>29</v>
      </c>
      <c r="F297" s="131" t="str">
        <f ca="1">IF(OR(B297="",B297,B297=0),"","   "&amp;A297&amp;": "&amp;B297&amp;",")</f>
        <v/>
      </c>
      <c r="G297" s="6"/>
      <c r="H297" s="6"/>
      <c r="I297" s="6"/>
      <c r="J297" s="6"/>
      <c r="K297" s="6"/>
      <c r="L297" s="6"/>
      <c r="M297" s="6"/>
    </row>
    <row r="298" spans="1:53" hidden="1">
      <c r="A298" s="127" t="s">
        <v>1084</v>
      </c>
      <c r="B298" s="394"/>
      <c r="D298" s="281">
        <f t="shared" ca="1" si="20"/>
        <v>29</v>
      </c>
      <c r="F298" s="131" t="str">
        <f ca="1">IF(D297&gt;$O$2,"","},")</f>
        <v/>
      </c>
      <c r="G298" s="6"/>
      <c r="H298" s="6"/>
      <c r="I298" s="6"/>
      <c r="J298" s="6"/>
      <c r="K298" s="6"/>
      <c r="L298" s="6"/>
      <c r="M298" s="6"/>
    </row>
    <row r="299" spans="1:53" hidden="1">
      <c r="A299" s="384" t="s">
        <v>1085</v>
      </c>
      <c r="B299" s="390" cm="1">
        <f t="array" aca="1" ref="B299" ca="1">IFERROR(INDIRECT($B$2&amp;"!"&amp;C299&amp;D299),"")</f>
        <v>0</v>
      </c>
      <c r="C299" s="280" t="s">
        <v>96</v>
      </c>
      <c r="D299" s="281">
        <f ca="1">IF(D298&gt;$O$2,0,IF(A299="eNd",1,0))+D298</f>
        <v>29</v>
      </c>
      <c r="F299" s="131" t="str">
        <f ca="1">IF(OR(B299="",B299=0),"","{  "&amp;A299&amp;": "&amp;CHAR(34)&amp;$B299&amp;CHAR(34)&amp;",")</f>
        <v/>
      </c>
      <c r="G299" s="6"/>
      <c r="H299" s="6"/>
      <c r="I299" s="6"/>
      <c r="J299" s="6"/>
      <c r="K299" s="6"/>
      <c r="L299" s="6"/>
      <c r="M299" s="6"/>
    </row>
    <row r="300" spans="1:53" hidden="1">
      <c r="A300" s="123" t="str" cm="1">
        <f t="array" aca="1" ref="A300" ca="1">INDIRECT($B$2&amp;"!"&amp;C300&amp;"15")</f>
        <v>caption</v>
      </c>
      <c r="B300" s="390" t="str" cm="1">
        <f t="array" aca="1" ref="B300" ca="1">IFERROR(INDIRECT($B$2&amp;"!"&amp;C300&amp;D300),"")</f>
        <v/>
      </c>
      <c r="C300" s="280" t="s">
        <v>111</v>
      </c>
      <c r="D300" s="281">
        <f t="shared" ref="D300:D310" ca="1" si="21">IF(D299&gt;$O$2,0,IF(A300="eNd",1,0))+D299</f>
        <v>29</v>
      </c>
      <c r="F300" s="131" t="str">
        <f ca="1">IF(OR(B300="",B300=0),"","   "&amp;A300&amp;":"&amp;CHAR(34)&amp;B300&amp;CHAR(34)&amp;",")</f>
        <v/>
      </c>
      <c r="G300" s="6"/>
      <c r="H300" s="6"/>
      <c r="I300" s="6"/>
      <c r="J300" s="6"/>
      <c r="K300" s="6"/>
      <c r="L300" s="6"/>
      <c r="M300" s="6"/>
    </row>
    <row r="301" spans="1:53" hidden="1">
      <c r="A301" s="123" t="str" cm="1">
        <f t="array" aca="1" ref="A301" ca="1">INDIRECT($B$2&amp;"!"&amp;C301&amp;"15")</f>
        <v>sortOrder</v>
      </c>
      <c r="B301" s="390" t="str" cm="1">
        <f t="array" aca="1" ref="B301" ca="1">IFERROR(INDIRECT($B$2&amp;"!"&amp;C301&amp;D301),"")</f>
        <v/>
      </c>
      <c r="C301" s="280" t="s">
        <v>118</v>
      </c>
      <c r="D301" s="281">
        <f t="shared" ca="1" si="21"/>
        <v>29</v>
      </c>
      <c r="F301" s="131" t="str">
        <f ca="1">IF(OR(B301="",B301=0),"","   "&amp;A301&amp;":"&amp;CHAR(34)&amp;B301&amp;CHAR(34)&amp;",")</f>
        <v/>
      </c>
      <c r="G301" s="6"/>
      <c r="H301" s="6"/>
      <c r="I301" s="6"/>
      <c r="J301" s="6"/>
      <c r="K301" s="6"/>
      <c r="L301" s="6"/>
      <c r="M301" s="6"/>
    </row>
    <row r="302" spans="1:53" hidden="1">
      <c r="A302" s="123" t="str" cm="1">
        <f t="array" aca="1" ref="A302" ca="1">INDIRECT($B$2&amp;"!"&amp;C302&amp;"15")</f>
        <v>groupIndex</v>
      </c>
      <c r="B302" s="390" cm="1">
        <f t="array" aca="1" ref="B302" ca="1">IFERROR(INDIRECT($B$2&amp;"!"&amp;C302&amp;D302),"")</f>
        <v>0</v>
      </c>
      <c r="C302" s="281" t="s">
        <v>112</v>
      </c>
      <c r="D302" s="281">
        <f t="shared" ca="1" si="21"/>
        <v>29</v>
      </c>
      <c r="F302" s="131" t="str">
        <f ca="1">IF(OR(B302="",B302=0),"","   "&amp;A302&amp;": "&amp;B302-1&amp;",")</f>
        <v/>
      </c>
      <c r="G302" s="6"/>
      <c r="H302" s="6"/>
      <c r="I302" s="6"/>
      <c r="J302" s="6"/>
      <c r="K302" s="6"/>
      <c r="L302" s="6"/>
      <c r="M302" s="6"/>
    </row>
    <row r="303" spans="1:53" hidden="1">
      <c r="A303" s="123" t="str" cm="1">
        <f t="array" aca="1" ref="A303" ca="1">INDIRECT($B$2&amp;"!"&amp;C303&amp;"15")</f>
        <v>dataType</v>
      </c>
      <c r="B303" s="390" cm="1">
        <f t="array" aca="1" ref="B303" ca="1">IFERROR(INDIRECT($B$2&amp;"!"&amp;C303&amp;D303),"")</f>
        <v>0</v>
      </c>
      <c r="C303" s="281" t="s">
        <v>113</v>
      </c>
      <c r="D303" s="281">
        <f t="shared" ca="1" si="21"/>
        <v>29</v>
      </c>
      <c r="F303" s="131" t="str">
        <f ca="1">IF(OR(B303="",B303=0),"","   "&amp;A303&amp;":"&amp;CHAR(34)&amp;B303&amp;CHAR(34)&amp;",")</f>
        <v/>
      </c>
      <c r="G303" s="6"/>
      <c r="H303" s="6"/>
      <c r="I303" s="6"/>
      <c r="J303" s="6"/>
      <c r="K303" s="6"/>
      <c r="L303" s="6"/>
      <c r="M303" s="6"/>
    </row>
    <row r="304" spans="1:53" hidden="1">
      <c r="A304" s="123" t="str" cm="1">
        <f t="array" aca="1" ref="A304" ca="1">INDIRECT($B$2&amp;"!"&amp;C304&amp;"15")</f>
        <v>format</v>
      </c>
      <c r="B304" s="390" cm="1">
        <f t="array" aca="1" ref="B304" ca="1">IFERROR(INDIRECT($B$2&amp;"!"&amp;C304&amp;D304),"")</f>
        <v>0</v>
      </c>
      <c r="C304" s="281" t="s">
        <v>114</v>
      </c>
      <c r="D304" s="281">
        <f t="shared" ca="1" si="21"/>
        <v>29</v>
      </c>
      <c r="F304" s="131" t="str">
        <f ca="1">IF(OR(B304="",B304=0),"","   "&amp;A304&amp;":"&amp;B304&amp;",")</f>
        <v/>
      </c>
    </row>
    <row r="305" spans="1:53" hidden="1">
      <c r="A305" s="123" t="str" cm="1">
        <f t="array" aca="1" ref="A305" ca="1">INDIRECT($B$2&amp;"!"&amp;C305&amp;"15")</f>
        <v>editorType</v>
      </c>
      <c r="B305" s="390" cm="1">
        <f t="array" aca="1" ref="B305" ca="1">IFERROR(INDIRECT($B$2&amp;"!"&amp;C305&amp;D305),"")</f>
        <v>0</v>
      </c>
      <c r="C305" s="281" t="s">
        <v>119</v>
      </c>
      <c r="D305" s="281">
        <f ca="1">IF(D304&gt;$O$2,0,IF(A305="eNd",1,0))+D304</f>
        <v>29</v>
      </c>
      <c r="F305" s="131" t="str">
        <f ca="1">IF(OR(B305="",B305=0),"","   "&amp;A305&amp;":"&amp;CHAR(34)&amp;B305&amp;CHAR(34)&amp;",")</f>
        <v/>
      </c>
      <c r="G305" s="6"/>
      <c r="H305" s="6"/>
      <c r="I305" s="6"/>
      <c r="J305" s="6"/>
      <c r="K305" s="6"/>
      <c r="L305" s="6"/>
      <c r="M305" s="6"/>
      <c r="BA305" s="6"/>
    </row>
    <row r="306" spans="1:53" hidden="1">
      <c r="A306" s="123" t="str" cm="1">
        <f t="array" aca="1" ref="A306" ca="1">INDIRECT($B$2&amp;"!"&amp;C306&amp;"15")</f>
        <v>validationRules</v>
      </c>
      <c r="B306" s="390" cm="1">
        <f t="array" aca="1" ref="B306" ca="1">IFERROR(INDIRECT($B$2&amp;"!"&amp;C306&amp;D306),"")</f>
        <v>0</v>
      </c>
      <c r="C306" s="280" t="s">
        <v>115</v>
      </c>
      <c r="D306" s="281">
        <f ca="1">IF(D304&gt;$O$2,0,IF(A306="eNd",1,0))+D304</f>
        <v>29</v>
      </c>
      <c r="F306" s="131" t="str">
        <f ca="1">IF(B306,"   "&amp;A306&amp;": [{type: 'required',message: '"&amp;B300&amp;" is required' }],","")</f>
        <v/>
      </c>
    </row>
    <row r="307" spans="1:53" hidden="1">
      <c r="A307" s="123" t="str" cm="1">
        <f t="array" aca="1" ref="A307" ca="1">INDIRECT($B$2&amp;"!"&amp;C307&amp;"15")</f>
        <v>allowHiding</v>
      </c>
      <c r="B307" s="390" cm="1">
        <f t="array" aca="1" ref="B307" ca="1">IFERROR(INDIRECT($B$2&amp;"!"&amp;C307&amp;D307),"")</f>
        <v>0</v>
      </c>
      <c r="C307" s="284" t="s">
        <v>116</v>
      </c>
      <c r="D307" s="281">
        <f t="shared" ca="1" si="21"/>
        <v>29</v>
      </c>
      <c r="F307" s="131" t="str">
        <f ca="1">IF(OR(B307="",B307=0),"","   "&amp;A307&amp;": "&amp;B307&amp;",")</f>
        <v/>
      </c>
    </row>
    <row r="308" spans="1:53" hidden="1">
      <c r="A308" s="123" t="str" cm="1">
        <f t="array" aca="1" ref="A308" ca="1">INDIRECT($B$2&amp;"!"&amp;C308&amp;"15")</f>
        <v>width</v>
      </c>
      <c r="B308" s="390" cm="1">
        <f t="array" aca="1" ref="B308" ca="1">IFERROR(INDIRECT($B$2&amp;"!"&amp;C308&amp;D308),"")</f>
        <v>0</v>
      </c>
      <c r="C308" s="284" t="s">
        <v>61</v>
      </c>
      <c r="D308" s="281">
        <f t="shared" ca="1" si="21"/>
        <v>29</v>
      </c>
      <c r="F308" s="131" t="str">
        <f ca="1">IF(OR(B308="",B308=0),"","   "&amp;A308&amp;": "&amp;B308&amp;",")</f>
        <v/>
      </c>
    </row>
    <row r="309" spans="1:53" hidden="1">
      <c r="A309" s="123" t="str" cm="1">
        <f t="array" aca="1" ref="A309" ca="1">INDIRECT($B$2&amp;"!"&amp;C309&amp;"15")</f>
        <v>visible</v>
      </c>
      <c r="B309" s="393" t="str" cm="1">
        <f t="array" aca="1" ref="B309" ca="1">IFERROR(INDIRECT($B$2&amp;"!"&amp;C309&amp;D309),"")</f>
        <v/>
      </c>
      <c r="C309" s="284" t="s">
        <v>117</v>
      </c>
      <c r="D309" s="281">
        <f t="shared" ca="1" si="21"/>
        <v>29</v>
      </c>
      <c r="F309" s="131" t="str">
        <f ca="1">IF(OR(B309="",B309,B309=0),"","   "&amp;A309&amp;": "&amp;B309&amp;",")</f>
        <v/>
      </c>
    </row>
    <row r="310" spans="1:53" hidden="1">
      <c r="A310" s="127" t="s">
        <v>1084</v>
      </c>
      <c r="B310" s="394"/>
      <c r="D310" s="281">
        <f t="shared" ca="1" si="21"/>
        <v>29</v>
      </c>
      <c r="F310" s="131" t="str">
        <f ca="1">IF(D309&gt;$O$2,"","},")</f>
        <v/>
      </c>
    </row>
    <row r="311" spans="1:53" hidden="1">
      <c r="A311" s="384" t="s">
        <v>1085</v>
      </c>
      <c r="B311" s="390" cm="1">
        <f t="array" aca="1" ref="B311" ca="1">IFERROR(INDIRECT($B$2&amp;"!"&amp;C311&amp;D311),"")</f>
        <v>0</v>
      </c>
      <c r="C311" s="280" t="s">
        <v>96</v>
      </c>
      <c r="D311" s="281">
        <f ca="1">IF(D310&gt;$O$2,0,IF(A311="eNd",1,0))+D310</f>
        <v>29</v>
      </c>
      <c r="F311" s="131" t="str">
        <f ca="1">IF(OR(B311="",B311=0),"","{  "&amp;A311&amp;": "&amp;CHAR(34)&amp;$B311&amp;CHAR(34)&amp;",")</f>
        <v/>
      </c>
    </row>
    <row r="312" spans="1:53" hidden="1">
      <c r="A312" s="123" t="str" cm="1">
        <f t="array" aca="1" ref="A312" ca="1">INDIRECT($B$2&amp;"!"&amp;C312&amp;"15")</f>
        <v>caption</v>
      </c>
      <c r="B312" s="390" t="str" cm="1">
        <f t="array" aca="1" ref="B312" ca="1">IFERROR(INDIRECT($B$2&amp;"!"&amp;C312&amp;D312),"")</f>
        <v/>
      </c>
      <c r="C312" s="280" t="s">
        <v>111</v>
      </c>
      <c r="D312" s="281">
        <f t="shared" ref="D312:D322" ca="1" si="22">IF(D311&gt;$O$2,0,IF(A312="eNd",1,0))+D311</f>
        <v>29</v>
      </c>
      <c r="F312" s="131" t="str">
        <f ca="1">IF(OR(B312="",B312=0),"","   "&amp;A312&amp;":"&amp;CHAR(34)&amp;B312&amp;CHAR(34)&amp;",")</f>
        <v/>
      </c>
    </row>
    <row r="313" spans="1:53" hidden="1">
      <c r="A313" s="123" t="str" cm="1">
        <f t="array" aca="1" ref="A313" ca="1">INDIRECT($B$2&amp;"!"&amp;C313&amp;"15")</f>
        <v>sortOrder</v>
      </c>
      <c r="B313" s="390" t="str" cm="1">
        <f t="array" aca="1" ref="B313" ca="1">IFERROR(INDIRECT($B$2&amp;"!"&amp;C313&amp;D313),"")</f>
        <v/>
      </c>
      <c r="C313" s="280" t="s">
        <v>118</v>
      </c>
      <c r="D313" s="281">
        <f t="shared" ca="1" si="22"/>
        <v>29</v>
      </c>
      <c r="F313" s="131" t="str">
        <f ca="1">IF(OR(B313="",B313=0),"","   "&amp;A313&amp;":"&amp;CHAR(34)&amp;B313&amp;CHAR(34)&amp;",")</f>
        <v/>
      </c>
    </row>
    <row r="314" spans="1:53" hidden="1">
      <c r="A314" s="123" t="str" cm="1">
        <f t="array" aca="1" ref="A314" ca="1">INDIRECT($B$2&amp;"!"&amp;C314&amp;"15")</f>
        <v>groupIndex</v>
      </c>
      <c r="B314" s="390" cm="1">
        <f t="array" aca="1" ref="B314" ca="1">IFERROR(INDIRECT($B$2&amp;"!"&amp;C314&amp;D314),"")</f>
        <v>0</v>
      </c>
      <c r="C314" s="281" t="s">
        <v>112</v>
      </c>
      <c r="D314" s="281">
        <f t="shared" ca="1" si="22"/>
        <v>29</v>
      </c>
      <c r="F314" s="131" t="str">
        <f ca="1">IF(OR(B314="",B314=0),"","   "&amp;A314&amp;": "&amp;B314-1&amp;",")</f>
        <v/>
      </c>
    </row>
    <row r="315" spans="1:53" hidden="1">
      <c r="A315" s="123" t="str" cm="1">
        <f t="array" aca="1" ref="A315" ca="1">INDIRECT($B$2&amp;"!"&amp;C315&amp;"15")</f>
        <v>dataType</v>
      </c>
      <c r="B315" s="390" cm="1">
        <f t="array" aca="1" ref="B315" ca="1">IFERROR(INDIRECT($B$2&amp;"!"&amp;C315&amp;D315),"")</f>
        <v>0</v>
      </c>
      <c r="C315" s="281" t="s">
        <v>113</v>
      </c>
      <c r="D315" s="281">
        <f t="shared" ca="1" si="22"/>
        <v>29</v>
      </c>
      <c r="F315" s="131" t="str">
        <f ca="1">IF(OR(B315="",B315=0),"","   "&amp;A315&amp;":"&amp;CHAR(34)&amp;B315&amp;CHAR(34)&amp;",")</f>
        <v/>
      </c>
    </row>
    <row r="316" spans="1:53" hidden="1">
      <c r="A316" s="123" t="str" cm="1">
        <f t="array" aca="1" ref="A316" ca="1">INDIRECT($B$2&amp;"!"&amp;C316&amp;"15")</f>
        <v>format</v>
      </c>
      <c r="B316" s="390" cm="1">
        <f t="array" aca="1" ref="B316" ca="1">IFERROR(INDIRECT($B$2&amp;"!"&amp;C316&amp;D316),"")</f>
        <v>0</v>
      </c>
      <c r="C316" s="281" t="s">
        <v>114</v>
      </c>
      <c r="D316" s="281">
        <f t="shared" ca="1" si="22"/>
        <v>29</v>
      </c>
      <c r="F316" s="131" t="str">
        <f ca="1">IF(OR(B316="",B316=0),"","   "&amp;A316&amp;":"&amp;B316&amp;",")</f>
        <v/>
      </c>
    </row>
    <row r="317" spans="1:53" hidden="1">
      <c r="A317" s="123" t="str" cm="1">
        <f t="array" aca="1" ref="A317" ca="1">INDIRECT($B$2&amp;"!"&amp;C317&amp;"15")</f>
        <v>editorType</v>
      </c>
      <c r="B317" s="390" cm="1">
        <f t="array" aca="1" ref="B317" ca="1">IFERROR(INDIRECT($B$2&amp;"!"&amp;C317&amp;D317),"")</f>
        <v>0</v>
      </c>
      <c r="C317" s="281" t="s">
        <v>119</v>
      </c>
      <c r="D317" s="281">
        <f ca="1">IF(D316&gt;$O$2,0,IF(A317="eNd",1,0))+D316</f>
        <v>29</v>
      </c>
      <c r="F317" s="131" t="str">
        <f ca="1">IF(OR(B317="",B317=0),"","   "&amp;A317&amp;":"&amp;CHAR(34)&amp;B317&amp;CHAR(34)&amp;",")</f>
        <v/>
      </c>
      <c r="G317" s="6"/>
      <c r="H317" s="6"/>
      <c r="I317" s="6"/>
      <c r="J317" s="6"/>
      <c r="K317" s="6"/>
      <c r="L317" s="6"/>
      <c r="M317" s="6"/>
      <c r="BA317" s="6"/>
    </row>
    <row r="318" spans="1:53" hidden="1">
      <c r="A318" s="123" t="str" cm="1">
        <f t="array" aca="1" ref="A318" ca="1">INDIRECT($B$2&amp;"!"&amp;C318&amp;"15")</f>
        <v>validationRules</v>
      </c>
      <c r="B318" s="390" cm="1">
        <f t="array" aca="1" ref="B318" ca="1">IFERROR(INDIRECT($B$2&amp;"!"&amp;C318&amp;D318),"")</f>
        <v>0</v>
      </c>
      <c r="C318" s="280" t="s">
        <v>115</v>
      </c>
      <c r="D318" s="281">
        <f ca="1">IF(D316&gt;$O$2,0,IF(A318="eNd",1,0))+D316</f>
        <v>29</v>
      </c>
      <c r="F318" s="131" t="str">
        <f ca="1">IF(B318,"   "&amp;A318&amp;": [{type: 'required',message: '"&amp;B312&amp;" is required' }],","")</f>
        <v/>
      </c>
    </row>
    <row r="319" spans="1:53" hidden="1">
      <c r="A319" s="123" t="str" cm="1">
        <f t="array" aca="1" ref="A319" ca="1">INDIRECT($B$2&amp;"!"&amp;C319&amp;"15")</f>
        <v>allowHiding</v>
      </c>
      <c r="B319" s="390" cm="1">
        <f t="array" aca="1" ref="B319" ca="1">IFERROR(INDIRECT($B$2&amp;"!"&amp;C319&amp;D319),"")</f>
        <v>0</v>
      </c>
      <c r="C319" s="284" t="s">
        <v>116</v>
      </c>
      <c r="D319" s="281">
        <f t="shared" ca="1" si="22"/>
        <v>29</v>
      </c>
      <c r="F319" s="131" t="str">
        <f ca="1">IF(OR(B319="",B319=0),"","   "&amp;A319&amp;": "&amp;B319&amp;",")</f>
        <v/>
      </c>
    </row>
    <row r="320" spans="1:53" hidden="1">
      <c r="A320" s="123" t="str" cm="1">
        <f t="array" aca="1" ref="A320" ca="1">INDIRECT($B$2&amp;"!"&amp;C320&amp;"15")</f>
        <v>width</v>
      </c>
      <c r="B320" s="390" cm="1">
        <f t="array" aca="1" ref="B320" ca="1">IFERROR(INDIRECT($B$2&amp;"!"&amp;C320&amp;D320),"")</f>
        <v>0</v>
      </c>
      <c r="C320" s="284" t="s">
        <v>61</v>
      </c>
      <c r="D320" s="281">
        <f t="shared" ca="1" si="22"/>
        <v>29</v>
      </c>
      <c r="F320" s="131" t="str">
        <f ca="1">IF(OR(B320="",B320=0),"","   "&amp;A320&amp;": "&amp;B320&amp;",")</f>
        <v/>
      </c>
    </row>
    <row r="321" spans="1:53" hidden="1">
      <c r="A321" s="123" t="str" cm="1">
        <f t="array" aca="1" ref="A321" ca="1">INDIRECT($B$2&amp;"!"&amp;C321&amp;"15")</f>
        <v>visible</v>
      </c>
      <c r="B321" s="393" t="str" cm="1">
        <f t="array" aca="1" ref="B321" ca="1">IFERROR(INDIRECT($B$2&amp;"!"&amp;C321&amp;D321),"")</f>
        <v/>
      </c>
      <c r="C321" s="284" t="s">
        <v>117</v>
      </c>
      <c r="D321" s="281">
        <f t="shared" ca="1" si="22"/>
        <v>29</v>
      </c>
      <c r="F321" s="131" t="str">
        <f ca="1">IF(OR(B321="",B321,B321=0),"","   "&amp;A321&amp;": "&amp;B321&amp;",")</f>
        <v/>
      </c>
    </row>
    <row r="322" spans="1:53" hidden="1">
      <c r="A322" s="127" t="s">
        <v>1084</v>
      </c>
      <c r="B322" s="394"/>
      <c r="D322" s="281">
        <f t="shared" ca="1" si="22"/>
        <v>29</v>
      </c>
      <c r="F322" s="131" t="str">
        <f ca="1">IF(D321&gt;$O$2,"","},")</f>
        <v/>
      </c>
    </row>
    <row r="323" spans="1:53" hidden="1">
      <c r="A323" s="384" t="s">
        <v>1085</v>
      </c>
      <c r="B323" s="390" cm="1">
        <f t="array" aca="1" ref="B323" ca="1">IFERROR(INDIRECT($B$2&amp;"!"&amp;C323&amp;D323),"")</f>
        <v>0</v>
      </c>
      <c r="C323" s="280" t="s">
        <v>96</v>
      </c>
      <c r="D323" s="281">
        <f ca="1">IF(D322&gt;$O$2,0,IF(A323="eNd",1,0))+D322</f>
        <v>29</v>
      </c>
      <c r="F323" s="131" t="str">
        <f ca="1">IF(OR(B323="",B323=0),"","{  "&amp;A323&amp;": "&amp;CHAR(34)&amp;$B323&amp;CHAR(34)&amp;",")</f>
        <v/>
      </c>
    </row>
    <row r="324" spans="1:53" hidden="1">
      <c r="A324" s="123" t="str" cm="1">
        <f t="array" aca="1" ref="A324" ca="1">INDIRECT($B$2&amp;"!"&amp;C324&amp;"15")</f>
        <v>caption</v>
      </c>
      <c r="B324" s="390" t="str" cm="1">
        <f t="array" aca="1" ref="B324" ca="1">IFERROR(INDIRECT($B$2&amp;"!"&amp;C324&amp;D324),"")</f>
        <v/>
      </c>
      <c r="C324" s="280" t="s">
        <v>111</v>
      </c>
      <c r="D324" s="281">
        <f t="shared" ref="D324:D334" ca="1" si="23">IF(D323&gt;$O$2,0,IF(A324="eNd",1,0))+D323</f>
        <v>29</v>
      </c>
      <c r="F324" s="131" t="str">
        <f ca="1">IF(OR(B324="",B324=0),"","   "&amp;A324&amp;":"&amp;CHAR(34)&amp;B324&amp;CHAR(34)&amp;",")</f>
        <v/>
      </c>
    </row>
    <row r="325" spans="1:53" hidden="1">
      <c r="A325" s="123" t="str" cm="1">
        <f t="array" aca="1" ref="A325" ca="1">INDIRECT($B$2&amp;"!"&amp;C325&amp;"15")</f>
        <v>sortOrder</v>
      </c>
      <c r="B325" s="390" t="str" cm="1">
        <f t="array" aca="1" ref="B325" ca="1">IFERROR(INDIRECT($B$2&amp;"!"&amp;C325&amp;D325),"")</f>
        <v/>
      </c>
      <c r="C325" s="280" t="s">
        <v>118</v>
      </c>
      <c r="D325" s="281">
        <f t="shared" ca="1" si="23"/>
        <v>29</v>
      </c>
      <c r="F325" s="131" t="str">
        <f ca="1">IF(OR(B325="",B325=0),"","   "&amp;A325&amp;":"&amp;CHAR(34)&amp;B325&amp;CHAR(34)&amp;",")</f>
        <v/>
      </c>
    </row>
    <row r="326" spans="1:53" hidden="1">
      <c r="A326" s="123" t="str" cm="1">
        <f t="array" aca="1" ref="A326" ca="1">INDIRECT($B$2&amp;"!"&amp;C326&amp;"15")</f>
        <v>groupIndex</v>
      </c>
      <c r="B326" s="390" cm="1">
        <f t="array" aca="1" ref="B326" ca="1">IFERROR(INDIRECT($B$2&amp;"!"&amp;C326&amp;D326),"")</f>
        <v>0</v>
      </c>
      <c r="C326" s="281" t="s">
        <v>112</v>
      </c>
      <c r="D326" s="281">
        <f t="shared" ca="1" si="23"/>
        <v>29</v>
      </c>
      <c r="F326" s="131" t="str">
        <f ca="1">IF(OR(B326="",B326=0),"","   "&amp;A326&amp;": "&amp;B326-1&amp;",")</f>
        <v/>
      </c>
    </row>
    <row r="327" spans="1:53" hidden="1">
      <c r="A327" s="123" t="str" cm="1">
        <f t="array" aca="1" ref="A327" ca="1">INDIRECT($B$2&amp;"!"&amp;C327&amp;"15")</f>
        <v>dataType</v>
      </c>
      <c r="B327" s="390" cm="1">
        <f t="array" aca="1" ref="B327" ca="1">IFERROR(INDIRECT($B$2&amp;"!"&amp;C327&amp;D327),"")</f>
        <v>0</v>
      </c>
      <c r="C327" s="281" t="s">
        <v>113</v>
      </c>
      <c r="D327" s="281">
        <f t="shared" ca="1" si="23"/>
        <v>29</v>
      </c>
      <c r="F327" s="131" t="str">
        <f ca="1">IF(OR(B327="",B327=0),"","   "&amp;A327&amp;":"&amp;CHAR(34)&amp;B327&amp;CHAR(34)&amp;",")</f>
        <v/>
      </c>
    </row>
    <row r="328" spans="1:53" hidden="1">
      <c r="A328" s="123" t="str" cm="1">
        <f t="array" aca="1" ref="A328" ca="1">INDIRECT($B$2&amp;"!"&amp;C328&amp;"15")</f>
        <v>format</v>
      </c>
      <c r="B328" s="390" cm="1">
        <f t="array" aca="1" ref="B328" ca="1">IFERROR(INDIRECT($B$2&amp;"!"&amp;C328&amp;D328),"")</f>
        <v>0</v>
      </c>
      <c r="C328" s="281" t="s">
        <v>114</v>
      </c>
      <c r="D328" s="281">
        <f t="shared" ca="1" si="23"/>
        <v>29</v>
      </c>
      <c r="F328" s="131" t="str">
        <f ca="1">IF(OR(B328="",B328=0),"","   "&amp;A328&amp;":"&amp;B328&amp;",")</f>
        <v/>
      </c>
    </row>
    <row r="329" spans="1:53" hidden="1">
      <c r="A329" s="123" t="str" cm="1">
        <f t="array" aca="1" ref="A329" ca="1">INDIRECT($B$2&amp;"!"&amp;C329&amp;"15")</f>
        <v>editorType</v>
      </c>
      <c r="B329" s="390" cm="1">
        <f t="array" aca="1" ref="B329" ca="1">IFERROR(INDIRECT($B$2&amp;"!"&amp;C329&amp;D329),"")</f>
        <v>0</v>
      </c>
      <c r="C329" s="281" t="s">
        <v>119</v>
      </c>
      <c r="D329" s="281">
        <f ca="1">IF(D328&gt;$O$2,0,IF(A329="eNd",1,0))+D328</f>
        <v>29</v>
      </c>
      <c r="F329" s="131" t="str">
        <f ca="1">IF(OR(B329="",B329=0),"","   "&amp;A329&amp;":"&amp;CHAR(34)&amp;B329&amp;CHAR(34)&amp;",")</f>
        <v/>
      </c>
      <c r="G329" s="6"/>
      <c r="H329" s="6"/>
      <c r="I329" s="6"/>
      <c r="J329" s="6"/>
      <c r="K329" s="6"/>
      <c r="L329" s="6"/>
      <c r="M329" s="6"/>
      <c r="BA329" s="6"/>
    </row>
    <row r="330" spans="1:53" hidden="1">
      <c r="A330" s="123" t="str" cm="1">
        <f t="array" aca="1" ref="A330" ca="1">INDIRECT($B$2&amp;"!"&amp;C330&amp;"15")</f>
        <v>validationRules</v>
      </c>
      <c r="B330" s="390" cm="1">
        <f t="array" aca="1" ref="B330" ca="1">IFERROR(INDIRECT($B$2&amp;"!"&amp;C330&amp;D330),"")</f>
        <v>0</v>
      </c>
      <c r="C330" s="280" t="s">
        <v>115</v>
      </c>
      <c r="D330" s="281">
        <f ca="1">IF(D328&gt;$O$2,0,IF(A330="eNd",1,0))+D328</f>
        <v>29</v>
      </c>
      <c r="F330" s="131" t="str">
        <f ca="1">IF(B330,"   "&amp;A330&amp;": [{type: 'required',message: '"&amp;B324&amp;" is required' }],","")</f>
        <v/>
      </c>
    </row>
    <row r="331" spans="1:53" hidden="1">
      <c r="A331" s="123" t="str" cm="1">
        <f t="array" aca="1" ref="A331" ca="1">INDIRECT($B$2&amp;"!"&amp;C331&amp;"15")</f>
        <v>allowHiding</v>
      </c>
      <c r="B331" s="390" cm="1">
        <f t="array" aca="1" ref="B331" ca="1">IFERROR(INDIRECT($B$2&amp;"!"&amp;C331&amp;D331),"")</f>
        <v>0</v>
      </c>
      <c r="C331" s="284" t="s">
        <v>116</v>
      </c>
      <c r="D331" s="281">
        <f t="shared" ca="1" si="23"/>
        <v>29</v>
      </c>
      <c r="F331" s="131" t="str">
        <f ca="1">IF(OR(B331="",B331=0),"","   "&amp;A331&amp;": "&amp;B331&amp;",")</f>
        <v/>
      </c>
    </row>
    <row r="332" spans="1:53" hidden="1">
      <c r="A332" s="123" t="str" cm="1">
        <f t="array" aca="1" ref="A332" ca="1">INDIRECT($B$2&amp;"!"&amp;C332&amp;"15")</f>
        <v>width</v>
      </c>
      <c r="B332" s="390" cm="1">
        <f t="array" aca="1" ref="B332" ca="1">IFERROR(INDIRECT($B$2&amp;"!"&amp;C332&amp;D332),"")</f>
        <v>0</v>
      </c>
      <c r="C332" s="284" t="s">
        <v>61</v>
      </c>
      <c r="D332" s="281">
        <f t="shared" ca="1" si="23"/>
        <v>29</v>
      </c>
      <c r="F332" s="131" t="str">
        <f ca="1">IF(OR(B332="",B332=0),"","   "&amp;A332&amp;": "&amp;B332&amp;",")</f>
        <v/>
      </c>
    </row>
    <row r="333" spans="1:53" hidden="1">
      <c r="A333" s="123" t="str" cm="1">
        <f t="array" aca="1" ref="A333" ca="1">INDIRECT($B$2&amp;"!"&amp;C333&amp;"15")</f>
        <v>visible</v>
      </c>
      <c r="B333" s="393" t="str" cm="1">
        <f t="array" aca="1" ref="B333" ca="1">IFERROR(INDIRECT($B$2&amp;"!"&amp;C333&amp;D333),"")</f>
        <v/>
      </c>
      <c r="C333" s="284" t="s">
        <v>117</v>
      </c>
      <c r="D333" s="281">
        <f t="shared" ca="1" si="23"/>
        <v>29</v>
      </c>
      <c r="F333" s="131" t="str">
        <f ca="1">IF(OR(B333="",B333,B333=0),"","   "&amp;A333&amp;": "&amp;B333&amp;",")</f>
        <v/>
      </c>
    </row>
    <row r="334" spans="1:53" hidden="1">
      <c r="A334" s="127" t="s">
        <v>1084</v>
      </c>
      <c r="B334" s="394"/>
      <c r="D334" s="281">
        <f t="shared" ca="1" si="23"/>
        <v>29</v>
      </c>
      <c r="F334" s="131" t="str">
        <f ca="1">IF(D333&gt;$O$2,"","},")</f>
        <v/>
      </c>
    </row>
    <row r="335" spans="1:53" hidden="1">
      <c r="A335" s="384" t="s">
        <v>1085</v>
      </c>
      <c r="B335" s="390" cm="1">
        <f t="array" aca="1" ref="B335" ca="1">IFERROR(INDIRECT($B$2&amp;"!"&amp;C335&amp;D335),"")</f>
        <v>0</v>
      </c>
      <c r="C335" s="280" t="s">
        <v>96</v>
      </c>
      <c r="D335" s="281">
        <f ca="1">IF(D334&gt;$O$2,0,IF(A335="eNd",1,0))+D334</f>
        <v>29</v>
      </c>
      <c r="F335" s="131" t="str">
        <f ca="1">IF(OR(B335="",B335=0),"","{  "&amp;A335&amp;": "&amp;CHAR(34)&amp;$B335&amp;CHAR(34)&amp;",")</f>
        <v/>
      </c>
    </row>
    <row r="336" spans="1:53" hidden="1">
      <c r="A336" s="123" t="str" cm="1">
        <f t="array" aca="1" ref="A336" ca="1">INDIRECT($B$2&amp;"!"&amp;C336&amp;"15")</f>
        <v>caption</v>
      </c>
      <c r="B336" s="390" t="str" cm="1">
        <f t="array" aca="1" ref="B336" ca="1">IFERROR(INDIRECT($B$2&amp;"!"&amp;C336&amp;D336),"")</f>
        <v/>
      </c>
      <c r="C336" s="280" t="s">
        <v>111</v>
      </c>
      <c r="D336" s="281">
        <f t="shared" ref="D336:D346" ca="1" si="24">IF(D335&gt;$O$2,0,IF(A336="eNd",1,0))+D335</f>
        <v>29</v>
      </c>
      <c r="F336" s="131" t="str">
        <f ca="1">IF(OR(B336="",B336=0),"","   "&amp;A336&amp;":"&amp;CHAR(34)&amp;B336&amp;CHAR(34)&amp;",")</f>
        <v/>
      </c>
    </row>
    <row r="337" spans="1:53" hidden="1">
      <c r="A337" s="123" t="str" cm="1">
        <f t="array" aca="1" ref="A337" ca="1">INDIRECT($B$2&amp;"!"&amp;C337&amp;"15")</f>
        <v>sortOrder</v>
      </c>
      <c r="B337" s="390" t="str" cm="1">
        <f t="array" aca="1" ref="B337" ca="1">IFERROR(INDIRECT($B$2&amp;"!"&amp;C337&amp;D337),"")</f>
        <v/>
      </c>
      <c r="C337" s="280" t="s">
        <v>118</v>
      </c>
      <c r="D337" s="281">
        <f t="shared" ca="1" si="24"/>
        <v>29</v>
      </c>
      <c r="F337" s="131" t="str">
        <f ca="1">IF(OR(B337="",B337=0),"","   "&amp;A337&amp;":"&amp;CHAR(34)&amp;B337&amp;CHAR(34)&amp;",")</f>
        <v/>
      </c>
    </row>
    <row r="338" spans="1:53" hidden="1">
      <c r="A338" s="123" t="str" cm="1">
        <f t="array" aca="1" ref="A338" ca="1">INDIRECT($B$2&amp;"!"&amp;C338&amp;"15")</f>
        <v>groupIndex</v>
      </c>
      <c r="B338" s="390" cm="1">
        <f t="array" aca="1" ref="B338" ca="1">IFERROR(INDIRECT($B$2&amp;"!"&amp;C338&amp;D338),"")</f>
        <v>0</v>
      </c>
      <c r="C338" s="281" t="s">
        <v>112</v>
      </c>
      <c r="D338" s="281">
        <f t="shared" ca="1" si="24"/>
        <v>29</v>
      </c>
      <c r="F338" s="131" t="str">
        <f ca="1">IF(OR(B338="",B338=0),"","   "&amp;A338&amp;": "&amp;B338-1&amp;",")</f>
        <v/>
      </c>
    </row>
    <row r="339" spans="1:53" hidden="1">
      <c r="A339" s="123" t="str" cm="1">
        <f t="array" aca="1" ref="A339" ca="1">INDIRECT($B$2&amp;"!"&amp;C339&amp;"15")</f>
        <v>dataType</v>
      </c>
      <c r="B339" s="390" cm="1">
        <f t="array" aca="1" ref="B339" ca="1">IFERROR(INDIRECT($B$2&amp;"!"&amp;C339&amp;D339),"")</f>
        <v>0</v>
      </c>
      <c r="C339" s="281" t="s">
        <v>113</v>
      </c>
      <c r="D339" s="281">
        <f t="shared" ca="1" si="24"/>
        <v>29</v>
      </c>
      <c r="F339" s="131" t="str">
        <f ca="1">IF(OR(B339="",B339=0),"","   "&amp;A339&amp;":"&amp;CHAR(34)&amp;B339&amp;CHAR(34)&amp;",")</f>
        <v/>
      </c>
    </row>
    <row r="340" spans="1:53" hidden="1">
      <c r="A340" s="123" t="str" cm="1">
        <f t="array" aca="1" ref="A340" ca="1">INDIRECT($B$2&amp;"!"&amp;C340&amp;"15")</f>
        <v>format</v>
      </c>
      <c r="B340" s="390" cm="1">
        <f t="array" aca="1" ref="B340" ca="1">IFERROR(INDIRECT($B$2&amp;"!"&amp;C340&amp;D340),"")</f>
        <v>0</v>
      </c>
      <c r="C340" s="281" t="s">
        <v>114</v>
      </c>
      <c r="D340" s="281">
        <f t="shared" ca="1" si="24"/>
        <v>29</v>
      </c>
      <c r="F340" s="131" t="str">
        <f ca="1">IF(OR(B340="",B340=0),"","   "&amp;A340&amp;":"&amp;B340&amp;",")</f>
        <v/>
      </c>
    </row>
    <row r="341" spans="1:53" hidden="1">
      <c r="A341" s="123" t="str" cm="1">
        <f t="array" aca="1" ref="A341" ca="1">INDIRECT($B$2&amp;"!"&amp;C341&amp;"15")</f>
        <v>editorType</v>
      </c>
      <c r="B341" s="390" cm="1">
        <f t="array" aca="1" ref="B341" ca="1">IFERROR(INDIRECT($B$2&amp;"!"&amp;C341&amp;D341),"")</f>
        <v>0</v>
      </c>
      <c r="C341" s="281" t="s">
        <v>119</v>
      </c>
      <c r="D341" s="281">
        <f ca="1">IF(D340&gt;$O$2,0,IF(A341="eNd",1,0))+D340</f>
        <v>29</v>
      </c>
      <c r="F341" s="131" t="str">
        <f ca="1">IF(OR(B341="",B341=0),"","   "&amp;A341&amp;":"&amp;CHAR(34)&amp;B341&amp;CHAR(34)&amp;",")</f>
        <v/>
      </c>
      <c r="G341" s="6"/>
      <c r="H341" s="6"/>
      <c r="I341" s="6"/>
      <c r="J341" s="6"/>
      <c r="K341" s="6"/>
      <c r="L341" s="6"/>
      <c r="M341" s="6"/>
      <c r="BA341" s="6"/>
    </row>
    <row r="342" spans="1:53" hidden="1">
      <c r="A342" s="123" t="str" cm="1">
        <f t="array" aca="1" ref="A342" ca="1">INDIRECT($B$2&amp;"!"&amp;C342&amp;"15")</f>
        <v>validationRules</v>
      </c>
      <c r="B342" s="390" cm="1">
        <f t="array" aca="1" ref="B342" ca="1">IFERROR(INDIRECT($B$2&amp;"!"&amp;C342&amp;D342),"")</f>
        <v>0</v>
      </c>
      <c r="C342" s="280" t="s">
        <v>115</v>
      </c>
      <c r="D342" s="281">
        <f ca="1">IF(D340&gt;$O$2,0,IF(A342="eNd",1,0))+D340</f>
        <v>29</v>
      </c>
      <c r="F342" s="131" t="str">
        <f ca="1">IF(B342,"   "&amp;A342&amp;": [{type: 'required',message: '"&amp;B336&amp;" is required' }],","")</f>
        <v/>
      </c>
    </row>
    <row r="343" spans="1:53" hidden="1">
      <c r="A343" s="123" t="str" cm="1">
        <f t="array" aca="1" ref="A343" ca="1">INDIRECT($B$2&amp;"!"&amp;C343&amp;"15")</f>
        <v>allowHiding</v>
      </c>
      <c r="B343" s="390" cm="1">
        <f t="array" aca="1" ref="B343" ca="1">IFERROR(INDIRECT($B$2&amp;"!"&amp;C343&amp;D343),"")</f>
        <v>0</v>
      </c>
      <c r="C343" s="284" t="s">
        <v>116</v>
      </c>
      <c r="D343" s="281">
        <f t="shared" ca="1" si="24"/>
        <v>29</v>
      </c>
      <c r="F343" s="131" t="str">
        <f ca="1">IF(OR(B343="",B343=0),"","   "&amp;A343&amp;": "&amp;B343&amp;",")</f>
        <v/>
      </c>
    </row>
    <row r="344" spans="1:53" hidden="1">
      <c r="A344" s="123" t="str" cm="1">
        <f t="array" aca="1" ref="A344" ca="1">INDIRECT($B$2&amp;"!"&amp;C344&amp;"15")</f>
        <v>width</v>
      </c>
      <c r="B344" s="390" cm="1">
        <f t="array" aca="1" ref="B344" ca="1">IFERROR(INDIRECT($B$2&amp;"!"&amp;C344&amp;D344),"")</f>
        <v>0</v>
      </c>
      <c r="C344" s="284" t="s">
        <v>61</v>
      </c>
      <c r="D344" s="281">
        <f t="shared" ca="1" si="24"/>
        <v>29</v>
      </c>
      <c r="F344" s="131" t="str">
        <f ca="1">IF(OR(B344="",B344=0),"","   "&amp;A344&amp;": "&amp;B344&amp;",")</f>
        <v/>
      </c>
    </row>
    <row r="345" spans="1:53" hidden="1">
      <c r="A345" s="123" t="str" cm="1">
        <f t="array" aca="1" ref="A345" ca="1">INDIRECT($B$2&amp;"!"&amp;C345&amp;"15")</f>
        <v>visible</v>
      </c>
      <c r="B345" s="393" t="str" cm="1">
        <f t="array" aca="1" ref="B345" ca="1">IFERROR(INDIRECT($B$2&amp;"!"&amp;C345&amp;D345),"")</f>
        <v/>
      </c>
      <c r="C345" s="284" t="s">
        <v>117</v>
      </c>
      <c r="D345" s="281">
        <f t="shared" ca="1" si="24"/>
        <v>29</v>
      </c>
      <c r="F345" s="131" t="str">
        <f ca="1">IF(OR(B345="",B345,B345=0),"","   "&amp;A345&amp;": "&amp;B345&amp;",")</f>
        <v/>
      </c>
    </row>
    <row r="346" spans="1:53" hidden="1">
      <c r="A346" s="127" t="s">
        <v>1084</v>
      </c>
      <c r="B346" s="394"/>
      <c r="D346" s="281">
        <f t="shared" ca="1" si="24"/>
        <v>29</v>
      </c>
      <c r="F346" s="131" t="str">
        <f ca="1">IF(D345&gt;$O$2,"","},")</f>
        <v/>
      </c>
    </row>
    <row r="347" spans="1:53" hidden="1">
      <c r="A347" s="384" t="s">
        <v>1085</v>
      </c>
      <c r="B347" s="390" cm="1">
        <f t="array" aca="1" ref="B347" ca="1">IFERROR(INDIRECT($B$2&amp;"!"&amp;C347&amp;D347),"")</f>
        <v>0</v>
      </c>
      <c r="C347" s="280" t="s">
        <v>96</v>
      </c>
      <c r="D347" s="281">
        <f ca="1">IF(D346&gt;$O$2,0,IF(A347="eNd",1,0))+D346</f>
        <v>29</v>
      </c>
      <c r="F347" s="131" t="str">
        <f ca="1">IF(OR(B347="",B347=0),"","{  "&amp;A347&amp;": "&amp;CHAR(34)&amp;$B347&amp;CHAR(34)&amp;",")</f>
        <v/>
      </c>
    </row>
    <row r="348" spans="1:53" hidden="1">
      <c r="A348" s="123" t="str" cm="1">
        <f t="array" aca="1" ref="A348" ca="1">INDIRECT($B$2&amp;"!"&amp;C348&amp;"15")</f>
        <v>caption</v>
      </c>
      <c r="B348" s="390" t="str" cm="1">
        <f t="array" aca="1" ref="B348" ca="1">IFERROR(INDIRECT($B$2&amp;"!"&amp;C348&amp;D348),"")</f>
        <v/>
      </c>
      <c r="C348" s="280" t="s">
        <v>111</v>
      </c>
      <c r="D348" s="281">
        <f t="shared" ref="D348:D358" ca="1" si="25">IF(D347&gt;$O$2,0,IF(A348="eNd",1,0))+D347</f>
        <v>29</v>
      </c>
      <c r="F348" s="131" t="str">
        <f ca="1">IF(OR(B348="",B348=0),"","   "&amp;A348&amp;":"&amp;CHAR(34)&amp;B348&amp;CHAR(34)&amp;",")</f>
        <v/>
      </c>
    </row>
    <row r="349" spans="1:53" hidden="1">
      <c r="A349" s="123" t="str" cm="1">
        <f t="array" aca="1" ref="A349" ca="1">INDIRECT($B$2&amp;"!"&amp;C349&amp;"15")</f>
        <v>sortOrder</v>
      </c>
      <c r="B349" s="390" t="str" cm="1">
        <f t="array" aca="1" ref="B349" ca="1">IFERROR(INDIRECT($B$2&amp;"!"&amp;C349&amp;D349),"")</f>
        <v/>
      </c>
      <c r="C349" s="280" t="s">
        <v>118</v>
      </c>
      <c r="D349" s="281">
        <f t="shared" ca="1" si="25"/>
        <v>29</v>
      </c>
      <c r="F349" s="131" t="str">
        <f ca="1">IF(OR(B349="",B349=0),"","   "&amp;A349&amp;":"&amp;CHAR(34)&amp;B349&amp;CHAR(34)&amp;",")</f>
        <v/>
      </c>
    </row>
    <row r="350" spans="1:53" hidden="1">
      <c r="A350" s="123" t="str" cm="1">
        <f t="array" aca="1" ref="A350" ca="1">INDIRECT($B$2&amp;"!"&amp;C350&amp;"15")</f>
        <v>groupIndex</v>
      </c>
      <c r="B350" s="390" cm="1">
        <f t="array" aca="1" ref="B350" ca="1">IFERROR(INDIRECT($B$2&amp;"!"&amp;C350&amp;D350),"")</f>
        <v>0</v>
      </c>
      <c r="C350" s="281" t="s">
        <v>112</v>
      </c>
      <c r="D350" s="281">
        <f t="shared" ca="1" si="25"/>
        <v>29</v>
      </c>
      <c r="F350" s="131" t="str">
        <f ca="1">IF(OR(B350="",B350=0),"","   "&amp;A350&amp;": "&amp;B350-1&amp;",")</f>
        <v/>
      </c>
    </row>
    <row r="351" spans="1:53" hidden="1">
      <c r="A351" s="123" t="str" cm="1">
        <f t="array" aca="1" ref="A351" ca="1">INDIRECT($B$2&amp;"!"&amp;C351&amp;"15")</f>
        <v>dataType</v>
      </c>
      <c r="B351" s="390" cm="1">
        <f t="array" aca="1" ref="B351" ca="1">IFERROR(INDIRECT($B$2&amp;"!"&amp;C351&amp;D351),"")</f>
        <v>0</v>
      </c>
      <c r="C351" s="281" t="s">
        <v>113</v>
      </c>
      <c r="D351" s="281">
        <f t="shared" ca="1" si="25"/>
        <v>29</v>
      </c>
      <c r="F351" s="131" t="str">
        <f ca="1">IF(OR(B351="",B351=0),"","   "&amp;A351&amp;":"&amp;CHAR(34)&amp;B351&amp;CHAR(34)&amp;",")</f>
        <v/>
      </c>
    </row>
    <row r="352" spans="1:53" hidden="1">
      <c r="A352" s="123" t="str" cm="1">
        <f t="array" aca="1" ref="A352" ca="1">INDIRECT($B$2&amp;"!"&amp;C352&amp;"15")</f>
        <v>format</v>
      </c>
      <c r="B352" s="390" cm="1">
        <f t="array" aca="1" ref="B352" ca="1">IFERROR(INDIRECT($B$2&amp;"!"&amp;C352&amp;D352),"")</f>
        <v>0</v>
      </c>
      <c r="C352" s="281" t="s">
        <v>114</v>
      </c>
      <c r="D352" s="281">
        <f t="shared" ca="1" si="25"/>
        <v>29</v>
      </c>
      <c r="F352" s="131" t="str">
        <f ca="1">IF(OR(B352="",B352=0),"","   "&amp;A352&amp;":"&amp;B352&amp;",")</f>
        <v/>
      </c>
    </row>
    <row r="353" spans="1:53" hidden="1">
      <c r="A353" s="123" t="str" cm="1">
        <f t="array" aca="1" ref="A353" ca="1">INDIRECT($B$2&amp;"!"&amp;C353&amp;"15")</f>
        <v>editorType</v>
      </c>
      <c r="B353" s="390" cm="1">
        <f t="array" aca="1" ref="B353" ca="1">IFERROR(INDIRECT($B$2&amp;"!"&amp;C353&amp;D353),"")</f>
        <v>0</v>
      </c>
      <c r="C353" s="281" t="s">
        <v>119</v>
      </c>
      <c r="D353" s="281">
        <f ca="1">IF(D352&gt;$O$2,0,IF(A353="eNd",1,0))+D352</f>
        <v>29</v>
      </c>
      <c r="F353" s="131" t="str">
        <f ca="1">IF(OR(B353="",B353=0),"","   "&amp;A353&amp;":"&amp;CHAR(34)&amp;B353&amp;CHAR(34)&amp;",")</f>
        <v/>
      </c>
      <c r="G353" s="6"/>
      <c r="H353" s="6"/>
      <c r="I353" s="6"/>
      <c r="J353" s="6"/>
      <c r="K353" s="6"/>
      <c r="L353" s="6"/>
      <c r="M353" s="6"/>
      <c r="BA353" s="6"/>
    </row>
    <row r="354" spans="1:53" hidden="1">
      <c r="A354" s="123" t="str" cm="1">
        <f t="array" aca="1" ref="A354" ca="1">INDIRECT($B$2&amp;"!"&amp;C354&amp;"15")</f>
        <v>validationRules</v>
      </c>
      <c r="B354" s="390" cm="1">
        <f t="array" aca="1" ref="B354" ca="1">IFERROR(INDIRECT($B$2&amp;"!"&amp;C354&amp;D354),"")</f>
        <v>0</v>
      </c>
      <c r="C354" s="280" t="s">
        <v>115</v>
      </c>
      <c r="D354" s="281">
        <f ca="1">IF(D352&gt;$O$2,0,IF(A354="eNd",1,0))+D352</f>
        <v>29</v>
      </c>
      <c r="F354" s="131" t="str">
        <f ca="1">IF(B354,"   "&amp;A354&amp;": [{type: 'required',message: '"&amp;B348&amp;" is required' }],","")</f>
        <v/>
      </c>
    </row>
    <row r="355" spans="1:53" hidden="1">
      <c r="A355" s="123" t="str" cm="1">
        <f t="array" aca="1" ref="A355" ca="1">INDIRECT($B$2&amp;"!"&amp;C355&amp;"15")</f>
        <v>allowHiding</v>
      </c>
      <c r="B355" s="390" cm="1">
        <f t="array" aca="1" ref="B355" ca="1">IFERROR(INDIRECT($B$2&amp;"!"&amp;C355&amp;D355),"")</f>
        <v>0</v>
      </c>
      <c r="C355" s="284" t="s">
        <v>116</v>
      </c>
      <c r="D355" s="281">
        <f t="shared" ca="1" si="25"/>
        <v>29</v>
      </c>
      <c r="F355" s="131" t="str">
        <f ca="1">IF(OR(B355="",B355=0),"","   "&amp;A355&amp;": "&amp;B355&amp;",")</f>
        <v/>
      </c>
    </row>
    <row r="356" spans="1:53" hidden="1">
      <c r="A356" s="123" t="str" cm="1">
        <f t="array" aca="1" ref="A356" ca="1">INDIRECT($B$2&amp;"!"&amp;C356&amp;"15")</f>
        <v>width</v>
      </c>
      <c r="B356" s="390" cm="1">
        <f t="array" aca="1" ref="B356" ca="1">IFERROR(INDIRECT($B$2&amp;"!"&amp;C356&amp;D356),"")</f>
        <v>0</v>
      </c>
      <c r="C356" s="284" t="s">
        <v>61</v>
      </c>
      <c r="D356" s="281">
        <f t="shared" ca="1" si="25"/>
        <v>29</v>
      </c>
      <c r="F356" s="131" t="str">
        <f ca="1">IF(OR(B356="",B356=0),"","   "&amp;A356&amp;": "&amp;B356&amp;",")</f>
        <v/>
      </c>
    </row>
    <row r="357" spans="1:53" hidden="1">
      <c r="A357" s="123" t="str" cm="1">
        <f t="array" aca="1" ref="A357" ca="1">INDIRECT($B$2&amp;"!"&amp;C357&amp;"15")</f>
        <v>visible</v>
      </c>
      <c r="B357" s="393" t="str" cm="1">
        <f t="array" aca="1" ref="B357" ca="1">IFERROR(INDIRECT($B$2&amp;"!"&amp;C357&amp;D357),"")</f>
        <v/>
      </c>
      <c r="C357" s="284" t="s">
        <v>117</v>
      </c>
      <c r="D357" s="281">
        <f t="shared" ca="1" si="25"/>
        <v>29</v>
      </c>
      <c r="F357" s="131" t="str">
        <f ca="1">IF(OR(B357="",B357,B357=0),"","   "&amp;A357&amp;": "&amp;B357&amp;",")</f>
        <v/>
      </c>
    </row>
    <row r="358" spans="1:53" hidden="1">
      <c r="A358" s="127" t="s">
        <v>1084</v>
      </c>
      <c r="B358" s="394"/>
      <c r="D358" s="281">
        <f t="shared" ca="1" si="25"/>
        <v>29</v>
      </c>
      <c r="F358" s="131" t="str">
        <f ca="1">IF(D357&gt;$O$2,"","},")</f>
        <v/>
      </c>
    </row>
    <row r="359" spans="1:53" hidden="1">
      <c r="A359" s="384" t="s">
        <v>1085</v>
      </c>
      <c r="B359" s="390" cm="1">
        <f t="array" aca="1" ref="B359" ca="1">IFERROR(INDIRECT($B$2&amp;"!"&amp;C359&amp;D359),"")</f>
        <v>0</v>
      </c>
      <c r="C359" s="280" t="s">
        <v>96</v>
      </c>
      <c r="D359" s="281">
        <f ca="1">IF(D358&gt;$O$2,0,IF(A359="eNd",1,0))+D358</f>
        <v>29</v>
      </c>
      <c r="F359" s="131" t="str">
        <f ca="1">IF(OR(B359="",B359=0),"","{  "&amp;A359&amp;": "&amp;CHAR(34)&amp;$B359&amp;CHAR(34)&amp;",")</f>
        <v/>
      </c>
    </row>
    <row r="360" spans="1:53" hidden="1">
      <c r="A360" s="123" t="str" cm="1">
        <f t="array" aca="1" ref="A360" ca="1">INDIRECT($B$2&amp;"!"&amp;C360&amp;"15")</f>
        <v>caption</v>
      </c>
      <c r="B360" s="390" t="str" cm="1">
        <f t="array" aca="1" ref="B360" ca="1">IFERROR(INDIRECT($B$2&amp;"!"&amp;C360&amp;D360),"")</f>
        <v/>
      </c>
      <c r="C360" s="280" t="s">
        <v>111</v>
      </c>
      <c r="D360" s="281">
        <f t="shared" ref="D360:D370" ca="1" si="26">IF(D359&gt;$O$2,0,IF(A360="eNd",1,0))+D359</f>
        <v>29</v>
      </c>
      <c r="F360" s="131" t="str">
        <f ca="1">IF(OR(B360="",B360=0),"","   "&amp;A360&amp;":"&amp;CHAR(34)&amp;B360&amp;CHAR(34)&amp;",")</f>
        <v/>
      </c>
    </row>
    <row r="361" spans="1:53" hidden="1">
      <c r="A361" s="123" t="str" cm="1">
        <f t="array" aca="1" ref="A361" ca="1">INDIRECT($B$2&amp;"!"&amp;C361&amp;"15")</f>
        <v>sortOrder</v>
      </c>
      <c r="B361" s="390" t="str" cm="1">
        <f t="array" aca="1" ref="B361" ca="1">IFERROR(INDIRECT($B$2&amp;"!"&amp;C361&amp;D361),"")</f>
        <v/>
      </c>
      <c r="C361" s="280" t="s">
        <v>118</v>
      </c>
      <c r="D361" s="281">
        <f t="shared" ca="1" si="26"/>
        <v>29</v>
      </c>
      <c r="F361" s="131" t="str">
        <f ca="1">IF(OR(B361="",B361=0),"","   "&amp;A361&amp;":"&amp;CHAR(34)&amp;B361&amp;CHAR(34)&amp;",")</f>
        <v/>
      </c>
    </row>
    <row r="362" spans="1:53" hidden="1">
      <c r="A362" s="123" t="str" cm="1">
        <f t="array" aca="1" ref="A362" ca="1">INDIRECT($B$2&amp;"!"&amp;C362&amp;"15")</f>
        <v>groupIndex</v>
      </c>
      <c r="B362" s="390" cm="1">
        <f t="array" aca="1" ref="B362" ca="1">IFERROR(INDIRECT($B$2&amp;"!"&amp;C362&amp;D362),"")</f>
        <v>0</v>
      </c>
      <c r="C362" s="281" t="s">
        <v>112</v>
      </c>
      <c r="D362" s="281">
        <f t="shared" ca="1" si="26"/>
        <v>29</v>
      </c>
      <c r="F362" s="131" t="str">
        <f ca="1">IF(OR(B362="",B362=0),"","   "&amp;A362&amp;": "&amp;B362-1&amp;",")</f>
        <v/>
      </c>
    </row>
    <row r="363" spans="1:53" hidden="1">
      <c r="A363" s="123" t="str" cm="1">
        <f t="array" aca="1" ref="A363" ca="1">INDIRECT($B$2&amp;"!"&amp;C363&amp;"15")</f>
        <v>dataType</v>
      </c>
      <c r="B363" s="390" cm="1">
        <f t="array" aca="1" ref="B363" ca="1">IFERROR(INDIRECT($B$2&amp;"!"&amp;C363&amp;D363),"")</f>
        <v>0</v>
      </c>
      <c r="C363" s="281" t="s">
        <v>113</v>
      </c>
      <c r="D363" s="281">
        <f t="shared" ca="1" si="26"/>
        <v>29</v>
      </c>
      <c r="F363" s="131" t="str">
        <f ca="1">IF(OR(B363="",B363=0),"","   "&amp;A363&amp;":"&amp;CHAR(34)&amp;B363&amp;CHAR(34)&amp;",")</f>
        <v/>
      </c>
    </row>
    <row r="364" spans="1:53" hidden="1">
      <c r="A364" s="123" t="str" cm="1">
        <f t="array" aca="1" ref="A364" ca="1">INDIRECT($B$2&amp;"!"&amp;C364&amp;"15")</f>
        <v>format</v>
      </c>
      <c r="B364" s="390" cm="1">
        <f t="array" aca="1" ref="B364" ca="1">IFERROR(INDIRECT($B$2&amp;"!"&amp;C364&amp;D364),"")</f>
        <v>0</v>
      </c>
      <c r="C364" s="281" t="s">
        <v>114</v>
      </c>
      <c r="D364" s="281">
        <f t="shared" ca="1" si="26"/>
        <v>29</v>
      </c>
      <c r="F364" s="131" t="str">
        <f ca="1">IF(OR(B364="",B364=0),"","   "&amp;A364&amp;":"&amp;B364&amp;",")</f>
        <v/>
      </c>
    </row>
    <row r="365" spans="1:53" hidden="1">
      <c r="A365" s="123" t="str" cm="1">
        <f t="array" aca="1" ref="A365" ca="1">INDIRECT($B$2&amp;"!"&amp;C365&amp;"15")</f>
        <v>editorType</v>
      </c>
      <c r="B365" s="390" cm="1">
        <f t="array" aca="1" ref="B365" ca="1">IFERROR(INDIRECT($B$2&amp;"!"&amp;C365&amp;D365),"")</f>
        <v>0</v>
      </c>
      <c r="C365" s="281" t="s">
        <v>119</v>
      </c>
      <c r="D365" s="281">
        <f ca="1">IF(D364&gt;$O$2,0,IF(A365="eNd",1,0))+D364</f>
        <v>29</v>
      </c>
      <c r="F365" s="131" t="str">
        <f ca="1">IF(OR(B365="",B365=0),"","   "&amp;A365&amp;":"&amp;CHAR(34)&amp;B365&amp;CHAR(34)&amp;",")</f>
        <v/>
      </c>
      <c r="G365" s="6"/>
      <c r="H365" s="6"/>
      <c r="I365" s="6"/>
      <c r="J365" s="6"/>
      <c r="K365" s="6"/>
      <c r="L365" s="6"/>
      <c r="M365" s="6"/>
      <c r="BA365" s="6"/>
    </row>
    <row r="366" spans="1:53" hidden="1">
      <c r="A366" s="123" t="str" cm="1">
        <f t="array" aca="1" ref="A366" ca="1">INDIRECT($B$2&amp;"!"&amp;C366&amp;"15")</f>
        <v>validationRules</v>
      </c>
      <c r="B366" s="390" cm="1">
        <f t="array" aca="1" ref="B366" ca="1">IFERROR(INDIRECT($B$2&amp;"!"&amp;C366&amp;D366),"")</f>
        <v>0</v>
      </c>
      <c r="C366" s="280" t="s">
        <v>115</v>
      </c>
      <c r="D366" s="281">
        <f ca="1">IF(D364&gt;$O$2,0,IF(A366="eNd",1,0))+D364</f>
        <v>29</v>
      </c>
      <c r="F366" s="131" t="str">
        <f ca="1">IF(B366,"   "&amp;A366&amp;": [{type: 'required',message: '"&amp;B360&amp;" is required' }],","")</f>
        <v/>
      </c>
    </row>
    <row r="367" spans="1:53" hidden="1">
      <c r="A367" s="123" t="str" cm="1">
        <f t="array" aca="1" ref="A367" ca="1">INDIRECT($B$2&amp;"!"&amp;C367&amp;"15")</f>
        <v>allowHiding</v>
      </c>
      <c r="B367" s="390" cm="1">
        <f t="array" aca="1" ref="B367" ca="1">IFERROR(INDIRECT($B$2&amp;"!"&amp;C367&amp;D367),"")</f>
        <v>0</v>
      </c>
      <c r="C367" s="284" t="s">
        <v>116</v>
      </c>
      <c r="D367" s="281">
        <f t="shared" ca="1" si="26"/>
        <v>29</v>
      </c>
      <c r="F367" s="131" t="str">
        <f ca="1">IF(OR(B367="",B367=0),"","   "&amp;A367&amp;": "&amp;B367&amp;",")</f>
        <v/>
      </c>
    </row>
    <row r="368" spans="1:53" hidden="1">
      <c r="A368" s="123" t="str" cm="1">
        <f t="array" aca="1" ref="A368" ca="1">INDIRECT($B$2&amp;"!"&amp;C368&amp;"15")</f>
        <v>width</v>
      </c>
      <c r="B368" s="390" cm="1">
        <f t="array" aca="1" ref="B368" ca="1">IFERROR(INDIRECT($B$2&amp;"!"&amp;C368&amp;D368),"")</f>
        <v>0</v>
      </c>
      <c r="C368" s="284" t="s">
        <v>61</v>
      </c>
      <c r="D368" s="281">
        <f t="shared" ca="1" si="26"/>
        <v>29</v>
      </c>
      <c r="F368" s="131" t="str">
        <f ca="1">IF(OR(B368="",B368=0),"","   "&amp;A368&amp;": "&amp;B368&amp;",")</f>
        <v/>
      </c>
    </row>
    <row r="369" spans="1:53" hidden="1">
      <c r="A369" s="123" t="str" cm="1">
        <f t="array" aca="1" ref="A369" ca="1">INDIRECT($B$2&amp;"!"&amp;C369&amp;"15")</f>
        <v>visible</v>
      </c>
      <c r="B369" s="393" t="str" cm="1">
        <f t="array" aca="1" ref="B369" ca="1">IFERROR(INDIRECT($B$2&amp;"!"&amp;C369&amp;D369),"")</f>
        <v/>
      </c>
      <c r="C369" s="284" t="s">
        <v>117</v>
      </c>
      <c r="D369" s="281">
        <f t="shared" ca="1" si="26"/>
        <v>29</v>
      </c>
      <c r="F369" s="131" t="str">
        <f ca="1">IF(OR(B369="",B369,B369=0),"","   "&amp;A369&amp;": "&amp;B369&amp;",")</f>
        <v/>
      </c>
    </row>
    <row r="370" spans="1:53" hidden="1">
      <c r="A370" s="127" t="s">
        <v>1084</v>
      </c>
      <c r="B370" s="394"/>
      <c r="D370" s="281">
        <f t="shared" ca="1" si="26"/>
        <v>29</v>
      </c>
      <c r="F370" s="131" t="str">
        <f ca="1">IF(D369&gt;$O$2,"","},")</f>
        <v/>
      </c>
    </row>
    <row r="371" spans="1:53" hidden="1">
      <c r="A371" s="384" t="s">
        <v>1085</v>
      </c>
      <c r="B371" s="390" cm="1">
        <f t="array" aca="1" ref="B371" ca="1">IFERROR(INDIRECT($B$2&amp;"!"&amp;C371&amp;D371),"")</f>
        <v>0</v>
      </c>
      <c r="C371" s="280" t="s">
        <v>96</v>
      </c>
      <c r="D371" s="281">
        <f ca="1">IF(D370&gt;$O$2,0,IF(A371="eNd",1,0))+D370</f>
        <v>29</v>
      </c>
      <c r="F371" s="131" t="str">
        <f ca="1">IF(OR(B371="",B371=0),"","{  "&amp;A371&amp;": "&amp;CHAR(34)&amp;$B371&amp;CHAR(34)&amp;",")</f>
        <v/>
      </c>
    </row>
    <row r="372" spans="1:53" hidden="1">
      <c r="A372" s="123" t="str" cm="1">
        <f t="array" aca="1" ref="A372" ca="1">INDIRECT($B$2&amp;"!"&amp;C372&amp;"15")</f>
        <v>caption</v>
      </c>
      <c r="B372" s="390" t="str" cm="1">
        <f t="array" aca="1" ref="B372" ca="1">IFERROR(INDIRECT($B$2&amp;"!"&amp;C372&amp;D372),"")</f>
        <v/>
      </c>
      <c r="C372" s="280" t="s">
        <v>111</v>
      </c>
      <c r="D372" s="281">
        <f t="shared" ref="D372:D382" ca="1" si="27">IF(D371&gt;$O$2,0,IF(A372="eNd",1,0))+D371</f>
        <v>29</v>
      </c>
      <c r="F372" s="131" t="str">
        <f ca="1">IF(OR(B372="",B372=0),"","   "&amp;A372&amp;":"&amp;CHAR(34)&amp;B372&amp;CHAR(34)&amp;",")</f>
        <v/>
      </c>
    </row>
    <row r="373" spans="1:53" hidden="1">
      <c r="A373" s="123" t="str" cm="1">
        <f t="array" aca="1" ref="A373" ca="1">INDIRECT($B$2&amp;"!"&amp;C373&amp;"15")</f>
        <v>sortOrder</v>
      </c>
      <c r="B373" s="390" t="str" cm="1">
        <f t="array" aca="1" ref="B373" ca="1">IFERROR(INDIRECT($B$2&amp;"!"&amp;C373&amp;D373),"")</f>
        <v/>
      </c>
      <c r="C373" s="280" t="s">
        <v>118</v>
      </c>
      <c r="D373" s="281">
        <f t="shared" ca="1" si="27"/>
        <v>29</v>
      </c>
      <c r="F373" s="131" t="str">
        <f ca="1">IF(OR(B373="",B373=0),"","   "&amp;A373&amp;":"&amp;CHAR(34)&amp;B373&amp;CHAR(34)&amp;",")</f>
        <v/>
      </c>
    </row>
    <row r="374" spans="1:53" hidden="1">
      <c r="A374" s="123" t="str" cm="1">
        <f t="array" aca="1" ref="A374" ca="1">INDIRECT($B$2&amp;"!"&amp;C374&amp;"15")</f>
        <v>groupIndex</v>
      </c>
      <c r="B374" s="390" cm="1">
        <f t="array" aca="1" ref="B374" ca="1">IFERROR(INDIRECT($B$2&amp;"!"&amp;C374&amp;D374),"")</f>
        <v>0</v>
      </c>
      <c r="C374" s="281" t="s">
        <v>112</v>
      </c>
      <c r="D374" s="281">
        <f t="shared" ca="1" si="27"/>
        <v>29</v>
      </c>
      <c r="F374" s="131" t="str">
        <f ca="1">IF(OR(B374="",B374=0),"","   "&amp;A374&amp;": "&amp;B374-1&amp;",")</f>
        <v/>
      </c>
    </row>
    <row r="375" spans="1:53" hidden="1">
      <c r="A375" s="123" t="str" cm="1">
        <f t="array" aca="1" ref="A375" ca="1">INDIRECT($B$2&amp;"!"&amp;C375&amp;"15")</f>
        <v>dataType</v>
      </c>
      <c r="B375" s="390" cm="1">
        <f t="array" aca="1" ref="B375" ca="1">IFERROR(INDIRECT($B$2&amp;"!"&amp;C375&amp;D375),"")</f>
        <v>0</v>
      </c>
      <c r="C375" s="281" t="s">
        <v>113</v>
      </c>
      <c r="D375" s="281">
        <f t="shared" ca="1" si="27"/>
        <v>29</v>
      </c>
      <c r="F375" s="131" t="str">
        <f ca="1">IF(OR(B375="",B375=0),"","   "&amp;A375&amp;":"&amp;CHAR(34)&amp;B375&amp;CHAR(34)&amp;",")</f>
        <v/>
      </c>
    </row>
    <row r="376" spans="1:53" hidden="1">
      <c r="A376" s="123" t="str" cm="1">
        <f t="array" aca="1" ref="A376" ca="1">INDIRECT($B$2&amp;"!"&amp;C376&amp;"15")</f>
        <v>format</v>
      </c>
      <c r="B376" s="390" cm="1">
        <f t="array" aca="1" ref="B376" ca="1">IFERROR(INDIRECT($B$2&amp;"!"&amp;C376&amp;D376),"")</f>
        <v>0</v>
      </c>
      <c r="C376" s="281" t="s">
        <v>114</v>
      </c>
      <c r="D376" s="281">
        <f t="shared" ca="1" si="27"/>
        <v>29</v>
      </c>
      <c r="F376" s="131" t="str">
        <f ca="1">IF(OR(B376="",B376=0),"","   "&amp;A376&amp;":"&amp;B376&amp;",")</f>
        <v/>
      </c>
    </row>
    <row r="377" spans="1:53" hidden="1">
      <c r="A377" s="123" t="str" cm="1">
        <f t="array" aca="1" ref="A377" ca="1">INDIRECT($B$2&amp;"!"&amp;C377&amp;"15")</f>
        <v>editorType</v>
      </c>
      <c r="B377" s="390" cm="1">
        <f t="array" aca="1" ref="B377" ca="1">IFERROR(INDIRECT($B$2&amp;"!"&amp;C377&amp;D377),"")</f>
        <v>0</v>
      </c>
      <c r="C377" s="281" t="s">
        <v>119</v>
      </c>
      <c r="D377" s="281">
        <f ca="1">IF(D376&gt;$O$2,0,IF(A377="eNd",1,0))+D376</f>
        <v>29</v>
      </c>
      <c r="F377" s="131" t="str">
        <f ca="1">IF(OR(B377="",B377=0),"","   "&amp;A377&amp;":"&amp;CHAR(34)&amp;B377&amp;CHAR(34)&amp;",")</f>
        <v/>
      </c>
      <c r="G377" s="6"/>
      <c r="H377" s="6"/>
      <c r="I377" s="6"/>
      <c r="J377" s="6"/>
      <c r="K377" s="6"/>
      <c r="L377" s="6"/>
      <c r="M377" s="6"/>
      <c r="BA377" s="6"/>
    </row>
    <row r="378" spans="1:53" hidden="1">
      <c r="A378" s="123" t="str" cm="1">
        <f t="array" aca="1" ref="A378" ca="1">INDIRECT($B$2&amp;"!"&amp;C378&amp;"15")</f>
        <v>validationRules</v>
      </c>
      <c r="B378" s="390" cm="1">
        <f t="array" aca="1" ref="B378" ca="1">IFERROR(INDIRECT($B$2&amp;"!"&amp;C378&amp;D378),"")</f>
        <v>0</v>
      </c>
      <c r="C378" s="280" t="s">
        <v>115</v>
      </c>
      <c r="D378" s="281">
        <f ca="1">IF(D376&gt;$O$2,0,IF(A378="eNd",1,0))+D376</f>
        <v>29</v>
      </c>
      <c r="F378" s="131" t="str">
        <f ca="1">IF(B378,"   "&amp;A378&amp;": [{type: 'required',message: '"&amp;B372&amp;" is required' }],","")</f>
        <v/>
      </c>
    </row>
    <row r="379" spans="1:53" hidden="1">
      <c r="A379" s="123" t="str" cm="1">
        <f t="array" aca="1" ref="A379" ca="1">INDIRECT($B$2&amp;"!"&amp;C379&amp;"15")</f>
        <v>allowHiding</v>
      </c>
      <c r="B379" s="390" cm="1">
        <f t="array" aca="1" ref="B379" ca="1">IFERROR(INDIRECT($B$2&amp;"!"&amp;C379&amp;D379),"")</f>
        <v>0</v>
      </c>
      <c r="C379" s="284" t="s">
        <v>116</v>
      </c>
      <c r="D379" s="281">
        <f t="shared" ca="1" si="27"/>
        <v>29</v>
      </c>
      <c r="F379" s="131" t="str">
        <f ca="1">IF(OR(B379="",B379=0),"","   "&amp;A379&amp;": "&amp;B379&amp;",")</f>
        <v/>
      </c>
    </row>
    <row r="380" spans="1:53" hidden="1">
      <c r="A380" s="123" t="str" cm="1">
        <f t="array" aca="1" ref="A380" ca="1">INDIRECT($B$2&amp;"!"&amp;C380&amp;"15")</f>
        <v>width</v>
      </c>
      <c r="B380" s="390" cm="1">
        <f t="array" aca="1" ref="B380" ca="1">IFERROR(INDIRECT($B$2&amp;"!"&amp;C380&amp;D380),"")</f>
        <v>0</v>
      </c>
      <c r="C380" s="284" t="s">
        <v>61</v>
      </c>
      <c r="D380" s="281">
        <f t="shared" ca="1" si="27"/>
        <v>29</v>
      </c>
      <c r="F380" s="131" t="str">
        <f ca="1">IF(OR(B380="",B380=0),"","   "&amp;A380&amp;": "&amp;B380&amp;",")</f>
        <v/>
      </c>
    </row>
    <row r="381" spans="1:53" hidden="1">
      <c r="A381" s="123" t="str" cm="1">
        <f t="array" aca="1" ref="A381" ca="1">INDIRECT($B$2&amp;"!"&amp;C381&amp;"15")</f>
        <v>visible</v>
      </c>
      <c r="B381" s="393" t="str" cm="1">
        <f t="array" aca="1" ref="B381" ca="1">IFERROR(INDIRECT($B$2&amp;"!"&amp;C381&amp;D381),"")</f>
        <v/>
      </c>
      <c r="C381" s="284" t="s">
        <v>117</v>
      </c>
      <c r="D381" s="281">
        <f t="shared" ca="1" si="27"/>
        <v>29</v>
      </c>
      <c r="F381" s="131" t="str">
        <f ca="1">IF(OR(B381="",B381,B381=0),"","   "&amp;A381&amp;": "&amp;B381&amp;",")</f>
        <v/>
      </c>
    </row>
    <row r="382" spans="1:53" hidden="1">
      <c r="A382" s="127" t="s">
        <v>1084</v>
      </c>
      <c r="B382" s="394"/>
      <c r="D382" s="281">
        <f t="shared" ca="1" si="27"/>
        <v>29</v>
      </c>
      <c r="F382" s="131" t="str">
        <f ca="1">IF(D381&gt;$O$2,"","},")</f>
        <v/>
      </c>
    </row>
    <row r="383" spans="1:53" hidden="1">
      <c r="A383" s="384" t="s">
        <v>1085</v>
      </c>
      <c r="B383" s="390" cm="1">
        <f t="array" aca="1" ref="B383" ca="1">IFERROR(INDIRECT($B$2&amp;"!"&amp;C383&amp;D383),"")</f>
        <v>0</v>
      </c>
      <c r="C383" s="280" t="s">
        <v>96</v>
      </c>
      <c r="D383" s="281">
        <f ca="1">IF(D382&gt;$O$2,0,IF(A383="eNd",1,0))+D382</f>
        <v>29</v>
      </c>
      <c r="F383" s="131" t="str">
        <f ca="1">IF(OR(B383="",B383=0),"","{  "&amp;A383&amp;": "&amp;CHAR(34)&amp;$B383&amp;CHAR(34)&amp;",")</f>
        <v/>
      </c>
    </row>
    <row r="384" spans="1:53" hidden="1">
      <c r="A384" s="123" t="str" cm="1">
        <f t="array" aca="1" ref="A384" ca="1">INDIRECT($B$2&amp;"!"&amp;C384&amp;"15")</f>
        <v>caption</v>
      </c>
      <c r="B384" s="390" t="str" cm="1">
        <f t="array" aca="1" ref="B384" ca="1">IFERROR(INDIRECT($B$2&amp;"!"&amp;C384&amp;D384),"")</f>
        <v/>
      </c>
      <c r="C384" s="280" t="s">
        <v>111</v>
      </c>
      <c r="D384" s="281">
        <f t="shared" ref="D384:D394" ca="1" si="28">IF(D383&gt;$O$2,0,IF(A384="eNd",1,0))+D383</f>
        <v>29</v>
      </c>
      <c r="F384" s="131" t="str">
        <f ca="1">IF(OR(B384="",B384=0),"","   "&amp;A384&amp;":"&amp;CHAR(34)&amp;B384&amp;CHAR(34)&amp;",")</f>
        <v/>
      </c>
    </row>
    <row r="385" spans="1:53" hidden="1">
      <c r="A385" s="123" t="str" cm="1">
        <f t="array" aca="1" ref="A385" ca="1">INDIRECT($B$2&amp;"!"&amp;C385&amp;"15")</f>
        <v>sortOrder</v>
      </c>
      <c r="B385" s="390" t="str" cm="1">
        <f t="array" aca="1" ref="B385" ca="1">IFERROR(INDIRECT($B$2&amp;"!"&amp;C385&amp;D385),"")</f>
        <v/>
      </c>
      <c r="C385" s="280" t="s">
        <v>118</v>
      </c>
      <c r="D385" s="281">
        <f t="shared" ca="1" si="28"/>
        <v>29</v>
      </c>
      <c r="F385" s="131" t="str">
        <f ca="1">IF(OR(B385="",B385=0),"","   "&amp;A385&amp;":"&amp;CHAR(34)&amp;B385&amp;CHAR(34)&amp;",")</f>
        <v/>
      </c>
    </row>
    <row r="386" spans="1:53" hidden="1">
      <c r="A386" s="123" t="str" cm="1">
        <f t="array" aca="1" ref="A386" ca="1">INDIRECT($B$2&amp;"!"&amp;C386&amp;"15")</f>
        <v>groupIndex</v>
      </c>
      <c r="B386" s="390" cm="1">
        <f t="array" aca="1" ref="B386" ca="1">IFERROR(INDIRECT($B$2&amp;"!"&amp;C386&amp;D386),"")</f>
        <v>0</v>
      </c>
      <c r="C386" s="281" t="s">
        <v>112</v>
      </c>
      <c r="D386" s="281">
        <f t="shared" ca="1" si="28"/>
        <v>29</v>
      </c>
      <c r="F386" s="131" t="str">
        <f ca="1">IF(OR(B386="",B386=0),"","   "&amp;A386&amp;": "&amp;B386-1&amp;",")</f>
        <v/>
      </c>
    </row>
    <row r="387" spans="1:53" hidden="1">
      <c r="A387" s="123" t="str" cm="1">
        <f t="array" aca="1" ref="A387" ca="1">INDIRECT($B$2&amp;"!"&amp;C387&amp;"15")</f>
        <v>dataType</v>
      </c>
      <c r="B387" s="390" cm="1">
        <f t="array" aca="1" ref="B387" ca="1">IFERROR(INDIRECT($B$2&amp;"!"&amp;C387&amp;D387),"")</f>
        <v>0</v>
      </c>
      <c r="C387" s="281" t="s">
        <v>113</v>
      </c>
      <c r="D387" s="281">
        <f t="shared" ca="1" si="28"/>
        <v>29</v>
      </c>
      <c r="F387" s="131" t="str">
        <f ca="1">IF(OR(B387="",B387=0),"","   "&amp;A387&amp;":"&amp;CHAR(34)&amp;B387&amp;CHAR(34)&amp;",")</f>
        <v/>
      </c>
    </row>
    <row r="388" spans="1:53" hidden="1">
      <c r="A388" s="123" t="str" cm="1">
        <f t="array" aca="1" ref="A388" ca="1">INDIRECT($B$2&amp;"!"&amp;C388&amp;"15")</f>
        <v>format</v>
      </c>
      <c r="B388" s="390" cm="1">
        <f t="array" aca="1" ref="B388" ca="1">IFERROR(INDIRECT($B$2&amp;"!"&amp;C388&amp;D388),"")</f>
        <v>0</v>
      </c>
      <c r="C388" s="281" t="s">
        <v>114</v>
      </c>
      <c r="D388" s="281">
        <f t="shared" ca="1" si="28"/>
        <v>29</v>
      </c>
      <c r="F388" s="131" t="str">
        <f ca="1">IF(OR(B388="",B388=0),"","   "&amp;A388&amp;":"&amp;B388&amp;",")</f>
        <v/>
      </c>
    </row>
    <row r="389" spans="1:53" hidden="1">
      <c r="A389" s="123" t="str" cm="1">
        <f t="array" aca="1" ref="A389" ca="1">INDIRECT($B$2&amp;"!"&amp;C389&amp;"15")</f>
        <v>editorType</v>
      </c>
      <c r="B389" s="390" cm="1">
        <f t="array" aca="1" ref="B389" ca="1">IFERROR(INDIRECT($B$2&amp;"!"&amp;C389&amp;D389),"")</f>
        <v>0</v>
      </c>
      <c r="C389" s="281" t="s">
        <v>119</v>
      </c>
      <c r="D389" s="281">
        <f ca="1">IF(D388&gt;$O$2,0,IF(A389="eNd",1,0))+D388</f>
        <v>29</v>
      </c>
      <c r="F389" s="131" t="str">
        <f ca="1">IF(OR(B389="",B389=0),"","   "&amp;A389&amp;":"&amp;CHAR(34)&amp;B389&amp;CHAR(34)&amp;",")</f>
        <v/>
      </c>
      <c r="G389" s="6"/>
      <c r="H389" s="6"/>
      <c r="I389" s="6"/>
      <c r="J389" s="6"/>
      <c r="K389" s="6"/>
      <c r="L389" s="6"/>
      <c r="M389" s="6"/>
      <c r="BA389" s="6"/>
    </row>
    <row r="390" spans="1:53" hidden="1">
      <c r="A390" s="123" t="str" cm="1">
        <f t="array" aca="1" ref="A390" ca="1">INDIRECT($B$2&amp;"!"&amp;C390&amp;"15")</f>
        <v>validationRules</v>
      </c>
      <c r="B390" s="390" cm="1">
        <f t="array" aca="1" ref="B390" ca="1">IFERROR(INDIRECT($B$2&amp;"!"&amp;C390&amp;D390),"")</f>
        <v>0</v>
      </c>
      <c r="C390" s="280" t="s">
        <v>115</v>
      </c>
      <c r="D390" s="281">
        <f ca="1">IF(D388&gt;$O$2,0,IF(A390="eNd",1,0))+D388</f>
        <v>29</v>
      </c>
      <c r="F390" s="131" t="str">
        <f ca="1">IF(B390,"   "&amp;A390&amp;": [{type: 'required',message: '"&amp;B384&amp;" is required' }],","")</f>
        <v/>
      </c>
    </row>
    <row r="391" spans="1:53" hidden="1">
      <c r="A391" s="123" t="str" cm="1">
        <f t="array" aca="1" ref="A391" ca="1">INDIRECT($B$2&amp;"!"&amp;C391&amp;"15")</f>
        <v>allowHiding</v>
      </c>
      <c r="B391" s="390" cm="1">
        <f t="array" aca="1" ref="B391" ca="1">IFERROR(INDIRECT($B$2&amp;"!"&amp;C391&amp;D391),"")</f>
        <v>0</v>
      </c>
      <c r="C391" s="284" t="s">
        <v>116</v>
      </c>
      <c r="D391" s="281">
        <f t="shared" ca="1" si="28"/>
        <v>29</v>
      </c>
      <c r="F391" s="131" t="str">
        <f ca="1">IF(OR(B391="",B391=0),"","   "&amp;A391&amp;": "&amp;B391&amp;",")</f>
        <v/>
      </c>
    </row>
    <row r="392" spans="1:53" hidden="1">
      <c r="A392" s="123" t="str" cm="1">
        <f t="array" aca="1" ref="A392" ca="1">INDIRECT($B$2&amp;"!"&amp;C392&amp;"15")</f>
        <v>width</v>
      </c>
      <c r="B392" s="390" cm="1">
        <f t="array" aca="1" ref="B392" ca="1">IFERROR(INDIRECT($B$2&amp;"!"&amp;C392&amp;D392),"")</f>
        <v>0</v>
      </c>
      <c r="C392" s="284" t="s">
        <v>61</v>
      </c>
      <c r="D392" s="281">
        <f t="shared" ca="1" si="28"/>
        <v>29</v>
      </c>
      <c r="F392" s="131" t="str">
        <f ca="1">IF(OR(B392="",B392=0),"","   "&amp;A392&amp;": "&amp;B392&amp;",")</f>
        <v/>
      </c>
    </row>
    <row r="393" spans="1:53" hidden="1">
      <c r="A393" s="123" t="str" cm="1">
        <f t="array" aca="1" ref="A393" ca="1">INDIRECT($B$2&amp;"!"&amp;C393&amp;"15")</f>
        <v>visible</v>
      </c>
      <c r="B393" s="393" t="str" cm="1">
        <f t="array" aca="1" ref="B393" ca="1">IFERROR(INDIRECT($B$2&amp;"!"&amp;C393&amp;D393),"")</f>
        <v/>
      </c>
      <c r="C393" s="284" t="s">
        <v>117</v>
      </c>
      <c r="D393" s="281">
        <f t="shared" ca="1" si="28"/>
        <v>29</v>
      </c>
      <c r="F393" s="131" t="str">
        <f ca="1">IF(OR(B393="",B393,B393=0),"","   "&amp;A393&amp;": "&amp;B393&amp;",")</f>
        <v/>
      </c>
    </row>
    <row r="394" spans="1:53" hidden="1">
      <c r="A394" s="127" t="s">
        <v>1084</v>
      </c>
      <c r="B394" s="394"/>
      <c r="D394" s="281">
        <f t="shared" ca="1" si="28"/>
        <v>29</v>
      </c>
      <c r="F394" s="131" t="str">
        <f ca="1">IF(D393&gt;$O$2,"","},")</f>
        <v/>
      </c>
    </row>
    <row r="395" spans="1:53" hidden="1">
      <c r="A395" s="384" t="s">
        <v>1085</v>
      </c>
      <c r="B395" s="390" cm="1">
        <f t="array" aca="1" ref="B395" ca="1">IFERROR(INDIRECT($B$2&amp;"!"&amp;C395&amp;D395),"")</f>
        <v>0</v>
      </c>
      <c r="C395" s="280" t="s">
        <v>96</v>
      </c>
      <c r="D395" s="281">
        <f ca="1">IF(D394&gt;$O$2,0,IF(A395="eNd",1,0))+D394</f>
        <v>29</v>
      </c>
      <c r="F395" s="131" t="str">
        <f ca="1">IF(OR(B395="",B395=0),"","{  "&amp;A395&amp;": "&amp;CHAR(34)&amp;$B395&amp;CHAR(34)&amp;",")</f>
        <v/>
      </c>
    </row>
    <row r="396" spans="1:53" hidden="1">
      <c r="A396" s="123" t="str" cm="1">
        <f t="array" aca="1" ref="A396" ca="1">INDIRECT($B$2&amp;"!"&amp;C396&amp;"15")</f>
        <v>caption</v>
      </c>
      <c r="B396" s="390" t="str" cm="1">
        <f t="array" aca="1" ref="B396" ca="1">IFERROR(INDIRECT($B$2&amp;"!"&amp;C396&amp;D396),"")</f>
        <v/>
      </c>
      <c r="C396" s="280" t="s">
        <v>111</v>
      </c>
      <c r="D396" s="281">
        <f t="shared" ref="D396:D406" ca="1" si="29">IF(D395&gt;$O$2,0,IF(A396="eNd",1,0))+D395</f>
        <v>29</v>
      </c>
      <c r="F396" s="131" t="str">
        <f ca="1">IF(OR(B396="",B396=0),"","   "&amp;A396&amp;":"&amp;CHAR(34)&amp;B396&amp;CHAR(34)&amp;",")</f>
        <v/>
      </c>
    </row>
    <row r="397" spans="1:53" hidden="1">
      <c r="A397" s="123" t="str" cm="1">
        <f t="array" aca="1" ref="A397" ca="1">INDIRECT($B$2&amp;"!"&amp;C397&amp;"15")</f>
        <v>sortOrder</v>
      </c>
      <c r="B397" s="390" t="str" cm="1">
        <f t="array" aca="1" ref="B397" ca="1">IFERROR(INDIRECT($B$2&amp;"!"&amp;C397&amp;D397),"")</f>
        <v/>
      </c>
      <c r="C397" s="280" t="s">
        <v>118</v>
      </c>
      <c r="D397" s="281">
        <f t="shared" ca="1" si="29"/>
        <v>29</v>
      </c>
      <c r="F397" s="131" t="str">
        <f ca="1">IF(OR(B397="",B397=0),"","   "&amp;A397&amp;":"&amp;CHAR(34)&amp;B397&amp;CHAR(34)&amp;",")</f>
        <v/>
      </c>
    </row>
    <row r="398" spans="1:53" hidden="1">
      <c r="A398" s="123" t="str" cm="1">
        <f t="array" aca="1" ref="A398" ca="1">INDIRECT($B$2&amp;"!"&amp;C398&amp;"15")</f>
        <v>groupIndex</v>
      </c>
      <c r="B398" s="390" cm="1">
        <f t="array" aca="1" ref="B398" ca="1">IFERROR(INDIRECT($B$2&amp;"!"&amp;C398&amp;D398),"")</f>
        <v>0</v>
      </c>
      <c r="C398" s="281" t="s">
        <v>112</v>
      </c>
      <c r="D398" s="281">
        <f t="shared" ca="1" si="29"/>
        <v>29</v>
      </c>
      <c r="F398" s="131" t="str">
        <f ca="1">IF(OR(B398="",B398=0),"","   "&amp;A398&amp;": "&amp;B398-1&amp;",")</f>
        <v/>
      </c>
    </row>
    <row r="399" spans="1:53" hidden="1">
      <c r="A399" s="123" t="str" cm="1">
        <f t="array" aca="1" ref="A399" ca="1">INDIRECT($B$2&amp;"!"&amp;C399&amp;"15")</f>
        <v>dataType</v>
      </c>
      <c r="B399" s="390" cm="1">
        <f t="array" aca="1" ref="B399" ca="1">IFERROR(INDIRECT($B$2&amp;"!"&amp;C399&amp;D399),"")</f>
        <v>0</v>
      </c>
      <c r="C399" s="281" t="s">
        <v>113</v>
      </c>
      <c r="D399" s="281">
        <f t="shared" ca="1" si="29"/>
        <v>29</v>
      </c>
      <c r="F399" s="131" t="str">
        <f ca="1">IF(OR(B399="",B399=0),"","   "&amp;A399&amp;":"&amp;CHAR(34)&amp;B399&amp;CHAR(34)&amp;",")</f>
        <v/>
      </c>
    </row>
    <row r="400" spans="1:53" hidden="1">
      <c r="A400" s="123" t="str" cm="1">
        <f t="array" aca="1" ref="A400" ca="1">INDIRECT($B$2&amp;"!"&amp;C400&amp;"15")</f>
        <v>format</v>
      </c>
      <c r="B400" s="390" cm="1">
        <f t="array" aca="1" ref="B400" ca="1">IFERROR(INDIRECT($B$2&amp;"!"&amp;C400&amp;D400),"")</f>
        <v>0</v>
      </c>
      <c r="C400" s="281" t="s">
        <v>114</v>
      </c>
      <c r="D400" s="281">
        <f t="shared" ca="1" si="29"/>
        <v>29</v>
      </c>
      <c r="F400" s="131" t="str">
        <f ca="1">IF(OR(B400="",B400=0),"","   "&amp;A400&amp;":"&amp;B400&amp;",")</f>
        <v/>
      </c>
    </row>
    <row r="401" spans="1:53" hidden="1">
      <c r="A401" s="123" t="str" cm="1">
        <f t="array" aca="1" ref="A401" ca="1">INDIRECT($B$2&amp;"!"&amp;C401&amp;"15")</f>
        <v>editorType</v>
      </c>
      <c r="B401" s="390" cm="1">
        <f t="array" aca="1" ref="B401" ca="1">IFERROR(INDIRECT($B$2&amp;"!"&amp;C401&amp;D401),"")</f>
        <v>0</v>
      </c>
      <c r="C401" s="281" t="s">
        <v>119</v>
      </c>
      <c r="D401" s="281">
        <f ca="1">IF(D400&gt;$O$2,0,IF(A401="eNd",1,0))+D400</f>
        <v>29</v>
      </c>
      <c r="F401" s="131" t="str">
        <f ca="1">IF(OR(B401="",B401=0),"","   "&amp;A401&amp;":"&amp;CHAR(34)&amp;B401&amp;CHAR(34)&amp;",")</f>
        <v/>
      </c>
      <c r="G401" s="6"/>
      <c r="H401" s="6"/>
      <c r="I401" s="6"/>
      <c r="J401" s="6"/>
      <c r="K401" s="6"/>
      <c r="L401" s="6"/>
      <c r="M401" s="6"/>
      <c r="BA401" s="6"/>
    </row>
    <row r="402" spans="1:53" hidden="1">
      <c r="A402" s="123" t="str" cm="1">
        <f t="array" aca="1" ref="A402" ca="1">INDIRECT($B$2&amp;"!"&amp;C402&amp;"15")</f>
        <v>validationRules</v>
      </c>
      <c r="B402" s="390" cm="1">
        <f t="array" aca="1" ref="B402" ca="1">IFERROR(INDIRECT($B$2&amp;"!"&amp;C402&amp;D402),"")</f>
        <v>0</v>
      </c>
      <c r="C402" s="280" t="s">
        <v>115</v>
      </c>
      <c r="D402" s="281">
        <f ca="1">IF(D400&gt;$O$2,0,IF(A402="eNd",1,0))+D400</f>
        <v>29</v>
      </c>
      <c r="F402" s="131" t="str">
        <f ca="1">IF(B402,"   "&amp;A402&amp;": [{type: 'required',message: '"&amp;B396&amp;" is required' }],","")</f>
        <v/>
      </c>
    </row>
    <row r="403" spans="1:53" hidden="1">
      <c r="A403" s="123" t="str" cm="1">
        <f t="array" aca="1" ref="A403" ca="1">INDIRECT($B$2&amp;"!"&amp;C403&amp;"15")</f>
        <v>allowHiding</v>
      </c>
      <c r="B403" s="390" cm="1">
        <f t="array" aca="1" ref="B403" ca="1">IFERROR(INDIRECT($B$2&amp;"!"&amp;C403&amp;D403),"")</f>
        <v>0</v>
      </c>
      <c r="C403" s="284" t="s">
        <v>116</v>
      </c>
      <c r="D403" s="281">
        <f t="shared" ca="1" si="29"/>
        <v>29</v>
      </c>
      <c r="F403" s="131" t="str">
        <f ca="1">IF(OR(B403="",B403=0),"","   "&amp;A403&amp;": "&amp;B403&amp;",")</f>
        <v/>
      </c>
    </row>
    <row r="404" spans="1:53" hidden="1">
      <c r="A404" s="123" t="str" cm="1">
        <f t="array" aca="1" ref="A404" ca="1">INDIRECT($B$2&amp;"!"&amp;C404&amp;"15")</f>
        <v>width</v>
      </c>
      <c r="B404" s="390" cm="1">
        <f t="array" aca="1" ref="B404" ca="1">IFERROR(INDIRECT($B$2&amp;"!"&amp;C404&amp;D404),"")</f>
        <v>0</v>
      </c>
      <c r="C404" s="284" t="s">
        <v>61</v>
      </c>
      <c r="D404" s="281">
        <f t="shared" ca="1" si="29"/>
        <v>29</v>
      </c>
      <c r="F404" s="131" t="str">
        <f ca="1">IF(OR(B404="",B404=0),"","   "&amp;A404&amp;": "&amp;B404&amp;",")</f>
        <v/>
      </c>
    </row>
    <row r="405" spans="1:53" hidden="1">
      <c r="A405" s="123" t="str" cm="1">
        <f t="array" aca="1" ref="A405" ca="1">INDIRECT($B$2&amp;"!"&amp;C405&amp;"15")</f>
        <v>visible</v>
      </c>
      <c r="B405" s="393" t="str" cm="1">
        <f t="array" aca="1" ref="B405" ca="1">IFERROR(INDIRECT($B$2&amp;"!"&amp;C405&amp;D405),"")</f>
        <v/>
      </c>
      <c r="C405" s="284" t="s">
        <v>117</v>
      </c>
      <c r="D405" s="281">
        <f t="shared" ca="1" si="29"/>
        <v>29</v>
      </c>
      <c r="F405" s="131" t="str">
        <f ca="1">IF(OR(B405="",B405,B405=0),"","   "&amp;A405&amp;": "&amp;B405&amp;",")</f>
        <v/>
      </c>
    </row>
    <row r="406" spans="1:53" hidden="1">
      <c r="A406" s="127" t="s">
        <v>1084</v>
      </c>
      <c r="B406" s="394"/>
      <c r="D406" s="281">
        <f t="shared" ca="1" si="29"/>
        <v>29</v>
      </c>
      <c r="F406" s="131" t="str">
        <f ca="1">IF(D405&gt;$O$2,"","},")</f>
        <v/>
      </c>
    </row>
    <row r="407" spans="1:53" hidden="1">
      <c r="A407" s="384" t="s">
        <v>1085</v>
      </c>
      <c r="B407" s="390" cm="1">
        <f t="array" aca="1" ref="B407" ca="1">IFERROR(INDIRECT($B$2&amp;"!"&amp;C407&amp;D407),"")</f>
        <v>0</v>
      </c>
      <c r="C407" s="280" t="s">
        <v>96</v>
      </c>
      <c r="D407" s="281">
        <f ca="1">IF(D406&gt;$O$2,0,IF(A407="eNd",1,0))+D406</f>
        <v>29</v>
      </c>
      <c r="F407" s="131" t="str">
        <f ca="1">IF(OR(B407="",B407=0),"","{  "&amp;A407&amp;": "&amp;CHAR(34)&amp;$B407&amp;CHAR(34)&amp;",")</f>
        <v/>
      </c>
    </row>
    <row r="408" spans="1:53" hidden="1">
      <c r="A408" s="123" t="str" cm="1">
        <f t="array" aca="1" ref="A408" ca="1">INDIRECT($B$2&amp;"!"&amp;C408&amp;"15")</f>
        <v>caption</v>
      </c>
      <c r="B408" s="390" t="str" cm="1">
        <f t="array" aca="1" ref="B408" ca="1">IFERROR(INDIRECT($B$2&amp;"!"&amp;C408&amp;D408),"")</f>
        <v/>
      </c>
      <c r="C408" s="280" t="s">
        <v>111</v>
      </c>
      <c r="D408" s="281">
        <f t="shared" ref="D408:D418" ca="1" si="30">IF(D407&gt;$O$2,0,IF(A408="eNd",1,0))+D407</f>
        <v>29</v>
      </c>
      <c r="F408" s="131" t="str">
        <f ca="1">IF(OR(B408="",B408=0),"","   "&amp;A408&amp;":"&amp;CHAR(34)&amp;B408&amp;CHAR(34)&amp;",")</f>
        <v/>
      </c>
    </row>
    <row r="409" spans="1:53" hidden="1">
      <c r="A409" s="123" t="str" cm="1">
        <f t="array" aca="1" ref="A409" ca="1">INDIRECT($B$2&amp;"!"&amp;C409&amp;"15")</f>
        <v>sortOrder</v>
      </c>
      <c r="B409" s="390" t="str" cm="1">
        <f t="array" aca="1" ref="B409" ca="1">IFERROR(INDIRECT($B$2&amp;"!"&amp;C409&amp;D409),"")</f>
        <v/>
      </c>
      <c r="C409" s="280" t="s">
        <v>118</v>
      </c>
      <c r="D409" s="281">
        <f t="shared" ca="1" si="30"/>
        <v>29</v>
      </c>
      <c r="F409" s="131" t="str">
        <f ca="1">IF(OR(B409="",B409=0),"","   "&amp;A409&amp;":"&amp;CHAR(34)&amp;B409&amp;CHAR(34)&amp;",")</f>
        <v/>
      </c>
    </row>
    <row r="410" spans="1:53" hidden="1">
      <c r="A410" s="123" t="str" cm="1">
        <f t="array" aca="1" ref="A410" ca="1">INDIRECT($B$2&amp;"!"&amp;C410&amp;"15")</f>
        <v>groupIndex</v>
      </c>
      <c r="B410" s="390" cm="1">
        <f t="array" aca="1" ref="B410" ca="1">IFERROR(INDIRECT($B$2&amp;"!"&amp;C410&amp;D410),"")</f>
        <v>0</v>
      </c>
      <c r="C410" s="281" t="s">
        <v>112</v>
      </c>
      <c r="D410" s="281">
        <f t="shared" ca="1" si="30"/>
        <v>29</v>
      </c>
      <c r="F410" s="131" t="str">
        <f ca="1">IF(OR(B410="",B410=0),"","   "&amp;A410&amp;": "&amp;B410-1&amp;",")</f>
        <v/>
      </c>
    </row>
    <row r="411" spans="1:53" hidden="1">
      <c r="A411" s="123" t="str" cm="1">
        <f t="array" aca="1" ref="A411" ca="1">INDIRECT($B$2&amp;"!"&amp;C411&amp;"15")</f>
        <v>dataType</v>
      </c>
      <c r="B411" s="390" cm="1">
        <f t="array" aca="1" ref="B411" ca="1">IFERROR(INDIRECT($B$2&amp;"!"&amp;C411&amp;D411),"")</f>
        <v>0</v>
      </c>
      <c r="C411" s="281" t="s">
        <v>113</v>
      </c>
      <c r="D411" s="281">
        <f t="shared" ca="1" si="30"/>
        <v>29</v>
      </c>
      <c r="F411" s="131" t="str">
        <f ca="1">IF(OR(B411="",B411=0),"","   "&amp;A411&amp;":"&amp;CHAR(34)&amp;B411&amp;CHAR(34)&amp;",")</f>
        <v/>
      </c>
    </row>
    <row r="412" spans="1:53" hidden="1">
      <c r="A412" s="123" t="str" cm="1">
        <f t="array" aca="1" ref="A412" ca="1">INDIRECT($B$2&amp;"!"&amp;C412&amp;"15")</f>
        <v>format</v>
      </c>
      <c r="B412" s="390" cm="1">
        <f t="array" aca="1" ref="B412" ca="1">IFERROR(INDIRECT($B$2&amp;"!"&amp;C412&amp;D412),"")</f>
        <v>0</v>
      </c>
      <c r="C412" s="281" t="s">
        <v>114</v>
      </c>
      <c r="D412" s="281">
        <f t="shared" ca="1" si="30"/>
        <v>29</v>
      </c>
      <c r="F412" s="131" t="str">
        <f ca="1">IF(OR(B412="",B412=0),"","   "&amp;A412&amp;":"&amp;B412&amp;",")</f>
        <v/>
      </c>
    </row>
    <row r="413" spans="1:53" hidden="1">
      <c r="A413" s="123" t="str" cm="1">
        <f t="array" aca="1" ref="A413" ca="1">INDIRECT($B$2&amp;"!"&amp;C413&amp;"15")</f>
        <v>editorType</v>
      </c>
      <c r="B413" s="390" cm="1">
        <f t="array" aca="1" ref="B413" ca="1">IFERROR(INDIRECT($B$2&amp;"!"&amp;C413&amp;D413),"")</f>
        <v>0</v>
      </c>
      <c r="C413" s="281" t="s">
        <v>119</v>
      </c>
      <c r="D413" s="281">
        <f ca="1">IF(D412&gt;$O$2,0,IF(A413="eNd",1,0))+D412</f>
        <v>29</v>
      </c>
      <c r="F413" s="131" t="str">
        <f ca="1">IF(OR(B413="",B413=0),"","   "&amp;A413&amp;":"&amp;CHAR(34)&amp;B413&amp;CHAR(34)&amp;",")</f>
        <v/>
      </c>
      <c r="G413" s="6"/>
      <c r="H413" s="6"/>
      <c r="I413" s="6"/>
      <c r="J413" s="6"/>
      <c r="K413" s="6"/>
      <c r="L413" s="6"/>
      <c r="M413" s="6"/>
      <c r="BA413" s="6"/>
    </row>
    <row r="414" spans="1:53" hidden="1">
      <c r="A414" s="123" t="str" cm="1">
        <f t="array" aca="1" ref="A414" ca="1">INDIRECT($B$2&amp;"!"&amp;C414&amp;"15")</f>
        <v>validationRules</v>
      </c>
      <c r="B414" s="390" cm="1">
        <f t="array" aca="1" ref="B414" ca="1">IFERROR(INDIRECT($B$2&amp;"!"&amp;C414&amp;D414),"")</f>
        <v>0</v>
      </c>
      <c r="C414" s="280" t="s">
        <v>115</v>
      </c>
      <c r="D414" s="281">
        <f ca="1">IF(D412&gt;$O$2,0,IF(A414="eNd",1,0))+D412</f>
        <v>29</v>
      </c>
      <c r="F414" s="131" t="str">
        <f ca="1">IF(B414,"   "&amp;A414&amp;": [{type: 'required',message: '"&amp;B408&amp;" is required' }],","")</f>
        <v/>
      </c>
    </row>
    <row r="415" spans="1:53" hidden="1">
      <c r="A415" s="123" t="str" cm="1">
        <f t="array" aca="1" ref="A415" ca="1">INDIRECT($B$2&amp;"!"&amp;C415&amp;"15")</f>
        <v>allowHiding</v>
      </c>
      <c r="B415" s="390" cm="1">
        <f t="array" aca="1" ref="B415" ca="1">IFERROR(INDIRECT($B$2&amp;"!"&amp;C415&amp;D415),"")</f>
        <v>0</v>
      </c>
      <c r="C415" s="284" t="s">
        <v>116</v>
      </c>
      <c r="D415" s="281">
        <f t="shared" ca="1" si="30"/>
        <v>29</v>
      </c>
      <c r="F415" s="131" t="str">
        <f ca="1">IF(OR(B415="",B415=0),"","   "&amp;A415&amp;": "&amp;B415&amp;",")</f>
        <v/>
      </c>
    </row>
    <row r="416" spans="1:53" hidden="1">
      <c r="A416" s="123" t="str" cm="1">
        <f t="array" aca="1" ref="A416" ca="1">INDIRECT($B$2&amp;"!"&amp;C416&amp;"15")</f>
        <v>width</v>
      </c>
      <c r="B416" s="390" cm="1">
        <f t="array" aca="1" ref="B416" ca="1">IFERROR(INDIRECT($B$2&amp;"!"&amp;C416&amp;D416),"")</f>
        <v>0</v>
      </c>
      <c r="C416" s="284" t="s">
        <v>61</v>
      </c>
      <c r="D416" s="281">
        <f t="shared" ca="1" si="30"/>
        <v>29</v>
      </c>
      <c r="F416" s="131" t="str">
        <f ca="1">IF(OR(B416="",B416=0),"","   "&amp;A416&amp;": "&amp;B416&amp;",")</f>
        <v/>
      </c>
    </row>
    <row r="417" spans="1:53" hidden="1">
      <c r="A417" s="123" t="str" cm="1">
        <f t="array" aca="1" ref="A417" ca="1">INDIRECT($B$2&amp;"!"&amp;C417&amp;"15")</f>
        <v>visible</v>
      </c>
      <c r="B417" s="393" t="str" cm="1">
        <f t="array" aca="1" ref="B417" ca="1">IFERROR(INDIRECT($B$2&amp;"!"&amp;C417&amp;D417),"")</f>
        <v/>
      </c>
      <c r="C417" s="284" t="s">
        <v>117</v>
      </c>
      <c r="D417" s="281">
        <f t="shared" ca="1" si="30"/>
        <v>29</v>
      </c>
      <c r="F417" s="131" t="str">
        <f ca="1">IF(OR(B417="",B417,B417=0),"","   "&amp;A417&amp;": "&amp;B417&amp;",")</f>
        <v/>
      </c>
    </row>
    <row r="418" spans="1:53" hidden="1">
      <c r="A418" s="127" t="s">
        <v>1084</v>
      </c>
      <c r="B418" s="394"/>
      <c r="D418" s="281">
        <f t="shared" ca="1" si="30"/>
        <v>29</v>
      </c>
      <c r="F418" s="131" t="str">
        <f ca="1">IF(D417&gt;$O$2,"","},")</f>
        <v/>
      </c>
    </row>
    <row r="419" spans="1:53" hidden="1">
      <c r="A419" s="384" t="s">
        <v>1085</v>
      </c>
      <c r="B419" s="390" cm="1">
        <f t="array" aca="1" ref="B419" ca="1">IFERROR(INDIRECT($B$2&amp;"!"&amp;C419&amp;D419),"")</f>
        <v>0</v>
      </c>
      <c r="C419" s="280" t="s">
        <v>96</v>
      </c>
      <c r="D419" s="281">
        <f ca="1">IF(D418&gt;$O$2,0,IF(A419="eNd",1,0))+D418</f>
        <v>29</v>
      </c>
      <c r="F419" s="131" t="str">
        <f ca="1">IF(OR(B419="",B419=0),"","{  "&amp;A419&amp;": "&amp;CHAR(34)&amp;$B419&amp;CHAR(34)&amp;",")</f>
        <v/>
      </c>
    </row>
    <row r="420" spans="1:53" hidden="1">
      <c r="A420" s="123" t="str" cm="1">
        <f t="array" aca="1" ref="A420" ca="1">INDIRECT($B$2&amp;"!"&amp;C420&amp;"15")</f>
        <v>caption</v>
      </c>
      <c r="B420" s="390" t="str" cm="1">
        <f t="array" aca="1" ref="B420" ca="1">IFERROR(INDIRECT($B$2&amp;"!"&amp;C420&amp;D420),"")</f>
        <v/>
      </c>
      <c r="C420" s="280" t="s">
        <v>111</v>
      </c>
      <c r="D420" s="281">
        <f t="shared" ref="D420:D430" ca="1" si="31">IF(D419&gt;$O$2,0,IF(A420="eNd",1,0))+D419</f>
        <v>29</v>
      </c>
      <c r="F420" s="131" t="str">
        <f ca="1">IF(OR(B420="",B420=0),"","   "&amp;A420&amp;":"&amp;CHAR(34)&amp;B420&amp;CHAR(34)&amp;",")</f>
        <v/>
      </c>
    </row>
    <row r="421" spans="1:53" hidden="1">
      <c r="A421" s="123" t="str" cm="1">
        <f t="array" aca="1" ref="A421" ca="1">INDIRECT($B$2&amp;"!"&amp;C421&amp;"15")</f>
        <v>sortOrder</v>
      </c>
      <c r="B421" s="390" t="str" cm="1">
        <f t="array" aca="1" ref="B421" ca="1">IFERROR(INDIRECT($B$2&amp;"!"&amp;C421&amp;D421),"")</f>
        <v/>
      </c>
      <c r="C421" s="280" t="s">
        <v>118</v>
      </c>
      <c r="D421" s="281">
        <f t="shared" ca="1" si="31"/>
        <v>29</v>
      </c>
      <c r="F421" s="131" t="str">
        <f ca="1">IF(OR(B421="",B421=0),"","   "&amp;A421&amp;":"&amp;CHAR(34)&amp;B421&amp;CHAR(34)&amp;",")</f>
        <v/>
      </c>
    </row>
    <row r="422" spans="1:53" hidden="1">
      <c r="A422" s="123" t="str" cm="1">
        <f t="array" aca="1" ref="A422" ca="1">INDIRECT($B$2&amp;"!"&amp;C422&amp;"15")</f>
        <v>groupIndex</v>
      </c>
      <c r="B422" s="390" cm="1">
        <f t="array" aca="1" ref="B422" ca="1">IFERROR(INDIRECT($B$2&amp;"!"&amp;C422&amp;D422),"")</f>
        <v>0</v>
      </c>
      <c r="C422" s="281" t="s">
        <v>112</v>
      </c>
      <c r="D422" s="281">
        <f t="shared" ca="1" si="31"/>
        <v>29</v>
      </c>
      <c r="F422" s="131" t="str">
        <f ca="1">IF(OR(B422="",B422=0),"","   "&amp;A422&amp;": "&amp;B422-1&amp;",")</f>
        <v/>
      </c>
    </row>
    <row r="423" spans="1:53" hidden="1">
      <c r="A423" s="123" t="str" cm="1">
        <f t="array" aca="1" ref="A423" ca="1">INDIRECT($B$2&amp;"!"&amp;C423&amp;"15")</f>
        <v>dataType</v>
      </c>
      <c r="B423" s="390" cm="1">
        <f t="array" aca="1" ref="B423" ca="1">IFERROR(INDIRECT($B$2&amp;"!"&amp;C423&amp;D423),"")</f>
        <v>0</v>
      </c>
      <c r="C423" s="281" t="s">
        <v>113</v>
      </c>
      <c r="D423" s="281">
        <f t="shared" ca="1" si="31"/>
        <v>29</v>
      </c>
      <c r="F423" s="131" t="str">
        <f ca="1">IF(OR(B423="",B423=0),"","   "&amp;A423&amp;":"&amp;CHAR(34)&amp;B423&amp;CHAR(34)&amp;",")</f>
        <v/>
      </c>
    </row>
    <row r="424" spans="1:53" hidden="1">
      <c r="A424" s="123" t="str" cm="1">
        <f t="array" aca="1" ref="A424" ca="1">INDIRECT($B$2&amp;"!"&amp;C424&amp;"15")</f>
        <v>format</v>
      </c>
      <c r="B424" s="390" cm="1">
        <f t="array" aca="1" ref="B424" ca="1">IFERROR(INDIRECT($B$2&amp;"!"&amp;C424&amp;D424),"")</f>
        <v>0</v>
      </c>
      <c r="C424" s="281" t="s">
        <v>114</v>
      </c>
      <c r="D424" s="281">
        <f t="shared" ca="1" si="31"/>
        <v>29</v>
      </c>
      <c r="F424" s="131" t="str">
        <f ca="1">IF(OR(B424="",B424=0),"","   "&amp;A424&amp;":"&amp;B424&amp;",")</f>
        <v/>
      </c>
    </row>
    <row r="425" spans="1:53" hidden="1">
      <c r="A425" s="123" t="str" cm="1">
        <f t="array" aca="1" ref="A425" ca="1">INDIRECT($B$2&amp;"!"&amp;C425&amp;"15")</f>
        <v>editorType</v>
      </c>
      <c r="B425" s="390" cm="1">
        <f t="array" aca="1" ref="B425" ca="1">IFERROR(INDIRECT($B$2&amp;"!"&amp;C425&amp;D425),"")</f>
        <v>0</v>
      </c>
      <c r="C425" s="281" t="s">
        <v>119</v>
      </c>
      <c r="D425" s="281">
        <f ca="1">IF(D424&gt;$O$2,0,IF(A425="eNd",1,0))+D424</f>
        <v>29</v>
      </c>
      <c r="F425" s="131" t="str">
        <f ca="1">IF(OR(B425="",B425=0),"","   "&amp;A425&amp;":"&amp;CHAR(34)&amp;B425&amp;CHAR(34)&amp;",")</f>
        <v/>
      </c>
      <c r="G425" s="6"/>
      <c r="H425" s="6"/>
      <c r="I425" s="6"/>
      <c r="J425" s="6"/>
      <c r="K425" s="6"/>
      <c r="L425" s="6"/>
      <c r="M425" s="6"/>
      <c r="BA425" s="6"/>
    </row>
    <row r="426" spans="1:53" hidden="1">
      <c r="A426" s="123" t="str" cm="1">
        <f t="array" aca="1" ref="A426" ca="1">INDIRECT($B$2&amp;"!"&amp;C426&amp;"15")</f>
        <v>validationRules</v>
      </c>
      <c r="B426" s="390" cm="1">
        <f t="array" aca="1" ref="B426" ca="1">IFERROR(INDIRECT($B$2&amp;"!"&amp;C426&amp;D426),"")</f>
        <v>0</v>
      </c>
      <c r="C426" s="280" t="s">
        <v>115</v>
      </c>
      <c r="D426" s="281">
        <f ca="1">IF(D424&gt;$O$2,0,IF(A426="eNd",1,0))+D424</f>
        <v>29</v>
      </c>
      <c r="F426" s="131" t="str">
        <f ca="1">IF(B426,"   "&amp;A426&amp;": [{type: 'required',message: '"&amp;B420&amp;" is required' }],","")</f>
        <v/>
      </c>
    </row>
    <row r="427" spans="1:53" hidden="1">
      <c r="A427" s="123" t="str" cm="1">
        <f t="array" aca="1" ref="A427" ca="1">INDIRECT($B$2&amp;"!"&amp;C427&amp;"15")</f>
        <v>allowHiding</v>
      </c>
      <c r="B427" s="390" cm="1">
        <f t="array" aca="1" ref="B427" ca="1">IFERROR(INDIRECT($B$2&amp;"!"&amp;C427&amp;D427),"")</f>
        <v>0</v>
      </c>
      <c r="C427" s="284" t="s">
        <v>116</v>
      </c>
      <c r="D427" s="281">
        <f t="shared" ca="1" si="31"/>
        <v>29</v>
      </c>
      <c r="F427" s="131" t="str">
        <f ca="1">IF(OR(B427="",B427=0),"","   "&amp;A427&amp;": "&amp;B427&amp;",")</f>
        <v/>
      </c>
    </row>
    <row r="428" spans="1:53" hidden="1">
      <c r="A428" s="123" t="str" cm="1">
        <f t="array" aca="1" ref="A428" ca="1">INDIRECT($B$2&amp;"!"&amp;C428&amp;"15")</f>
        <v>width</v>
      </c>
      <c r="B428" s="390" cm="1">
        <f t="array" aca="1" ref="B428" ca="1">IFERROR(INDIRECT($B$2&amp;"!"&amp;C428&amp;D428),"")</f>
        <v>0</v>
      </c>
      <c r="C428" s="284" t="s">
        <v>61</v>
      </c>
      <c r="D428" s="281">
        <f t="shared" ca="1" si="31"/>
        <v>29</v>
      </c>
      <c r="F428" s="131" t="str">
        <f ca="1">IF(OR(B428="",B428=0),"","   "&amp;A428&amp;": "&amp;B428&amp;",")</f>
        <v/>
      </c>
    </row>
    <row r="429" spans="1:53" hidden="1">
      <c r="A429" s="123" t="str" cm="1">
        <f t="array" aca="1" ref="A429" ca="1">INDIRECT($B$2&amp;"!"&amp;C429&amp;"15")</f>
        <v>visible</v>
      </c>
      <c r="B429" s="393" t="str" cm="1">
        <f t="array" aca="1" ref="B429" ca="1">IFERROR(INDIRECT($B$2&amp;"!"&amp;C429&amp;D429),"")</f>
        <v/>
      </c>
      <c r="C429" s="284" t="s">
        <v>117</v>
      </c>
      <c r="D429" s="281">
        <f t="shared" ca="1" si="31"/>
        <v>29</v>
      </c>
      <c r="F429" s="131" t="str">
        <f ca="1">IF(OR(B429="",B429,B429=0),"","   "&amp;A429&amp;": "&amp;B429&amp;",")</f>
        <v/>
      </c>
    </row>
    <row r="430" spans="1:53" hidden="1">
      <c r="A430" s="127" t="s">
        <v>1084</v>
      </c>
      <c r="B430" s="394"/>
      <c r="D430" s="281">
        <f t="shared" ca="1" si="31"/>
        <v>29</v>
      </c>
      <c r="F430" s="131" t="str">
        <f ca="1">IF(D429&gt;$O$2,"","},")</f>
        <v/>
      </c>
    </row>
    <row r="431" spans="1:53" hidden="1">
      <c r="A431" s="384" t="s">
        <v>1085</v>
      </c>
      <c r="B431" s="390" cm="1">
        <f t="array" aca="1" ref="B431" ca="1">IFERROR(INDIRECT($B$2&amp;"!"&amp;C431&amp;D431),"")</f>
        <v>0</v>
      </c>
      <c r="C431" s="280" t="s">
        <v>96</v>
      </c>
      <c r="D431" s="281">
        <f ca="1">IF(D430&gt;$O$2,0,IF(A431="eNd",1,0))+D430</f>
        <v>29</v>
      </c>
      <c r="F431" s="131" t="str">
        <f ca="1">IF(OR(B431="",B431=0),"","{  "&amp;A431&amp;": "&amp;CHAR(34)&amp;$B431&amp;CHAR(34)&amp;",")</f>
        <v/>
      </c>
    </row>
    <row r="432" spans="1:53" hidden="1">
      <c r="A432" s="123" t="str" cm="1">
        <f t="array" aca="1" ref="A432" ca="1">INDIRECT($B$2&amp;"!"&amp;C432&amp;"15")</f>
        <v>caption</v>
      </c>
      <c r="B432" s="390" t="str" cm="1">
        <f t="array" aca="1" ref="B432" ca="1">IFERROR(INDIRECT($B$2&amp;"!"&amp;C432&amp;D432),"")</f>
        <v/>
      </c>
      <c r="C432" s="280" t="s">
        <v>111</v>
      </c>
      <c r="D432" s="281">
        <f t="shared" ref="D432:D442" ca="1" si="32">IF(D431&gt;$O$2,0,IF(A432="eNd",1,0))+D431</f>
        <v>29</v>
      </c>
      <c r="F432" s="131" t="str">
        <f ca="1">IF(OR(B432="",B432=0),"","   "&amp;A432&amp;":"&amp;CHAR(34)&amp;B432&amp;CHAR(34)&amp;",")</f>
        <v/>
      </c>
    </row>
    <row r="433" spans="1:53" hidden="1">
      <c r="A433" s="123" t="str" cm="1">
        <f t="array" aca="1" ref="A433" ca="1">INDIRECT($B$2&amp;"!"&amp;C433&amp;"15")</f>
        <v>sortOrder</v>
      </c>
      <c r="B433" s="390" t="str" cm="1">
        <f t="array" aca="1" ref="B433" ca="1">IFERROR(INDIRECT($B$2&amp;"!"&amp;C433&amp;D433),"")</f>
        <v/>
      </c>
      <c r="C433" s="280" t="s">
        <v>118</v>
      </c>
      <c r="D433" s="281">
        <f t="shared" ca="1" si="32"/>
        <v>29</v>
      </c>
      <c r="F433" s="131" t="str">
        <f ca="1">IF(OR(B433="",B433=0),"","   "&amp;A433&amp;":"&amp;CHAR(34)&amp;B433&amp;CHAR(34)&amp;",")</f>
        <v/>
      </c>
    </row>
    <row r="434" spans="1:53" hidden="1">
      <c r="A434" s="123" t="str" cm="1">
        <f t="array" aca="1" ref="A434" ca="1">INDIRECT($B$2&amp;"!"&amp;C434&amp;"15")</f>
        <v>groupIndex</v>
      </c>
      <c r="B434" s="390" cm="1">
        <f t="array" aca="1" ref="B434" ca="1">IFERROR(INDIRECT($B$2&amp;"!"&amp;C434&amp;D434),"")</f>
        <v>0</v>
      </c>
      <c r="C434" s="281" t="s">
        <v>112</v>
      </c>
      <c r="D434" s="281">
        <f t="shared" ca="1" si="32"/>
        <v>29</v>
      </c>
      <c r="F434" s="131" t="str">
        <f ca="1">IF(OR(B434="",B434=0),"","   "&amp;A434&amp;": "&amp;B434-1&amp;",")</f>
        <v/>
      </c>
    </row>
    <row r="435" spans="1:53" hidden="1">
      <c r="A435" s="123" t="str" cm="1">
        <f t="array" aca="1" ref="A435" ca="1">INDIRECT($B$2&amp;"!"&amp;C435&amp;"15")</f>
        <v>dataType</v>
      </c>
      <c r="B435" s="390" cm="1">
        <f t="array" aca="1" ref="B435" ca="1">IFERROR(INDIRECT($B$2&amp;"!"&amp;C435&amp;D435),"")</f>
        <v>0</v>
      </c>
      <c r="C435" s="281" t="s">
        <v>113</v>
      </c>
      <c r="D435" s="281">
        <f t="shared" ca="1" si="32"/>
        <v>29</v>
      </c>
      <c r="F435" s="131" t="str">
        <f ca="1">IF(OR(B435="",B435=0),"","   "&amp;A435&amp;":"&amp;CHAR(34)&amp;B435&amp;CHAR(34)&amp;",")</f>
        <v/>
      </c>
    </row>
    <row r="436" spans="1:53" hidden="1">
      <c r="A436" s="123" t="str" cm="1">
        <f t="array" aca="1" ref="A436" ca="1">INDIRECT($B$2&amp;"!"&amp;C436&amp;"15")</f>
        <v>format</v>
      </c>
      <c r="B436" s="390" cm="1">
        <f t="array" aca="1" ref="B436" ca="1">IFERROR(INDIRECT($B$2&amp;"!"&amp;C436&amp;D436),"")</f>
        <v>0</v>
      </c>
      <c r="C436" s="281" t="s">
        <v>114</v>
      </c>
      <c r="D436" s="281">
        <f t="shared" ca="1" si="32"/>
        <v>29</v>
      </c>
      <c r="F436" s="131" t="str">
        <f ca="1">IF(OR(B436="",B436=0),"","   "&amp;A436&amp;":"&amp;B436&amp;",")</f>
        <v/>
      </c>
    </row>
    <row r="437" spans="1:53" hidden="1">
      <c r="A437" s="123" t="str" cm="1">
        <f t="array" aca="1" ref="A437" ca="1">INDIRECT($B$2&amp;"!"&amp;C437&amp;"15")</f>
        <v>editorType</v>
      </c>
      <c r="B437" s="390" cm="1">
        <f t="array" aca="1" ref="B437" ca="1">IFERROR(INDIRECT($B$2&amp;"!"&amp;C437&amp;D437),"")</f>
        <v>0</v>
      </c>
      <c r="C437" s="281" t="s">
        <v>119</v>
      </c>
      <c r="D437" s="281">
        <f ca="1">IF(D436&gt;$O$2,0,IF(A437="eNd",1,0))+D436</f>
        <v>29</v>
      </c>
      <c r="F437" s="131" t="str">
        <f ca="1">IF(OR(B437="",B437=0),"","   "&amp;A437&amp;":"&amp;CHAR(34)&amp;B437&amp;CHAR(34)&amp;",")</f>
        <v/>
      </c>
      <c r="G437" s="6"/>
      <c r="H437" s="6"/>
      <c r="I437" s="6"/>
      <c r="J437" s="6"/>
      <c r="K437" s="6"/>
      <c r="L437" s="6"/>
      <c r="M437" s="6"/>
      <c r="BA437" s="6"/>
    </row>
    <row r="438" spans="1:53" hidden="1">
      <c r="A438" s="123" t="str" cm="1">
        <f t="array" aca="1" ref="A438" ca="1">INDIRECT($B$2&amp;"!"&amp;C438&amp;"15")</f>
        <v>validationRules</v>
      </c>
      <c r="B438" s="390" cm="1">
        <f t="array" aca="1" ref="B438" ca="1">IFERROR(INDIRECT($B$2&amp;"!"&amp;C438&amp;D438),"")</f>
        <v>0</v>
      </c>
      <c r="C438" s="280" t="s">
        <v>115</v>
      </c>
      <c r="D438" s="281">
        <f ca="1">IF(D436&gt;$O$2,0,IF(A438="eNd",1,0))+D436</f>
        <v>29</v>
      </c>
      <c r="F438" s="131" t="str">
        <f ca="1">IF(B438,"   "&amp;A438&amp;": [{type: 'required',message: '"&amp;B432&amp;" is required' }],","")</f>
        <v/>
      </c>
    </row>
    <row r="439" spans="1:53" hidden="1">
      <c r="A439" s="123" t="str" cm="1">
        <f t="array" aca="1" ref="A439" ca="1">INDIRECT($B$2&amp;"!"&amp;C439&amp;"15")</f>
        <v>allowHiding</v>
      </c>
      <c r="B439" s="390" cm="1">
        <f t="array" aca="1" ref="B439" ca="1">IFERROR(INDIRECT($B$2&amp;"!"&amp;C439&amp;D439),"")</f>
        <v>0</v>
      </c>
      <c r="C439" s="284" t="s">
        <v>116</v>
      </c>
      <c r="D439" s="281">
        <f t="shared" ca="1" si="32"/>
        <v>29</v>
      </c>
      <c r="F439" s="131" t="str">
        <f ca="1">IF(OR(B439="",B439=0),"","   "&amp;A439&amp;": "&amp;B439&amp;",")</f>
        <v/>
      </c>
    </row>
    <row r="440" spans="1:53" hidden="1">
      <c r="A440" s="123" t="str" cm="1">
        <f t="array" aca="1" ref="A440" ca="1">INDIRECT($B$2&amp;"!"&amp;C440&amp;"15")</f>
        <v>width</v>
      </c>
      <c r="B440" s="390" cm="1">
        <f t="array" aca="1" ref="B440" ca="1">IFERROR(INDIRECT($B$2&amp;"!"&amp;C440&amp;D440),"")</f>
        <v>0</v>
      </c>
      <c r="C440" s="284" t="s">
        <v>61</v>
      </c>
      <c r="D440" s="281">
        <f t="shared" ca="1" si="32"/>
        <v>29</v>
      </c>
      <c r="F440" s="131" t="str">
        <f ca="1">IF(OR(B440="",B440=0),"","   "&amp;A440&amp;": "&amp;B440&amp;",")</f>
        <v/>
      </c>
    </row>
    <row r="441" spans="1:53" hidden="1">
      <c r="A441" s="123" t="str" cm="1">
        <f t="array" aca="1" ref="A441" ca="1">INDIRECT($B$2&amp;"!"&amp;C441&amp;"15")</f>
        <v>visible</v>
      </c>
      <c r="B441" s="393" t="str" cm="1">
        <f t="array" aca="1" ref="B441" ca="1">IFERROR(INDIRECT($B$2&amp;"!"&amp;C441&amp;D441),"")</f>
        <v/>
      </c>
      <c r="C441" s="284" t="s">
        <v>117</v>
      </c>
      <c r="D441" s="281">
        <f t="shared" ca="1" si="32"/>
        <v>29</v>
      </c>
      <c r="F441" s="131" t="str">
        <f ca="1">IF(OR(B441="",B441,B441=0),"","   "&amp;A441&amp;": "&amp;B441&amp;",")</f>
        <v/>
      </c>
    </row>
    <row r="442" spans="1:53" hidden="1">
      <c r="A442" s="127" t="s">
        <v>1084</v>
      </c>
      <c r="B442" s="394"/>
      <c r="D442" s="281">
        <f t="shared" ca="1" si="32"/>
        <v>29</v>
      </c>
      <c r="F442" s="131" t="str">
        <f ca="1">IF(D441&gt;$O$2,"","},")</f>
        <v/>
      </c>
    </row>
    <row r="443" spans="1:53" hidden="1">
      <c r="A443" s="384" t="s">
        <v>1085</v>
      </c>
      <c r="B443" s="390" cm="1">
        <f t="array" aca="1" ref="B443" ca="1">IFERROR(INDIRECT($B$2&amp;"!"&amp;C443&amp;D443),"")</f>
        <v>0</v>
      </c>
      <c r="C443" s="280" t="s">
        <v>96</v>
      </c>
      <c r="D443" s="281">
        <f ca="1">IF(D442&gt;$O$2,0,IF(A443="eNd",1,0))+D442</f>
        <v>29</v>
      </c>
      <c r="F443" s="131" t="str">
        <f ca="1">IF(OR(B443="",B443=0),"","{  "&amp;A443&amp;": "&amp;CHAR(34)&amp;$B443&amp;CHAR(34)&amp;",")</f>
        <v/>
      </c>
    </row>
    <row r="444" spans="1:53" hidden="1">
      <c r="A444" s="123" t="str" cm="1">
        <f t="array" aca="1" ref="A444" ca="1">INDIRECT($B$2&amp;"!"&amp;C444&amp;"15")</f>
        <v>caption</v>
      </c>
      <c r="B444" s="390" t="str" cm="1">
        <f t="array" aca="1" ref="B444" ca="1">IFERROR(INDIRECT($B$2&amp;"!"&amp;C444&amp;D444),"")</f>
        <v/>
      </c>
      <c r="C444" s="280" t="s">
        <v>111</v>
      </c>
      <c r="D444" s="281">
        <f t="shared" ref="D444:D454" ca="1" si="33">IF(D443&gt;$O$2,0,IF(A444="eNd",1,0))+D443</f>
        <v>29</v>
      </c>
      <c r="F444" s="131" t="str">
        <f ca="1">IF(OR(B444="",B444=0),"","   "&amp;A444&amp;":"&amp;CHAR(34)&amp;B444&amp;CHAR(34)&amp;",")</f>
        <v/>
      </c>
    </row>
    <row r="445" spans="1:53" hidden="1">
      <c r="A445" s="123" t="str" cm="1">
        <f t="array" aca="1" ref="A445" ca="1">INDIRECT($B$2&amp;"!"&amp;C445&amp;"15")</f>
        <v>sortOrder</v>
      </c>
      <c r="B445" s="390" t="str" cm="1">
        <f t="array" aca="1" ref="B445" ca="1">IFERROR(INDIRECT($B$2&amp;"!"&amp;C445&amp;D445),"")</f>
        <v/>
      </c>
      <c r="C445" s="280" t="s">
        <v>118</v>
      </c>
      <c r="D445" s="281">
        <f t="shared" ca="1" si="33"/>
        <v>29</v>
      </c>
      <c r="F445" s="131" t="str">
        <f ca="1">IF(OR(B445="",B445=0),"","   "&amp;A445&amp;":"&amp;CHAR(34)&amp;B445&amp;CHAR(34)&amp;",")</f>
        <v/>
      </c>
    </row>
    <row r="446" spans="1:53" hidden="1">
      <c r="A446" s="123" t="str" cm="1">
        <f t="array" aca="1" ref="A446" ca="1">INDIRECT($B$2&amp;"!"&amp;C446&amp;"15")</f>
        <v>groupIndex</v>
      </c>
      <c r="B446" s="390" cm="1">
        <f t="array" aca="1" ref="B446" ca="1">IFERROR(INDIRECT($B$2&amp;"!"&amp;C446&amp;D446),"")</f>
        <v>0</v>
      </c>
      <c r="C446" s="281" t="s">
        <v>112</v>
      </c>
      <c r="D446" s="281">
        <f t="shared" ca="1" si="33"/>
        <v>29</v>
      </c>
      <c r="F446" s="131" t="str">
        <f ca="1">IF(OR(B446="",B446=0),"","   "&amp;A446&amp;": "&amp;B446-1&amp;",")</f>
        <v/>
      </c>
    </row>
    <row r="447" spans="1:53" hidden="1">
      <c r="A447" s="123" t="str" cm="1">
        <f t="array" aca="1" ref="A447" ca="1">INDIRECT($B$2&amp;"!"&amp;C447&amp;"15")</f>
        <v>dataType</v>
      </c>
      <c r="B447" s="390" cm="1">
        <f t="array" aca="1" ref="B447" ca="1">IFERROR(INDIRECT($B$2&amp;"!"&amp;C447&amp;D447),"")</f>
        <v>0</v>
      </c>
      <c r="C447" s="281" t="s">
        <v>113</v>
      </c>
      <c r="D447" s="281">
        <f t="shared" ca="1" si="33"/>
        <v>29</v>
      </c>
      <c r="F447" s="131" t="str">
        <f ca="1">IF(OR(B447="",B447=0),"","   "&amp;A447&amp;":"&amp;CHAR(34)&amp;B447&amp;CHAR(34)&amp;",")</f>
        <v/>
      </c>
    </row>
    <row r="448" spans="1:53" hidden="1">
      <c r="A448" s="123" t="str" cm="1">
        <f t="array" aca="1" ref="A448" ca="1">INDIRECT($B$2&amp;"!"&amp;C448&amp;"15")</f>
        <v>format</v>
      </c>
      <c r="B448" s="390" cm="1">
        <f t="array" aca="1" ref="B448" ca="1">IFERROR(INDIRECT($B$2&amp;"!"&amp;C448&amp;D448),"")</f>
        <v>0</v>
      </c>
      <c r="C448" s="281" t="s">
        <v>114</v>
      </c>
      <c r="D448" s="281">
        <f t="shared" ca="1" si="33"/>
        <v>29</v>
      </c>
      <c r="F448" s="131" t="str">
        <f ca="1">IF(OR(B448="",B448=0),"","   "&amp;A448&amp;":"&amp;B448&amp;",")</f>
        <v/>
      </c>
    </row>
    <row r="449" spans="1:53" hidden="1">
      <c r="A449" s="123" t="str" cm="1">
        <f t="array" aca="1" ref="A449" ca="1">INDIRECT($B$2&amp;"!"&amp;C449&amp;"15")</f>
        <v>editorType</v>
      </c>
      <c r="B449" s="390" cm="1">
        <f t="array" aca="1" ref="B449" ca="1">IFERROR(INDIRECT($B$2&amp;"!"&amp;C449&amp;D449),"")</f>
        <v>0</v>
      </c>
      <c r="C449" s="281" t="s">
        <v>119</v>
      </c>
      <c r="D449" s="281">
        <f ca="1">IF(D448&gt;$O$2,0,IF(A449="eNd",1,0))+D448</f>
        <v>29</v>
      </c>
      <c r="F449" s="131" t="str">
        <f ca="1">IF(OR(B449="",B449=0),"","   "&amp;A449&amp;":"&amp;CHAR(34)&amp;B449&amp;CHAR(34)&amp;",")</f>
        <v/>
      </c>
      <c r="G449" s="6"/>
      <c r="H449" s="6"/>
      <c r="I449" s="6"/>
      <c r="J449" s="6"/>
      <c r="K449" s="6"/>
      <c r="L449" s="6"/>
      <c r="M449" s="6"/>
      <c r="BA449" s="6"/>
    </row>
    <row r="450" spans="1:53" hidden="1">
      <c r="A450" s="123" t="str" cm="1">
        <f t="array" aca="1" ref="A450" ca="1">INDIRECT($B$2&amp;"!"&amp;C450&amp;"15")</f>
        <v>validationRules</v>
      </c>
      <c r="B450" s="390" cm="1">
        <f t="array" aca="1" ref="B450" ca="1">IFERROR(INDIRECT($B$2&amp;"!"&amp;C450&amp;D450),"")</f>
        <v>0</v>
      </c>
      <c r="C450" s="280" t="s">
        <v>115</v>
      </c>
      <c r="D450" s="281">
        <f ca="1">IF(D448&gt;$O$2,0,IF(A450="eNd",1,0))+D448</f>
        <v>29</v>
      </c>
      <c r="F450" s="131" t="str">
        <f ca="1">IF(B450,"   "&amp;A450&amp;": [{type: 'required',message: '"&amp;B444&amp;" is required' }],","")</f>
        <v/>
      </c>
    </row>
    <row r="451" spans="1:53" hidden="1">
      <c r="A451" s="123" t="str" cm="1">
        <f t="array" aca="1" ref="A451" ca="1">INDIRECT($B$2&amp;"!"&amp;C451&amp;"15")</f>
        <v>allowHiding</v>
      </c>
      <c r="B451" s="390" cm="1">
        <f t="array" aca="1" ref="B451" ca="1">IFERROR(INDIRECT($B$2&amp;"!"&amp;C451&amp;D451),"")</f>
        <v>0</v>
      </c>
      <c r="C451" s="284" t="s">
        <v>116</v>
      </c>
      <c r="D451" s="281">
        <f t="shared" ca="1" si="33"/>
        <v>29</v>
      </c>
      <c r="F451" s="131" t="str">
        <f ca="1">IF(OR(B451="",B451=0),"","   "&amp;A451&amp;": "&amp;B451&amp;",")</f>
        <v/>
      </c>
    </row>
    <row r="452" spans="1:53" hidden="1">
      <c r="A452" s="123" t="str" cm="1">
        <f t="array" aca="1" ref="A452" ca="1">INDIRECT($B$2&amp;"!"&amp;C452&amp;"15")</f>
        <v>width</v>
      </c>
      <c r="B452" s="390" cm="1">
        <f t="array" aca="1" ref="B452" ca="1">IFERROR(INDIRECT($B$2&amp;"!"&amp;C452&amp;D452),"")</f>
        <v>0</v>
      </c>
      <c r="C452" s="284" t="s">
        <v>61</v>
      </c>
      <c r="D452" s="281">
        <f t="shared" ca="1" si="33"/>
        <v>29</v>
      </c>
      <c r="F452" s="131" t="str">
        <f ca="1">IF(OR(B452="",B452=0),"","   "&amp;A452&amp;": "&amp;B452&amp;",")</f>
        <v/>
      </c>
    </row>
    <row r="453" spans="1:53" hidden="1">
      <c r="A453" s="123" t="str" cm="1">
        <f t="array" aca="1" ref="A453" ca="1">INDIRECT($B$2&amp;"!"&amp;C453&amp;"15")</f>
        <v>visible</v>
      </c>
      <c r="B453" s="393" t="str" cm="1">
        <f t="array" aca="1" ref="B453" ca="1">IFERROR(INDIRECT($B$2&amp;"!"&amp;C453&amp;D453),"")</f>
        <v/>
      </c>
      <c r="C453" s="284" t="s">
        <v>117</v>
      </c>
      <c r="D453" s="281">
        <f t="shared" ca="1" si="33"/>
        <v>29</v>
      </c>
      <c r="F453" s="131" t="str">
        <f ca="1">IF(OR(B453="",B453,B453=0),"","   "&amp;A453&amp;": "&amp;B453&amp;",")</f>
        <v/>
      </c>
    </row>
    <row r="454" spans="1:53" hidden="1">
      <c r="A454" s="127" t="s">
        <v>1084</v>
      </c>
      <c r="B454" s="394"/>
      <c r="D454" s="281">
        <f t="shared" ca="1" si="33"/>
        <v>29</v>
      </c>
      <c r="F454" s="131" t="str">
        <f ca="1">IF(D453&gt;$O$2,"","},")</f>
        <v/>
      </c>
    </row>
    <row r="455" spans="1:53" hidden="1">
      <c r="A455" s="384" t="s">
        <v>1085</v>
      </c>
      <c r="B455" s="390" cm="1">
        <f t="array" aca="1" ref="B455" ca="1">IFERROR(INDIRECT($B$2&amp;"!"&amp;C455&amp;D455),"")</f>
        <v>0</v>
      </c>
      <c r="C455" s="280" t="s">
        <v>96</v>
      </c>
      <c r="D455" s="281">
        <f ca="1">IF(D454&gt;$O$2,0,IF(A455="eNd",1,0))+D454</f>
        <v>29</v>
      </c>
      <c r="F455" s="131" t="str">
        <f ca="1">IF(OR(B455="",B455=0),"","{  "&amp;A455&amp;": "&amp;CHAR(34)&amp;$B455&amp;CHAR(34)&amp;",")</f>
        <v/>
      </c>
    </row>
    <row r="456" spans="1:53" hidden="1">
      <c r="A456" s="123" t="str" cm="1">
        <f t="array" aca="1" ref="A456" ca="1">INDIRECT($B$2&amp;"!"&amp;C456&amp;"15")</f>
        <v>caption</v>
      </c>
      <c r="B456" s="390" t="str" cm="1">
        <f t="array" aca="1" ref="B456" ca="1">IFERROR(INDIRECT($B$2&amp;"!"&amp;C456&amp;D456),"")</f>
        <v/>
      </c>
      <c r="C456" s="280" t="s">
        <v>111</v>
      </c>
      <c r="D456" s="281">
        <f t="shared" ref="D456:D466" ca="1" si="34">IF(D455&gt;$O$2,0,IF(A456="eNd",1,0))+D455</f>
        <v>29</v>
      </c>
      <c r="F456" s="131" t="str">
        <f ca="1">IF(OR(B456="",B456=0),"","   "&amp;A456&amp;":"&amp;CHAR(34)&amp;B456&amp;CHAR(34)&amp;",")</f>
        <v/>
      </c>
    </row>
    <row r="457" spans="1:53" hidden="1">
      <c r="A457" s="123" t="str" cm="1">
        <f t="array" aca="1" ref="A457" ca="1">INDIRECT($B$2&amp;"!"&amp;C457&amp;"15")</f>
        <v>sortOrder</v>
      </c>
      <c r="B457" s="390" t="str" cm="1">
        <f t="array" aca="1" ref="B457" ca="1">IFERROR(INDIRECT($B$2&amp;"!"&amp;C457&amp;D457),"")</f>
        <v/>
      </c>
      <c r="C457" s="280" t="s">
        <v>118</v>
      </c>
      <c r="D457" s="281">
        <f t="shared" ca="1" si="34"/>
        <v>29</v>
      </c>
      <c r="F457" s="131" t="str">
        <f ca="1">IF(OR(B457="",B457=0),"","   "&amp;A457&amp;":"&amp;CHAR(34)&amp;B457&amp;CHAR(34)&amp;",")</f>
        <v/>
      </c>
    </row>
    <row r="458" spans="1:53" hidden="1">
      <c r="A458" s="123" t="str" cm="1">
        <f t="array" aca="1" ref="A458" ca="1">INDIRECT($B$2&amp;"!"&amp;C458&amp;"15")</f>
        <v>groupIndex</v>
      </c>
      <c r="B458" s="390" cm="1">
        <f t="array" aca="1" ref="B458" ca="1">IFERROR(INDIRECT($B$2&amp;"!"&amp;C458&amp;D458),"")</f>
        <v>0</v>
      </c>
      <c r="C458" s="281" t="s">
        <v>112</v>
      </c>
      <c r="D458" s="281">
        <f t="shared" ca="1" si="34"/>
        <v>29</v>
      </c>
      <c r="F458" s="131" t="str">
        <f ca="1">IF(OR(B458="",B458=0),"","   "&amp;A458&amp;": "&amp;B458-1&amp;",")</f>
        <v/>
      </c>
    </row>
    <row r="459" spans="1:53" hidden="1">
      <c r="A459" s="123" t="str" cm="1">
        <f t="array" aca="1" ref="A459" ca="1">INDIRECT($B$2&amp;"!"&amp;C459&amp;"15")</f>
        <v>dataType</v>
      </c>
      <c r="B459" s="390" cm="1">
        <f t="array" aca="1" ref="B459" ca="1">IFERROR(INDIRECT($B$2&amp;"!"&amp;C459&amp;D459),"")</f>
        <v>0</v>
      </c>
      <c r="C459" s="281" t="s">
        <v>113</v>
      </c>
      <c r="D459" s="281">
        <f t="shared" ca="1" si="34"/>
        <v>29</v>
      </c>
      <c r="F459" s="131" t="str">
        <f ca="1">IF(OR(B459="",B459=0),"","   "&amp;A459&amp;":"&amp;CHAR(34)&amp;B459&amp;CHAR(34)&amp;",")</f>
        <v/>
      </c>
    </row>
    <row r="460" spans="1:53" hidden="1">
      <c r="A460" s="123" t="str" cm="1">
        <f t="array" aca="1" ref="A460" ca="1">INDIRECT($B$2&amp;"!"&amp;C460&amp;"15")</f>
        <v>format</v>
      </c>
      <c r="B460" s="390" cm="1">
        <f t="array" aca="1" ref="B460" ca="1">IFERROR(INDIRECT($B$2&amp;"!"&amp;C460&amp;D460),"")</f>
        <v>0</v>
      </c>
      <c r="C460" s="281" t="s">
        <v>114</v>
      </c>
      <c r="D460" s="281">
        <f t="shared" ca="1" si="34"/>
        <v>29</v>
      </c>
      <c r="F460" s="131" t="str">
        <f ca="1">IF(OR(B460="",B460=0),"","   "&amp;A460&amp;":"&amp;B460&amp;",")</f>
        <v/>
      </c>
    </row>
    <row r="461" spans="1:53" hidden="1">
      <c r="A461" s="123" t="str" cm="1">
        <f t="array" aca="1" ref="A461" ca="1">INDIRECT($B$2&amp;"!"&amp;C461&amp;"15")</f>
        <v>editorType</v>
      </c>
      <c r="B461" s="390" cm="1">
        <f t="array" aca="1" ref="B461" ca="1">IFERROR(INDIRECT($B$2&amp;"!"&amp;C461&amp;D461),"")</f>
        <v>0</v>
      </c>
      <c r="C461" s="281" t="s">
        <v>119</v>
      </c>
      <c r="D461" s="281">
        <f ca="1">IF(D460&gt;$O$2,0,IF(A461="eNd",1,0))+D460</f>
        <v>29</v>
      </c>
      <c r="F461" s="131" t="str">
        <f ca="1">IF(OR(B461="",B461=0),"","   "&amp;A461&amp;":"&amp;CHAR(34)&amp;B461&amp;CHAR(34)&amp;",")</f>
        <v/>
      </c>
      <c r="G461" s="6"/>
      <c r="H461" s="6"/>
      <c r="I461" s="6"/>
      <c r="J461" s="6"/>
      <c r="K461" s="6"/>
      <c r="L461" s="6"/>
      <c r="M461" s="6"/>
      <c r="BA461" s="6"/>
    </row>
    <row r="462" spans="1:53" hidden="1">
      <c r="A462" s="123" t="str" cm="1">
        <f t="array" aca="1" ref="A462" ca="1">INDIRECT($B$2&amp;"!"&amp;C462&amp;"15")</f>
        <v>validationRules</v>
      </c>
      <c r="B462" s="390" cm="1">
        <f t="array" aca="1" ref="B462" ca="1">IFERROR(INDIRECT($B$2&amp;"!"&amp;C462&amp;D462),"")</f>
        <v>0</v>
      </c>
      <c r="C462" s="280" t="s">
        <v>115</v>
      </c>
      <c r="D462" s="281">
        <f ca="1">IF(D460&gt;$O$2,0,IF(A462="eNd",1,0))+D460</f>
        <v>29</v>
      </c>
      <c r="F462" s="131" t="str">
        <f ca="1">IF(B462,"   "&amp;A462&amp;": [{type: 'required',message: '"&amp;B456&amp;" is required' }],","")</f>
        <v/>
      </c>
    </row>
    <row r="463" spans="1:53" hidden="1">
      <c r="A463" s="123" t="str" cm="1">
        <f t="array" aca="1" ref="A463" ca="1">INDIRECT($B$2&amp;"!"&amp;C463&amp;"15")</f>
        <v>allowHiding</v>
      </c>
      <c r="B463" s="390" cm="1">
        <f t="array" aca="1" ref="B463" ca="1">IFERROR(INDIRECT($B$2&amp;"!"&amp;C463&amp;D463),"")</f>
        <v>0</v>
      </c>
      <c r="C463" s="284" t="s">
        <v>116</v>
      </c>
      <c r="D463" s="281">
        <f t="shared" ca="1" si="34"/>
        <v>29</v>
      </c>
      <c r="F463" s="131" t="str">
        <f ca="1">IF(OR(B463="",B463=0),"","   "&amp;A463&amp;": "&amp;B463&amp;",")</f>
        <v/>
      </c>
    </row>
    <row r="464" spans="1:53" hidden="1">
      <c r="A464" s="123" t="str" cm="1">
        <f t="array" aca="1" ref="A464" ca="1">INDIRECT($B$2&amp;"!"&amp;C464&amp;"15")</f>
        <v>width</v>
      </c>
      <c r="B464" s="390" cm="1">
        <f t="array" aca="1" ref="B464" ca="1">IFERROR(INDIRECT($B$2&amp;"!"&amp;C464&amp;D464),"")</f>
        <v>0</v>
      </c>
      <c r="C464" s="284" t="s">
        <v>61</v>
      </c>
      <c r="D464" s="281">
        <f t="shared" ca="1" si="34"/>
        <v>29</v>
      </c>
      <c r="F464" s="131" t="str">
        <f ca="1">IF(OR(B464="",B464=0),"","   "&amp;A464&amp;": "&amp;B464&amp;",")</f>
        <v/>
      </c>
    </row>
    <row r="465" spans="1:53" hidden="1">
      <c r="A465" s="123" t="str" cm="1">
        <f t="array" aca="1" ref="A465" ca="1">INDIRECT($B$2&amp;"!"&amp;C465&amp;"15")</f>
        <v>visible</v>
      </c>
      <c r="B465" s="393" t="str" cm="1">
        <f t="array" aca="1" ref="B465" ca="1">IFERROR(INDIRECT($B$2&amp;"!"&amp;C465&amp;D465),"")</f>
        <v/>
      </c>
      <c r="C465" s="284" t="s">
        <v>117</v>
      </c>
      <c r="D465" s="281">
        <f t="shared" ca="1" si="34"/>
        <v>29</v>
      </c>
      <c r="F465" s="131" t="str">
        <f ca="1">IF(OR(B465="",B465,B465=0),"","   "&amp;A465&amp;": "&amp;B465&amp;",")</f>
        <v/>
      </c>
    </row>
    <row r="466" spans="1:53" hidden="1">
      <c r="A466" s="127" t="s">
        <v>1084</v>
      </c>
      <c r="B466" s="394"/>
      <c r="D466" s="281">
        <f t="shared" ca="1" si="34"/>
        <v>29</v>
      </c>
      <c r="F466" s="131" t="str">
        <f ca="1">IF(D465&gt;$O$2,"","},")</f>
        <v/>
      </c>
    </row>
    <row r="467" spans="1:53" hidden="1">
      <c r="A467" s="384" t="s">
        <v>1085</v>
      </c>
      <c r="B467" s="390" cm="1">
        <f t="array" aca="1" ref="B467" ca="1">IFERROR(INDIRECT($B$2&amp;"!"&amp;C467&amp;D467),"")</f>
        <v>0</v>
      </c>
      <c r="C467" s="280" t="s">
        <v>96</v>
      </c>
      <c r="D467" s="281">
        <f ca="1">IF(D466&gt;$O$2,0,IF(A467="eNd",1,0))+D466</f>
        <v>29</v>
      </c>
      <c r="F467" s="131" t="str">
        <f ca="1">IF(OR(B467="",B467=0),"","{  "&amp;A467&amp;": "&amp;CHAR(34)&amp;$B467&amp;CHAR(34)&amp;",")</f>
        <v/>
      </c>
    </row>
    <row r="468" spans="1:53" hidden="1">
      <c r="A468" s="123" t="str" cm="1">
        <f t="array" aca="1" ref="A468" ca="1">INDIRECT($B$2&amp;"!"&amp;C468&amp;"15")</f>
        <v>caption</v>
      </c>
      <c r="B468" s="390" t="str" cm="1">
        <f t="array" aca="1" ref="B468" ca="1">IFERROR(INDIRECT($B$2&amp;"!"&amp;C468&amp;D468),"")</f>
        <v/>
      </c>
      <c r="C468" s="280" t="s">
        <v>111</v>
      </c>
      <c r="D468" s="281">
        <f t="shared" ref="D468:D478" ca="1" si="35">IF(D467&gt;$O$2,0,IF(A468="eNd",1,0))+D467</f>
        <v>29</v>
      </c>
      <c r="F468" s="131" t="str">
        <f ca="1">IF(OR(B468="",B468=0),"","   "&amp;A468&amp;":"&amp;CHAR(34)&amp;B468&amp;CHAR(34)&amp;",")</f>
        <v/>
      </c>
    </row>
    <row r="469" spans="1:53" hidden="1">
      <c r="A469" s="123" t="str" cm="1">
        <f t="array" aca="1" ref="A469" ca="1">INDIRECT($B$2&amp;"!"&amp;C469&amp;"15")</f>
        <v>sortOrder</v>
      </c>
      <c r="B469" s="390" t="str" cm="1">
        <f t="array" aca="1" ref="B469" ca="1">IFERROR(INDIRECT($B$2&amp;"!"&amp;C469&amp;D469),"")</f>
        <v/>
      </c>
      <c r="C469" s="280" t="s">
        <v>118</v>
      </c>
      <c r="D469" s="281">
        <f t="shared" ca="1" si="35"/>
        <v>29</v>
      </c>
      <c r="F469" s="131" t="str">
        <f ca="1">IF(OR(B469="",B469=0),"","   "&amp;A469&amp;":"&amp;CHAR(34)&amp;B469&amp;CHAR(34)&amp;",")</f>
        <v/>
      </c>
    </row>
    <row r="470" spans="1:53" hidden="1">
      <c r="A470" s="123" t="str" cm="1">
        <f t="array" aca="1" ref="A470" ca="1">INDIRECT($B$2&amp;"!"&amp;C470&amp;"15")</f>
        <v>groupIndex</v>
      </c>
      <c r="B470" s="390" cm="1">
        <f t="array" aca="1" ref="B470" ca="1">IFERROR(INDIRECT($B$2&amp;"!"&amp;C470&amp;D470),"")</f>
        <v>0</v>
      </c>
      <c r="C470" s="281" t="s">
        <v>112</v>
      </c>
      <c r="D470" s="281">
        <f t="shared" ca="1" si="35"/>
        <v>29</v>
      </c>
      <c r="F470" s="131" t="str">
        <f ca="1">IF(OR(B470="",B470=0),"","   "&amp;A470&amp;": "&amp;B470-1&amp;",")</f>
        <v/>
      </c>
    </row>
    <row r="471" spans="1:53" hidden="1">
      <c r="A471" s="123" t="str" cm="1">
        <f t="array" aca="1" ref="A471" ca="1">INDIRECT($B$2&amp;"!"&amp;C471&amp;"15")</f>
        <v>dataType</v>
      </c>
      <c r="B471" s="390" cm="1">
        <f t="array" aca="1" ref="B471" ca="1">IFERROR(INDIRECT($B$2&amp;"!"&amp;C471&amp;D471),"")</f>
        <v>0</v>
      </c>
      <c r="C471" s="281" t="s">
        <v>113</v>
      </c>
      <c r="D471" s="281">
        <f t="shared" ca="1" si="35"/>
        <v>29</v>
      </c>
      <c r="F471" s="131" t="str">
        <f ca="1">IF(OR(B471="",B471=0),"","   "&amp;A471&amp;":"&amp;CHAR(34)&amp;B471&amp;CHAR(34)&amp;",")</f>
        <v/>
      </c>
    </row>
    <row r="472" spans="1:53" hidden="1">
      <c r="A472" s="123" t="str" cm="1">
        <f t="array" aca="1" ref="A472" ca="1">INDIRECT($B$2&amp;"!"&amp;C472&amp;"15")</f>
        <v>format</v>
      </c>
      <c r="B472" s="390" cm="1">
        <f t="array" aca="1" ref="B472" ca="1">IFERROR(INDIRECT($B$2&amp;"!"&amp;C472&amp;D472),"")</f>
        <v>0</v>
      </c>
      <c r="C472" s="281" t="s">
        <v>114</v>
      </c>
      <c r="D472" s="281">
        <f t="shared" ca="1" si="35"/>
        <v>29</v>
      </c>
      <c r="F472" s="131" t="str">
        <f ca="1">IF(OR(B472="",B472=0),"","   "&amp;A472&amp;":"&amp;B472&amp;",")</f>
        <v/>
      </c>
    </row>
    <row r="473" spans="1:53" hidden="1">
      <c r="A473" s="123" t="str" cm="1">
        <f t="array" aca="1" ref="A473" ca="1">INDIRECT($B$2&amp;"!"&amp;C473&amp;"15")</f>
        <v>editorType</v>
      </c>
      <c r="B473" s="390" cm="1">
        <f t="array" aca="1" ref="B473" ca="1">IFERROR(INDIRECT($B$2&amp;"!"&amp;C473&amp;D473),"")</f>
        <v>0</v>
      </c>
      <c r="C473" s="281" t="s">
        <v>119</v>
      </c>
      <c r="D473" s="281">
        <f ca="1">IF(D472&gt;$O$2,0,IF(A473="eNd",1,0))+D472</f>
        <v>29</v>
      </c>
      <c r="F473" s="131" t="str">
        <f ca="1">IF(OR(B473="",B473=0),"","   "&amp;A473&amp;":"&amp;CHAR(34)&amp;B473&amp;CHAR(34)&amp;",")</f>
        <v/>
      </c>
      <c r="G473" s="6"/>
      <c r="H473" s="6"/>
      <c r="I473" s="6"/>
      <c r="J473" s="6"/>
      <c r="K473" s="6"/>
      <c r="L473" s="6"/>
      <c r="M473" s="6"/>
      <c r="BA473" s="6"/>
    </row>
    <row r="474" spans="1:53" hidden="1">
      <c r="A474" s="123" t="str" cm="1">
        <f t="array" aca="1" ref="A474" ca="1">INDIRECT($B$2&amp;"!"&amp;C474&amp;"15")</f>
        <v>validationRules</v>
      </c>
      <c r="B474" s="390" cm="1">
        <f t="array" aca="1" ref="B474" ca="1">IFERROR(INDIRECT($B$2&amp;"!"&amp;C474&amp;D474),"")</f>
        <v>0</v>
      </c>
      <c r="C474" s="280" t="s">
        <v>115</v>
      </c>
      <c r="D474" s="281">
        <f ca="1">IF(D472&gt;$O$2,0,IF(A474="eNd",1,0))+D472</f>
        <v>29</v>
      </c>
      <c r="F474" s="131" t="str">
        <f ca="1">IF(B474,"   "&amp;A474&amp;": [{type: 'required',message: '"&amp;B468&amp;" is required' }],","")</f>
        <v/>
      </c>
    </row>
    <row r="475" spans="1:53" hidden="1">
      <c r="A475" s="123" t="str" cm="1">
        <f t="array" aca="1" ref="A475" ca="1">INDIRECT($B$2&amp;"!"&amp;C475&amp;"15")</f>
        <v>allowHiding</v>
      </c>
      <c r="B475" s="390" cm="1">
        <f t="array" aca="1" ref="B475" ca="1">IFERROR(INDIRECT($B$2&amp;"!"&amp;C475&amp;D475),"")</f>
        <v>0</v>
      </c>
      <c r="C475" s="284" t="s">
        <v>116</v>
      </c>
      <c r="D475" s="281">
        <f t="shared" ca="1" si="35"/>
        <v>29</v>
      </c>
      <c r="F475" s="131" t="str">
        <f ca="1">IF(OR(B475="",B475=0),"","   "&amp;A475&amp;": "&amp;B475&amp;",")</f>
        <v/>
      </c>
    </row>
    <row r="476" spans="1:53" hidden="1">
      <c r="A476" s="123" t="str" cm="1">
        <f t="array" aca="1" ref="A476" ca="1">INDIRECT($B$2&amp;"!"&amp;C476&amp;"15")</f>
        <v>width</v>
      </c>
      <c r="B476" s="390" cm="1">
        <f t="array" aca="1" ref="B476" ca="1">IFERROR(INDIRECT($B$2&amp;"!"&amp;C476&amp;D476),"")</f>
        <v>0</v>
      </c>
      <c r="C476" s="284" t="s">
        <v>61</v>
      </c>
      <c r="D476" s="281">
        <f t="shared" ca="1" si="35"/>
        <v>29</v>
      </c>
      <c r="F476" s="131" t="str">
        <f ca="1">IF(OR(B476="",B476=0),"","   "&amp;A476&amp;": "&amp;B476&amp;",")</f>
        <v/>
      </c>
    </row>
    <row r="477" spans="1:53" hidden="1">
      <c r="A477" s="123" t="str" cm="1">
        <f t="array" aca="1" ref="A477" ca="1">INDIRECT($B$2&amp;"!"&amp;C477&amp;"15")</f>
        <v>visible</v>
      </c>
      <c r="B477" s="393" t="str" cm="1">
        <f t="array" aca="1" ref="B477" ca="1">IFERROR(INDIRECT($B$2&amp;"!"&amp;C477&amp;D477),"")</f>
        <v/>
      </c>
      <c r="C477" s="284" t="s">
        <v>117</v>
      </c>
      <c r="D477" s="281">
        <f t="shared" ca="1" si="35"/>
        <v>29</v>
      </c>
      <c r="F477" s="131" t="str">
        <f ca="1">IF(OR(B477="",B477,B477=0),"","   "&amp;A477&amp;": "&amp;B477&amp;",")</f>
        <v/>
      </c>
    </row>
    <row r="478" spans="1:53" hidden="1">
      <c r="A478" s="127" t="s">
        <v>1084</v>
      </c>
      <c r="B478" s="394"/>
      <c r="D478" s="281">
        <f t="shared" ca="1" si="35"/>
        <v>29</v>
      </c>
      <c r="F478" s="131" t="str">
        <f ca="1">IF(D477&gt;$O$2,"","},")</f>
        <v/>
      </c>
    </row>
    <row r="479" spans="1:53" hidden="1">
      <c r="A479" s="384" t="s">
        <v>1085</v>
      </c>
      <c r="B479" s="390" cm="1">
        <f t="array" aca="1" ref="B479" ca="1">IFERROR(INDIRECT($B$2&amp;"!"&amp;C479&amp;D479),"")</f>
        <v>0</v>
      </c>
      <c r="C479" s="280" t="s">
        <v>96</v>
      </c>
      <c r="D479" s="281">
        <f ca="1">IF(D478&gt;$O$2,0,IF(A479="eNd",1,0))+D478</f>
        <v>29</v>
      </c>
      <c r="F479" s="131" t="str">
        <f ca="1">IF(OR(B479="",B479=0),"","{  "&amp;A479&amp;": "&amp;CHAR(34)&amp;$B479&amp;CHAR(34)&amp;",")</f>
        <v/>
      </c>
    </row>
    <row r="480" spans="1:53" hidden="1">
      <c r="A480" s="123" t="str" cm="1">
        <f t="array" aca="1" ref="A480" ca="1">INDIRECT($B$2&amp;"!"&amp;C480&amp;"15")</f>
        <v>caption</v>
      </c>
      <c r="B480" s="390" t="str" cm="1">
        <f t="array" aca="1" ref="B480" ca="1">IFERROR(INDIRECT($B$2&amp;"!"&amp;C480&amp;D480),"")</f>
        <v/>
      </c>
      <c r="C480" s="280" t="s">
        <v>111</v>
      </c>
      <c r="D480" s="281">
        <f t="shared" ref="D480:D490" ca="1" si="36">IF(D479&gt;$O$2,0,IF(A480="eNd",1,0))+D479</f>
        <v>29</v>
      </c>
      <c r="F480" s="131" t="str">
        <f ca="1">IF(OR(B480="",B480=0),"","   "&amp;A480&amp;":"&amp;CHAR(34)&amp;B480&amp;CHAR(34)&amp;",")</f>
        <v/>
      </c>
    </row>
    <row r="481" spans="1:53" hidden="1">
      <c r="A481" s="123" t="str" cm="1">
        <f t="array" aca="1" ref="A481" ca="1">INDIRECT($B$2&amp;"!"&amp;C481&amp;"15")</f>
        <v>sortOrder</v>
      </c>
      <c r="B481" s="390" t="str" cm="1">
        <f t="array" aca="1" ref="B481" ca="1">IFERROR(INDIRECT($B$2&amp;"!"&amp;C481&amp;D481),"")</f>
        <v/>
      </c>
      <c r="C481" s="280" t="s">
        <v>118</v>
      </c>
      <c r="D481" s="281">
        <f t="shared" ca="1" si="36"/>
        <v>29</v>
      </c>
      <c r="F481" s="131" t="str">
        <f ca="1">IF(OR(B481="",B481=0),"","   "&amp;A481&amp;":"&amp;CHAR(34)&amp;B481&amp;CHAR(34)&amp;",")</f>
        <v/>
      </c>
    </row>
    <row r="482" spans="1:53" hidden="1">
      <c r="A482" s="123" t="str" cm="1">
        <f t="array" aca="1" ref="A482" ca="1">INDIRECT($B$2&amp;"!"&amp;C482&amp;"15")</f>
        <v>groupIndex</v>
      </c>
      <c r="B482" s="390" cm="1">
        <f t="array" aca="1" ref="B482" ca="1">IFERROR(INDIRECT($B$2&amp;"!"&amp;C482&amp;D482),"")</f>
        <v>0</v>
      </c>
      <c r="C482" s="281" t="s">
        <v>112</v>
      </c>
      <c r="D482" s="281">
        <f t="shared" ca="1" si="36"/>
        <v>29</v>
      </c>
      <c r="F482" s="131" t="str">
        <f ca="1">IF(OR(B482="",B482=0),"","   "&amp;A482&amp;": "&amp;B482-1&amp;",")</f>
        <v/>
      </c>
    </row>
    <row r="483" spans="1:53" hidden="1">
      <c r="A483" s="123" t="str" cm="1">
        <f t="array" aca="1" ref="A483" ca="1">INDIRECT($B$2&amp;"!"&amp;C483&amp;"15")</f>
        <v>dataType</v>
      </c>
      <c r="B483" s="390" cm="1">
        <f t="array" aca="1" ref="B483" ca="1">IFERROR(INDIRECT($B$2&amp;"!"&amp;C483&amp;D483),"")</f>
        <v>0</v>
      </c>
      <c r="C483" s="281" t="s">
        <v>113</v>
      </c>
      <c r="D483" s="281">
        <f t="shared" ca="1" si="36"/>
        <v>29</v>
      </c>
      <c r="F483" s="131" t="str">
        <f ca="1">IF(OR(B483="",B483=0),"","   "&amp;A483&amp;":"&amp;CHAR(34)&amp;B483&amp;CHAR(34)&amp;",")</f>
        <v/>
      </c>
    </row>
    <row r="484" spans="1:53" hidden="1">
      <c r="A484" s="123" t="str" cm="1">
        <f t="array" aca="1" ref="A484" ca="1">INDIRECT($B$2&amp;"!"&amp;C484&amp;"15")</f>
        <v>format</v>
      </c>
      <c r="B484" s="390" cm="1">
        <f t="array" aca="1" ref="B484" ca="1">IFERROR(INDIRECT($B$2&amp;"!"&amp;C484&amp;D484),"")</f>
        <v>0</v>
      </c>
      <c r="C484" s="281" t="s">
        <v>114</v>
      </c>
      <c r="D484" s="281">
        <f t="shared" ca="1" si="36"/>
        <v>29</v>
      </c>
      <c r="F484" s="131" t="str">
        <f ca="1">IF(OR(B484="",B484=0),"","   "&amp;A484&amp;":"&amp;B484&amp;",")</f>
        <v/>
      </c>
    </row>
    <row r="485" spans="1:53" hidden="1">
      <c r="A485" s="123" t="str" cm="1">
        <f t="array" aca="1" ref="A485" ca="1">INDIRECT($B$2&amp;"!"&amp;C485&amp;"15")</f>
        <v>editorType</v>
      </c>
      <c r="B485" s="390" cm="1">
        <f t="array" aca="1" ref="B485" ca="1">IFERROR(INDIRECT($B$2&amp;"!"&amp;C485&amp;D485),"")</f>
        <v>0</v>
      </c>
      <c r="C485" s="281" t="s">
        <v>119</v>
      </c>
      <c r="D485" s="281">
        <f ca="1">IF(D484&gt;$O$2,0,IF(A485="eNd",1,0))+D484</f>
        <v>29</v>
      </c>
      <c r="F485" s="131" t="str">
        <f ca="1">IF(OR(B485="",B485=0),"","   "&amp;A485&amp;":"&amp;CHAR(34)&amp;B485&amp;CHAR(34)&amp;",")</f>
        <v/>
      </c>
      <c r="G485" s="6"/>
      <c r="H485" s="6"/>
      <c r="I485" s="6"/>
      <c r="J485" s="6"/>
      <c r="K485" s="6"/>
      <c r="L485" s="6"/>
      <c r="M485" s="6"/>
      <c r="BA485" s="6"/>
    </row>
    <row r="486" spans="1:53" hidden="1">
      <c r="A486" s="123" t="str" cm="1">
        <f t="array" aca="1" ref="A486" ca="1">INDIRECT($B$2&amp;"!"&amp;C486&amp;"15")</f>
        <v>validationRules</v>
      </c>
      <c r="B486" s="390" cm="1">
        <f t="array" aca="1" ref="B486" ca="1">IFERROR(INDIRECT($B$2&amp;"!"&amp;C486&amp;D486),"")</f>
        <v>0</v>
      </c>
      <c r="C486" s="280" t="s">
        <v>115</v>
      </c>
      <c r="D486" s="281">
        <f ca="1">IF(D484&gt;$O$2,0,IF(A486="eNd",1,0))+D484</f>
        <v>29</v>
      </c>
      <c r="F486" s="131" t="str">
        <f ca="1">IF(B486,"   "&amp;A486&amp;": [{type: 'required',message: '"&amp;B480&amp;" is required' }],","")</f>
        <v/>
      </c>
    </row>
    <row r="487" spans="1:53" hidden="1">
      <c r="A487" s="123" t="str" cm="1">
        <f t="array" aca="1" ref="A487" ca="1">INDIRECT($B$2&amp;"!"&amp;C487&amp;"15")</f>
        <v>allowHiding</v>
      </c>
      <c r="B487" s="390" cm="1">
        <f t="array" aca="1" ref="B487" ca="1">IFERROR(INDIRECT($B$2&amp;"!"&amp;C487&amp;D487),"")</f>
        <v>0</v>
      </c>
      <c r="C487" s="284" t="s">
        <v>116</v>
      </c>
      <c r="D487" s="281">
        <f t="shared" ca="1" si="36"/>
        <v>29</v>
      </c>
      <c r="F487" s="131" t="str">
        <f ca="1">IF(OR(B487="",B487=0),"","   "&amp;A487&amp;": "&amp;B487&amp;",")</f>
        <v/>
      </c>
    </row>
    <row r="488" spans="1:53" hidden="1">
      <c r="A488" s="123" t="str" cm="1">
        <f t="array" aca="1" ref="A488" ca="1">INDIRECT($B$2&amp;"!"&amp;C488&amp;"15")</f>
        <v>width</v>
      </c>
      <c r="B488" s="390" cm="1">
        <f t="array" aca="1" ref="B488" ca="1">IFERROR(INDIRECT($B$2&amp;"!"&amp;C488&amp;D488),"")</f>
        <v>0</v>
      </c>
      <c r="C488" s="284" t="s">
        <v>61</v>
      </c>
      <c r="D488" s="281">
        <f t="shared" ca="1" si="36"/>
        <v>29</v>
      </c>
      <c r="F488" s="131" t="str">
        <f ca="1">IF(OR(B488="",B488=0),"","   "&amp;A488&amp;": "&amp;B488&amp;",")</f>
        <v/>
      </c>
    </row>
    <row r="489" spans="1:53" hidden="1">
      <c r="A489" s="123" t="str" cm="1">
        <f t="array" aca="1" ref="A489" ca="1">INDIRECT($B$2&amp;"!"&amp;C489&amp;"15")</f>
        <v>visible</v>
      </c>
      <c r="B489" s="393" t="str" cm="1">
        <f t="array" aca="1" ref="B489" ca="1">IFERROR(INDIRECT($B$2&amp;"!"&amp;C489&amp;D489),"")</f>
        <v/>
      </c>
      <c r="C489" s="284" t="s">
        <v>117</v>
      </c>
      <c r="D489" s="281">
        <f t="shared" ca="1" si="36"/>
        <v>29</v>
      </c>
      <c r="F489" s="131" t="str">
        <f ca="1">IF(OR(B489="",B489,B489=0),"","   "&amp;A489&amp;": "&amp;B489&amp;",")</f>
        <v/>
      </c>
    </row>
    <row r="490" spans="1:53" hidden="1">
      <c r="A490" s="127" t="s">
        <v>1084</v>
      </c>
      <c r="B490" s="394"/>
      <c r="D490" s="281">
        <f t="shared" ca="1" si="36"/>
        <v>29</v>
      </c>
      <c r="F490" s="131" t="str">
        <f ca="1">IF(D489&gt;$O$2,"","},")</f>
        <v/>
      </c>
    </row>
    <row r="491" spans="1:53" hidden="1">
      <c r="A491" s="384" t="s">
        <v>1085</v>
      </c>
      <c r="B491" s="390" cm="1">
        <f t="array" aca="1" ref="B491" ca="1">IFERROR(INDIRECT($B$2&amp;"!"&amp;C491&amp;D491),"")</f>
        <v>0</v>
      </c>
      <c r="C491" s="280" t="s">
        <v>96</v>
      </c>
      <c r="D491" s="281">
        <f ca="1">IF(D490&gt;$O$2,0,IF(A491="eNd",1,0))+D490</f>
        <v>29</v>
      </c>
      <c r="F491" s="131" t="str">
        <f ca="1">IF(OR(B491="",B491=0),"","{  "&amp;A491&amp;": "&amp;CHAR(34)&amp;$B491&amp;CHAR(34)&amp;",")</f>
        <v/>
      </c>
    </row>
    <row r="492" spans="1:53" hidden="1">
      <c r="A492" s="123" t="str" cm="1">
        <f t="array" aca="1" ref="A492" ca="1">INDIRECT($B$2&amp;"!"&amp;C492&amp;"15")</f>
        <v>caption</v>
      </c>
      <c r="B492" s="390" t="str" cm="1">
        <f t="array" aca="1" ref="B492" ca="1">IFERROR(INDIRECT($B$2&amp;"!"&amp;C492&amp;D492),"")</f>
        <v/>
      </c>
      <c r="C492" s="280" t="s">
        <v>111</v>
      </c>
      <c r="D492" s="281">
        <f t="shared" ref="D492:D502" ca="1" si="37">IF(D491&gt;$O$2,0,IF(A492="eNd",1,0))+D491</f>
        <v>29</v>
      </c>
      <c r="F492" s="131" t="str">
        <f ca="1">IF(OR(B492="",B492=0),"","   "&amp;A492&amp;":"&amp;CHAR(34)&amp;B492&amp;CHAR(34)&amp;",")</f>
        <v/>
      </c>
    </row>
    <row r="493" spans="1:53" hidden="1">
      <c r="A493" s="123" t="str" cm="1">
        <f t="array" aca="1" ref="A493" ca="1">INDIRECT($B$2&amp;"!"&amp;C493&amp;"15")</f>
        <v>sortOrder</v>
      </c>
      <c r="B493" s="390" t="str" cm="1">
        <f t="array" aca="1" ref="B493" ca="1">IFERROR(INDIRECT($B$2&amp;"!"&amp;C493&amp;D493),"")</f>
        <v/>
      </c>
      <c r="C493" s="280" t="s">
        <v>118</v>
      </c>
      <c r="D493" s="281">
        <f t="shared" ca="1" si="37"/>
        <v>29</v>
      </c>
      <c r="F493" s="131" t="str">
        <f ca="1">IF(OR(B493="",B493=0),"","   "&amp;A493&amp;":"&amp;CHAR(34)&amp;B493&amp;CHAR(34)&amp;",")</f>
        <v/>
      </c>
    </row>
    <row r="494" spans="1:53" hidden="1">
      <c r="A494" s="123" t="str" cm="1">
        <f t="array" aca="1" ref="A494" ca="1">INDIRECT($B$2&amp;"!"&amp;C494&amp;"15")</f>
        <v>groupIndex</v>
      </c>
      <c r="B494" s="390" cm="1">
        <f t="array" aca="1" ref="B494" ca="1">IFERROR(INDIRECT($B$2&amp;"!"&amp;C494&amp;D494),"")</f>
        <v>0</v>
      </c>
      <c r="C494" s="281" t="s">
        <v>112</v>
      </c>
      <c r="D494" s="281">
        <f t="shared" ca="1" si="37"/>
        <v>29</v>
      </c>
      <c r="F494" s="131" t="str">
        <f ca="1">IF(OR(B494="",B494=0),"","   "&amp;A494&amp;": "&amp;B494-1&amp;",")</f>
        <v/>
      </c>
    </row>
    <row r="495" spans="1:53" hidden="1">
      <c r="A495" s="123" t="str" cm="1">
        <f t="array" aca="1" ref="A495" ca="1">INDIRECT($B$2&amp;"!"&amp;C495&amp;"15")</f>
        <v>dataType</v>
      </c>
      <c r="B495" s="390" cm="1">
        <f t="array" aca="1" ref="B495" ca="1">IFERROR(INDIRECT($B$2&amp;"!"&amp;C495&amp;D495),"")</f>
        <v>0</v>
      </c>
      <c r="C495" s="281" t="s">
        <v>113</v>
      </c>
      <c r="D495" s="281">
        <f t="shared" ca="1" si="37"/>
        <v>29</v>
      </c>
      <c r="F495" s="131" t="str">
        <f ca="1">IF(OR(B495="",B495=0),"","   "&amp;A495&amp;":"&amp;CHAR(34)&amp;B495&amp;CHAR(34)&amp;",")</f>
        <v/>
      </c>
    </row>
    <row r="496" spans="1:53" hidden="1">
      <c r="A496" s="123" t="str" cm="1">
        <f t="array" aca="1" ref="A496" ca="1">INDIRECT($B$2&amp;"!"&amp;C496&amp;"15")</f>
        <v>format</v>
      </c>
      <c r="B496" s="390" cm="1">
        <f t="array" aca="1" ref="B496" ca="1">IFERROR(INDIRECT($B$2&amp;"!"&amp;C496&amp;D496),"")</f>
        <v>0</v>
      </c>
      <c r="C496" s="281" t="s">
        <v>114</v>
      </c>
      <c r="D496" s="281">
        <f t="shared" ca="1" si="37"/>
        <v>29</v>
      </c>
      <c r="F496" s="131" t="str">
        <f ca="1">IF(OR(B496="",B496=0),"","   "&amp;A496&amp;":"&amp;B496&amp;",")</f>
        <v/>
      </c>
    </row>
    <row r="497" spans="1:53" hidden="1">
      <c r="A497" s="123" t="str" cm="1">
        <f t="array" aca="1" ref="A497" ca="1">INDIRECT($B$2&amp;"!"&amp;C497&amp;"15")</f>
        <v>editorType</v>
      </c>
      <c r="B497" s="390" cm="1">
        <f t="array" aca="1" ref="B497" ca="1">IFERROR(INDIRECT($B$2&amp;"!"&amp;C497&amp;D497),"")</f>
        <v>0</v>
      </c>
      <c r="C497" s="281" t="s">
        <v>119</v>
      </c>
      <c r="D497" s="281">
        <f ca="1">IF(D496&gt;$O$2,0,IF(A497="eNd",1,0))+D496</f>
        <v>29</v>
      </c>
      <c r="F497" s="131" t="str">
        <f ca="1">IF(OR(B497="",B497=0),"","   "&amp;A497&amp;":"&amp;CHAR(34)&amp;B497&amp;CHAR(34)&amp;",")</f>
        <v/>
      </c>
      <c r="G497" s="6"/>
      <c r="H497" s="6"/>
      <c r="I497" s="6"/>
      <c r="J497" s="6"/>
      <c r="K497" s="6"/>
      <c r="L497" s="6"/>
      <c r="M497" s="6"/>
      <c r="BA497" s="6"/>
    </row>
    <row r="498" spans="1:53" hidden="1">
      <c r="A498" s="123" t="str" cm="1">
        <f t="array" aca="1" ref="A498" ca="1">INDIRECT($B$2&amp;"!"&amp;C498&amp;"15")</f>
        <v>validationRules</v>
      </c>
      <c r="B498" s="390" cm="1">
        <f t="array" aca="1" ref="B498" ca="1">IFERROR(INDIRECT($B$2&amp;"!"&amp;C498&amp;D498),"")</f>
        <v>0</v>
      </c>
      <c r="C498" s="280" t="s">
        <v>115</v>
      </c>
      <c r="D498" s="281">
        <f ca="1">IF(D496&gt;$O$2,0,IF(A498="eNd",1,0))+D496</f>
        <v>29</v>
      </c>
      <c r="F498" s="131" t="str">
        <f ca="1">IF(B498,"   "&amp;A498&amp;": [{type: 'required',message: '"&amp;B492&amp;" is required' }],","")</f>
        <v/>
      </c>
    </row>
    <row r="499" spans="1:53" hidden="1">
      <c r="A499" s="123" t="str" cm="1">
        <f t="array" aca="1" ref="A499" ca="1">INDIRECT($B$2&amp;"!"&amp;C499&amp;"15")</f>
        <v>allowHiding</v>
      </c>
      <c r="B499" s="390" cm="1">
        <f t="array" aca="1" ref="B499" ca="1">IFERROR(INDIRECT($B$2&amp;"!"&amp;C499&amp;D499),"")</f>
        <v>0</v>
      </c>
      <c r="C499" s="284" t="s">
        <v>116</v>
      </c>
      <c r="D499" s="281">
        <f t="shared" ca="1" si="37"/>
        <v>29</v>
      </c>
      <c r="F499" s="131" t="str">
        <f ca="1">IF(OR(B499="",B499=0),"","   "&amp;A499&amp;": "&amp;B499&amp;",")</f>
        <v/>
      </c>
    </row>
    <row r="500" spans="1:53" hidden="1">
      <c r="A500" s="123" t="str" cm="1">
        <f t="array" aca="1" ref="A500" ca="1">INDIRECT($B$2&amp;"!"&amp;C500&amp;"15")</f>
        <v>width</v>
      </c>
      <c r="B500" s="390" cm="1">
        <f t="array" aca="1" ref="B500" ca="1">IFERROR(INDIRECT($B$2&amp;"!"&amp;C500&amp;D500),"")</f>
        <v>0</v>
      </c>
      <c r="C500" s="284" t="s">
        <v>61</v>
      </c>
      <c r="D500" s="281">
        <f t="shared" ca="1" si="37"/>
        <v>29</v>
      </c>
      <c r="F500" s="131" t="str">
        <f ca="1">IF(OR(B500="",B500=0),"","   "&amp;A500&amp;": "&amp;B500&amp;",")</f>
        <v/>
      </c>
    </row>
    <row r="501" spans="1:53" hidden="1">
      <c r="A501" s="123" t="str" cm="1">
        <f t="array" aca="1" ref="A501" ca="1">INDIRECT($B$2&amp;"!"&amp;C501&amp;"15")</f>
        <v>visible</v>
      </c>
      <c r="B501" s="393" t="str" cm="1">
        <f t="array" aca="1" ref="B501" ca="1">IFERROR(INDIRECT($B$2&amp;"!"&amp;C501&amp;D501),"")</f>
        <v/>
      </c>
      <c r="C501" s="284" t="s">
        <v>117</v>
      </c>
      <c r="D501" s="281">
        <f t="shared" ca="1" si="37"/>
        <v>29</v>
      </c>
      <c r="F501" s="131" t="str">
        <f ca="1">IF(OR(B501="",B501,B501=0),"","   "&amp;A501&amp;": "&amp;B501&amp;",")</f>
        <v/>
      </c>
    </row>
    <row r="502" spans="1:53" hidden="1">
      <c r="A502" s="127" t="s">
        <v>1084</v>
      </c>
      <c r="B502" s="394"/>
      <c r="D502" s="281">
        <f t="shared" ca="1" si="37"/>
        <v>29</v>
      </c>
      <c r="F502" s="131" t="str">
        <f ca="1">IF(D501&gt;$O$2,"","},")</f>
        <v/>
      </c>
    </row>
    <row r="503" spans="1:53" hidden="1">
      <c r="A503" s="384" t="s">
        <v>1085</v>
      </c>
      <c r="B503" s="390" cm="1">
        <f t="array" aca="1" ref="B503" ca="1">IFERROR(INDIRECT($B$2&amp;"!"&amp;C503&amp;D503),"")</f>
        <v>0</v>
      </c>
      <c r="C503" s="280" t="s">
        <v>96</v>
      </c>
      <c r="D503" s="281">
        <f ca="1">IF(D502&gt;$O$2,0,IF(A503="eNd",1,0))+D502</f>
        <v>29</v>
      </c>
      <c r="F503" s="131" t="str">
        <f ca="1">IF(OR(B503="",B503=0),"","{  "&amp;A503&amp;": "&amp;CHAR(34)&amp;$B503&amp;CHAR(34)&amp;",")</f>
        <v/>
      </c>
    </row>
    <row r="504" spans="1:53" hidden="1">
      <c r="A504" s="123" t="str" cm="1">
        <f t="array" aca="1" ref="A504" ca="1">INDIRECT($B$2&amp;"!"&amp;C504&amp;"15")</f>
        <v>caption</v>
      </c>
      <c r="B504" s="390" t="str" cm="1">
        <f t="array" aca="1" ref="B504" ca="1">IFERROR(INDIRECT($B$2&amp;"!"&amp;C504&amp;D504),"")</f>
        <v/>
      </c>
      <c r="C504" s="280" t="s">
        <v>111</v>
      </c>
      <c r="D504" s="281">
        <f t="shared" ref="D504:D514" ca="1" si="38">IF(D503&gt;$O$2,0,IF(A504="eNd",1,0))+D503</f>
        <v>29</v>
      </c>
      <c r="F504" s="131" t="str">
        <f ca="1">IF(OR(B504="",B504=0),"","   "&amp;A504&amp;":"&amp;CHAR(34)&amp;B504&amp;CHAR(34)&amp;",")</f>
        <v/>
      </c>
    </row>
    <row r="505" spans="1:53" hidden="1">
      <c r="A505" s="123" t="str" cm="1">
        <f t="array" aca="1" ref="A505" ca="1">INDIRECT($B$2&amp;"!"&amp;C505&amp;"15")</f>
        <v>sortOrder</v>
      </c>
      <c r="B505" s="390" t="str" cm="1">
        <f t="array" aca="1" ref="B505" ca="1">IFERROR(INDIRECT($B$2&amp;"!"&amp;C505&amp;D505),"")</f>
        <v/>
      </c>
      <c r="C505" s="280" t="s">
        <v>118</v>
      </c>
      <c r="D505" s="281">
        <f t="shared" ca="1" si="38"/>
        <v>29</v>
      </c>
      <c r="F505" s="131" t="str">
        <f ca="1">IF(OR(B505="",B505=0),"","   "&amp;A505&amp;":"&amp;CHAR(34)&amp;B505&amp;CHAR(34)&amp;",")</f>
        <v/>
      </c>
    </row>
    <row r="506" spans="1:53" hidden="1">
      <c r="A506" s="123" t="str" cm="1">
        <f t="array" aca="1" ref="A506" ca="1">INDIRECT($B$2&amp;"!"&amp;C506&amp;"15")</f>
        <v>groupIndex</v>
      </c>
      <c r="B506" s="390" cm="1">
        <f t="array" aca="1" ref="B506" ca="1">IFERROR(INDIRECT($B$2&amp;"!"&amp;C506&amp;D506),"")</f>
        <v>0</v>
      </c>
      <c r="C506" s="281" t="s">
        <v>112</v>
      </c>
      <c r="D506" s="281">
        <f t="shared" ca="1" si="38"/>
        <v>29</v>
      </c>
      <c r="F506" s="131" t="str">
        <f ca="1">IF(OR(B506="",B506=0),"","   "&amp;A506&amp;": "&amp;B506-1&amp;",")</f>
        <v/>
      </c>
    </row>
    <row r="507" spans="1:53" hidden="1">
      <c r="A507" s="123" t="str" cm="1">
        <f t="array" aca="1" ref="A507" ca="1">INDIRECT($B$2&amp;"!"&amp;C507&amp;"15")</f>
        <v>dataType</v>
      </c>
      <c r="B507" s="390" cm="1">
        <f t="array" aca="1" ref="B507" ca="1">IFERROR(INDIRECT($B$2&amp;"!"&amp;C507&amp;D507),"")</f>
        <v>0</v>
      </c>
      <c r="C507" s="281" t="s">
        <v>113</v>
      </c>
      <c r="D507" s="281">
        <f t="shared" ca="1" si="38"/>
        <v>29</v>
      </c>
      <c r="F507" s="131" t="str">
        <f ca="1">IF(OR(B507="",B507=0),"","   "&amp;A507&amp;":"&amp;CHAR(34)&amp;B507&amp;CHAR(34)&amp;",")</f>
        <v/>
      </c>
    </row>
    <row r="508" spans="1:53" hidden="1">
      <c r="A508" s="123" t="str" cm="1">
        <f t="array" aca="1" ref="A508" ca="1">INDIRECT($B$2&amp;"!"&amp;C508&amp;"15")</f>
        <v>format</v>
      </c>
      <c r="B508" s="390" cm="1">
        <f t="array" aca="1" ref="B508" ca="1">IFERROR(INDIRECT($B$2&amp;"!"&amp;C508&amp;D508),"")</f>
        <v>0</v>
      </c>
      <c r="C508" s="281" t="s">
        <v>114</v>
      </c>
      <c r="D508" s="281">
        <f t="shared" ca="1" si="38"/>
        <v>29</v>
      </c>
      <c r="F508" s="131" t="str">
        <f ca="1">IF(OR(B508="",B508=0),"","   "&amp;A508&amp;":"&amp;B508&amp;",")</f>
        <v/>
      </c>
    </row>
    <row r="509" spans="1:53" hidden="1">
      <c r="A509" s="123" t="str" cm="1">
        <f t="array" aca="1" ref="A509" ca="1">INDIRECT($B$2&amp;"!"&amp;C509&amp;"15")</f>
        <v>editorType</v>
      </c>
      <c r="B509" s="390" cm="1">
        <f t="array" aca="1" ref="B509" ca="1">IFERROR(INDIRECT($B$2&amp;"!"&amp;C509&amp;D509),"")</f>
        <v>0</v>
      </c>
      <c r="C509" s="281" t="s">
        <v>119</v>
      </c>
      <c r="D509" s="281">
        <f ca="1">IF(D508&gt;$O$2,0,IF(A509="eNd",1,0))+D508</f>
        <v>29</v>
      </c>
      <c r="F509" s="131" t="str">
        <f ca="1">IF(OR(B509="",B509=0),"","   "&amp;A509&amp;":"&amp;CHAR(34)&amp;B509&amp;CHAR(34)&amp;",")</f>
        <v/>
      </c>
      <c r="G509" s="6"/>
      <c r="H509" s="6"/>
      <c r="I509" s="6"/>
      <c r="J509" s="6"/>
      <c r="K509" s="6"/>
      <c r="L509" s="6"/>
      <c r="M509" s="6"/>
      <c r="BA509" s="6"/>
    </row>
    <row r="510" spans="1:53" hidden="1">
      <c r="A510" s="123" t="str" cm="1">
        <f t="array" aca="1" ref="A510" ca="1">INDIRECT($B$2&amp;"!"&amp;C510&amp;"15")</f>
        <v>validationRules</v>
      </c>
      <c r="B510" s="390" cm="1">
        <f t="array" aca="1" ref="B510" ca="1">IFERROR(INDIRECT($B$2&amp;"!"&amp;C510&amp;D510),"")</f>
        <v>0</v>
      </c>
      <c r="C510" s="280" t="s">
        <v>115</v>
      </c>
      <c r="D510" s="281">
        <f ca="1">IF(D508&gt;$O$2,0,IF(A510="eNd",1,0))+D508</f>
        <v>29</v>
      </c>
      <c r="F510" s="131" t="str">
        <f ca="1">IF(B510,"   "&amp;A510&amp;": [{type: 'required',message: '"&amp;B504&amp;" is required' }],","")</f>
        <v/>
      </c>
    </row>
    <row r="511" spans="1:53" hidden="1">
      <c r="A511" s="123" t="str" cm="1">
        <f t="array" aca="1" ref="A511" ca="1">INDIRECT($B$2&amp;"!"&amp;C511&amp;"15")</f>
        <v>allowHiding</v>
      </c>
      <c r="B511" s="390" cm="1">
        <f t="array" aca="1" ref="B511" ca="1">IFERROR(INDIRECT($B$2&amp;"!"&amp;C511&amp;D511),"")</f>
        <v>0</v>
      </c>
      <c r="C511" s="284" t="s">
        <v>116</v>
      </c>
      <c r="D511" s="281">
        <f t="shared" ca="1" si="38"/>
        <v>29</v>
      </c>
      <c r="F511" s="131" t="str">
        <f ca="1">IF(OR(B511="",B511=0),"","   "&amp;A511&amp;": "&amp;B511&amp;",")</f>
        <v/>
      </c>
    </row>
    <row r="512" spans="1:53" hidden="1">
      <c r="A512" s="123" t="str" cm="1">
        <f t="array" aca="1" ref="A512" ca="1">INDIRECT($B$2&amp;"!"&amp;C512&amp;"15")</f>
        <v>width</v>
      </c>
      <c r="B512" s="390" cm="1">
        <f t="array" aca="1" ref="B512" ca="1">IFERROR(INDIRECT($B$2&amp;"!"&amp;C512&amp;D512),"")</f>
        <v>0</v>
      </c>
      <c r="C512" s="284" t="s">
        <v>61</v>
      </c>
      <c r="D512" s="281">
        <f t="shared" ca="1" si="38"/>
        <v>29</v>
      </c>
      <c r="F512" s="131" t="str">
        <f ca="1">IF(OR(B512="",B512=0),"","   "&amp;A512&amp;": "&amp;B512&amp;",")</f>
        <v/>
      </c>
    </row>
    <row r="513" spans="1:53" hidden="1">
      <c r="A513" s="123" t="str" cm="1">
        <f t="array" aca="1" ref="A513" ca="1">INDIRECT($B$2&amp;"!"&amp;C513&amp;"15")</f>
        <v>visible</v>
      </c>
      <c r="B513" s="393" t="str" cm="1">
        <f t="array" aca="1" ref="B513" ca="1">IFERROR(INDIRECT($B$2&amp;"!"&amp;C513&amp;D513),"")</f>
        <v/>
      </c>
      <c r="C513" s="284" t="s">
        <v>117</v>
      </c>
      <c r="D513" s="281">
        <f t="shared" ca="1" si="38"/>
        <v>29</v>
      </c>
      <c r="F513" s="131" t="str">
        <f ca="1">IF(OR(B513="",B513,B513=0),"","   "&amp;A513&amp;": "&amp;B513&amp;",")</f>
        <v/>
      </c>
    </row>
    <row r="514" spans="1:53" hidden="1">
      <c r="A514" s="127" t="s">
        <v>1084</v>
      </c>
      <c r="B514" s="394"/>
      <c r="D514" s="281">
        <f t="shared" ca="1" si="38"/>
        <v>29</v>
      </c>
      <c r="F514" s="131" t="str">
        <f ca="1">IF(D513&gt;$O$2,"","},")</f>
        <v/>
      </c>
    </row>
    <row r="515" spans="1:53" hidden="1">
      <c r="A515" s="384" t="s">
        <v>1085</v>
      </c>
      <c r="B515" s="390" cm="1">
        <f t="array" aca="1" ref="B515" ca="1">IFERROR(INDIRECT($B$2&amp;"!"&amp;C515&amp;D515),"")</f>
        <v>0</v>
      </c>
      <c r="C515" s="280" t="s">
        <v>96</v>
      </c>
      <c r="D515" s="281">
        <f ca="1">IF(D514&gt;$O$2,0,IF(A515="eNd",1,0))+D514</f>
        <v>29</v>
      </c>
      <c r="F515" s="131" t="str">
        <f ca="1">IF(OR(B515="",B515=0),"","{  "&amp;A515&amp;": "&amp;CHAR(34)&amp;$B515&amp;CHAR(34)&amp;",")</f>
        <v/>
      </c>
    </row>
    <row r="516" spans="1:53" hidden="1">
      <c r="A516" s="123" t="str" cm="1">
        <f t="array" aca="1" ref="A516" ca="1">INDIRECT($B$2&amp;"!"&amp;C516&amp;"15")</f>
        <v>caption</v>
      </c>
      <c r="B516" s="390" t="str" cm="1">
        <f t="array" aca="1" ref="B516" ca="1">IFERROR(INDIRECT($B$2&amp;"!"&amp;C516&amp;D516),"")</f>
        <v/>
      </c>
      <c r="C516" s="280" t="s">
        <v>111</v>
      </c>
      <c r="D516" s="281">
        <f t="shared" ref="D516:D526" ca="1" si="39">IF(D515&gt;$O$2,0,IF(A516="eNd",1,0))+D515</f>
        <v>29</v>
      </c>
      <c r="F516" s="131" t="str">
        <f ca="1">IF(OR(B516="",B516=0),"","   "&amp;A516&amp;":"&amp;CHAR(34)&amp;B516&amp;CHAR(34)&amp;",")</f>
        <v/>
      </c>
    </row>
    <row r="517" spans="1:53" hidden="1">
      <c r="A517" s="123" t="str" cm="1">
        <f t="array" aca="1" ref="A517" ca="1">INDIRECT($B$2&amp;"!"&amp;C517&amp;"15")</f>
        <v>sortOrder</v>
      </c>
      <c r="B517" s="390" t="str" cm="1">
        <f t="array" aca="1" ref="B517" ca="1">IFERROR(INDIRECT($B$2&amp;"!"&amp;C517&amp;D517),"")</f>
        <v/>
      </c>
      <c r="C517" s="280" t="s">
        <v>118</v>
      </c>
      <c r="D517" s="281">
        <f t="shared" ca="1" si="39"/>
        <v>29</v>
      </c>
      <c r="F517" s="131" t="str">
        <f ca="1">IF(OR(B517="",B517=0),"","   "&amp;A517&amp;":"&amp;CHAR(34)&amp;B517&amp;CHAR(34)&amp;",")</f>
        <v/>
      </c>
    </row>
    <row r="518" spans="1:53" hidden="1">
      <c r="A518" s="123" t="str" cm="1">
        <f t="array" aca="1" ref="A518" ca="1">INDIRECT($B$2&amp;"!"&amp;C518&amp;"15")</f>
        <v>groupIndex</v>
      </c>
      <c r="B518" s="390" cm="1">
        <f t="array" aca="1" ref="B518" ca="1">IFERROR(INDIRECT($B$2&amp;"!"&amp;C518&amp;D518),"")</f>
        <v>0</v>
      </c>
      <c r="C518" s="281" t="s">
        <v>112</v>
      </c>
      <c r="D518" s="281">
        <f t="shared" ca="1" si="39"/>
        <v>29</v>
      </c>
      <c r="F518" s="131" t="str">
        <f ca="1">IF(OR(B518="",B518=0),"","   "&amp;A518&amp;": "&amp;B518-1&amp;",")</f>
        <v/>
      </c>
    </row>
    <row r="519" spans="1:53" hidden="1">
      <c r="A519" s="123" t="str" cm="1">
        <f t="array" aca="1" ref="A519" ca="1">INDIRECT($B$2&amp;"!"&amp;C519&amp;"15")</f>
        <v>dataType</v>
      </c>
      <c r="B519" s="390" cm="1">
        <f t="array" aca="1" ref="B519" ca="1">IFERROR(INDIRECT($B$2&amp;"!"&amp;C519&amp;D519),"")</f>
        <v>0</v>
      </c>
      <c r="C519" s="281" t="s">
        <v>113</v>
      </c>
      <c r="D519" s="281">
        <f t="shared" ca="1" si="39"/>
        <v>29</v>
      </c>
      <c r="F519" s="131" t="str">
        <f ca="1">IF(OR(B519="",B519=0),"","   "&amp;A519&amp;":"&amp;CHAR(34)&amp;B519&amp;CHAR(34)&amp;",")</f>
        <v/>
      </c>
    </row>
    <row r="520" spans="1:53" hidden="1">
      <c r="A520" s="123" t="str" cm="1">
        <f t="array" aca="1" ref="A520" ca="1">INDIRECT($B$2&amp;"!"&amp;C520&amp;"15")</f>
        <v>format</v>
      </c>
      <c r="B520" s="390" cm="1">
        <f t="array" aca="1" ref="B520" ca="1">IFERROR(INDIRECT($B$2&amp;"!"&amp;C520&amp;D520),"")</f>
        <v>0</v>
      </c>
      <c r="C520" s="281" t="s">
        <v>114</v>
      </c>
      <c r="D520" s="281">
        <f t="shared" ca="1" si="39"/>
        <v>29</v>
      </c>
      <c r="F520" s="131" t="str">
        <f ca="1">IF(OR(B520="",B520=0),"","   "&amp;A520&amp;":"&amp;B520&amp;",")</f>
        <v/>
      </c>
    </row>
    <row r="521" spans="1:53" hidden="1">
      <c r="A521" s="123" t="str" cm="1">
        <f t="array" aca="1" ref="A521" ca="1">INDIRECT($B$2&amp;"!"&amp;C521&amp;"15")</f>
        <v>editorType</v>
      </c>
      <c r="B521" s="390" cm="1">
        <f t="array" aca="1" ref="B521" ca="1">IFERROR(INDIRECT($B$2&amp;"!"&amp;C521&amp;D521),"")</f>
        <v>0</v>
      </c>
      <c r="C521" s="281" t="s">
        <v>119</v>
      </c>
      <c r="D521" s="281">
        <f ca="1">IF(D520&gt;$O$2,0,IF(A521="eNd",1,0))+D520</f>
        <v>29</v>
      </c>
      <c r="F521" s="131" t="str">
        <f ca="1">IF(OR(B521="",B521=0),"","   "&amp;A521&amp;":"&amp;CHAR(34)&amp;B521&amp;CHAR(34)&amp;",")</f>
        <v/>
      </c>
      <c r="G521" s="6"/>
      <c r="H521" s="6"/>
      <c r="I521" s="6"/>
      <c r="J521" s="6"/>
      <c r="K521" s="6"/>
      <c r="L521" s="6"/>
      <c r="M521" s="6"/>
      <c r="BA521" s="6"/>
    </row>
    <row r="522" spans="1:53" hidden="1">
      <c r="A522" s="123" t="str" cm="1">
        <f t="array" aca="1" ref="A522" ca="1">INDIRECT($B$2&amp;"!"&amp;C522&amp;"15")</f>
        <v>validationRules</v>
      </c>
      <c r="B522" s="390" cm="1">
        <f t="array" aca="1" ref="B522" ca="1">IFERROR(INDIRECT($B$2&amp;"!"&amp;C522&amp;D522),"")</f>
        <v>0</v>
      </c>
      <c r="C522" s="280" t="s">
        <v>115</v>
      </c>
      <c r="D522" s="281">
        <f ca="1">IF(D520&gt;$O$2,0,IF(A522="eNd",1,0))+D520</f>
        <v>29</v>
      </c>
      <c r="F522" s="131" t="str">
        <f ca="1">IF(B522,"   "&amp;A522&amp;": [{type: 'required',message: '"&amp;B516&amp;" is required' }],","")</f>
        <v/>
      </c>
    </row>
    <row r="523" spans="1:53" hidden="1">
      <c r="A523" s="123" t="str" cm="1">
        <f t="array" aca="1" ref="A523" ca="1">INDIRECT($B$2&amp;"!"&amp;C523&amp;"15")</f>
        <v>allowHiding</v>
      </c>
      <c r="B523" s="390" cm="1">
        <f t="array" aca="1" ref="B523" ca="1">IFERROR(INDIRECT($B$2&amp;"!"&amp;C523&amp;D523),"")</f>
        <v>0</v>
      </c>
      <c r="C523" s="284" t="s">
        <v>116</v>
      </c>
      <c r="D523" s="281">
        <f t="shared" ca="1" si="39"/>
        <v>29</v>
      </c>
      <c r="F523" s="131" t="str">
        <f ca="1">IF(OR(B523="",B523=0),"","   "&amp;A523&amp;": "&amp;B523&amp;",")</f>
        <v/>
      </c>
    </row>
    <row r="524" spans="1:53" hidden="1">
      <c r="A524" s="123" t="str" cm="1">
        <f t="array" aca="1" ref="A524" ca="1">INDIRECT($B$2&amp;"!"&amp;C524&amp;"15")</f>
        <v>width</v>
      </c>
      <c r="B524" s="390" cm="1">
        <f t="array" aca="1" ref="B524" ca="1">IFERROR(INDIRECT($B$2&amp;"!"&amp;C524&amp;D524),"")</f>
        <v>0</v>
      </c>
      <c r="C524" s="284" t="s">
        <v>61</v>
      </c>
      <c r="D524" s="281">
        <f t="shared" ca="1" si="39"/>
        <v>29</v>
      </c>
      <c r="F524" s="131" t="str">
        <f ca="1">IF(OR(B524="",B524=0),"","   "&amp;A524&amp;": "&amp;B524&amp;",")</f>
        <v/>
      </c>
    </row>
    <row r="525" spans="1:53" hidden="1">
      <c r="A525" s="123" t="str" cm="1">
        <f t="array" aca="1" ref="A525" ca="1">INDIRECT($B$2&amp;"!"&amp;C525&amp;"15")</f>
        <v>visible</v>
      </c>
      <c r="B525" s="393" t="str" cm="1">
        <f t="array" aca="1" ref="B525" ca="1">IFERROR(INDIRECT($B$2&amp;"!"&amp;C525&amp;D525),"")</f>
        <v/>
      </c>
      <c r="C525" s="284" t="s">
        <v>117</v>
      </c>
      <c r="D525" s="281">
        <f t="shared" ca="1" si="39"/>
        <v>29</v>
      </c>
      <c r="F525" s="131" t="str">
        <f ca="1">IF(OR(B525="",B525,B525=0),"","   "&amp;A525&amp;": "&amp;B525&amp;",")</f>
        <v/>
      </c>
    </row>
    <row r="526" spans="1:53" hidden="1">
      <c r="A526" s="127" t="s">
        <v>1084</v>
      </c>
      <c r="B526" s="394"/>
      <c r="D526" s="281">
        <f t="shared" ca="1" si="39"/>
        <v>29</v>
      </c>
      <c r="F526" s="131" t="str">
        <f ca="1">IF(D525&gt;$O$2,"","},")</f>
        <v/>
      </c>
    </row>
    <row r="527" spans="1:53" hidden="1">
      <c r="A527" s="384" t="s">
        <v>1085</v>
      </c>
      <c r="B527" s="390" cm="1">
        <f t="array" aca="1" ref="B527" ca="1">IFERROR(INDIRECT($B$2&amp;"!"&amp;C527&amp;D527),"")</f>
        <v>0</v>
      </c>
      <c r="C527" s="280" t="s">
        <v>96</v>
      </c>
      <c r="D527" s="281">
        <f ca="1">IF(D526&gt;$O$2,0,IF(A527="eNd",1,0))+D526</f>
        <v>29</v>
      </c>
      <c r="F527" s="131" t="str">
        <f ca="1">IF(OR(B527="",B527=0),"","{  "&amp;A527&amp;": "&amp;CHAR(34)&amp;$B527&amp;CHAR(34)&amp;",")</f>
        <v/>
      </c>
    </row>
    <row r="528" spans="1:53" hidden="1">
      <c r="A528" s="123" t="str" cm="1">
        <f t="array" aca="1" ref="A528" ca="1">INDIRECT($B$2&amp;"!"&amp;C528&amp;"15")</f>
        <v>caption</v>
      </c>
      <c r="B528" s="390" t="str" cm="1">
        <f t="array" aca="1" ref="B528" ca="1">IFERROR(INDIRECT($B$2&amp;"!"&amp;C528&amp;D528),"")</f>
        <v/>
      </c>
      <c r="C528" s="280" t="s">
        <v>111</v>
      </c>
      <c r="D528" s="281">
        <f t="shared" ref="D528:D538" ca="1" si="40">IF(D527&gt;$O$2,0,IF(A528="eNd",1,0))+D527</f>
        <v>29</v>
      </c>
      <c r="F528" s="131" t="str">
        <f ca="1">IF(OR(B528="",B528=0),"","   "&amp;A528&amp;":"&amp;CHAR(34)&amp;B528&amp;CHAR(34)&amp;",")</f>
        <v/>
      </c>
    </row>
    <row r="529" spans="1:53" hidden="1">
      <c r="A529" s="123" t="str" cm="1">
        <f t="array" aca="1" ref="A529" ca="1">INDIRECT($B$2&amp;"!"&amp;C529&amp;"15")</f>
        <v>sortOrder</v>
      </c>
      <c r="B529" s="390" t="str" cm="1">
        <f t="array" aca="1" ref="B529" ca="1">IFERROR(INDIRECT($B$2&amp;"!"&amp;C529&amp;D529),"")</f>
        <v/>
      </c>
      <c r="C529" s="280" t="s">
        <v>118</v>
      </c>
      <c r="D529" s="281">
        <f t="shared" ca="1" si="40"/>
        <v>29</v>
      </c>
      <c r="F529" s="131" t="str">
        <f ca="1">IF(OR(B529="",B529=0),"","   "&amp;A529&amp;":"&amp;CHAR(34)&amp;B529&amp;CHAR(34)&amp;",")</f>
        <v/>
      </c>
    </row>
    <row r="530" spans="1:53" hidden="1">
      <c r="A530" s="123" t="str" cm="1">
        <f t="array" aca="1" ref="A530" ca="1">INDIRECT($B$2&amp;"!"&amp;C530&amp;"15")</f>
        <v>groupIndex</v>
      </c>
      <c r="B530" s="390" cm="1">
        <f t="array" aca="1" ref="B530" ca="1">IFERROR(INDIRECT($B$2&amp;"!"&amp;C530&amp;D530),"")</f>
        <v>0</v>
      </c>
      <c r="C530" s="281" t="s">
        <v>112</v>
      </c>
      <c r="D530" s="281">
        <f t="shared" ca="1" si="40"/>
        <v>29</v>
      </c>
      <c r="F530" s="131" t="str">
        <f ca="1">IF(OR(B530="",B530=0),"","   "&amp;A530&amp;": "&amp;B530-1&amp;",")</f>
        <v/>
      </c>
    </row>
    <row r="531" spans="1:53" hidden="1">
      <c r="A531" s="123" t="str" cm="1">
        <f t="array" aca="1" ref="A531" ca="1">INDIRECT($B$2&amp;"!"&amp;C531&amp;"15")</f>
        <v>dataType</v>
      </c>
      <c r="B531" s="390" cm="1">
        <f t="array" aca="1" ref="B531" ca="1">IFERROR(INDIRECT($B$2&amp;"!"&amp;C531&amp;D531),"")</f>
        <v>0</v>
      </c>
      <c r="C531" s="281" t="s">
        <v>113</v>
      </c>
      <c r="D531" s="281">
        <f t="shared" ca="1" si="40"/>
        <v>29</v>
      </c>
      <c r="F531" s="131" t="str">
        <f ca="1">IF(OR(B531="",B531=0),"","   "&amp;A531&amp;":"&amp;CHAR(34)&amp;B531&amp;CHAR(34)&amp;",")</f>
        <v/>
      </c>
    </row>
    <row r="532" spans="1:53" hidden="1">
      <c r="A532" s="123" t="str" cm="1">
        <f t="array" aca="1" ref="A532" ca="1">INDIRECT($B$2&amp;"!"&amp;C532&amp;"15")</f>
        <v>format</v>
      </c>
      <c r="B532" s="390" cm="1">
        <f t="array" aca="1" ref="B532" ca="1">IFERROR(INDIRECT($B$2&amp;"!"&amp;C532&amp;D532),"")</f>
        <v>0</v>
      </c>
      <c r="C532" s="281" t="s">
        <v>114</v>
      </c>
      <c r="D532" s="281">
        <f t="shared" ca="1" si="40"/>
        <v>29</v>
      </c>
      <c r="F532" s="131" t="str">
        <f ca="1">IF(OR(B532="",B532=0),"","   "&amp;A532&amp;":"&amp;B532&amp;",")</f>
        <v/>
      </c>
    </row>
    <row r="533" spans="1:53" hidden="1">
      <c r="A533" s="123" t="str" cm="1">
        <f t="array" aca="1" ref="A533" ca="1">INDIRECT($B$2&amp;"!"&amp;C533&amp;"15")</f>
        <v>editorType</v>
      </c>
      <c r="B533" s="390" cm="1">
        <f t="array" aca="1" ref="B533" ca="1">IFERROR(INDIRECT($B$2&amp;"!"&amp;C533&amp;D533),"")</f>
        <v>0</v>
      </c>
      <c r="C533" s="281" t="s">
        <v>119</v>
      </c>
      <c r="D533" s="281">
        <f ca="1">IF(D532&gt;$O$2,0,IF(A533="eNd",1,0))+D532</f>
        <v>29</v>
      </c>
      <c r="F533" s="131" t="str">
        <f ca="1">IF(OR(B533="",B533=0),"","   "&amp;A533&amp;":"&amp;CHAR(34)&amp;B533&amp;CHAR(34)&amp;",")</f>
        <v/>
      </c>
      <c r="G533" s="6"/>
      <c r="H533" s="6"/>
      <c r="I533" s="6"/>
      <c r="J533" s="6"/>
      <c r="K533" s="6"/>
      <c r="L533" s="6"/>
      <c r="M533" s="6"/>
      <c r="BA533" s="6"/>
    </row>
    <row r="534" spans="1:53" hidden="1">
      <c r="A534" s="123" t="str" cm="1">
        <f t="array" aca="1" ref="A534" ca="1">INDIRECT($B$2&amp;"!"&amp;C534&amp;"15")</f>
        <v>validationRules</v>
      </c>
      <c r="B534" s="390" cm="1">
        <f t="array" aca="1" ref="B534" ca="1">IFERROR(INDIRECT($B$2&amp;"!"&amp;C534&amp;D534),"")</f>
        <v>0</v>
      </c>
      <c r="C534" s="280" t="s">
        <v>115</v>
      </c>
      <c r="D534" s="281">
        <f ca="1">IF(D532&gt;$O$2,0,IF(A534="eNd",1,0))+D532</f>
        <v>29</v>
      </c>
      <c r="F534" s="131" t="str">
        <f ca="1">IF(B534,"   "&amp;A534&amp;": [{type: 'required',message: '"&amp;B528&amp;" is required' }],","")</f>
        <v/>
      </c>
    </row>
    <row r="535" spans="1:53" hidden="1">
      <c r="A535" s="123" t="str" cm="1">
        <f t="array" aca="1" ref="A535" ca="1">INDIRECT($B$2&amp;"!"&amp;C535&amp;"15")</f>
        <v>allowHiding</v>
      </c>
      <c r="B535" s="390" cm="1">
        <f t="array" aca="1" ref="B535" ca="1">IFERROR(INDIRECT($B$2&amp;"!"&amp;C535&amp;D535),"")</f>
        <v>0</v>
      </c>
      <c r="C535" s="284" t="s">
        <v>116</v>
      </c>
      <c r="D535" s="281">
        <f t="shared" ca="1" si="40"/>
        <v>29</v>
      </c>
      <c r="F535" s="131" t="str">
        <f ca="1">IF(OR(B535="",B535=0),"","   "&amp;A535&amp;": "&amp;B535&amp;",")</f>
        <v/>
      </c>
    </row>
    <row r="536" spans="1:53" hidden="1">
      <c r="A536" s="123" t="str" cm="1">
        <f t="array" aca="1" ref="A536" ca="1">INDIRECT($B$2&amp;"!"&amp;C536&amp;"15")</f>
        <v>width</v>
      </c>
      <c r="B536" s="390" cm="1">
        <f t="array" aca="1" ref="B536" ca="1">IFERROR(INDIRECT($B$2&amp;"!"&amp;C536&amp;D536),"")</f>
        <v>0</v>
      </c>
      <c r="C536" s="284" t="s">
        <v>61</v>
      </c>
      <c r="D536" s="281">
        <f t="shared" ca="1" si="40"/>
        <v>29</v>
      </c>
      <c r="F536" s="131" t="str">
        <f ca="1">IF(OR(B536="",B536=0),"","   "&amp;A536&amp;": "&amp;B536&amp;",")</f>
        <v/>
      </c>
    </row>
    <row r="537" spans="1:53" hidden="1">
      <c r="A537" s="123" t="str" cm="1">
        <f t="array" aca="1" ref="A537" ca="1">INDIRECT($B$2&amp;"!"&amp;C537&amp;"15")</f>
        <v>visible</v>
      </c>
      <c r="B537" s="393" t="str" cm="1">
        <f t="array" aca="1" ref="B537" ca="1">IFERROR(INDIRECT($B$2&amp;"!"&amp;C537&amp;D537),"")</f>
        <v/>
      </c>
      <c r="C537" s="284" t="s">
        <v>117</v>
      </c>
      <c r="D537" s="281">
        <f t="shared" ca="1" si="40"/>
        <v>29</v>
      </c>
      <c r="F537" s="131" t="str">
        <f ca="1">IF(OR(B537="",B537,B537=0),"","   "&amp;A537&amp;": "&amp;B537&amp;",")</f>
        <v/>
      </c>
    </row>
    <row r="538" spans="1:53" hidden="1">
      <c r="A538" s="127" t="s">
        <v>1084</v>
      </c>
      <c r="B538" s="394"/>
      <c r="D538" s="281">
        <f t="shared" ca="1" si="40"/>
        <v>29</v>
      </c>
      <c r="F538" s="131" t="str">
        <f ca="1">IF(D537&gt;$O$2,"","},")</f>
        <v/>
      </c>
    </row>
    <row r="539" spans="1:53" hidden="1">
      <c r="A539" s="384" t="s">
        <v>1085</v>
      </c>
      <c r="B539" s="390" cm="1">
        <f t="array" aca="1" ref="B539" ca="1">IFERROR(INDIRECT($B$2&amp;"!"&amp;C539&amp;D539),"")</f>
        <v>0</v>
      </c>
      <c r="C539" s="280" t="s">
        <v>96</v>
      </c>
      <c r="D539" s="281">
        <f ca="1">IF(D538&gt;$O$2,0,IF(A539="eNd",1,0))+D538</f>
        <v>29</v>
      </c>
      <c r="F539" s="131" t="str">
        <f ca="1">IF(OR(B539="",B539=0),"","{  "&amp;A539&amp;": "&amp;CHAR(34)&amp;$B539&amp;CHAR(34)&amp;",")</f>
        <v/>
      </c>
    </row>
    <row r="540" spans="1:53" hidden="1">
      <c r="A540" s="123" t="str" cm="1">
        <f t="array" aca="1" ref="A540" ca="1">INDIRECT($B$2&amp;"!"&amp;C540&amp;"15")</f>
        <v>caption</v>
      </c>
      <c r="B540" s="390" t="str" cm="1">
        <f t="array" aca="1" ref="B540" ca="1">IFERROR(INDIRECT($B$2&amp;"!"&amp;C540&amp;D540),"")</f>
        <v/>
      </c>
      <c r="C540" s="280" t="s">
        <v>111</v>
      </c>
      <c r="D540" s="281">
        <f t="shared" ref="D540:D550" ca="1" si="41">IF(D539&gt;$O$2,0,IF(A540="eNd",1,0))+D539</f>
        <v>29</v>
      </c>
      <c r="F540" s="131" t="str">
        <f ca="1">IF(OR(B540="",B540=0),"","   "&amp;A540&amp;":"&amp;CHAR(34)&amp;B540&amp;CHAR(34)&amp;",")</f>
        <v/>
      </c>
    </row>
    <row r="541" spans="1:53" hidden="1">
      <c r="A541" s="123" t="str" cm="1">
        <f t="array" aca="1" ref="A541" ca="1">INDIRECT($B$2&amp;"!"&amp;C541&amp;"15")</f>
        <v>sortOrder</v>
      </c>
      <c r="B541" s="390" t="str" cm="1">
        <f t="array" aca="1" ref="B541" ca="1">IFERROR(INDIRECT($B$2&amp;"!"&amp;C541&amp;D541),"")</f>
        <v/>
      </c>
      <c r="C541" s="280" t="s">
        <v>118</v>
      </c>
      <c r="D541" s="281">
        <f t="shared" ca="1" si="41"/>
        <v>29</v>
      </c>
      <c r="F541" s="131" t="str">
        <f ca="1">IF(OR(B541="",B541=0),"","   "&amp;A541&amp;":"&amp;CHAR(34)&amp;B541&amp;CHAR(34)&amp;",")</f>
        <v/>
      </c>
    </row>
    <row r="542" spans="1:53" hidden="1">
      <c r="A542" s="123" t="str" cm="1">
        <f t="array" aca="1" ref="A542" ca="1">INDIRECT($B$2&amp;"!"&amp;C542&amp;"15")</f>
        <v>groupIndex</v>
      </c>
      <c r="B542" s="390" cm="1">
        <f t="array" aca="1" ref="B542" ca="1">IFERROR(INDIRECT($B$2&amp;"!"&amp;C542&amp;D542),"")</f>
        <v>0</v>
      </c>
      <c r="C542" s="281" t="s">
        <v>112</v>
      </c>
      <c r="D542" s="281">
        <f t="shared" ca="1" si="41"/>
        <v>29</v>
      </c>
      <c r="F542" s="131" t="str">
        <f ca="1">IF(OR(B542="",B542=0),"","   "&amp;A542&amp;": "&amp;B542-1&amp;",")</f>
        <v/>
      </c>
    </row>
    <row r="543" spans="1:53" hidden="1">
      <c r="A543" s="123" t="str" cm="1">
        <f t="array" aca="1" ref="A543" ca="1">INDIRECT($B$2&amp;"!"&amp;C543&amp;"15")</f>
        <v>dataType</v>
      </c>
      <c r="B543" s="390" cm="1">
        <f t="array" aca="1" ref="B543" ca="1">IFERROR(INDIRECT($B$2&amp;"!"&amp;C543&amp;D543),"")</f>
        <v>0</v>
      </c>
      <c r="C543" s="281" t="s">
        <v>113</v>
      </c>
      <c r="D543" s="281">
        <f t="shared" ca="1" si="41"/>
        <v>29</v>
      </c>
      <c r="F543" s="131" t="str">
        <f ca="1">IF(OR(B543="",B543=0),"","   "&amp;A543&amp;":"&amp;CHAR(34)&amp;B543&amp;CHAR(34)&amp;",")</f>
        <v/>
      </c>
    </row>
    <row r="544" spans="1:53" hidden="1">
      <c r="A544" s="123" t="str" cm="1">
        <f t="array" aca="1" ref="A544" ca="1">INDIRECT($B$2&amp;"!"&amp;C544&amp;"15")</f>
        <v>format</v>
      </c>
      <c r="B544" s="390" cm="1">
        <f t="array" aca="1" ref="B544" ca="1">IFERROR(INDIRECT($B$2&amp;"!"&amp;C544&amp;D544),"")</f>
        <v>0</v>
      </c>
      <c r="C544" s="281" t="s">
        <v>114</v>
      </c>
      <c r="D544" s="281">
        <f t="shared" ca="1" si="41"/>
        <v>29</v>
      </c>
      <c r="F544" s="131" t="str">
        <f ca="1">IF(OR(B544="",B544=0),"","   "&amp;A544&amp;":"&amp;B544&amp;",")</f>
        <v/>
      </c>
    </row>
    <row r="545" spans="1:53" hidden="1">
      <c r="A545" s="123" t="str" cm="1">
        <f t="array" aca="1" ref="A545" ca="1">INDIRECT($B$2&amp;"!"&amp;C545&amp;"15")</f>
        <v>editorType</v>
      </c>
      <c r="B545" s="390" cm="1">
        <f t="array" aca="1" ref="B545" ca="1">IFERROR(INDIRECT($B$2&amp;"!"&amp;C545&amp;D545),"")</f>
        <v>0</v>
      </c>
      <c r="C545" s="281" t="s">
        <v>119</v>
      </c>
      <c r="D545" s="281">
        <f ca="1">IF(D544&gt;$O$2,0,IF(A545="eNd",1,0))+D544</f>
        <v>29</v>
      </c>
      <c r="F545" s="131" t="str">
        <f ca="1">IF(OR(B545="",B545=0),"","   "&amp;A545&amp;":"&amp;CHAR(34)&amp;B545&amp;CHAR(34)&amp;",")</f>
        <v/>
      </c>
      <c r="G545" s="6"/>
      <c r="H545" s="6"/>
      <c r="I545" s="6"/>
      <c r="J545" s="6"/>
      <c r="K545" s="6"/>
      <c r="L545" s="6"/>
      <c r="M545" s="6"/>
      <c r="BA545" s="6"/>
    </row>
    <row r="546" spans="1:53" hidden="1">
      <c r="A546" s="123" t="str" cm="1">
        <f t="array" aca="1" ref="A546" ca="1">INDIRECT($B$2&amp;"!"&amp;C546&amp;"15")</f>
        <v>validationRules</v>
      </c>
      <c r="B546" s="390" cm="1">
        <f t="array" aca="1" ref="B546" ca="1">IFERROR(INDIRECT($B$2&amp;"!"&amp;C546&amp;D546),"")</f>
        <v>0</v>
      </c>
      <c r="C546" s="280" t="s">
        <v>115</v>
      </c>
      <c r="D546" s="281">
        <f ca="1">IF(D544&gt;$O$2,0,IF(A546="eNd",1,0))+D544</f>
        <v>29</v>
      </c>
      <c r="F546" s="131" t="str">
        <f ca="1">IF(B546,"   "&amp;A546&amp;": [{type: 'required',message: '"&amp;B540&amp;" is required' }],","")</f>
        <v/>
      </c>
    </row>
    <row r="547" spans="1:53" hidden="1">
      <c r="A547" s="123" t="str" cm="1">
        <f t="array" aca="1" ref="A547" ca="1">INDIRECT($B$2&amp;"!"&amp;C547&amp;"15")</f>
        <v>allowHiding</v>
      </c>
      <c r="B547" s="390" cm="1">
        <f t="array" aca="1" ref="B547" ca="1">IFERROR(INDIRECT($B$2&amp;"!"&amp;C547&amp;D547),"")</f>
        <v>0</v>
      </c>
      <c r="C547" s="284" t="s">
        <v>116</v>
      </c>
      <c r="D547" s="281">
        <f t="shared" ca="1" si="41"/>
        <v>29</v>
      </c>
      <c r="F547" s="131" t="str">
        <f ca="1">IF(OR(B547="",B547=0),"","   "&amp;A547&amp;": "&amp;B547&amp;",")</f>
        <v/>
      </c>
    </row>
    <row r="548" spans="1:53" hidden="1">
      <c r="A548" s="123" t="str" cm="1">
        <f t="array" aca="1" ref="A548" ca="1">INDIRECT($B$2&amp;"!"&amp;C548&amp;"15")</f>
        <v>width</v>
      </c>
      <c r="B548" s="390" cm="1">
        <f t="array" aca="1" ref="B548" ca="1">IFERROR(INDIRECT($B$2&amp;"!"&amp;C548&amp;D548),"")</f>
        <v>0</v>
      </c>
      <c r="C548" s="284" t="s">
        <v>61</v>
      </c>
      <c r="D548" s="281">
        <f t="shared" ca="1" si="41"/>
        <v>29</v>
      </c>
      <c r="F548" s="131" t="str">
        <f ca="1">IF(OR(B548="",B548=0),"","   "&amp;A548&amp;": "&amp;B548&amp;",")</f>
        <v/>
      </c>
    </row>
    <row r="549" spans="1:53" hidden="1">
      <c r="A549" s="123" t="str" cm="1">
        <f t="array" aca="1" ref="A549" ca="1">INDIRECT($B$2&amp;"!"&amp;C549&amp;"15")</f>
        <v>visible</v>
      </c>
      <c r="B549" s="393" t="str" cm="1">
        <f t="array" aca="1" ref="B549" ca="1">IFERROR(INDIRECT($B$2&amp;"!"&amp;C549&amp;D549),"")</f>
        <v/>
      </c>
      <c r="C549" s="284" t="s">
        <v>117</v>
      </c>
      <c r="D549" s="281">
        <f t="shared" ca="1" si="41"/>
        <v>29</v>
      </c>
      <c r="F549" s="131" t="str">
        <f ca="1">IF(OR(B549="",B549,B549=0),"","   "&amp;A549&amp;": "&amp;B549&amp;",")</f>
        <v/>
      </c>
    </row>
    <row r="550" spans="1:53" hidden="1">
      <c r="A550" s="127" t="s">
        <v>1084</v>
      </c>
      <c r="B550" s="394"/>
      <c r="D550" s="281">
        <f t="shared" ca="1" si="41"/>
        <v>29</v>
      </c>
      <c r="F550" s="131" t="str">
        <f ca="1">IF(D549&gt;$O$2,"","},")</f>
        <v/>
      </c>
    </row>
    <row r="551" spans="1:53" hidden="1">
      <c r="A551" s="384" t="s">
        <v>1085</v>
      </c>
      <c r="B551" s="390" cm="1">
        <f t="array" aca="1" ref="B551" ca="1">IFERROR(INDIRECT($B$2&amp;"!"&amp;C551&amp;D551),"")</f>
        <v>0</v>
      </c>
      <c r="C551" s="280" t="s">
        <v>96</v>
      </c>
      <c r="D551" s="281">
        <f ca="1">IF(D550&gt;$O$2,0,IF(A551="eNd",1,0))+D550</f>
        <v>29</v>
      </c>
      <c r="F551" s="131" t="str">
        <f ca="1">IF(OR(B551="",B551=0),"","{  "&amp;A551&amp;": "&amp;CHAR(34)&amp;$B551&amp;CHAR(34)&amp;",")</f>
        <v/>
      </c>
    </row>
    <row r="552" spans="1:53" hidden="1">
      <c r="A552" s="123" t="str" cm="1">
        <f t="array" aca="1" ref="A552" ca="1">INDIRECT($B$2&amp;"!"&amp;C552&amp;"15")</f>
        <v>caption</v>
      </c>
      <c r="B552" s="390" t="str" cm="1">
        <f t="array" aca="1" ref="B552" ca="1">IFERROR(INDIRECT($B$2&amp;"!"&amp;C552&amp;D552),"")</f>
        <v/>
      </c>
      <c r="C552" s="280" t="s">
        <v>111</v>
      </c>
      <c r="D552" s="281">
        <f t="shared" ref="D552:D562" ca="1" si="42">IF(D551&gt;$O$2,0,IF(A552="eNd",1,0))+D551</f>
        <v>29</v>
      </c>
      <c r="F552" s="131" t="str">
        <f ca="1">IF(OR(B552="",B552=0),"","   "&amp;A552&amp;":"&amp;CHAR(34)&amp;B552&amp;CHAR(34)&amp;",")</f>
        <v/>
      </c>
    </row>
    <row r="553" spans="1:53" hidden="1">
      <c r="A553" s="123" t="str" cm="1">
        <f t="array" aca="1" ref="A553" ca="1">INDIRECT($B$2&amp;"!"&amp;C553&amp;"15")</f>
        <v>sortOrder</v>
      </c>
      <c r="B553" s="390" t="str" cm="1">
        <f t="array" aca="1" ref="B553" ca="1">IFERROR(INDIRECT($B$2&amp;"!"&amp;C553&amp;D553),"")</f>
        <v/>
      </c>
      <c r="C553" s="280" t="s">
        <v>118</v>
      </c>
      <c r="D553" s="281">
        <f t="shared" ca="1" si="42"/>
        <v>29</v>
      </c>
      <c r="F553" s="131" t="str">
        <f ca="1">IF(OR(B553="",B553=0),"","   "&amp;A553&amp;":"&amp;CHAR(34)&amp;B553&amp;CHAR(34)&amp;",")</f>
        <v/>
      </c>
    </row>
    <row r="554" spans="1:53" hidden="1">
      <c r="A554" s="123" t="str" cm="1">
        <f t="array" aca="1" ref="A554" ca="1">INDIRECT($B$2&amp;"!"&amp;C554&amp;"15")</f>
        <v>groupIndex</v>
      </c>
      <c r="B554" s="390" cm="1">
        <f t="array" aca="1" ref="B554" ca="1">IFERROR(INDIRECT($B$2&amp;"!"&amp;C554&amp;D554),"")</f>
        <v>0</v>
      </c>
      <c r="C554" s="281" t="s">
        <v>112</v>
      </c>
      <c r="D554" s="281">
        <f t="shared" ca="1" si="42"/>
        <v>29</v>
      </c>
      <c r="F554" s="131" t="str">
        <f ca="1">IF(OR(B554="",B554=0),"","   "&amp;A554&amp;": "&amp;B554-1&amp;",")</f>
        <v/>
      </c>
    </row>
    <row r="555" spans="1:53" hidden="1">
      <c r="A555" s="123" t="str" cm="1">
        <f t="array" aca="1" ref="A555" ca="1">INDIRECT($B$2&amp;"!"&amp;C555&amp;"15")</f>
        <v>dataType</v>
      </c>
      <c r="B555" s="390" cm="1">
        <f t="array" aca="1" ref="B555" ca="1">IFERROR(INDIRECT($B$2&amp;"!"&amp;C555&amp;D555),"")</f>
        <v>0</v>
      </c>
      <c r="C555" s="281" t="s">
        <v>113</v>
      </c>
      <c r="D555" s="281">
        <f t="shared" ca="1" si="42"/>
        <v>29</v>
      </c>
      <c r="F555" s="131" t="str">
        <f ca="1">IF(OR(B555="",B555=0),"","   "&amp;A555&amp;":"&amp;CHAR(34)&amp;B555&amp;CHAR(34)&amp;",")</f>
        <v/>
      </c>
    </row>
    <row r="556" spans="1:53" hidden="1">
      <c r="A556" s="123" t="str" cm="1">
        <f t="array" aca="1" ref="A556" ca="1">INDIRECT($B$2&amp;"!"&amp;C556&amp;"15")</f>
        <v>format</v>
      </c>
      <c r="B556" s="390" cm="1">
        <f t="array" aca="1" ref="B556" ca="1">IFERROR(INDIRECT($B$2&amp;"!"&amp;C556&amp;D556),"")</f>
        <v>0</v>
      </c>
      <c r="C556" s="281" t="s">
        <v>114</v>
      </c>
      <c r="D556" s="281">
        <f t="shared" ca="1" si="42"/>
        <v>29</v>
      </c>
      <c r="F556" s="131" t="str">
        <f ca="1">IF(OR(B556="",B556=0),"","   "&amp;A556&amp;":"&amp;B556&amp;",")</f>
        <v/>
      </c>
    </row>
    <row r="557" spans="1:53" hidden="1">
      <c r="A557" s="123" t="str" cm="1">
        <f t="array" aca="1" ref="A557" ca="1">INDIRECT($B$2&amp;"!"&amp;C557&amp;"15")</f>
        <v>editorType</v>
      </c>
      <c r="B557" s="390" cm="1">
        <f t="array" aca="1" ref="B557" ca="1">IFERROR(INDIRECT($B$2&amp;"!"&amp;C557&amp;D557),"")</f>
        <v>0</v>
      </c>
      <c r="C557" s="281" t="s">
        <v>119</v>
      </c>
      <c r="D557" s="281">
        <f ca="1">IF(D556&gt;$O$2,0,IF(A557="eNd",1,0))+D556</f>
        <v>29</v>
      </c>
      <c r="F557" s="131" t="str">
        <f ca="1">IF(OR(B557="",B557=0),"","   "&amp;A557&amp;":"&amp;CHAR(34)&amp;B557&amp;CHAR(34)&amp;",")</f>
        <v/>
      </c>
      <c r="G557" s="6"/>
      <c r="H557" s="6"/>
      <c r="I557" s="6"/>
      <c r="J557" s="6"/>
      <c r="K557" s="6"/>
      <c r="L557" s="6"/>
      <c r="M557" s="6"/>
      <c r="BA557" s="6"/>
    </row>
    <row r="558" spans="1:53" hidden="1">
      <c r="A558" s="123" t="str" cm="1">
        <f t="array" aca="1" ref="A558" ca="1">INDIRECT($B$2&amp;"!"&amp;C558&amp;"15")</f>
        <v>validationRules</v>
      </c>
      <c r="B558" s="390" cm="1">
        <f t="array" aca="1" ref="B558" ca="1">IFERROR(INDIRECT($B$2&amp;"!"&amp;C558&amp;D558),"")</f>
        <v>0</v>
      </c>
      <c r="C558" s="280" t="s">
        <v>115</v>
      </c>
      <c r="D558" s="281">
        <f ca="1">IF(D556&gt;$O$2,0,IF(A558="eNd",1,0))+D556</f>
        <v>29</v>
      </c>
      <c r="F558" s="131" t="str">
        <f ca="1">IF(B558,"   "&amp;A558&amp;": [{type: 'required',message: '"&amp;B552&amp;" is required' }],","")</f>
        <v/>
      </c>
    </row>
    <row r="559" spans="1:53" hidden="1">
      <c r="A559" s="123" t="str" cm="1">
        <f t="array" aca="1" ref="A559" ca="1">INDIRECT($B$2&amp;"!"&amp;C559&amp;"15")</f>
        <v>allowHiding</v>
      </c>
      <c r="B559" s="390" cm="1">
        <f t="array" aca="1" ref="B559" ca="1">IFERROR(INDIRECT($B$2&amp;"!"&amp;C559&amp;D559),"")</f>
        <v>0</v>
      </c>
      <c r="C559" s="284" t="s">
        <v>116</v>
      </c>
      <c r="D559" s="281">
        <f t="shared" ca="1" si="42"/>
        <v>29</v>
      </c>
      <c r="F559" s="131" t="str">
        <f ca="1">IF(OR(B559="",B559=0),"","   "&amp;A559&amp;": "&amp;B559&amp;",")</f>
        <v/>
      </c>
    </row>
    <row r="560" spans="1:53" hidden="1">
      <c r="A560" s="123" t="str" cm="1">
        <f t="array" aca="1" ref="A560" ca="1">INDIRECT($B$2&amp;"!"&amp;C560&amp;"15")</f>
        <v>width</v>
      </c>
      <c r="B560" s="390" cm="1">
        <f t="array" aca="1" ref="B560" ca="1">IFERROR(INDIRECT($B$2&amp;"!"&amp;C560&amp;D560),"")</f>
        <v>0</v>
      </c>
      <c r="C560" s="284" t="s">
        <v>61</v>
      </c>
      <c r="D560" s="281">
        <f t="shared" ca="1" si="42"/>
        <v>29</v>
      </c>
      <c r="F560" s="131" t="str">
        <f ca="1">IF(OR(B560="",B560=0),"","   "&amp;A560&amp;": "&amp;B560&amp;",")</f>
        <v/>
      </c>
    </row>
    <row r="561" spans="1:53" hidden="1">
      <c r="A561" s="123" t="str" cm="1">
        <f t="array" aca="1" ref="A561" ca="1">INDIRECT($B$2&amp;"!"&amp;C561&amp;"15")</f>
        <v>visible</v>
      </c>
      <c r="B561" s="393" t="str" cm="1">
        <f t="array" aca="1" ref="B561" ca="1">IFERROR(INDIRECT($B$2&amp;"!"&amp;C561&amp;D561),"")</f>
        <v/>
      </c>
      <c r="C561" s="284" t="s">
        <v>117</v>
      </c>
      <c r="D561" s="281">
        <f t="shared" ca="1" si="42"/>
        <v>29</v>
      </c>
      <c r="F561" s="131" t="str">
        <f ca="1">IF(OR(B561="",B561,B561=0),"","   "&amp;A561&amp;": "&amp;B561&amp;",")</f>
        <v/>
      </c>
    </row>
    <row r="562" spans="1:53" hidden="1">
      <c r="A562" s="127" t="s">
        <v>1084</v>
      </c>
      <c r="B562" s="394"/>
      <c r="D562" s="281">
        <f t="shared" ca="1" si="42"/>
        <v>29</v>
      </c>
      <c r="F562" s="131" t="str">
        <f ca="1">IF(D561&gt;$O$2,"","},")</f>
        <v/>
      </c>
    </row>
    <row r="563" spans="1:53" hidden="1">
      <c r="A563" s="384" t="s">
        <v>1085</v>
      </c>
      <c r="B563" s="390" cm="1">
        <f t="array" aca="1" ref="B563" ca="1">IFERROR(INDIRECT($B$2&amp;"!"&amp;C563&amp;D563),"")</f>
        <v>0</v>
      </c>
      <c r="C563" s="280" t="s">
        <v>96</v>
      </c>
      <c r="D563" s="281">
        <f ca="1">IF(D562&gt;$O$2,0,IF(A563="eNd",1,0))+D562</f>
        <v>29</v>
      </c>
      <c r="F563" s="131" t="str">
        <f ca="1">IF(OR(B563="",B563=0),"","{  "&amp;A563&amp;": "&amp;CHAR(34)&amp;$B563&amp;CHAR(34)&amp;",")</f>
        <v/>
      </c>
    </row>
    <row r="564" spans="1:53" hidden="1">
      <c r="A564" s="123" t="str" cm="1">
        <f t="array" aca="1" ref="A564" ca="1">INDIRECT($B$2&amp;"!"&amp;C564&amp;"15")</f>
        <v>caption</v>
      </c>
      <c r="B564" s="390" t="str" cm="1">
        <f t="array" aca="1" ref="B564" ca="1">IFERROR(INDIRECT($B$2&amp;"!"&amp;C564&amp;D564),"")</f>
        <v/>
      </c>
      <c r="C564" s="280" t="s">
        <v>111</v>
      </c>
      <c r="D564" s="281">
        <f t="shared" ref="D564:D574" ca="1" si="43">IF(D563&gt;$O$2,0,IF(A564="eNd",1,0))+D563</f>
        <v>29</v>
      </c>
      <c r="F564" s="131" t="str">
        <f ca="1">IF(OR(B564="",B564=0),"","   "&amp;A564&amp;":"&amp;CHAR(34)&amp;B564&amp;CHAR(34)&amp;",")</f>
        <v/>
      </c>
    </row>
    <row r="565" spans="1:53" hidden="1">
      <c r="A565" s="123" t="str" cm="1">
        <f t="array" aca="1" ref="A565" ca="1">INDIRECT($B$2&amp;"!"&amp;C565&amp;"15")</f>
        <v>sortOrder</v>
      </c>
      <c r="B565" s="390" t="str" cm="1">
        <f t="array" aca="1" ref="B565" ca="1">IFERROR(INDIRECT($B$2&amp;"!"&amp;C565&amp;D565),"")</f>
        <v/>
      </c>
      <c r="C565" s="280" t="s">
        <v>118</v>
      </c>
      <c r="D565" s="281">
        <f t="shared" ca="1" si="43"/>
        <v>29</v>
      </c>
      <c r="F565" s="131" t="str">
        <f ca="1">IF(OR(B565="",B565=0),"","   "&amp;A565&amp;":"&amp;CHAR(34)&amp;B565&amp;CHAR(34)&amp;",")</f>
        <v/>
      </c>
    </row>
    <row r="566" spans="1:53" hidden="1">
      <c r="A566" s="123" t="str" cm="1">
        <f t="array" aca="1" ref="A566" ca="1">INDIRECT($B$2&amp;"!"&amp;C566&amp;"15")</f>
        <v>groupIndex</v>
      </c>
      <c r="B566" s="390" cm="1">
        <f t="array" aca="1" ref="B566" ca="1">IFERROR(INDIRECT($B$2&amp;"!"&amp;C566&amp;D566),"")</f>
        <v>0</v>
      </c>
      <c r="C566" s="281" t="s">
        <v>112</v>
      </c>
      <c r="D566" s="281">
        <f t="shared" ca="1" si="43"/>
        <v>29</v>
      </c>
      <c r="F566" s="131" t="str">
        <f ca="1">IF(OR(B566="",B566=0),"","   "&amp;A566&amp;": "&amp;B566-1&amp;",")</f>
        <v/>
      </c>
    </row>
    <row r="567" spans="1:53" hidden="1">
      <c r="A567" s="123" t="str" cm="1">
        <f t="array" aca="1" ref="A567" ca="1">INDIRECT($B$2&amp;"!"&amp;C567&amp;"15")</f>
        <v>dataType</v>
      </c>
      <c r="B567" s="390" cm="1">
        <f t="array" aca="1" ref="B567" ca="1">IFERROR(INDIRECT($B$2&amp;"!"&amp;C567&amp;D567),"")</f>
        <v>0</v>
      </c>
      <c r="C567" s="281" t="s">
        <v>113</v>
      </c>
      <c r="D567" s="281">
        <f t="shared" ca="1" si="43"/>
        <v>29</v>
      </c>
      <c r="F567" s="131" t="str">
        <f ca="1">IF(OR(B567="",B567=0),"","   "&amp;A567&amp;":"&amp;CHAR(34)&amp;B567&amp;CHAR(34)&amp;",")</f>
        <v/>
      </c>
    </row>
    <row r="568" spans="1:53" hidden="1">
      <c r="A568" s="123" t="str" cm="1">
        <f t="array" aca="1" ref="A568" ca="1">INDIRECT($B$2&amp;"!"&amp;C568&amp;"15")</f>
        <v>format</v>
      </c>
      <c r="B568" s="390" cm="1">
        <f t="array" aca="1" ref="B568" ca="1">IFERROR(INDIRECT($B$2&amp;"!"&amp;C568&amp;D568),"")</f>
        <v>0</v>
      </c>
      <c r="C568" s="281" t="s">
        <v>114</v>
      </c>
      <c r="D568" s="281">
        <f t="shared" ca="1" si="43"/>
        <v>29</v>
      </c>
      <c r="F568" s="131" t="str">
        <f ca="1">IF(OR(B568="",B568=0),"","   "&amp;A568&amp;":"&amp;B568&amp;",")</f>
        <v/>
      </c>
    </row>
    <row r="569" spans="1:53" hidden="1">
      <c r="A569" s="123" t="str" cm="1">
        <f t="array" aca="1" ref="A569" ca="1">INDIRECT($B$2&amp;"!"&amp;C569&amp;"15")</f>
        <v>editorType</v>
      </c>
      <c r="B569" s="390" cm="1">
        <f t="array" aca="1" ref="B569" ca="1">IFERROR(INDIRECT($B$2&amp;"!"&amp;C569&amp;D569),"")</f>
        <v>0</v>
      </c>
      <c r="C569" s="281" t="s">
        <v>119</v>
      </c>
      <c r="D569" s="281">
        <f ca="1">IF(D568&gt;$O$2,0,IF(A569="eNd",1,0))+D568</f>
        <v>29</v>
      </c>
      <c r="F569" s="131" t="str">
        <f ca="1">IF(OR(B569="",B569=0),"","   "&amp;A569&amp;":"&amp;CHAR(34)&amp;B569&amp;CHAR(34)&amp;",")</f>
        <v/>
      </c>
      <c r="G569" s="6"/>
      <c r="H569" s="6"/>
      <c r="I569" s="6"/>
      <c r="J569" s="6"/>
      <c r="K569" s="6"/>
      <c r="L569" s="6"/>
      <c r="M569" s="6"/>
      <c r="BA569" s="6"/>
    </row>
    <row r="570" spans="1:53" hidden="1">
      <c r="A570" s="123" t="str" cm="1">
        <f t="array" aca="1" ref="A570" ca="1">INDIRECT($B$2&amp;"!"&amp;C570&amp;"15")</f>
        <v>validationRules</v>
      </c>
      <c r="B570" s="390" cm="1">
        <f t="array" aca="1" ref="B570" ca="1">IFERROR(INDIRECT($B$2&amp;"!"&amp;C570&amp;D570),"")</f>
        <v>0</v>
      </c>
      <c r="C570" s="280" t="s">
        <v>115</v>
      </c>
      <c r="D570" s="281">
        <f ca="1">IF(D568&gt;$O$2,0,IF(A570="eNd",1,0))+D568</f>
        <v>29</v>
      </c>
      <c r="F570" s="131" t="str">
        <f ca="1">IF(B570,"   "&amp;A570&amp;": [{type: 'required',message: '"&amp;B564&amp;" is required' }],","")</f>
        <v/>
      </c>
    </row>
    <row r="571" spans="1:53" hidden="1">
      <c r="A571" s="123" t="str" cm="1">
        <f t="array" aca="1" ref="A571" ca="1">INDIRECT($B$2&amp;"!"&amp;C571&amp;"15")</f>
        <v>allowHiding</v>
      </c>
      <c r="B571" s="390" cm="1">
        <f t="array" aca="1" ref="B571" ca="1">IFERROR(INDIRECT($B$2&amp;"!"&amp;C571&amp;D571),"")</f>
        <v>0</v>
      </c>
      <c r="C571" s="284" t="s">
        <v>116</v>
      </c>
      <c r="D571" s="281">
        <f t="shared" ca="1" si="43"/>
        <v>29</v>
      </c>
      <c r="F571" s="131" t="str">
        <f ca="1">IF(OR(B571="",B571=0),"","   "&amp;A571&amp;": "&amp;B571&amp;",")</f>
        <v/>
      </c>
    </row>
    <row r="572" spans="1:53" hidden="1">
      <c r="A572" s="123" t="str" cm="1">
        <f t="array" aca="1" ref="A572" ca="1">INDIRECT($B$2&amp;"!"&amp;C572&amp;"15")</f>
        <v>width</v>
      </c>
      <c r="B572" s="390" cm="1">
        <f t="array" aca="1" ref="B572" ca="1">IFERROR(INDIRECT($B$2&amp;"!"&amp;C572&amp;D572),"")</f>
        <v>0</v>
      </c>
      <c r="C572" s="284" t="s">
        <v>61</v>
      </c>
      <c r="D572" s="281">
        <f t="shared" ca="1" si="43"/>
        <v>29</v>
      </c>
      <c r="F572" s="131" t="str">
        <f ca="1">IF(OR(B572="",B572=0),"","   "&amp;A572&amp;": "&amp;B572&amp;",")</f>
        <v/>
      </c>
    </row>
    <row r="573" spans="1:53" hidden="1">
      <c r="A573" s="123" t="str" cm="1">
        <f t="array" aca="1" ref="A573" ca="1">INDIRECT($B$2&amp;"!"&amp;C573&amp;"15")</f>
        <v>visible</v>
      </c>
      <c r="B573" s="393" t="str" cm="1">
        <f t="array" aca="1" ref="B573" ca="1">IFERROR(INDIRECT($B$2&amp;"!"&amp;C573&amp;D573),"")</f>
        <v/>
      </c>
      <c r="C573" s="284" t="s">
        <v>117</v>
      </c>
      <c r="D573" s="281">
        <f t="shared" ca="1" si="43"/>
        <v>29</v>
      </c>
      <c r="F573" s="131" t="str">
        <f ca="1">IF(OR(B573="",B573,B573=0),"","   "&amp;A573&amp;": "&amp;B573&amp;",")</f>
        <v/>
      </c>
    </row>
    <row r="574" spans="1:53" hidden="1">
      <c r="A574" s="127" t="s">
        <v>1084</v>
      </c>
      <c r="B574" s="394"/>
      <c r="D574" s="281">
        <f t="shared" ca="1" si="43"/>
        <v>29</v>
      </c>
      <c r="F574" s="131" t="str">
        <f ca="1">IF(D573&gt;$O$2,"","},")</f>
        <v/>
      </c>
    </row>
    <row r="575" spans="1:53" hidden="1">
      <c r="A575" s="384" t="s">
        <v>1085</v>
      </c>
      <c r="B575" s="390" cm="1">
        <f t="array" aca="1" ref="B575" ca="1">IFERROR(INDIRECT($B$2&amp;"!"&amp;C575&amp;D575),"")</f>
        <v>0</v>
      </c>
      <c r="C575" s="280" t="s">
        <v>96</v>
      </c>
      <c r="D575" s="281">
        <f ca="1">IF(D574&gt;$O$2,0,IF(A575="eNd",1,0))+D574</f>
        <v>29</v>
      </c>
      <c r="F575" s="131" t="str">
        <f ca="1">IF(OR(B575="",B575=0),"","{  "&amp;A575&amp;": "&amp;CHAR(34)&amp;$B575&amp;CHAR(34)&amp;",")</f>
        <v/>
      </c>
    </row>
    <row r="576" spans="1:53" hidden="1">
      <c r="A576" s="123" t="str" cm="1">
        <f t="array" aca="1" ref="A576" ca="1">INDIRECT($B$2&amp;"!"&amp;C576&amp;"15")</f>
        <v>caption</v>
      </c>
      <c r="B576" s="390" t="str" cm="1">
        <f t="array" aca="1" ref="B576" ca="1">IFERROR(INDIRECT($B$2&amp;"!"&amp;C576&amp;D576),"")</f>
        <v/>
      </c>
      <c r="C576" s="280" t="s">
        <v>111</v>
      </c>
      <c r="D576" s="281">
        <f t="shared" ref="D576:D586" ca="1" si="44">IF(D575&gt;$O$2,0,IF(A576="eNd",1,0))+D575</f>
        <v>29</v>
      </c>
      <c r="F576" s="131" t="str">
        <f ca="1">IF(OR(B576="",B576=0),"","   "&amp;A576&amp;":"&amp;CHAR(34)&amp;B576&amp;CHAR(34)&amp;",")</f>
        <v/>
      </c>
    </row>
    <row r="577" spans="1:53" hidden="1">
      <c r="A577" s="123" t="str" cm="1">
        <f t="array" aca="1" ref="A577" ca="1">INDIRECT($B$2&amp;"!"&amp;C577&amp;"15")</f>
        <v>sortOrder</v>
      </c>
      <c r="B577" s="390" t="str" cm="1">
        <f t="array" aca="1" ref="B577" ca="1">IFERROR(INDIRECT($B$2&amp;"!"&amp;C577&amp;D577),"")</f>
        <v/>
      </c>
      <c r="C577" s="280" t="s">
        <v>118</v>
      </c>
      <c r="D577" s="281">
        <f t="shared" ca="1" si="44"/>
        <v>29</v>
      </c>
      <c r="F577" s="131" t="str">
        <f ca="1">IF(OR(B577="",B577=0),"","   "&amp;A577&amp;":"&amp;CHAR(34)&amp;B577&amp;CHAR(34)&amp;",")</f>
        <v/>
      </c>
    </row>
    <row r="578" spans="1:53" hidden="1">
      <c r="A578" s="123" t="str" cm="1">
        <f t="array" aca="1" ref="A578" ca="1">INDIRECT($B$2&amp;"!"&amp;C578&amp;"15")</f>
        <v>groupIndex</v>
      </c>
      <c r="B578" s="390" cm="1">
        <f t="array" aca="1" ref="B578" ca="1">IFERROR(INDIRECT($B$2&amp;"!"&amp;C578&amp;D578),"")</f>
        <v>0</v>
      </c>
      <c r="C578" s="281" t="s">
        <v>112</v>
      </c>
      <c r="D578" s="281">
        <f t="shared" ca="1" si="44"/>
        <v>29</v>
      </c>
      <c r="F578" s="131" t="str">
        <f ca="1">IF(OR(B578="",B578=0),"","   "&amp;A578&amp;": "&amp;B578-1&amp;",")</f>
        <v/>
      </c>
    </row>
    <row r="579" spans="1:53" hidden="1">
      <c r="A579" s="123" t="str" cm="1">
        <f t="array" aca="1" ref="A579" ca="1">INDIRECT($B$2&amp;"!"&amp;C579&amp;"15")</f>
        <v>dataType</v>
      </c>
      <c r="B579" s="390" cm="1">
        <f t="array" aca="1" ref="B579" ca="1">IFERROR(INDIRECT($B$2&amp;"!"&amp;C579&amp;D579),"")</f>
        <v>0</v>
      </c>
      <c r="C579" s="281" t="s">
        <v>113</v>
      </c>
      <c r="D579" s="281">
        <f t="shared" ca="1" si="44"/>
        <v>29</v>
      </c>
      <c r="F579" s="131" t="str">
        <f ca="1">IF(OR(B579="",B579=0),"","   "&amp;A579&amp;":"&amp;CHAR(34)&amp;B579&amp;CHAR(34)&amp;",")</f>
        <v/>
      </c>
    </row>
    <row r="580" spans="1:53" hidden="1">
      <c r="A580" s="123" t="str" cm="1">
        <f t="array" aca="1" ref="A580" ca="1">INDIRECT($B$2&amp;"!"&amp;C580&amp;"15")</f>
        <v>format</v>
      </c>
      <c r="B580" s="390" cm="1">
        <f t="array" aca="1" ref="B580" ca="1">IFERROR(INDIRECT($B$2&amp;"!"&amp;C580&amp;D580),"")</f>
        <v>0</v>
      </c>
      <c r="C580" s="281" t="s">
        <v>114</v>
      </c>
      <c r="D580" s="281">
        <f t="shared" ca="1" si="44"/>
        <v>29</v>
      </c>
      <c r="F580" s="131" t="str">
        <f ca="1">IF(OR(B580="",B580=0),"","   "&amp;A580&amp;":"&amp;B580&amp;",")</f>
        <v/>
      </c>
    </row>
    <row r="581" spans="1:53" hidden="1">
      <c r="A581" s="123" t="str" cm="1">
        <f t="array" aca="1" ref="A581" ca="1">INDIRECT($B$2&amp;"!"&amp;C581&amp;"15")</f>
        <v>editorType</v>
      </c>
      <c r="B581" s="390" cm="1">
        <f t="array" aca="1" ref="B581" ca="1">IFERROR(INDIRECT($B$2&amp;"!"&amp;C581&amp;D581),"")</f>
        <v>0</v>
      </c>
      <c r="C581" s="281" t="s">
        <v>119</v>
      </c>
      <c r="D581" s="281">
        <f ca="1">IF(D580&gt;$O$2,0,IF(A581="eNd",1,0))+D580</f>
        <v>29</v>
      </c>
      <c r="F581" s="131" t="str">
        <f ca="1">IF(OR(B581="",B581=0),"","   "&amp;A581&amp;":"&amp;CHAR(34)&amp;B581&amp;CHAR(34)&amp;",")</f>
        <v/>
      </c>
      <c r="G581" s="6"/>
      <c r="H581" s="6"/>
      <c r="I581" s="6"/>
      <c r="J581" s="6"/>
      <c r="K581" s="6"/>
      <c r="L581" s="6"/>
      <c r="M581" s="6"/>
      <c r="BA581" s="6"/>
    </row>
    <row r="582" spans="1:53" hidden="1">
      <c r="A582" s="123" t="str" cm="1">
        <f t="array" aca="1" ref="A582" ca="1">INDIRECT($B$2&amp;"!"&amp;C582&amp;"15")</f>
        <v>validationRules</v>
      </c>
      <c r="B582" s="390" cm="1">
        <f t="array" aca="1" ref="B582" ca="1">IFERROR(INDIRECT($B$2&amp;"!"&amp;C582&amp;D582),"")</f>
        <v>0</v>
      </c>
      <c r="C582" s="280" t="s">
        <v>115</v>
      </c>
      <c r="D582" s="281">
        <f ca="1">IF(D580&gt;$O$2,0,IF(A582="eNd",1,0))+D580</f>
        <v>29</v>
      </c>
      <c r="F582" s="131" t="str">
        <f ca="1">IF(B582,"   "&amp;A582&amp;": [{type: 'required',message: '"&amp;B576&amp;" is required' }],","")</f>
        <v/>
      </c>
    </row>
    <row r="583" spans="1:53" hidden="1">
      <c r="A583" s="123" t="str" cm="1">
        <f t="array" aca="1" ref="A583" ca="1">INDIRECT($B$2&amp;"!"&amp;C583&amp;"15")</f>
        <v>allowHiding</v>
      </c>
      <c r="B583" s="390" cm="1">
        <f t="array" aca="1" ref="B583" ca="1">IFERROR(INDIRECT($B$2&amp;"!"&amp;C583&amp;D583),"")</f>
        <v>0</v>
      </c>
      <c r="C583" s="284" t="s">
        <v>116</v>
      </c>
      <c r="D583" s="281">
        <f t="shared" ca="1" si="44"/>
        <v>29</v>
      </c>
      <c r="F583" s="131" t="str">
        <f ca="1">IF(OR(B583="",B583=0),"","   "&amp;A583&amp;": "&amp;B583&amp;",")</f>
        <v/>
      </c>
    </row>
    <row r="584" spans="1:53" hidden="1">
      <c r="A584" s="123" t="str" cm="1">
        <f t="array" aca="1" ref="A584" ca="1">INDIRECT($B$2&amp;"!"&amp;C584&amp;"15")</f>
        <v>width</v>
      </c>
      <c r="B584" s="390" cm="1">
        <f t="array" aca="1" ref="B584" ca="1">IFERROR(INDIRECT($B$2&amp;"!"&amp;C584&amp;D584),"")</f>
        <v>0</v>
      </c>
      <c r="C584" s="284" t="s">
        <v>61</v>
      </c>
      <c r="D584" s="281">
        <f t="shared" ca="1" si="44"/>
        <v>29</v>
      </c>
      <c r="F584" s="131" t="str">
        <f ca="1">IF(OR(B584="",B584=0),"","   "&amp;A584&amp;": "&amp;B584&amp;",")</f>
        <v/>
      </c>
    </row>
    <row r="585" spans="1:53" hidden="1">
      <c r="A585" s="123" t="str" cm="1">
        <f t="array" aca="1" ref="A585" ca="1">INDIRECT($B$2&amp;"!"&amp;C585&amp;"15")</f>
        <v>visible</v>
      </c>
      <c r="B585" s="393" t="str" cm="1">
        <f t="array" aca="1" ref="B585" ca="1">IFERROR(INDIRECT($B$2&amp;"!"&amp;C585&amp;D585),"")</f>
        <v/>
      </c>
      <c r="C585" s="284" t="s">
        <v>117</v>
      </c>
      <c r="D585" s="281">
        <f t="shared" ca="1" si="44"/>
        <v>29</v>
      </c>
      <c r="F585" s="131" t="str">
        <f ca="1">IF(OR(B585="",B585,B585=0),"","   "&amp;A585&amp;": "&amp;B585&amp;",")</f>
        <v/>
      </c>
    </row>
    <row r="586" spans="1:53" hidden="1">
      <c r="A586" s="127" t="s">
        <v>1084</v>
      </c>
      <c r="B586" s="394"/>
      <c r="D586" s="281">
        <f t="shared" ca="1" si="44"/>
        <v>29</v>
      </c>
      <c r="F586" s="131" t="str">
        <f ca="1">IF(D585&gt;$O$2,"","},")</f>
        <v/>
      </c>
    </row>
    <row r="587" spans="1:53" hidden="1">
      <c r="A587" s="384" t="s">
        <v>1085</v>
      </c>
      <c r="B587" s="390" cm="1">
        <f t="array" aca="1" ref="B587" ca="1">IFERROR(INDIRECT($B$2&amp;"!"&amp;C587&amp;D587),"")</f>
        <v>0</v>
      </c>
      <c r="C587" s="280" t="s">
        <v>96</v>
      </c>
      <c r="D587" s="281">
        <f ca="1">IF(D586&gt;$O$2,0,IF(A587="eNd",1,0))+D586</f>
        <v>29</v>
      </c>
      <c r="F587" s="131" t="str">
        <f ca="1">IF(OR(B587="",B587=0),"","{  "&amp;A587&amp;": "&amp;CHAR(34)&amp;$B587&amp;CHAR(34)&amp;",")</f>
        <v/>
      </c>
    </row>
    <row r="588" spans="1:53" hidden="1">
      <c r="A588" s="123" t="str" cm="1">
        <f t="array" aca="1" ref="A588" ca="1">INDIRECT($B$2&amp;"!"&amp;C588&amp;"15")</f>
        <v>caption</v>
      </c>
      <c r="B588" s="390" t="str" cm="1">
        <f t="array" aca="1" ref="B588" ca="1">IFERROR(INDIRECT($B$2&amp;"!"&amp;C588&amp;D588),"")</f>
        <v/>
      </c>
      <c r="C588" s="280" t="s">
        <v>111</v>
      </c>
      <c r="D588" s="281">
        <f t="shared" ref="D588:D598" ca="1" si="45">IF(D587&gt;$O$2,0,IF(A588="eNd",1,0))+D587</f>
        <v>29</v>
      </c>
      <c r="F588" s="131" t="str">
        <f ca="1">IF(OR(B588="",B588=0),"","   "&amp;A588&amp;":"&amp;CHAR(34)&amp;B588&amp;CHAR(34)&amp;",")</f>
        <v/>
      </c>
    </row>
    <row r="589" spans="1:53" hidden="1">
      <c r="A589" s="123" t="str" cm="1">
        <f t="array" aca="1" ref="A589" ca="1">INDIRECT($B$2&amp;"!"&amp;C589&amp;"15")</f>
        <v>sortOrder</v>
      </c>
      <c r="B589" s="390" t="str" cm="1">
        <f t="array" aca="1" ref="B589" ca="1">IFERROR(INDIRECT($B$2&amp;"!"&amp;C589&amp;D589),"")</f>
        <v/>
      </c>
      <c r="C589" s="280" t="s">
        <v>118</v>
      </c>
      <c r="D589" s="281">
        <f t="shared" ca="1" si="45"/>
        <v>29</v>
      </c>
      <c r="F589" s="131" t="str">
        <f ca="1">IF(OR(B589="",B589=0),"","   "&amp;A589&amp;":"&amp;CHAR(34)&amp;B589&amp;CHAR(34)&amp;",")</f>
        <v/>
      </c>
    </row>
    <row r="590" spans="1:53" hidden="1">
      <c r="A590" s="123" t="str" cm="1">
        <f t="array" aca="1" ref="A590" ca="1">INDIRECT($B$2&amp;"!"&amp;C590&amp;"15")</f>
        <v>groupIndex</v>
      </c>
      <c r="B590" s="390" cm="1">
        <f t="array" aca="1" ref="B590" ca="1">IFERROR(INDIRECT($B$2&amp;"!"&amp;C590&amp;D590),"")</f>
        <v>0</v>
      </c>
      <c r="C590" s="281" t="s">
        <v>112</v>
      </c>
      <c r="D590" s="281">
        <f t="shared" ca="1" si="45"/>
        <v>29</v>
      </c>
      <c r="F590" s="131" t="str">
        <f ca="1">IF(OR(B590="",B590=0),"","   "&amp;A590&amp;": "&amp;B590-1&amp;",")</f>
        <v/>
      </c>
    </row>
    <row r="591" spans="1:53" hidden="1">
      <c r="A591" s="123" t="str" cm="1">
        <f t="array" aca="1" ref="A591" ca="1">INDIRECT($B$2&amp;"!"&amp;C591&amp;"15")</f>
        <v>dataType</v>
      </c>
      <c r="B591" s="390" cm="1">
        <f t="array" aca="1" ref="B591" ca="1">IFERROR(INDIRECT($B$2&amp;"!"&amp;C591&amp;D591),"")</f>
        <v>0</v>
      </c>
      <c r="C591" s="281" t="s">
        <v>113</v>
      </c>
      <c r="D591" s="281">
        <f t="shared" ca="1" si="45"/>
        <v>29</v>
      </c>
      <c r="F591" s="131" t="str">
        <f ca="1">IF(OR(B591="",B591=0),"","   "&amp;A591&amp;":"&amp;CHAR(34)&amp;B591&amp;CHAR(34)&amp;",")</f>
        <v/>
      </c>
    </row>
    <row r="592" spans="1:53" hidden="1">
      <c r="A592" s="123" t="str" cm="1">
        <f t="array" aca="1" ref="A592" ca="1">INDIRECT($B$2&amp;"!"&amp;C592&amp;"15")</f>
        <v>format</v>
      </c>
      <c r="B592" s="390" cm="1">
        <f t="array" aca="1" ref="B592" ca="1">IFERROR(INDIRECT($B$2&amp;"!"&amp;C592&amp;D592),"")</f>
        <v>0</v>
      </c>
      <c r="C592" s="281" t="s">
        <v>114</v>
      </c>
      <c r="D592" s="281">
        <f t="shared" ca="1" si="45"/>
        <v>29</v>
      </c>
      <c r="F592" s="131" t="str">
        <f ca="1">IF(OR(B592="",B592=0),"","   "&amp;A592&amp;":"&amp;B592&amp;",")</f>
        <v/>
      </c>
    </row>
    <row r="593" spans="1:53" hidden="1">
      <c r="A593" s="123" t="str" cm="1">
        <f t="array" aca="1" ref="A593" ca="1">INDIRECT($B$2&amp;"!"&amp;C593&amp;"15")</f>
        <v>editorType</v>
      </c>
      <c r="B593" s="390" cm="1">
        <f t="array" aca="1" ref="B593" ca="1">IFERROR(INDIRECT($B$2&amp;"!"&amp;C593&amp;D593),"")</f>
        <v>0</v>
      </c>
      <c r="C593" s="281" t="s">
        <v>119</v>
      </c>
      <c r="D593" s="281">
        <f ca="1">IF(D592&gt;$O$2,0,IF(A593="eNd",1,0))+D592</f>
        <v>29</v>
      </c>
      <c r="F593" s="131" t="str">
        <f ca="1">IF(OR(B593="",B593=0),"","   "&amp;A593&amp;":"&amp;CHAR(34)&amp;B593&amp;CHAR(34)&amp;",")</f>
        <v/>
      </c>
      <c r="G593" s="6"/>
      <c r="H593" s="6"/>
      <c r="I593" s="6"/>
      <c r="J593" s="6"/>
      <c r="K593" s="6"/>
      <c r="L593" s="6"/>
      <c r="M593" s="6"/>
      <c r="BA593" s="6"/>
    </row>
    <row r="594" spans="1:53" hidden="1">
      <c r="A594" s="123" t="str" cm="1">
        <f t="array" aca="1" ref="A594" ca="1">INDIRECT($B$2&amp;"!"&amp;C594&amp;"15")</f>
        <v>validationRules</v>
      </c>
      <c r="B594" s="390" cm="1">
        <f t="array" aca="1" ref="B594" ca="1">IFERROR(INDIRECT($B$2&amp;"!"&amp;C594&amp;D594),"")</f>
        <v>0</v>
      </c>
      <c r="C594" s="280" t="s">
        <v>115</v>
      </c>
      <c r="D594" s="281">
        <f ca="1">IF(D592&gt;$O$2,0,IF(A594="eNd",1,0))+D592</f>
        <v>29</v>
      </c>
      <c r="F594" s="131" t="str">
        <f ca="1">IF(B594,"   "&amp;A594&amp;": [{type: 'required',message: '"&amp;B588&amp;" is required' }],","")</f>
        <v/>
      </c>
    </row>
    <row r="595" spans="1:53" hidden="1">
      <c r="A595" s="123" t="str" cm="1">
        <f t="array" aca="1" ref="A595" ca="1">INDIRECT($B$2&amp;"!"&amp;C595&amp;"15")</f>
        <v>allowHiding</v>
      </c>
      <c r="B595" s="390" cm="1">
        <f t="array" aca="1" ref="B595" ca="1">IFERROR(INDIRECT($B$2&amp;"!"&amp;C595&amp;D595),"")</f>
        <v>0</v>
      </c>
      <c r="C595" s="284" t="s">
        <v>116</v>
      </c>
      <c r="D595" s="281">
        <f t="shared" ca="1" si="45"/>
        <v>29</v>
      </c>
      <c r="F595" s="131" t="str">
        <f ca="1">IF(OR(B595="",B595=0),"","   "&amp;A595&amp;": "&amp;B595&amp;",")</f>
        <v/>
      </c>
    </row>
    <row r="596" spans="1:53" hidden="1">
      <c r="A596" s="123" t="str" cm="1">
        <f t="array" aca="1" ref="A596" ca="1">INDIRECT($B$2&amp;"!"&amp;C596&amp;"15")</f>
        <v>width</v>
      </c>
      <c r="B596" s="390" cm="1">
        <f t="array" aca="1" ref="B596" ca="1">IFERROR(INDIRECT($B$2&amp;"!"&amp;C596&amp;D596),"")</f>
        <v>0</v>
      </c>
      <c r="C596" s="284" t="s">
        <v>61</v>
      </c>
      <c r="D596" s="281">
        <f t="shared" ca="1" si="45"/>
        <v>29</v>
      </c>
      <c r="F596" s="131" t="str">
        <f ca="1">IF(OR(B596="",B596=0),"","   "&amp;A596&amp;": "&amp;B596&amp;",")</f>
        <v/>
      </c>
    </row>
    <row r="597" spans="1:53" hidden="1">
      <c r="A597" s="123" t="str" cm="1">
        <f t="array" aca="1" ref="A597" ca="1">INDIRECT($B$2&amp;"!"&amp;C597&amp;"15")</f>
        <v>visible</v>
      </c>
      <c r="B597" s="393" t="str" cm="1">
        <f t="array" aca="1" ref="B597" ca="1">IFERROR(INDIRECT($B$2&amp;"!"&amp;C597&amp;D597),"")</f>
        <v/>
      </c>
      <c r="C597" s="284" t="s">
        <v>117</v>
      </c>
      <c r="D597" s="281">
        <f t="shared" ca="1" si="45"/>
        <v>29</v>
      </c>
      <c r="F597" s="131" t="str">
        <f ca="1">IF(OR(B597="",B597,B597=0),"","   "&amp;A597&amp;": "&amp;B597&amp;",")</f>
        <v/>
      </c>
    </row>
    <row r="598" spans="1:53" hidden="1">
      <c r="A598" s="127" t="s">
        <v>1084</v>
      </c>
      <c r="B598" s="394"/>
      <c r="D598" s="281">
        <f t="shared" ca="1" si="45"/>
        <v>29</v>
      </c>
      <c r="F598" s="131" t="str">
        <f ca="1">IF(D597&gt;$O$2,"","},")</f>
        <v/>
      </c>
    </row>
    <row r="599" spans="1:53" hidden="1">
      <c r="A599" s="384" t="s">
        <v>1085</v>
      </c>
      <c r="B599" s="390" cm="1">
        <f t="array" aca="1" ref="B599" ca="1">IFERROR(INDIRECT($B$2&amp;"!"&amp;C599&amp;D599),"")</f>
        <v>0</v>
      </c>
      <c r="C599" s="280" t="s">
        <v>96</v>
      </c>
      <c r="D599" s="281">
        <f ca="1">IF(D598&gt;$O$2,0,IF(A599="eNd",1,0))+D598</f>
        <v>29</v>
      </c>
      <c r="F599" s="131" t="str">
        <f ca="1">IF(OR(B599="",B599=0),"","{  "&amp;A599&amp;": "&amp;CHAR(34)&amp;$B599&amp;CHAR(34)&amp;",")</f>
        <v/>
      </c>
    </row>
    <row r="600" spans="1:53" hidden="1">
      <c r="A600" s="123" t="str" cm="1">
        <f t="array" aca="1" ref="A600" ca="1">INDIRECT($B$2&amp;"!"&amp;C600&amp;"15")</f>
        <v>caption</v>
      </c>
      <c r="B600" s="390" t="str" cm="1">
        <f t="array" aca="1" ref="B600" ca="1">IFERROR(INDIRECT($B$2&amp;"!"&amp;C600&amp;D600),"")</f>
        <v/>
      </c>
      <c r="C600" s="280" t="s">
        <v>111</v>
      </c>
      <c r="D600" s="281">
        <f t="shared" ref="D600:D610" ca="1" si="46">IF(D599&gt;$O$2,0,IF(A600="eNd",1,0))+D599</f>
        <v>29</v>
      </c>
      <c r="F600" s="131" t="str">
        <f ca="1">IF(OR(B600="",B600=0),"","   "&amp;A600&amp;":"&amp;CHAR(34)&amp;B600&amp;CHAR(34)&amp;",")</f>
        <v/>
      </c>
    </row>
    <row r="601" spans="1:53" hidden="1">
      <c r="A601" s="123" t="str" cm="1">
        <f t="array" aca="1" ref="A601" ca="1">INDIRECT($B$2&amp;"!"&amp;C601&amp;"15")</f>
        <v>sortOrder</v>
      </c>
      <c r="B601" s="390" t="str" cm="1">
        <f t="array" aca="1" ref="B601" ca="1">IFERROR(INDIRECT($B$2&amp;"!"&amp;C601&amp;D601),"")</f>
        <v/>
      </c>
      <c r="C601" s="280" t="s">
        <v>118</v>
      </c>
      <c r="D601" s="281">
        <f t="shared" ca="1" si="46"/>
        <v>29</v>
      </c>
      <c r="F601" s="131" t="str">
        <f ca="1">IF(OR(B601="",B601=0),"","   "&amp;A601&amp;":"&amp;CHAR(34)&amp;B601&amp;CHAR(34)&amp;",")</f>
        <v/>
      </c>
    </row>
    <row r="602" spans="1:53" hidden="1">
      <c r="A602" s="123" t="str" cm="1">
        <f t="array" aca="1" ref="A602" ca="1">INDIRECT($B$2&amp;"!"&amp;C602&amp;"15")</f>
        <v>groupIndex</v>
      </c>
      <c r="B602" s="390" cm="1">
        <f t="array" aca="1" ref="B602" ca="1">IFERROR(INDIRECT($B$2&amp;"!"&amp;C602&amp;D602),"")</f>
        <v>0</v>
      </c>
      <c r="C602" s="281" t="s">
        <v>112</v>
      </c>
      <c r="D602" s="281">
        <f t="shared" ca="1" si="46"/>
        <v>29</v>
      </c>
      <c r="F602" s="131" t="str">
        <f ca="1">IF(OR(B602="",B602=0),"","   "&amp;A602&amp;": "&amp;B602-1&amp;",")</f>
        <v/>
      </c>
    </row>
    <row r="603" spans="1:53" hidden="1">
      <c r="A603" s="123" t="str" cm="1">
        <f t="array" aca="1" ref="A603" ca="1">INDIRECT($B$2&amp;"!"&amp;C603&amp;"15")</f>
        <v>dataType</v>
      </c>
      <c r="B603" s="390" cm="1">
        <f t="array" aca="1" ref="B603" ca="1">IFERROR(INDIRECT($B$2&amp;"!"&amp;C603&amp;D603),"")</f>
        <v>0</v>
      </c>
      <c r="C603" s="281" t="s">
        <v>113</v>
      </c>
      <c r="D603" s="281">
        <f t="shared" ca="1" si="46"/>
        <v>29</v>
      </c>
      <c r="F603" s="131" t="str">
        <f ca="1">IF(OR(B603="",B603=0),"","   "&amp;A603&amp;":"&amp;CHAR(34)&amp;B603&amp;CHAR(34)&amp;",")</f>
        <v/>
      </c>
    </row>
    <row r="604" spans="1:53" hidden="1">
      <c r="A604" s="123" t="str" cm="1">
        <f t="array" aca="1" ref="A604" ca="1">INDIRECT($B$2&amp;"!"&amp;C604&amp;"15")</f>
        <v>format</v>
      </c>
      <c r="B604" s="390" cm="1">
        <f t="array" aca="1" ref="B604" ca="1">IFERROR(INDIRECT($B$2&amp;"!"&amp;C604&amp;D604),"")</f>
        <v>0</v>
      </c>
      <c r="C604" s="281" t="s">
        <v>114</v>
      </c>
      <c r="D604" s="281">
        <f t="shared" ca="1" si="46"/>
        <v>29</v>
      </c>
      <c r="F604" s="131" t="str">
        <f ca="1">IF(OR(B604="",B604=0),"","   "&amp;A604&amp;":"&amp;B604&amp;",")</f>
        <v/>
      </c>
    </row>
    <row r="605" spans="1:53" hidden="1">
      <c r="A605" s="123" t="str" cm="1">
        <f t="array" aca="1" ref="A605" ca="1">INDIRECT($B$2&amp;"!"&amp;C605&amp;"15")</f>
        <v>editorType</v>
      </c>
      <c r="B605" s="390" cm="1">
        <f t="array" aca="1" ref="B605" ca="1">IFERROR(INDIRECT($B$2&amp;"!"&amp;C605&amp;D605),"")</f>
        <v>0</v>
      </c>
      <c r="C605" s="281" t="s">
        <v>119</v>
      </c>
      <c r="D605" s="281">
        <f ca="1">IF(D604&gt;$O$2,0,IF(A605="eNd",1,0))+D604</f>
        <v>29</v>
      </c>
      <c r="F605" s="131" t="str">
        <f ca="1">IF(OR(B605="",B605=0),"","   "&amp;A605&amp;":"&amp;CHAR(34)&amp;B605&amp;CHAR(34)&amp;",")</f>
        <v/>
      </c>
      <c r="G605" s="6"/>
      <c r="H605" s="6"/>
      <c r="I605" s="6"/>
      <c r="J605" s="6"/>
      <c r="K605" s="6"/>
      <c r="L605" s="6"/>
      <c r="M605" s="6"/>
      <c r="BA605" s="6"/>
    </row>
    <row r="606" spans="1:53" hidden="1">
      <c r="A606" s="123" t="str" cm="1">
        <f t="array" aca="1" ref="A606" ca="1">INDIRECT($B$2&amp;"!"&amp;C606&amp;"15")</f>
        <v>validationRules</v>
      </c>
      <c r="B606" s="390" cm="1">
        <f t="array" aca="1" ref="B606" ca="1">IFERROR(INDIRECT($B$2&amp;"!"&amp;C606&amp;D606),"")</f>
        <v>0</v>
      </c>
      <c r="C606" s="280" t="s">
        <v>115</v>
      </c>
      <c r="D606" s="281">
        <f ca="1">IF(D604&gt;$O$2,0,IF(A606="eNd",1,0))+D604</f>
        <v>29</v>
      </c>
      <c r="F606" s="131" t="str">
        <f ca="1">IF(B606,"   "&amp;A606&amp;": [{type: 'required',message: '"&amp;B600&amp;" is required' }],","")</f>
        <v/>
      </c>
    </row>
    <row r="607" spans="1:53" hidden="1">
      <c r="A607" s="123" t="str" cm="1">
        <f t="array" aca="1" ref="A607" ca="1">INDIRECT($B$2&amp;"!"&amp;C607&amp;"15")</f>
        <v>allowHiding</v>
      </c>
      <c r="B607" s="390" cm="1">
        <f t="array" aca="1" ref="B607" ca="1">IFERROR(INDIRECT($B$2&amp;"!"&amp;C607&amp;D607),"")</f>
        <v>0</v>
      </c>
      <c r="C607" s="284" t="s">
        <v>116</v>
      </c>
      <c r="D607" s="281">
        <f t="shared" ca="1" si="46"/>
        <v>29</v>
      </c>
      <c r="F607" s="131" t="str">
        <f ca="1">IF(OR(B607="",B607=0),"","   "&amp;A607&amp;": "&amp;B607&amp;",")</f>
        <v/>
      </c>
    </row>
    <row r="608" spans="1:53" hidden="1">
      <c r="A608" s="123" t="str" cm="1">
        <f t="array" aca="1" ref="A608" ca="1">INDIRECT($B$2&amp;"!"&amp;C608&amp;"15")</f>
        <v>width</v>
      </c>
      <c r="B608" s="390" cm="1">
        <f t="array" aca="1" ref="B608" ca="1">IFERROR(INDIRECT($B$2&amp;"!"&amp;C608&amp;D608),"")</f>
        <v>0</v>
      </c>
      <c r="C608" s="284" t="s">
        <v>61</v>
      </c>
      <c r="D608" s="281">
        <f t="shared" ca="1" si="46"/>
        <v>29</v>
      </c>
      <c r="F608" s="131" t="str">
        <f ca="1">IF(OR(B608="",B608=0),"","   "&amp;A608&amp;": "&amp;B608&amp;",")</f>
        <v/>
      </c>
    </row>
    <row r="609" spans="1:53" hidden="1">
      <c r="A609" s="123" t="str" cm="1">
        <f t="array" aca="1" ref="A609" ca="1">INDIRECT($B$2&amp;"!"&amp;C609&amp;"15")</f>
        <v>visible</v>
      </c>
      <c r="B609" s="393" t="str" cm="1">
        <f t="array" aca="1" ref="B609" ca="1">IFERROR(INDIRECT($B$2&amp;"!"&amp;C609&amp;D609),"")</f>
        <v/>
      </c>
      <c r="C609" s="284" t="s">
        <v>117</v>
      </c>
      <c r="D609" s="281">
        <f t="shared" ca="1" si="46"/>
        <v>29</v>
      </c>
      <c r="F609" s="131" t="str">
        <f ca="1">IF(OR(B609="",B609,B609=0),"","   "&amp;A609&amp;": "&amp;B609&amp;",")</f>
        <v/>
      </c>
    </row>
    <row r="610" spans="1:53" hidden="1">
      <c r="A610" s="127" t="s">
        <v>1084</v>
      </c>
      <c r="B610" s="394"/>
      <c r="D610" s="281">
        <f t="shared" ca="1" si="46"/>
        <v>29</v>
      </c>
      <c r="F610" s="131" t="str">
        <f ca="1">IF(D609&gt;$O$2,"","},")</f>
        <v/>
      </c>
    </row>
    <row r="611" spans="1:53" hidden="1">
      <c r="A611" s="384" t="s">
        <v>1085</v>
      </c>
      <c r="B611" s="390" cm="1">
        <f t="array" aca="1" ref="B611" ca="1">IFERROR(INDIRECT($B$2&amp;"!"&amp;C611&amp;D611),"")</f>
        <v>0</v>
      </c>
      <c r="C611" s="280" t="s">
        <v>96</v>
      </c>
      <c r="D611" s="281">
        <f ca="1">IF(D610&gt;$O$2,0,IF(A611="eNd",1,0))+D610</f>
        <v>29</v>
      </c>
      <c r="F611" s="131" t="str">
        <f ca="1">IF(OR(B611="",B611=0),"","{  "&amp;A611&amp;": "&amp;CHAR(34)&amp;$B611&amp;CHAR(34)&amp;",")</f>
        <v/>
      </c>
    </row>
    <row r="612" spans="1:53" hidden="1">
      <c r="A612" s="123" t="str" cm="1">
        <f t="array" aca="1" ref="A612" ca="1">INDIRECT($B$2&amp;"!"&amp;C612&amp;"15")</f>
        <v>caption</v>
      </c>
      <c r="B612" s="390" t="str" cm="1">
        <f t="array" aca="1" ref="B612" ca="1">IFERROR(INDIRECT($B$2&amp;"!"&amp;C612&amp;D612),"")</f>
        <v/>
      </c>
      <c r="C612" s="280" t="s">
        <v>111</v>
      </c>
      <c r="D612" s="281">
        <f t="shared" ref="D612:D622" ca="1" si="47">IF(D611&gt;$O$2,0,IF(A612="eNd",1,0))+D611</f>
        <v>29</v>
      </c>
      <c r="F612" s="131" t="str">
        <f ca="1">IF(OR(B612="",B612=0),"","   "&amp;A612&amp;":"&amp;CHAR(34)&amp;B612&amp;CHAR(34)&amp;",")</f>
        <v/>
      </c>
    </row>
    <row r="613" spans="1:53" hidden="1">
      <c r="A613" s="123" t="str" cm="1">
        <f t="array" aca="1" ref="A613" ca="1">INDIRECT($B$2&amp;"!"&amp;C613&amp;"15")</f>
        <v>sortOrder</v>
      </c>
      <c r="B613" s="390" t="str" cm="1">
        <f t="array" aca="1" ref="B613" ca="1">IFERROR(INDIRECT($B$2&amp;"!"&amp;C613&amp;D613),"")</f>
        <v/>
      </c>
      <c r="C613" s="280" t="s">
        <v>118</v>
      </c>
      <c r="D613" s="281">
        <f t="shared" ca="1" si="47"/>
        <v>29</v>
      </c>
      <c r="F613" s="131" t="str">
        <f ca="1">IF(OR(B613="",B613=0),"","   "&amp;A613&amp;":"&amp;CHAR(34)&amp;B613&amp;CHAR(34)&amp;",")</f>
        <v/>
      </c>
    </row>
    <row r="614" spans="1:53" hidden="1">
      <c r="A614" s="123" t="str" cm="1">
        <f t="array" aca="1" ref="A614" ca="1">INDIRECT($B$2&amp;"!"&amp;C614&amp;"15")</f>
        <v>groupIndex</v>
      </c>
      <c r="B614" s="390" cm="1">
        <f t="array" aca="1" ref="B614" ca="1">IFERROR(INDIRECT($B$2&amp;"!"&amp;C614&amp;D614),"")</f>
        <v>0</v>
      </c>
      <c r="C614" s="281" t="s">
        <v>112</v>
      </c>
      <c r="D614" s="281">
        <f t="shared" ca="1" si="47"/>
        <v>29</v>
      </c>
      <c r="F614" s="131" t="str">
        <f ca="1">IF(OR(B614="",B614=0),"","   "&amp;A614&amp;": "&amp;B614-1&amp;",")</f>
        <v/>
      </c>
    </row>
    <row r="615" spans="1:53" hidden="1">
      <c r="A615" s="123" t="str" cm="1">
        <f t="array" aca="1" ref="A615" ca="1">INDIRECT($B$2&amp;"!"&amp;C615&amp;"15")</f>
        <v>dataType</v>
      </c>
      <c r="B615" s="390" cm="1">
        <f t="array" aca="1" ref="B615" ca="1">IFERROR(INDIRECT($B$2&amp;"!"&amp;C615&amp;D615),"")</f>
        <v>0</v>
      </c>
      <c r="C615" s="281" t="s">
        <v>113</v>
      </c>
      <c r="D615" s="281">
        <f t="shared" ca="1" si="47"/>
        <v>29</v>
      </c>
      <c r="F615" s="131" t="str">
        <f ca="1">IF(OR(B615="",B615=0),"","   "&amp;A615&amp;":"&amp;CHAR(34)&amp;B615&amp;CHAR(34)&amp;",")</f>
        <v/>
      </c>
    </row>
    <row r="616" spans="1:53" hidden="1">
      <c r="A616" s="123" t="str" cm="1">
        <f t="array" aca="1" ref="A616" ca="1">INDIRECT($B$2&amp;"!"&amp;C616&amp;"15")</f>
        <v>format</v>
      </c>
      <c r="B616" s="390" cm="1">
        <f t="array" aca="1" ref="B616" ca="1">IFERROR(INDIRECT($B$2&amp;"!"&amp;C616&amp;D616),"")</f>
        <v>0</v>
      </c>
      <c r="C616" s="281" t="s">
        <v>114</v>
      </c>
      <c r="D616" s="281">
        <f t="shared" ca="1" si="47"/>
        <v>29</v>
      </c>
      <c r="F616" s="131" t="str">
        <f ca="1">IF(OR(B616="",B616=0),"","   "&amp;A616&amp;":"&amp;B616&amp;",")</f>
        <v/>
      </c>
    </row>
    <row r="617" spans="1:53" hidden="1">
      <c r="A617" s="123" t="str" cm="1">
        <f t="array" aca="1" ref="A617" ca="1">INDIRECT($B$2&amp;"!"&amp;C617&amp;"15")</f>
        <v>editorType</v>
      </c>
      <c r="B617" s="390" cm="1">
        <f t="array" aca="1" ref="B617" ca="1">IFERROR(INDIRECT($B$2&amp;"!"&amp;C617&amp;D617),"")</f>
        <v>0</v>
      </c>
      <c r="C617" s="281" t="s">
        <v>119</v>
      </c>
      <c r="D617" s="281">
        <f ca="1">IF(D616&gt;$O$2,0,IF(A617="eNd",1,0))+D616</f>
        <v>29</v>
      </c>
      <c r="F617" s="131" t="str">
        <f ca="1">IF(OR(B617="",B617=0),"","   "&amp;A617&amp;":"&amp;CHAR(34)&amp;B617&amp;CHAR(34)&amp;",")</f>
        <v/>
      </c>
      <c r="G617" s="6"/>
      <c r="H617" s="6"/>
      <c r="I617" s="6"/>
      <c r="J617" s="6"/>
      <c r="K617" s="6"/>
      <c r="L617" s="6"/>
      <c r="M617" s="6"/>
      <c r="BA617" s="6"/>
    </row>
    <row r="618" spans="1:53" hidden="1">
      <c r="A618" s="123" t="str" cm="1">
        <f t="array" aca="1" ref="A618" ca="1">INDIRECT($B$2&amp;"!"&amp;C618&amp;"15")</f>
        <v>validationRules</v>
      </c>
      <c r="B618" s="390" cm="1">
        <f t="array" aca="1" ref="B618" ca="1">IFERROR(INDIRECT($B$2&amp;"!"&amp;C618&amp;D618),"")</f>
        <v>0</v>
      </c>
      <c r="C618" s="280" t="s">
        <v>115</v>
      </c>
      <c r="D618" s="281">
        <f ca="1">IF(D616&gt;$O$2,0,IF(A618="eNd",1,0))+D616</f>
        <v>29</v>
      </c>
      <c r="F618" s="131" t="str">
        <f ca="1">IF(B618,"   "&amp;A618&amp;": [{type: 'required',message: '"&amp;B612&amp;" is required' }],","")</f>
        <v/>
      </c>
    </row>
    <row r="619" spans="1:53" hidden="1">
      <c r="A619" s="123" t="str" cm="1">
        <f t="array" aca="1" ref="A619" ca="1">INDIRECT($B$2&amp;"!"&amp;C619&amp;"15")</f>
        <v>allowHiding</v>
      </c>
      <c r="B619" s="390" cm="1">
        <f t="array" aca="1" ref="B619" ca="1">IFERROR(INDIRECT($B$2&amp;"!"&amp;C619&amp;D619),"")</f>
        <v>0</v>
      </c>
      <c r="C619" s="284" t="s">
        <v>116</v>
      </c>
      <c r="D619" s="281">
        <f t="shared" ca="1" si="47"/>
        <v>29</v>
      </c>
      <c r="F619" s="131" t="str">
        <f ca="1">IF(OR(B619="",B619=0),"","   "&amp;A619&amp;": "&amp;B619&amp;",")</f>
        <v/>
      </c>
    </row>
    <row r="620" spans="1:53" hidden="1">
      <c r="A620" s="123" t="str" cm="1">
        <f t="array" aca="1" ref="A620" ca="1">INDIRECT($B$2&amp;"!"&amp;C620&amp;"15")</f>
        <v>width</v>
      </c>
      <c r="B620" s="390" cm="1">
        <f t="array" aca="1" ref="B620" ca="1">IFERROR(INDIRECT($B$2&amp;"!"&amp;C620&amp;D620),"")</f>
        <v>0</v>
      </c>
      <c r="C620" s="284" t="s">
        <v>61</v>
      </c>
      <c r="D620" s="281">
        <f t="shared" ca="1" si="47"/>
        <v>29</v>
      </c>
      <c r="F620" s="131" t="str">
        <f ca="1">IF(OR(B620="",B620=0),"","   "&amp;A620&amp;": "&amp;B620&amp;",")</f>
        <v/>
      </c>
    </row>
    <row r="621" spans="1:53" hidden="1">
      <c r="A621" s="123" t="str" cm="1">
        <f t="array" aca="1" ref="A621" ca="1">INDIRECT($B$2&amp;"!"&amp;C621&amp;"15")</f>
        <v>visible</v>
      </c>
      <c r="B621" s="393" t="str" cm="1">
        <f t="array" aca="1" ref="B621" ca="1">IFERROR(INDIRECT($B$2&amp;"!"&amp;C621&amp;D621),"")</f>
        <v/>
      </c>
      <c r="C621" s="284" t="s">
        <v>117</v>
      </c>
      <c r="D621" s="281">
        <f t="shared" ca="1" si="47"/>
        <v>29</v>
      </c>
      <c r="F621" s="131" t="str">
        <f ca="1">IF(OR(B621="",B621,B621=0),"","   "&amp;A621&amp;": "&amp;B621&amp;",")</f>
        <v/>
      </c>
    </row>
    <row r="622" spans="1:53" hidden="1">
      <c r="A622" s="127" t="s">
        <v>1084</v>
      </c>
      <c r="B622" s="394"/>
      <c r="D622" s="281">
        <f t="shared" ca="1" si="47"/>
        <v>29</v>
      </c>
      <c r="F622" s="131" t="str">
        <f ca="1">IF(D621&gt;$O$2,"","},")</f>
        <v/>
      </c>
    </row>
    <row r="623" spans="1:53" hidden="1">
      <c r="A623" s="384" t="s">
        <v>1085</v>
      </c>
      <c r="B623" s="390" cm="1">
        <f t="array" aca="1" ref="B623" ca="1">IFERROR(INDIRECT($B$2&amp;"!"&amp;C623&amp;D623),"")</f>
        <v>0</v>
      </c>
      <c r="C623" s="280" t="s">
        <v>96</v>
      </c>
      <c r="D623" s="281">
        <f ca="1">IF(D622&gt;$O$2,0,IF(A623="eNd",1,0))+D622</f>
        <v>29</v>
      </c>
      <c r="F623" s="131" t="str">
        <f ca="1">IF(OR(B623="",B623=0),"","{  "&amp;A623&amp;": "&amp;CHAR(34)&amp;$B623&amp;CHAR(34)&amp;",")</f>
        <v/>
      </c>
    </row>
    <row r="624" spans="1:53" hidden="1">
      <c r="A624" s="123" t="str" cm="1">
        <f t="array" aca="1" ref="A624" ca="1">INDIRECT($B$2&amp;"!"&amp;C624&amp;"15")</f>
        <v>caption</v>
      </c>
      <c r="B624" s="390" t="str" cm="1">
        <f t="array" aca="1" ref="B624" ca="1">IFERROR(INDIRECT($B$2&amp;"!"&amp;C624&amp;D624),"")</f>
        <v/>
      </c>
      <c r="C624" s="280" t="s">
        <v>111</v>
      </c>
      <c r="D624" s="281">
        <f t="shared" ref="D624:D634" ca="1" si="48">IF(D623&gt;$O$2,0,IF(A624="eNd",1,0))+D623</f>
        <v>29</v>
      </c>
      <c r="F624" s="131" t="str">
        <f ca="1">IF(OR(B624="",B624=0),"","   "&amp;A624&amp;":"&amp;CHAR(34)&amp;B624&amp;CHAR(34)&amp;",")</f>
        <v/>
      </c>
    </row>
    <row r="625" spans="1:53" hidden="1">
      <c r="A625" s="123" t="str" cm="1">
        <f t="array" aca="1" ref="A625" ca="1">INDIRECT($B$2&amp;"!"&amp;C625&amp;"15")</f>
        <v>sortOrder</v>
      </c>
      <c r="B625" s="390" t="str" cm="1">
        <f t="array" aca="1" ref="B625" ca="1">IFERROR(INDIRECT($B$2&amp;"!"&amp;C625&amp;D625),"")</f>
        <v/>
      </c>
      <c r="C625" s="280" t="s">
        <v>118</v>
      </c>
      <c r="D625" s="281">
        <f t="shared" ca="1" si="48"/>
        <v>29</v>
      </c>
      <c r="F625" s="131" t="str">
        <f ca="1">IF(OR(B625="",B625=0),"","   "&amp;A625&amp;":"&amp;CHAR(34)&amp;B625&amp;CHAR(34)&amp;",")</f>
        <v/>
      </c>
    </row>
    <row r="626" spans="1:53" hidden="1">
      <c r="A626" s="123" t="str" cm="1">
        <f t="array" aca="1" ref="A626" ca="1">INDIRECT($B$2&amp;"!"&amp;C626&amp;"15")</f>
        <v>groupIndex</v>
      </c>
      <c r="B626" s="390" cm="1">
        <f t="array" aca="1" ref="B626" ca="1">IFERROR(INDIRECT($B$2&amp;"!"&amp;C626&amp;D626),"")</f>
        <v>0</v>
      </c>
      <c r="C626" s="281" t="s">
        <v>112</v>
      </c>
      <c r="D626" s="281">
        <f t="shared" ca="1" si="48"/>
        <v>29</v>
      </c>
      <c r="F626" s="131" t="str">
        <f ca="1">IF(OR(B626="",B626=0),"","   "&amp;A626&amp;": "&amp;B626-1&amp;",")</f>
        <v/>
      </c>
    </row>
    <row r="627" spans="1:53" hidden="1">
      <c r="A627" s="123" t="str" cm="1">
        <f t="array" aca="1" ref="A627" ca="1">INDIRECT($B$2&amp;"!"&amp;C627&amp;"15")</f>
        <v>dataType</v>
      </c>
      <c r="B627" s="390" cm="1">
        <f t="array" aca="1" ref="B627" ca="1">IFERROR(INDIRECT($B$2&amp;"!"&amp;C627&amp;D627),"")</f>
        <v>0</v>
      </c>
      <c r="C627" s="281" t="s">
        <v>113</v>
      </c>
      <c r="D627" s="281">
        <f t="shared" ca="1" si="48"/>
        <v>29</v>
      </c>
      <c r="F627" s="131" t="str">
        <f ca="1">IF(OR(B627="",B627=0),"","   "&amp;A627&amp;":"&amp;CHAR(34)&amp;B627&amp;CHAR(34)&amp;",")</f>
        <v/>
      </c>
    </row>
    <row r="628" spans="1:53" hidden="1">
      <c r="A628" s="123" t="str" cm="1">
        <f t="array" aca="1" ref="A628" ca="1">INDIRECT($B$2&amp;"!"&amp;C628&amp;"15")</f>
        <v>format</v>
      </c>
      <c r="B628" s="390" cm="1">
        <f t="array" aca="1" ref="B628" ca="1">IFERROR(INDIRECT($B$2&amp;"!"&amp;C628&amp;D628),"")</f>
        <v>0</v>
      </c>
      <c r="C628" s="281" t="s">
        <v>114</v>
      </c>
      <c r="D628" s="281">
        <f t="shared" ca="1" si="48"/>
        <v>29</v>
      </c>
      <c r="F628" s="131" t="str">
        <f ca="1">IF(OR(B628="",B628=0),"","   "&amp;A628&amp;":"&amp;B628&amp;",")</f>
        <v/>
      </c>
    </row>
    <row r="629" spans="1:53" hidden="1">
      <c r="A629" s="123" t="str" cm="1">
        <f t="array" aca="1" ref="A629" ca="1">INDIRECT($B$2&amp;"!"&amp;C629&amp;"15")</f>
        <v>editorType</v>
      </c>
      <c r="B629" s="390" cm="1">
        <f t="array" aca="1" ref="B629" ca="1">IFERROR(INDIRECT($B$2&amp;"!"&amp;C629&amp;D629),"")</f>
        <v>0</v>
      </c>
      <c r="C629" s="281" t="s">
        <v>119</v>
      </c>
      <c r="D629" s="281">
        <f ca="1">IF(D628&gt;$O$2,0,IF(A629="eNd",1,0))+D628</f>
        <v>29</v>
      </c>
      <c r="F629" s="131" t="str">
        <f ca="1">IF(OR(B629="",B629=0),"","   "&amp;A629&amp;":"&amp;CHAR(34)&amp;B629&amp;CHAR(34)&amp;",")</f>
        <v/>
      </c>
      <c r="G629" s="6"/>
      <c r="H629" s="6"/>
      <c r="I629" s="6"/>
      <c r="J629" s="6"/>
      <c r="K629" s="6"/>
      <c r="L629" s="6"/>
      <c r="M629" s="6"/>
      <c r="BA629" s="6"/>
    </row>
    <row r="630" spans="1:53" hidden="1">
      <c r="A630" s="123" t="str" cm="1">
        <f t="array" aca="1" ref="A630" ca="1">INDIRECT($B$2&amp;"!"&amp;C630&amp;"15")</f>
        <v>validationRules</v>
      </c>
      <c r="B630" s="390" cm="1">
        <f t="array" aca="1" ref="B630" ca="1">IFERROR(INDIRECT($B$2&amp;"!"&amp;C630&amp;D630),"")</f>
        <v>0</v>
      </c>
      <c r="C630" s="280" t="s">
        <v>115</v>
      </c>
      <c r="D630" s="281">
        <f ca="1">IF(D628&gt;$O$2,0,IF(A630="eNd",1,0))+D628</f>
        <v>29</v>
      </c>
      <c r="F630" s="131" t="str">
        <f ca="1">IF(B630,"   "&amp;A630&amp;": [{type: 'required',message: '"&amp;B624&amp;" is required' }],","")</f>
        <v/>
      </c>
    </row>
    <row r="631" spans="1:53" hidden="1">
      <c r="A631" s="123" t="str" cm="1">
        <f t="array" aca="1" ref="A631" ca="1">INDIRECT($B$2&amp;"!"&amp;C631&amp;"15")</f>
        <v>allowHiding</v>
      </c>
      <c r="B631" s="390" cm="1">
        <f t="array" aca="1" ref="B631" ca="1">IFERROR(INDIRECT($B$2&amp;"!"&amp;C631&amp;D631),"")</f>
        <v>0</v>
      </c>
      <c r="C631" s="284" t="s">
        <v>116</v>
      </c>
      <c r="D631" s="281">
        <f t="shared" ca="1" si="48"/>
        <v>29</v>
      </c>
      <c r="F631" s="131" t="str">
        <f ca="1">IF(OR(B631="",B631=0),"","   "&amp;A631&amp;": "&amp;B631&amp;",")</f>
        <v/>
      </c>
    </row>
    <row r="632" spans="1:53" hidden="1">
      <c r="A632" s="123" t="str" cm="1">
        <f t="array" aca="1" ref="A632" ca="1">INDIRECT($B$2&amp;"!"&amp;C632&amp;"15")</f>
        <v>width</v>
      </c>
      <c r="B632" s="390" cm="1">
        <f t="array" aca="1" ref="B632" ca="1">IFERROR(INDIRECT($B$2&amp;"!"&amp;C632&amp;D632),"")</f>
        <v>0</v>
      </c>
      <c r="C632" s="284" t="s">
        <v>61</v>
      </c>
      <c r="D632" s="281">
        <f t="shared" ca="1" si="48"/>
        <v>29</v>
      </c>
      <c r="F632" s="131" t="str">
        <f ca="1">IF(OR(B632="",B632=0),"","   "&amp;A632&amp;": "&amp;B632&amp;",")</f>
        <v/>
      </c>
    </row>
    <row r="633" spans="1:53" hidden="1">
      <c r="A633" s="123" t="str" cm="1">
        <f t="array" aca="1" ref="A633" ca="1">INDIRECT($B$2&amp;"!"&amp;C633&amp;"15")</f>
        <v>visible</v>
      </c>
      <c r="B633" s="393" t="str" cm="1">
        <f t="array" aca="1" ref="B633" ca="1">IFERROR(INDIRECT($B$2&amp;"!"&amp;C633&amp;D633),"")</f>
        <v/>
      </c>
      <c r="C633" s="284" t="s">
        <v>117</v>
      </c>
      <c r="D633" s="281">
        <f t="shared" ca="1" si="48"/>
        <v>29</v>
      </c>
      <c r="F633" s="131" t="str">
        <f ca="1">IF(OR(B633="",B633,B633=0),"","   "&amp;A633&amp;": "&amp;B633&amp;",")</f>
        <v/>
      </c>
    </row>
    <row r="634" spans="1:53" hidden="1">
      <c r="A634" s="127" t="s">
        <v>1084</v>
      </c>
      <c r="B634" s="394"/>
      <c r="D634" s="281">
        <f t="shared" ca="1" si="48"/>
        <v>29</v>
      </c>
      <c r="F634" s="131" t="str">
        <f ca="1">IF(D633&gt;$O$2,"","},")</f>
        <v/>
      </c>
    </row>
    <row r="635" spans="1:53" hidden="1">
      <c r="A635" s="384" t="s">
        <v>1085</v>
      </c>
      <c r="B635" s="390" cm="1">
        <f t="array" aca="1" ref="B635" ca="1">IFERROR(INDIRECT($B$2&amp;"!"&amp;C635&amp;D635),"")</f>
        <v>0</v>
      </c>
      <c r="C635" s="280" t="s">
        <v>96</v>
      </c>
      <c r="D635" s="281">
        <f ca="1">IF(D634&gt;$O$2,0,IF(A635="eNd",1,0))+D634</f>
        <v>29</v>
      </c>
      <c r="F635" s="131" t="str">
        <f ca="1">IF(OR(B635="",B635=0),"","{  "&amp;A635&amp;": "&amp;CHAR(34)&amp;$B635&amp;CHAR(34)&amp;",")</f>
        <v/>
      </c>
    </row>
    <row r="636" spans="1:53" hidden="1">
      <c r="A636" s="123" t="str" cm="1">
        <f t="array" aca="1" ref="A636" ca="1">INDIRECT($B$2&amp;"!"&amp;C636&amp;"15")</f>
        <v>caption</v>
      </c>
      <c r="B636" s="390" t="str" cm="1">
        <f t="array" aca="1" ref="B636" ca="1">IFERROR(INDIRECT($B$2&amp;"!"&amp;C636&amp;D636),"")</f>
        <v/>
      </c>
      <c r="C636" s="280" t="s">
        <v>111</v>
      </c>
      <c r="D636" s="281">
        <f t="shared" ref="D636:D646" ca="1" si="49">IF(D635&gt;$O$2,0,IF(A636="eNd",1,0))+D635</f>
        <v>29</v>
      </c>
      <c r="F636" s="131" t="str">
        <f ca="1">IF(OR(B636="",B636=0),"","   "&amp;A636&amp;":"&amp;CHAR(34)&amp;B636&amp;CHAR(34)&amp;",")</f>
        <v/>
      </c>
    </row>
    <row r="637" spans="1:53" hidden="1">
      <c r="A637" s="123" t="str" cm="1">
        <f t="array" aca="1" ref="A637" ca="1">INDIRECT($B$2&amp;"!"&amp;C637&amp;"15")</f>
        <v>sortOrder</v>
      </c>
      <c r="B637" s="390" t="str" cm="1">
        <f t="array" aca="1" ref="B637" ca="1">IFERROR(INDIRECT($B$2&amp;"!"&amp;C637&amp;D637),"")</f>
        <v/>
      </c>
      <c r="C637" s="280" t="s">
        <v>118</v>
      </c>
      <c r="D637" s="281">
        <f t="shared" ca="1" si="49"/>
        <v>29</v>
      </c>
      <c r="F637" s="131" t="str">
        <f ca="1">IF(OR(B637="",B637=0),"","   "&amp;A637&amp;":"&amp;CHAR(34)&amp;B637&amp;CHAR(34)&amp;",")</f>
        <v/>
      </c>
    </row>
    <row r="638" spans="1:53" hidden="1">
      <c r="A638" s="123" t="str" cm="1">
        <f t="array" aca="1" ref="A638" ca="1">INDIRECT($B$2&amp;"!"&amp;C638&amp;"15")</f>
        <v>groupIndex</v>
      </c>
      <c r="B638" s="390" cm="1">
        <f t="array" aca="1" ref="B638" ca="1">IFERROR(INDIRECT($B$2&amp;"!"&amp;C638&amp;D638),"")</f>
        <v>0</v>
      </c>
      <c r="C638" s="281" t="s">
        <v>112</v>
      </c>
      <c r="D638" s="281">
        <f t="shared" ca="1" si="49"/>
        <v>29</v>
      </c>
      <c r="F638" s="131" t="str">
        <f ca="1">IF(OR(B638="",B638=0),"","   "&amp;A638&amp;": "&amp;B638-1&amp;",")</f>
        <v/>
      </c>
    </row>
    <row r="639" spans="1:53" hidden="1">
      <c r="A639" s="123" t="str" cm="1">
        <f t="array" aca="1" ref="A639" ca="1">INDIRECT($B$2&amp;"!"&amp;C639&amp;"15")</f>
        <v>dataType</v>
      </c>
      <c r="B639" s="390" cm="1">
        <f t="array" aca="1" ref="B639" ca="1">IFERROR(INDIRECT($B$2&amp;"!"&amp;C639&amp;D639),"")</f>
        <v>0</v>
      </c>
      <c r="C639" s="281" t="s">
        <v>113</v>
      </c>
      <c r="D639" s="281">
        <f t="shared" ca="1" si="49"/>
        <v>29</v>
      </c>
      <c r="F639" s="131" t="str">
        <f ca="1">IF(OR(B639="",B639=0),"","   "&amp;A639&amp;":"&amp;CHAR(34)&amp;B639&amp;CHAR(34)&amp;",")</f>
        <v/>
      </c>
    </row>
    <row r="640" spans="1:53" hidden="1">
      <c r="A640" s="123" t="str" cm="1">
        <f t="array" aca="1" ref="A640" ca="1">INDIRECT($B$2&amp;"!"&amp;C640&amp;"15")</f>
        <v>format</v>
      </c>
      <c r="B640" s="390" cm="1">
        <f t="array" aca="1" ref="B640" ca="1">IFERROR(INDIRECT($B$2&amp;"!"&amp;C640&amp;D640),"")</f>
        <v>0</v>
      </c>
      <c r="C640" s="281" t="s">
        <v>114</v>
      </c>
      <c r="D640" s="281">
        <f t="shared" ca="1" si="49"/>
        <v>29</v>
      </c>
      <c r="F640" s="131" t="str">
        <f ca="1">IF(OR(B640="",B640=0),"","   "&amp;A640&amp;":"&amp;B640&amp;",")</f>
        <v/>
      </c>
    </row>
    <row r="641" spans="1:53" hidden="1">
      <c r="A641" s="123" t="str" cm="1">
        <f t="array" aca="1" ref="A641" ca="1">INDIRECT($B$2&amp;"!"&amp;C641&amp;"15")</f>
        <v>editorType</v>
      </c>
      <c r="B641" s="390" cm="1">
        <f t="array" aca="1" ref="B641" ca="1">IFERROR(INDIRECT($B$2&amp;"!"&amp;C641&amp;D641),"")</f>
        <v>0</v>
      </c>
      <c r="C641" s="281" t="s">
        <v>119</v>
      </c>
      <c r="D641" s="281">
        <f ca="1">IF(D640&gt;$O$2,0,IF(A641="eNd",1,0))+D640</f>
        <v>29</v>
      </c>
      <c r="F641" s="131" t="str">
        <f ca="1">IF(OR(B641="",B641=0),"","   "&amp;A641&amp;":"&amp;CHAR(34)&amp;B641&amp;CHAR(34)&amp;",")</f>
        <v/>
      </c>
      <c r="G641" s="6"/>
      <c r="H641" s="6"/>
      <c r="I641" s="6"/>
      <c r="J641" s="6"/>
      <c r="K641" s="6"/>
      <c r="L641" s="6"/>
      <c r="M641" s="6"/>
      <c r="BA641" s="6"/>
    </row>
    <row r="642" spans="1:53" hidden="1">
      <c r="A642" s="123" t="str" cm="1">
        <f t="array" aca="1" ref="A642" ca="1">INDIRECT($B$2&amp;"!"&amp;C642&amp;"15")</f>
        <v>validationRules</v>
      </c>
      <c r="B642" s="390" cm="1">
        <f t="array" aca="1" ref="B642" ca="1">IFERROR(INDIRECT($B$2&amp;"!"&amp;C642&amp;D642),"")</f>
        <v>0</v>
      </c>
      <c r="C642" s="280" t="s">
        <v>115</v>
      </c>
      <c r="D642" s="281">
        <f ca="1">IF(D640&gt;$O$2,0,IF(A642="eNd",1,0))+D640</f>
        <v>29</v>
      </c>
      <c r="F642" s="131" t="str">
        <f ca="1">IF(B642,"   "&amp;A642&amp;": [{type: 'required',message: '"&amp;B636&amp;" is required' }],","")</f>
        <v/>
      </c>
    </row>
    <row r="643" spans="1:53" hidden="1">
      <c r="A643" s="123" t="str" cm="1">
        <f t="array" aca="1" ref="A643" ca="1">INDIRECT($B$2&amp;"!"&amp;C643&amp;"15")</f>
        <v>allowHiding</v>
      </c>
      <c r="B643" s="390" cm="1">
        <f t="array" aca="1" ref="B643" ca="1">IFERROR(INDIRECT($B$2&amp;"!"&amp;C643&amp;D643),"")</f>
        <v>0</v>
      </c>
      <c r="C643" s="284" t="s">
        <v>116</v>
      </c>
      <c r="D643" s="281">
        <f t="shared" ca="1" si="49"/>
        <v>29</v>
      </c>
      <c r="F643" s="131" t="str">
        <f ca="1">IF(OR(B643="",B643=0),"","   "&amp;A643&amp;": "&amp;B643&amp;",")</f>
        <v/>
      </c>
    </row>
    <row r="644" spans="1:53" hidden="1">
      <c r="A644" s="123" t="str" cm="1">
        <f t="array" aca="1" ref="A644" ca="1">INDIRECT($B$2&amp;"!"&amp;C644&amp;"15")</f>
        <v>width</v>
      </c>
      <c r="B644" s="390" cm="1">
        <f t="array" aca="1" ref="B644" ca="1">IFERROR(INDIRECT($B$2&amp;"!"&amp;C644&amp;D644),"")</f>
        <v>0</v>
      </c>
      <c r="C644" s="284" t="s">
        <v>61</v>
      </c>
      <c r="D644" s="281">
        <f t="shared" ca="1" si="49"/>
        <v>29</v>
      </c>
      <c r="F644" s="131" t="str">
        <f ca="1">IF(OR(B644="",B644=0),"","   "&amp;A644&amp;": "&amp;B644&amp;",")</f>
        <v/>
      </c>
    </row>
    <row r="645" spans="1:53" hidden="1">
      <c r="A645" s="123" t="str" cm="1">
        <f t="array" aca="1" ref="A645" ca="1">INDIRECT($B$2&amp;"!"&amp;C645&amp;"15")</f>
        <v>visible</v>
      </c>
      <c r="B645" s="393" t="str" cm="1">
        <f t="array" aca="1" ref="B645" ca="1">IFERROR(INDIRECT($B$2&amp;"!"&amp;C645&amp;D645),"")</f>
        <v/>
      </c>
      <c r="C645" s="284" t="s">
        <v>117</v>
      </c>
      <c r="D645" s="281">
        <f t="shared" ca="1" si="49"/>
        <v>29</v>
      </c>
      <c r="F645" s="131" t="str">
        <f ca="1">IF(OR(B645="",B645,B645=0),"","   "&amp;A645&amp;": "&amp;B645&amp;",")</f>
        <v/>
      </c>
    </row>
    <row r="646" spans="1:53" hidden="1">
      <c r="A646" s="127" t="s">
        <v>1084</v>
      </c>
      <c r="B646" s="394"/>
      <c r="D646" s="281">
        <f t="shared" ca="1" si="49"/>
        <v>29</v>
      </c>
      <c r="F646" s="131" t="str">
        <f ca="1">IF(D645&gt;$O$2,"","},")</f>
        <v/>
      </c>
    </row>
    <row r="647" spans="1:53" hidden="1">
      <c r="A647" s="384" t="s">
        <v>1085</v>
      </c>
      <c r="B647" s="390" cm="1">
        <f t="array" aca="1" ref="B647" ca="1">IFERROR(INDIRECT($B$2&amp;"!"&amp;C647&amp;D647),"")</f>
        <v>0</v>
      </c>
      <c r="C647" s="280" t="s">
        <v>96</v>
      </c>
      <c r="D647" s="281">
        <f ca="1">IF(D646&gt;$O$2,0,IF(A647="eNd",1,0))+D646</f>
        <v>29</v>
      </c>
      <c r="F647" s="131" t="str">
        <f ca="1">IF(OR(B647="",B647=0),"","{  "&amp;A647&amp;": "&amp;CHAR(34)&amp;$B647&amp;CHAR(34)&amp;",")</f>
        <v/>
      </c>
    </row>
    <row r="648" spans="1:53" hidden="1">
      <c r="A648" s="123" t="str" cm="1">
        <f t="array" aca="1" ref="A648" ca="1">INDIRECT($B$2&amp;"!"&amp;C648&amp;"15")</f>
        <v>caption</v>
      </c>
      <c r="B648" s="390" t="str" cm="1">
        <f t="array" aca="1" ref="B648" ca="1">IFERROR(INDIRECT($B$2&amp;"!"&amp;C648&amp;D648),"")</f>
        <v/>
      </c>
      <c r="C648" s="280" t="s">
        <v>111</v>
      </c>
      <c r="D648" s="281">
        <f t="shared" ref="D648:D658" ca="1" si="50">IF(D647&gt;$O$2,0,IF(A648="eNd",1,0))+D647</f>
        <v>29</v>
      </c>
      <c r="F648" s="131" t="str">
        <f ca="1">IF(OR(B648="",B648=0),"","   "&amp;A648&amp;":"&amp;CHAR(34)&amp;B648&amp;CHAR(34)&amp;",")</f>
        <v/>
      </c>
    </row>
    <row r="649" spans="1:53" hidden="1">
      <c r="A649" s="123" t="str" cm="1">
        <f t="array" aca="1" ref="A649" ca="1">INDIRECT($B$2&amp;"!"&amp;C649&amp;"15")</f>
        <v>sortOrder</v>
      </c>
      <c r="B649" s="390" t="str" cm="1">
        <f t="array" aca="1" ref="B649" ca="1">IFERROR(INDIRECT($B$2&amp;"!"&amp;C649&amp;D649),"")</f>
        <v/>
      </c>
      <c r="C649" s="280" t="s">
        <v>118</v>
      </c>
      <c r="D649" s="281">
        <f t="shared" ca="1" si="50"/>
        <v>29</v>
      </c>
      <c r="F649" s="131" t="str">
        <f ca="1">IF(OR(B649="",B649=0),"","   "&amp;A649&amp;":"&amp;CHAR(34)&amp;B649&amp;CHAR(34)&amp;",")</f>
        <v/>
      </c>
    </row>
    <row r="650" spans="1:53" hidden="1">
      <c r="A650" s="123" t="str" cm="1">
        <f t="array" aca="1" ref="A650" ca="1">INDIRECT($B$2&amp;"!"&amp;C650&amp;"15")</f>
        <v>groupIndex</v>
      </c>
      <c r="B650" s="390" cm="1">
        <f t="array" aca="1" ref="B650" ca="1">IFERROR(INDIRECT($B$2&amp;"!"&amp;C650&amp;D650),"")</f>
        <v>0</v>
      </c>
      <c r="C650" s="281" t="s">
        <v>112</v>
      </c>
      <c r="D650" s="281">
        <f t="shared" ca="1" si="50"/>
        <v>29</v>
      </c>
      <c r="F650" s="131" t="str">
        <f ca="1">IF(OR(B650="",B650=0),"","   "&amp;A650&amp;": "&amp;B650-1&amp;",")</f>
        <v/>
      </c>
    </row>
    <row r="651" spans="1:53" hidden="1">
      <c r="A651" s="123" t="str" cm="1">
        <f t="array" aca="1" ref="A651" ca="1">INDIRECT($B$2&amp;"!"&amp;C651&amp;"15")</f>
        <v>dataType</v>
      </c>
      <c r="B651" s="390" cm="1">
        <f t="array" aca="1" ref="B651" ca="1">IFERROR(INDIRECT($B$2&amp;"!"&amp;C651&amp;D651),"")</f>
        <v>0</v>
      </c>
      <c r="C651" s="281" t="s">
        <v>113</v>
      </c>
      <c r="D651" s="281">
        <f t="shared" ca="1" si="50"/>
        <v>29</v>
      </c>
      <c r="F651" s="131" t="str">
        <f ca="1">IF(OR(B651="",B651=0),"","   "&amp;A651&amp;":"&amp;CHAR(34)&amp;B651&amp;CHAR(34)&amp;",")</f>
        <v/>
      </c>
    </row>
    <row r="652" spans="1:53" hidden="1">
      <c r="A652" s="123" t="str" cm="1">
        <f t="array" aca="1" ref="A652" ca="1">INDIRECT($B$2&amp;"!"&amp;C652&amp;"15")</f>
        <v>format</v>
      </c>
      <c r="B652" s="390" cm="1">
        <f t="array" aca="1" ref="B652" ca="1">IFERROR(INDIRECT($B$2&amp;"!"&amp;C652&amp;D652),"")</f>
        <v>0</v>
      </c>
      <c r="C652" s="281" t="s">
        <v>114</v>
      </c>
      <c r="D652" s="281">
        <f t="shared" ca="1" si="50"/>
        <v>29</v>
      </c>
      <c r="F652" s="131" t="str">
        <f ca="1">IF(OR(B652="",B652=0),"","   "&amp;A652&amp;":"&amp;B652&amp;",")</f>
        <v/>
      </c>
    </row>
    <row r="653" spans="1:53" hidden="1">
      <c r="A653" s="123" t="str" cm="1">
        <f t="array" aca="1" ref="A653" ca="1">INDIRECT($B$2&amp;"!"&amp;C653&amp;"15")</f>
        <v>editorType</v>
      </c>
      <c r="B653" s="390" cm="1">
        <f t="array" aca="1" ref="B653" ca="1">IFERROR(INDIRECT($B$2&amp;"!"&amp;C653&amp;D653),"")</f>
        <v>0</v>
      </c>
      <c r="C653" s="281" t="s">
        <v>119</v>
      </c>
      <c r="D653" s="281">
        <f ca="1">IF(D652&gt;$O$2,0,IF(A653="eNd",1,0))+D652</f>
        <v>29</v>
      </c>
      <c r="F653" s="131" t="str">
        <f ca="1">IF(OR(B653="",B653=0),"","   "&amp;A653&amp;":"&amp;CHAR(34)&amp;B653&amp;CHAR(34)&amp;",")</f>
        <v/>
      </c>
      <c r="G653" s="6"/>
      <c r="H653" s="6"/>
      <c r="I653" s="6"/>
      <c r="J653" s="6"/>
      <c r="K653" s="6"/>
      <c r="L653" s="6"/>
      <c r="M653" s="6"/>
      <c r="BA653" s="6"/>
    </row>
    <row r="654" spans="1:53" hidden="1">
      <c r="A654" s="123" t="str" cm="1">
        <f t="array" aca="1" ref="A654" ca="1">INDIRECT($B$2&amp;"!"&amp;C654&amp;"15")</f>
        <v>validationRules</v>
      </c>
      <c r="B654" s="390" cm="1">
        <f t="array" aca="1" ref="B654" ca="1">IFERROR(INDIRECT($B$2&amp;"!"&amp;C654&amp;D654),"")</f>
        <v>0</v>
      </c>
      <c r="C654" s="280" t="s">
        <v>115</v>
      </c>
      <c r="D654" s="281">
        <f ca="1">IF(D652&gt;$O$2,0,IF(A654="eNd",1,0))+D652</f>
        <v>29</v>
      </c>
      <c r="F654" s="131" t="str">
        <f ca="1">IF(B654,"   "&amp;A654&amp;": [{type: 'required',message: '"&amp;B648&amp;" is required' }],","")</f>
        <v/>
      </c>
    </row>
    <row r="655" spans="1:53" hidden="1">
      <c r="A655" s="123" t="str" cm="1">
        <f t="array" aca="1" ref="A655" ca="1">INDIRECT($B$2&amp;"!"&amp;C655&amp;"15")</f>
        <v>allowHiding</v>
      </c>
      <c r="B655" s="390" cm="1">
        <f t="array" aca="1" ref="B655" ca="1">IFERROR(INDIRECT($B$2&amp;"!"&amp;C655&amp;D655),"")</f>
        <v>0</v>
      </c>
      <c r="C655" s="284" t="s">
        <v>116</v>
      </c>
      <c r="D655" s="281">
        <f t="shared" ca="1" si="50"/>
        <v>29</v>
      </c>
      <c r="F655" s="131" t="str">
        <f ca="1">IF(OR(B655="",B655=0),"","   "&amp;A655&amp;": "&amp;B655&amp;",")</f>
        <v/>
      </c>
    </row>
    <row r="656" spans="1:53" hidden="1">
      <c r="A656" s="123" t="str" cm="1">
        <f t="array" aca="1" ref="A656" ca="1">INDIRECT($B$2&amp;"!"&amp;C656&amp;"15")</f>
        <v>width</v>
      </c>
      <c r="B656" s="390" cm="1">
        <f t="array" aca="1" ref="B656" ca="1">IFERROR(INDIRECT($B$2&amp;"!"&amp;C656&amp;D656),"")</f>
        <v>0</v>
      </c>
      <c r="C656" s="284" t="s">
        <v>61</v>
      </c>
      <c r="D656" s="281">
        <f t="shared" ca="1" si="50"/>
        <v>29</v>
      </c>
      <c r="F656" s="131" t="str">
        <f ca="1">IF(OR(B656="",B656=0),"","   "&amp;A656&amp;": "&amp;B656&amp;",")</f>
        <v/>
      </c>
    </row>
    <row r="657" spans="1:53" hidden="1">
      <c r="A657" s="123" t="str" cm="1">
        <f t="array" aca="1" ref="A657" ca="1">INDIRECT($B$2&amp;"!"&amp;C657&amp;"15")</f>
        <v>visible</v>
      </c>
      <c r="B657" s="393" t="str" cm="1">
        <f t="array" aca="1" ref="B657" ca="1">IFERROR(INDIRECT($B$2&amp;"!"&amp;C657&amp;D657),"")</f>
        <v/>
      </c>
      <c r="C657" s="284" t="s">
        <v>117</v>
      </c>
      <c r="D657" s="281">
        <f t="shared" ca="1" si="50"/>
        <v>29</v>
      </c>
      <c r="F657" s="131" t="str">
        <f ca="1">IF(OR(B657="",B657,B657=0),"","   "&amp;A657&amp;": "&amp;B657&amp;",")</f>
        <v/>
      </c>
    </row>
    <row r="658" spans="1:53" hidden="1">
      <c r="A658" s="127" t="s">
        <v>1084</v>
      </c>
      <c r="B658" s="394"/>
      <c r="D658" s="281">
        <f t="shared" ca="1" si="50"/>
        <v>29</v>
      </c>
      <c r="F658" s="131" t="str">
        <f ca="1">IF(D657&gt;$O$2,"","},")</f>
        <v/>
      </c>
    </row>
    <row r="659" spans="1:53" hidden="1">
      <c r="A659" s="384" t="s">
        <v>1085</v>
      </c>
      <c r="B659" s="390" cm="1">
        <f t="array" aca="1" ref="B659" ca="1">IFERROR(INDIRECT($B$2&amp;"!"&amp;C659&amp;D659),"")</f>
        <v>0</v>
      </c>
      <c r="C659" s="280" t="s">
        <v>96</v>
      </c>
      <c r="D659" s="281">
        <f ca="1">IF(D658&gt;$O$2,0,IF(A659="eNd",1,0))+D658</f>
        <v>29</v>
      </c>
      <c r="F659" s="131" t="str">
        <f ca="1">IF(OR(B659="",B659=0),"","{  "&amp;A659&amp;": "&amp;CHAR(34)&amp;$B659&amp;CHAR(34)&amp;",")</f>
        <v/>
      </c>
    </row>
    <row r="660" spans="1:53" hidden="1">
      <c r="A660" s="123" t="str" cm="1">
        <f t="array" aca="1" ref="A660" ca="1">INDIRECT($B$2&amp;"!"&amp;C660&amp;"15")</f>
        <v>caption</v>
      </c>
      <c r="B660" s="390" t="str" cm="1">
        <f t="array" aca="1" ref="B660" ca="1">IFERROR(INDIRECT($B$2&amp;"!"&amp;C660&amp;D660),"")</f>
        <v/>
      </c>
      <c r="C660" s="280" t="s">
        <v>111</v>
      </c>
      <c r="D660" s="281">
        <f t="shared" ref="D660:D670" ca="1" si="51">IF(D659&gt;$O$2,0,IF(A660="eNd",1,0))+D659</f>
        <v>29</v>
      </c>
      <c r="F660" s="131" t="str">
        <f ca="1">IF(OR(B660="",B660=0),"","   "&amp;A660&amp;":"&amp;CHAR(34)&amp;B660&amp;CHAR(34)&amp;",")</f>
        <v/>
      </c>
    </row>
    <row r="661" spans="1:53" hidden="1">
      <c r="A661" s="123" t="str" cm="1">
        <f t="array" aca="1" ref="A661" ca="1">INDIRECT($B$2&amp;"!"&amp;C661&amp;"15")</f>
        <v>sortOrder</v>
      </c>
      <c r="B661" s="390" t="str" cm="1">
        <f t="array" aca="1" ref="B661" ca="1">IFERROR(INDIRECT($B$2&amp;"!"&amp;C661&amp;D661),"")</f>
        <v/>
      </c>
      <c r="C661" s="280" t="s">
        <v>118</v>
      </c>
      <c r="D661" s="281">
        <f t="shared" ca="1" si="51"/>
        <v>29</v>
      </c>
      <c r="F661" s="131" t="str">
        <f ca="1">IF(OR(B661="",B661=0),"","   "&amp;A661&amp;":"&amp;CHAR(34)&amp;B661&amp;CHAR(34)&amp;",")</f>
        <v/>
      </c>
    </row>
    <row r="662" spans="1:53" hidden="1">
      <c r="A662" s="123" t="str" cm="1">
        <f t="array" aca="1" ref="A662" ca="1">INDIRECT($B$2&amp;"!"&amp;C662&amp;"15")</f>
        <v>groupIndex</v>
      </c>
      <c r="B662" s="390" cm="1">
        <f t="array" aca="1" ref="B662" ca="1">IFERROR(INDIRECT($B$2&amp;"!"&amp;C662&amp;D662),"")</f>
        <v>0</v>
      </c>
      <c r="C662" s="281" t="s">
        <v>112</v>
      </c>
      <c r="D662" s="281">
        <f t="shared" ca="1" si="51"/>
        <v>29</v>
      </c>
      <c r="F662" s="131" t="str">
        <f ca="1">IF(OR(B662="",B662=0),"","   "&amp;A662&amp;": "&amp;B662-1&amp;",")</f>
        <v/>
      </c>
    </row>
    <row r="663" spans="1:53" hidden="1">
      <c r="A663" s="123" t="str" cm="1">
        <f t="array" aca="1" ref="A663" ca="1">INDIRECT($B$2&amp;"!"&amp;C663&amp;"15")</f>
        <v>dataType</v>
      </c>
      <c r="B663" s="390" cm="1">
        <f t="array" aca="1" ref="B663" ca="1">IFERROR(INDIRECT($B$2&amp;"!"&amp;C663&amp;D663),"")</f>
        <v>0</v>
      </c>
      <c r="C663" s="281" t="s">
        <v>113</v>
      </c>
      <c r="D663" s="281">
        <f t="shared" ca="1" si="51"/>
        <v>29</v>
      </c>
      <c r="F663" s="131" t="str">
        <f ca="1">IF(OR(B663="",B663=0),"","   "&amp;A663&amp;":"&amp;CHAR(34)&amp;B663&amp;CHAR(34)&amp;",")</f>
        <v/>
      </c>
    </row>
    <row r="664" spans="1:53" hidden="1">
      <c r="A664" s="123" t="str" cm="1">
        <f t="array" aca="1" ref="A664" ca="1">INDIRECT($B$2&amp;"!"&amp;C664&amp;"15")</f>
        <v>format</v>
      </c>
      <c r="B664" s="390" cm="1">
        <f t="array" aca="1" ref="B664" ca="1">IFERROR(INDIRECT($B$2&amp;"!"&amp;C664&amp;D664),"")</f>
        <v>0</v>
      </c>
      <c r="C664" s="281" t="s">
        <v>114</v>
      </c>
      <c r="D664" s="281">
        <f t="shared" ca="1" si="51"/>
        <v>29</v>
      </c>
      <c r="F664" s="131" t="str">
        <f ca="1">IF(OR(B664="",B664=0),"","   "&amp;A664&amp;":"&amp;B664&amp;",")</f>
        <v/>
      </c>
    </row>
    <row r="665" spans="1:53" hidden="1">
      <c r="A665" s="123" t="str" cm="1">
        <f t="array" aca="1" ref="A665" ca="1">INDIRECT($B$2&amp;"!"&amp;C665&amp;"15")</f>
        <v>editorType</v>
      </c>
      <c r="B665" s="390" cm="1">
        <f t="array" aca="1" ref="B665" ca="1">IFERROR(INDIRECT($B$2&amp;"!"&amp;C665&amp;D665),"")</f>
        <v>0</v>
      </c>
      <c r="C665" s="281" t="s">
        <v>119</v>
      </c>
      <c r="D665" s="281">
        <f ca="1">IF(D664&gt;$O$2,0,IF(A665="eNd",1,0))+D664</f>
        <v>29</v>
      </c>
      <c r="F665" s="131" t="str">
        <f ca="1">IF(OR(B665="",B665=0),"","   "&amp;A665&amp;":"&amp;CHAR(34)&amp;B665&amp;CHAR(34)&amp;",")</f>
        <v/>
      </c>
      <c r="G665" s="6"/>
      <c r="H665" s="6"/>
      <c r="I665" s="6"/>
      <c r="J665" s="6"/>
      <c r="K665" s="6"/>
      <c r="L665" s="6"/>
      <c r="M665" s="6"/>
      <c r="BA665" s="6"/>
    </row>
    <row r="666" spans="1:53" hidden="1">
      <c r="A666" s="123" t="str" cm="1">
        <f t="array" aca="1" ref="A666" ca="1">INDIRECT($B$2&amp;"!"&amp;C666&amp;"15")</f>
        <v>validationRules</v>
      </c>
      <c r="B666" s="390" cm="1">
        <f t="array" aca="1" ref="B666" ca="1">IFERROR(INDIRECT($B$2&amp;"!"&amp;C666&amp;D666),"")</f>
        <v>0</v>
      </c>
      <c r="C666" s="280" t="s">
        <v>115</v>
      </c>
      <c r="D666" s="281">
        <f ca="1">IF(D664&gt;$O$2,0,IF(A666="eNd",1,0))+D664</f>
        <v>29</v>
      </c>
      <c r="F666" s="131" t="str">
        <f ca="1">IF(B666,"   "&amp;A666&amp;": [{type: 'required',message: '"&amp;B660&amp;" is required' }],","")</f>
        <v/>
      </c>
    </row>
    <row r="667" spans="1:53" hidden="1">
      <c r="A667" s="123" t="str" cm="1">
        <f t="array" aca="1" ref="A667" ca="1">INDIRECT($B$2&amp;"!"&amp;C667&amp;"15")</f>
        <v>allowHiding</v>
      </c>
      <c r="B667" s="390" cm="1">
        <f t="array" aca="1" ref="B667" ca="1">IFERROR(INDIRECT($B$2&amp;"!"&amp;C667&amp;D667),"")</f>
        <v>0</v>
      </c>
      <c r="C667" s="284" t="s">
        <v>116</v>
      </c>
      <c r="D667" s="281">
        <f t="shared" ca="1" si="51"/>
        <v>29</v>
      </c>
      <c r="F667" s="131" t="str">
        <f ca="1">IF(OR(B667="",B667=0),"","   "&amp;A667&amp;": "&amp;B667&amp;",")</f>
        <v/>
      </c>
    </row>
    <row r="668" spans="1:53" hidden="1">
      <c r="A668" s="123" t="str" cm="1">
        <f t="array" aca="1" ref="A668" ca="1">INDIRECT($B$2&amp;"!"&amp;C668&amp;"15")</f>
        <v>width</v>
      </c>
      <c r="B668" s="390" cm="1">
        <f t="array" aca="1" ref="B668" ca="1">IFERROR(INDIRECT($B$2&amp;"!"&amp;C668&amp;D668),"")</f>
        <v>0</v>
      </c>
      <c r="C668" s="284" t="s">
        <v>61</v>
      </c>
      <c r="D668" s="281">
        <f t="shared" ca="1" si="51"/>
        <v>29</v>
      </c>
      <c r="F668" s="131" t="str">
        <f ca="1">IF(OR(B668="",B668=0),"","   "&amp;A668&amp;": "&amp;B668&amp;",")</f>
        <v/>
      </c>
    </row>
    <row r="669" spans="1:53" hidden="1">
      <c r="A669" s="123" t="str" cm="1">
        <f t="array" aca="1" ref="A669" ca="1">INDIRECT($B$2&amp;"!"&amp;C669&amp;"15")</f>
        <v>visible</v>
      </c>
      <c r="B669" s="393" t="str" cm="1">
        <f t="array" aca="1" ref="B669" ca="1">IFERROR(INDIRECT($B$2&amp;"!"&amp;C669&amp;D669),"")</f>
        <v/>
      </c>
      <c r="C669" s="284" t="s">
        <v>117</v>
      </c>
      <c r="D669" s="281">
        <f t="shared" ca="1" si="51"/>
        <v>29</v>
      </c>
      <c r="F669" s="131" t="str">
        <f ca="1">IF(OR(B669="",B669,B669=0),"","   "&amp;A669&amp;": "&amp;B669&amp;",")</f>
        <v/>
      </c>
    </row>
    <row r="670" spans="1:53" hidden="1">
      <c r="A670" s="127" t="s">
        <v>1084</v>
      </c>
      <c r="B670" s="394"/>
      <c r="D670" s="281">
        <f t="shared" ca="1" si="51"/>
        <v>29</v>
      </c>
      <c r="F670" s="131" t="str">
        <f ca="1">IF(D669&gt;$O$2,"","},")</f>
        <v/>
      </c>
    </row>
    <row r="671" spans="1:53" hidden="1">
      <c r="A671" s="384" t="s">
        <v>1085</v>
      </c>
      <c r="B671" s="390" cm="1">
        <f t="array" aca="1" ref="B671" ca="1">IFERROR(INDIRECT($B$2&amp;"!"&amp;C671&amp;D671),"")</f>
        <v>0</v>
      </c>
      <c r="C671" s="280" t="s">
        <v>96</v>
      </c>
      <c r="D671" s="281">
        <f ca="1">IF(D670&gt;$O$2,0,IF(A671="eNd",1,0))+D670</f>
        <v>29</v>
      </c>
      <c r="F671" s="131" t="str">
        <f ca="1">IF(OR(B671="",B671=0),"","{  "&amp;A671&amp;": "&amp;CHAR(34)&amp;$B671&amp;CHAR(34)&amp;",")</f>
        <v/>
      </c>
    </row>
    <row r="672" spans="1:53" hidden="1">
      <c r="A672" s="123" t="str" cm="1">
        <f t="array" aca="1" ref="A672" ca="1">INDIRECT($B$2&amp;"!"&amp;C672&amp;"15")</f>
        <v>caption</v>
      </c>
      <c r="B672" s="390" t="str" cm="1">
        <f t="array" aca="1" ref="B672" ca="1">IFERROR(INDIRECT($B$2&amp;"!"&amp;C672&amp;D672),"")</f>
        <v/>
      </c>
      <c r="C672" s="280" t="s">
        <v>111</v>
      </c>
      <c r="D672" s="281">
        <f t="shared" ref="D672:D682" ca="1" si="52">IF(D671&gt;$O$2,0,IF(A672="eNd",1,0))+D671</f>
        <v>29</v>
      </c>
      <c r="F672" s="131" t="str">
        <f ca="1">IF(OR(B672="",B672=0),"","   "&amp;A672&amp;":"&amp;CHAR(34)&amp;B672&amp;CHAR(34)&amp;",")</f>
        <v/>
      </c>
    </row>
    <row r="673" spans="1:53" hidden="1">
      <c r="A673" s="123" t="str" cm="1">
        <f t="array" aca="1" ref="A673" ca="1">INDIRECT($B$2&amp;"!"&amp;C673&amp;"15")</f>
        <v>sortOrder</v>
      </c>
      <c r="B673" s="390" t="str" cm="1">
        <f t="array" aca="1" ref="B673" ca="1">IFERROR(INDIRECT($B$2&amp;"!"&amp;C673&amp;D673),"")</f>
        <v/>
      </c>
      <c r="C673" s="280" t="s">
        <v>118</v>
      </c>
      <c r="D673" s="281">
        <f t="shared" ca="1" si="52"/>
        <v>29</v>
      </c>
      <c r="F673" s="131" t="str">
        <f ca="1">IF(OR(B673="",B673=0),"","   "&amp;A673&amp;":"&amp;CHAR(34)&amp;B673&amp;CHAR(34)&amp;",")</f>
        <v/>
      </c>
    </row>
    <row r="674" spans="1:53" hidden="1">
      <c r="A674" s="123" t="str" cm="1">
        <f t="array" aca="1" ref="A674" ca="1">INDIRECT($B$2&amp;"!"&amp;C674&amp;"15")</f>
        <v>groupIndex</v>
      </c>
      <c r="B674" s="390" cm="1">
        <f t="array" aca="1" ref="B674" ca="1">IFERROR(INDIRECT($B$2&amp;"!"&amp;C674&amp;D674),"")</f>
        <v>0</v>
      </c>
      <c r="C674" s="281" t="s">
        <v>112</v>
      </c>
      <c r="D674" s="281">
        <f t="shared" ca="1" si="52"/>
        <v>29</v>
      </c>
      <c r="F674" s="131" t="str">
        <f ca="1">IF(OR(B674="",B674=0),"","   "&amp;A674&amp;": "&amp;B674-1&amp;",")</f>
        <v/>
      </c>
    </row>
    <row r="675" spans="1:53" hidden="1">
      <c r="A675" s="123" t="str" cm="1">
        <f t="array" aca="1" ref="A675" ca="1">INDIRECT($B$2&amp;"!"&amp;C675&amp;"15")</f>
        <v>dataType</v>
      </c>
      <c r="B675" s="390" cm="1">
        <f t="array" aca="1" ref="B675" ca="1">IFERROR(INDIRECT($B$2&amp;"!"&amp;C675&amp;D675),"")</f>
        <v>0</v>
      </c>
      <c r="C675" s="281" t="s">
        <v>113</v>
      </c>
      <c r="D675" s="281">
        <f t="shared" ca="1" si="52"/>
        <v>29</v>
      </c>
      <c r="F675" s="131" t="str">
        <f ca="1">IF(OR(B675="",B675=0),"","   "&amp;A675&amp;":"&amp;CHAR(34)&amp;B675&amp;CHAR(34)&amp;",")</f>
        <v/>
      </c>
    </row>
    <row r="676" spans="1:53" hidden="1">
      <c r="A676" s="123" t="str" cm="1">
        <f t="array" aca="1" ref="A676" ca="1">INDIRECT($B$2&amp;"!"&amp;C676&amp;"15")</f>
        <v>format</v>
      </c>
      <c r="B676" s="390" cm="1">
        <f t="array" aca="1" ref="B676" ca="1">IFERROR(INDIRECT($B$2&amp;"!"&amp;C676&amp;D676),"")</f>
        <v>0</v>
      </c>
      <c r="C676" s="281" t="s">
        <v>114</v>
      </c>
      <c r="D676" s="281">
        <f t="shared" ca="1" si="52"/>
        <v>29</v>
      </c>
      <c r="F676" s="131" t="str">
        <f ca="1">IF(OR(B676="",B676=0),"","   "&amp;A676&amp;":"&amp;B676&amp;",")</f>
        <v/>
      </c>
    </row>
    <row r="677" spans="1:53" hidden="1">
      <c r="A677" s="123" t="str" cm="1">
        <f t="array" aca="1" ref="A677" ca="1">INDIRECT($B$2&amp;"!"&amp;C677&amp;"15")</f>
        <v>editorType</v>
      </c>
      <c r="B677" s="390" cm="1">
        <f t="array" aca="1" ref="B677" ca="1">IFERROR(INDIRECT($B$2&amp;"!"&amp;C677&amp;D677),"")</f>
        <v>0</v>
      </c>
      <c r="C677" s="281" t="s">
        <v>119</v>
      </c>
      <c r="D677" s="281">
        <f ca="1">IF(D676&gt;$O$2,0,IF(A677="eNd",1,0))+D676</f>
        <v>29</v>
      </c>
      <c r="F677" s="131" t="str">
        <f ca="1">IF(OR(B677="",B677=0),"","   "&amp;A677&amp;":"&amp;CHAR(34)&amp;B677&amp;CHAR(34)&amp;",")</f>
        <v/>
      </c>
      <c r="G677" s="6"/>
      <c r="H677" s="6"/>
      <c r="I677" s="6"/>
      <c r="J677" s="6"/>
      <c r="K677" s="6"/>
      <c r="L677" s="6"/>
      <c r="M677" s="6"/>
      <c r="BA677" s="6"/>
    </row>
    <row r="678" spans="1:53" hidden="1">
      <c r="A678" s="123" t="str" cm="1">
        <f t="array" aca="1" ref="A678" ca="1">INDIRECT($B$2&amp;"!"&amp;C678&amp;"15")</f>
        <v>validationRules</v>
      </c>
      <c r="B678" s="390" cm="1">
        <f t="array" aca="1" ref="B678" ca="1">IFERROR(INDIRECT($B$2&amp;"!"&amp;C678&amp;D678),"")</f>
        <v>0</v>
      </c>
      <c r="C678" s="280" t="s">
        <v>115</v>
      </c>
      <c r="D678" s="281">
        <f ca="1">IF(D676&gt;$O$2,0,IF(A678="eNd",1,0))+D676</f>
        <v>29</v>
      </c>
      <c r="F678" s="131" t="str">
        <f ca="1">IF(B678,"   "&amp;A678&amp;": [{type: 'required',message: '"&amp;B672&amp;" is required' }],","")</f>
        <v/>
      </c>
    </row>
    <row r="679" spans="1:53" hidden="1">
      <c r="A679" s="123" t="str" cm="1">
        <f t="array" aca="1" ref="A679" ca="1">INDIRECT($B$2&amp;"!"&amp;C679&amp;"15")</f>
        <v>allowHiding</v>
      </c>
      <c r="B679" s="390" cm="1">
        <f t="array" aca="1" ref="B679" ca="1">IFERROR(INDIRECT($B$2&amp;"!"&amp;C679&amp;D679),"")</f>
        <v>0</v>
      </c>
      <c r="C679" s="284" t="s">
        <v>116</v>
      </c>
      <c r="D679" s="281">
        <f t="shared" ca="1" si="52"/>
        <v>29</v>
      </c>
      <c r="F679" s="131" t="str">
        <f ca="1">IF(OR(B679="",B679=0),"","   "&amp;A679&amp;": "&amp;B679&amp;",")</f>
        <v/>
      </c>
    </row>
    <row r="680" spans="1:53" hidden="1">
      <c r="A680" s="123" t="str" cm="1">
        <f t="array" aca="1" ref="A680" ca="1">INDIRECT($B$2&amp;"!"&amp;C680&amp;"15")</f>
        <v>width</v>
      </c>
      <c r="B680" s="390" cm="1">
        <f t="array" aca="1" ref="B680" ca="1">IFERROR(INDIRECT($B$2&amp;"!"&amp;C680&amp;D680),"")</f>
        <v>0</v>
      </c>
      <c r="C680" s="284" t="s">
        <v>61</v>
      </c>
      <c r="D680" s="281">
        <f t="shared" ca="1" si="52"/>
        <v>29</v>
      </c>
      <c r="F680" s="131" t="str">
        <f ca="1">IF(OR(B680="",B680=0),"","   "&amp;A680&amp;": "&amp;B680&amp;",")</f>
        <v/>
      </c>
    </row>
    <row r="681" spans="1:53" hidden="1">
      <c r="A681" s="123" t="str" cm="1">
        <f t="array" aca="1" ref="A681" ca="1">INDIRECT($B$2&amp;"!"&amp;C681&amp;"15")</f>
        <v>visible</v>
      </c>
      <c r="B681" s="393" t="str" cm="1">
        <f t="array" aca="1" ref="B681" ca="1">IFERROR(INDIRECT($B$2&amp;"!"&amp;C681&amp;D681),"")</f>
        <v/>
      </c>
      <c r="C681" s="284" t="s">
        <v>117</v>
      </c>
      <c r="D681" s="281">
        <f t="shared" ca="1" si="52"/>
        <v>29</v>
      </c>
      <c r="F681" s="131" t="str">
        <f ca="1">IF(OR(B681="",B681,B681=0),"","   "&amp;A681&amp;": "&amp;B681&amp;",")</f>
        <v/>
      </c>
    </row>
    <row r="682" spans="1:53" hidden="1">
      <c r="A682" s="127" t="s">
        <v>1084</v>
      </c>
      <c r="B682" s="394"/>
      <c r="D682" s="281">
        <f t="shared" ca="1" si="52"/>
        <v>29</v>
      </c>
      <c r="F682" s="131" t="str">
        <f ca="1">IF(D681&gt;$O$2,"","},")</f>
        <v/>
      </c>
    </row>
    <row r="683" spans="1:53" hidden="1">
      <c r="A683" s="384" t="s">
        <v>1085</v>
      </c>
      <c r="B683" s="390" cm="1">
        <f t="array" aca="1" ref="B683" ca="1">IFERROR(INDIRECT($B$2&amp;"!"&amp;C683&amp;D683),"")</f>
        <v>0</v>
      </c>
      <c r="C683" s="280" t="s">
        <v>96</v>
      </c>
      <c r="D683" s="281">
        <f ca="1">IF(D682&gt;$O$2,0,IF(A683="eNd",1,0))+D682</f>
        <v>29</v>
      </c>
      <c r="F683" s="131" t="str">
        <f ca="1">IF(OR(B683="",B683=0),"","{  "&amp;A683&amp;": "&amp;CHAR(34)&amp;$B683&amp;CHAR(34)&amp;",")</f>
        <v/>
      </c>
    </row>
    <row r="684" spans="1:53" hidden="1">
      <c r="A684" s="123" t="str" cm="1">
        <f t="array" aca="1" ref="A684" ca="1">INDIRECT($B$2&amp;"!"&amp;C684&amp;"15")</f>
        <v>caption</v>
      </c>
      <c r="B684" s="390" t="str" cm="1">
        <f t="array" aca="1" ref="B684" ca="1">IFERROR(INDIRECT($B$2&amp;"!"&amp;C684&amp;D684),"")</f>
        <v/>
      </c>
      <c r="C684" s="280" t="s">
        <v>111</v>
      </c>
      <c r="D684" s="281">
        <f t="shared" ref="D684:D694" ca="1" si="53">IF(D683&gt;$O$2,0,IF(A684="eNd",1,0))+D683</f>
        <v>29</v>
      </c>
      <c r="F684" s="131" t="str">
        <f ca="1">IF(OR(B684="",B684=0),"","   "&amp;A684&amp;":"&amp;CHAR(34)&amp;B684&amp;CHAR(34)&amp;",")</f>
        <v/>
      </c>
    </row>
    <row r="685" spans="1:53" hidden="1">
      <c r="A685" s="123" t="str" cm="1">
        <f t="array" aca="1" ref="A685" ca="1">INDIRECT($B$2&amp;"!"&amp;C685&amp;"15")</f>
        <v>sortOrder</v>
      </c>
      <c r="B685" s="390" t="str" cm="1">
        <f t="array" aca="1" ref="B685" ca="1">IFERROR(INDIRECT($B$2&amp;"!"&amp;C685&amp;D685),"")</f>
        <v/>
      </c>
      <c r="C685" s="280" t="s">
        <v>118</v>
      </c>
      <c r="D685" s="281">
        <f t="shared" ca="1" si="53"/>
        <v>29</v>
      </c>
      <c r="F685" s="131" t="str">
        <f ca="1">IF(OR(B685="",B685=0),"","   "&amp;A685&amp;":"&amp;CHAR(34)&amp;B685&amp;CHAR(34)&amp;",")</f>
        <v/>
      </c>
    </row>
    <row r="686" spans="1:53" hidden="1">
      <c r="A686" s="123" t="str" cm="1">
        <f t="array" aca="1" ref="A686" ca="1">INDIRECT($B$2&amp;"!"&amp;C686&amp;"15")</f>
        <v>groupIndex</v>
      </c>
      <c r="B686" s="390" cm="1">
        <f t="array" aca="1" ref="B686" ca="1">IFERROR(INDIRECT($B$2&amp;"!"&amp;C686&amp;D686),"")</f>
        <v>0</v>
      </c>
      <c r="C686" s="281" t="s">
        <v>112</v>
      </c>
      <c r="D686" s="281">
        <f t="shared" ca="1" si="53"/>
        <v>29</v>
      </c>
      <c r="F686" s="131" t="str">
        <f ca="1">IF(OR(B686="",B686=0),"","   "&amp;A686&amp;": "&amp;B686-1&amp;",")</f>
        <v/>
      </c>
    </row>
    <row r="687" spans="1:53" hidden="1">
      <c r="A687" s="123" t="str" cm="1">
        <f t="array" aca="1" ref="A687" ca="1">INDIRECT($B$2&amp;"!"&amp;C687&amp;"15")</f>
        <v>dataType</v>
      </c>
      <c r="B687" s="390" cm="1">
        <f t="array" aca="1" ref="B687" ca="1">IFERROR(INDIRECT($B$2&amp;"!"&amp;C687&amp;D687),"")</f>
        <v>0</v>
      </c>
      <c r="C687" s="281" t="s">
        <v>113</v>
      </c>
      <c r="D687" s="281">
        <f t="shared" ca="1" si="53"/>
        <v>29</v>
      </c>
      <c r="F687" s="131" t="str">
        <f ca="1">IF(OR(B687="",B687=0),"","   "&amp;A687&amp;":"&amp;CHAR(34)&amp;B687&amp;CHAR(34)&amp;",")</f>
        <v/>
      </c>
    </row>
    <row r="688" spans="1:53" hidden="1">
      <c r="A688" s="123" t="str" cm="1">
        <f t="array" aca="1" ref="A688" ca="1">INDIRECT($B$2&amp;"!"&amp;C688&amp;"15")</f>
        <v>format</v>
      </c>
      <c r="B688" s="390" cm="1">
        <f t="array" aca="1" ref="B688" ca="1">IFERROR(INDIRECT($B$2&amp;"!"&amp;C688&amp;D688),"")</f>
        <v>0</v>
      </c>
      <c r="C688" s="281" t="s">
        <v>114</v>
      </c>
      <c r="D688" s="281">
        <f t="shared" ca="1" si="53"/>
        <v>29</v>
      </c>
      <c r="F688" s="131" t="str">
        <f ca="1">IF(OR(B688="",B688=0),"","   "&amp;A688&amp;":"&amp;B688&amp;",")</f>
        <v/>
      </c>
    </row>
    <row r="689" spans="1:53" hidden="1">
      <c r="A689" s="123" t="str" cm="1">
        <f t="array" aca="1" ref="A689" ca="1">INDIRECT($B$2&amp;"!"&amp;C689&amp;"15")</f>
        <v>editorType</v>
      </c>
      <c r="B689" s="390" cm="1">
        <f t="array" aca="1" ref="B689" ca="1">IFERROR(INDIRECT($B$2&amp;"!"&amp;C689&amp;D689),"")</f>
        <v>0</v>
      </c>
      <c r="C689" s="281" t="s">
        <v>119</v>
      </c>
      <c r="D689" s="281">
        <f ca="1">IF(D688&gt;$O$2,0,IF(A689="eNd",1,0))+D688</f>
        <v>29</v>
      </c>
      <c r="F689" s="131" t="str">
        <f ca="1">IF(OR(B689="",B689=0),"","   "&amp;A689&amp;":"&amp;CHAR(34)&amp;B689&amp;CHAR(34)&amp;",")</f>
        <v/>
      </c>
      <c r="G689" s="6"/>
      <c r="H689" s="6"/>
      <c r="I689" s="6"/>
      <c r="J689" s="6"/>
      <c r="K689" s="6"/>
      <c r="L689" s="6"/>
      <c r="M689" s="6"/>
      <c r="BA689" s="6"/>
    </row>
    <row r="690" spans="1:53" hidden="1">
      <c r="A690" s="123" t="str" cm="1">
        <f t="array" aca="1" ref="A690" ca="1">INDIRECT($B$2&amp;"!"&amp;C690&amp;"15")</f>
        <v>validationRules</v>
      </c>
      <c r="B690" s="390" cm="1">
        <f t="array" aca="1" ref="B690" ca="1">IFERROR(INDIRECT($B$2&amp;"!"&amp;C690&amp;D690),"")</f>
        <v>0</v>
      </c>
      <c r="C690" s="280" t="s">
        <v>115</v>
      </c>
      <c r="D690" s="281">
        <f ca="1">IF(D688&gt;$O$2,0,IF(A690="eNd",1,0))+D688</f>
        <v>29</v>
      </c>
      <c r="F690" s="131" t="str">
        <f ca="1">IF(B690,"   "&amp;A690&amp;": [{type: 'required',message: '"&amp;B684&amp;" is required' }],","")</f>
        <v/>
      </c>
    </row>
    <row r="691" spans="1:53" hidden="1">
      <c r="A691" s="123" t="str" cm="1">
        <f t="array" aca="1" ref="A691" ca="1">INDIRECT($B$2&amp;"!"&amp;C691&amp;"15")</f>
        <v>allowHiding</v>
      </c>
      <c r="B691" s="390" cm="1">
        <f t="array" aca="1" ref="B691" ca="1">IFERROR(INDIRECT($B$2&amp;"!"&amp;C691&amp;D691),"")</f>
        <v>0</v>
      </c>
      <c r="C691" s="284" t="s">
        <v>116</v>
      </c>
      <c r="D691" s="281">
        <f t="shared" ca="1" si="53"/>
        <v>29</v>
      </c>
      <c r="F691" s="131" t="str">
        <f ca="1">IF(OR(B691="",B691=0),"","   "&amp;A691&amp;": "&amp;B691&amp;",")</f>
        <v/>
      </c>
    </row>
    <row r="692" spans="1:53" hidden="1">
      <c r="A692" s="123" t="str" cm="1">
        <f t="array" aca="1" ref="A692" ca="1">INDIRECT($B$2&amp;"!"&amp;C692&amp;"15")</f>
        <v>width</v>
      </c>
      <c r="B692" s="390" cm="1">
        <f t="array" aca="1" ref="B692" ca="1">IFERROR(INDIRECT($B$2&amp;"!"&amp;C692&amp;D692),"")</f>
        <v>0</v>
      </c>
      <c r="C692" s="284" t="s">
        <v>61</v>
      </c>
      <c r="D692" s="281">
        <f t="shared" ca="1" si="53"/>
        <v>29</v>
      </c>
      <c r="F692" s="131" t="str">
        <f ca="1">IF(OR(B692="",B692=0),"","   "&amp;A692&amp;": "&amp;B692&amp;",")</f>
        <v/>
      </c>
    </row>
    <row r="693" spans="1:53" hidden="1">
      <c r="A693" s="123" t="str" cm="1">
        <f t="array" aca="1" ref="A693" ca="1">INDIRECT($B$2&amp;"!"&amp;C693&amp;"15")</f>
        <v>visible</v>
      </c>
      <c r="B693" s="393" t="str" cm="1">
        <f t="array" aca="1" ref="B693" ca="1">IFERROR(INDIRECT($B$2&amp;"!"&amp;C693&amp;D693),"")</f>
        <v/>
      </c>
      <c r="C693" s="284" t="s">
        <v>117</v>
      </c>
      <c r="D693" s="281">
        <f t="shared" ca="1" si="53"/>
        <v>29</v>
      </c>
      <c r="F693" s="131" t="str">
        <f ca="1">IF(OR(B693="",B693,B693=0),"","   "&amp;A693&amp;": "&amp;B693&amp;",")</f>
        <v/>
      </c>
    </row>
    <row r="694" spans="1:53" hidden="1">
      <c r="A694" s="127" t="s">
        <v>1084</v>
      </c>
      <c r="B694" s="394"/>
      <c r="D694" s="281">
        <f t="shared" ca="1" si="53"/>
        <v>29</v>
      </c>
      <c r="F694" s="131" t="str">
        <f ca="1">IF(D693&gt;$O$2,"","},")</f>
        <v/>
      </c>
    </row>
    <row r="695" spans="1:53" hidden="1">
      <c r="A695" s="384" t="s">
        <v>1085</v>
      </c>
      <c r="B695" s="390" cm="1">
        <f t="array" aca="1" ref="B695" ca="1">IFERROR(INDIRECT($B$2&amp;"!"&amp;C695&amp;D695),"")</f>
        <v>0</v>
      </c>
      <c r="C695" s="280" t="s">
        <v>96</v>
      </c>
      <c r="D695" s="281">
        <f ca="1">IF(D694&gt;$O$2,0,IF(A695="eNd",1,0))+D694</f>
        <v>29</v>
      </c>
      <c r="F695" s="131" t="str">
        <f ca="1">IF(OR(B695="",B695=0),"","{  "&amp;A695&amp;": "&amp;CHAR(34)&amp;$B695&amp;CHAR(34)&amp;",")</f>
        <v/>
      </c>
    </row>
    <row r="696" spans="1:53" hidden="1">
      <c r="A696" s="123" t="str" cm="1">
        <f t="array" aca="1" ref="A696" ca="1">INDIRECT($B$2&amp;"!"&amp;C696&amp;"15")</f>
        <v>caption</v>
      </c>
      <c r="B696" s="390" t="str" cm="1">
        <f t="array" aca="1" ref="B696" ca="1">IFERROR(INDIRECT($B$2&amp;"!"&amp;C696&amp;D696),"")</f>
        <v/>
      </c>
      <c r="C696" s="280" t="s">
        <v>111</v>
      </c>
      <c r="D696" s="281">
        <f t="shared" ref="D696:D706" ca="1" si="54">IF(D695&gt;$O$2,0,IF(A696="eNd",1,0))+D695</f>
        <v>29</v>
      </c>
      <c r="F696" s="131" t="str">
        <f ca="1">IF(OR(B696="",B696=0),"","   "&amp;A696&amp;":"&amp;CHAR(34)&amp;B696&amp;CHAR(34)&amp;",")</f>
        <v/>
      </c>
    </row>
    <row r="697" spans="1:53" hidden="1">
      <c r="A697" s="123" t="str" cm="1">
        <f t="array" aca="1" ref="A697" ca="1">INDIRECT($B$2&amp;"!"&amp;C697&amp;"15")</f>
        <v>sortOrder</v>
      </c>
      <c r="B697" s="390" t="str" cm="1">
        <f t="array" aca="1" ref="B697" ca="1">IFERROR(INDIRECT($B$2&amp;"!"&amp;C697&amp;D697),"")</f>
        <v/>
      </c>
      <c r="C697" s="280" t="s">
        <v>118</v>
      </c>
      <c r="D697" s="281">
        <f t="shared" ca="1" si="54"/>
        <v>29</v>
      </c>
      <c r="F697" s="131" t="str">
        <f ca="1">IF(OR(B697="",B697=0),"","   "&amp;A697&amp;":"&amp;CHAR(34)&amp;B697&amp;CHAR(34)&amp;",")</f>
        <v/>
      </c>
    </row>
    <row r="698" spans="1:53" hidden="1">
      <c r="A698" s="123" t="str" cm="1">
        <f t="array" aca="1" ref="A698" ca="1">INDIRECT($B$2&amp;"!"&amp;C698&amp;"15")</f>
        <v>groupIndex</v>
      </c>
      <c r="B698" s="390" cm="1">
        <f t="array" aca="1" ref="B698" ca="1">IFERROR(INDIRECT($B$2&amp;"!"&amp;C698&amp;D698),"")</f>
        <v>0</v>
      </c>
      <c r="C698" s="281" t="s">
        <v>112</v>
      </c>
      <c r="D698" s="281">
        <f t="shared" ca="1" si="54"/>
        <v>29</v>
      </c>
      <c r="F698" s="131" t="str">
        <f ca="1">IF(OR(B698="",B698=0),"","   "&amp;A698&amp;": "&amp;B698-1&amp;",")</f>
        <v/>
      </c>
    </row>
    <row r="699" spans="1:53" hidden="1">
      <c r="A699" s="123" t="str" cm="1">
        <f t="array" aca="1" ref="A699" ca="1">INDIRECT($B$2&amp;"!"&amp;C699&amp;"15")</f>
        <v>dataType</v>
      </c>
      <c r="B699" s="390" cm="1">
        <f t="array" aca="1" ref="B699" ca="1">IFERROR(INDIRECT($B$2&amp;"!"&amp;C699&amp;D699),"")</f>
        <v>0</v>
      </c>
      <c r="C699" s="281" t="s">
        <v>113</v>
      </c>
      <c r="D699" s="281">
        <f t="shared" ca="1" si="54"/>
        <v>29</v>
      </c>
      <c r="F699" s="131" t="str">
        <f ca="1">IF(OR(B699="",B699=0),"","   "&amp;A699&amp;":"&amp;CHAR(34)&amp;B699&amp;CHAR(34)&amp;",")</f>
        <v/>
      </c>
    </row>
    <row r="700" spans="1:53" hidden="1">
      <c r="A700" s="123" t="str" cm="1">
        <f t="array" aca="1" ref="A700" ca="1">INDIRECT($B$2&amp;"!"&amp;C700&amp;"15")</f>
        <v>format</v>
      </c>
      <c r="B700" s="390" cm="1">
        <f t="array" aca="1" ref="B700" ca="1">IFERROR(INDIRECT($B$2&amp;"!"&amp;C700&amp;D700),"")</f>
        <v>0</v>
      </c>
      <c r="C700" s="281" t="s">
        <v>114</v>
      </c>
      <c r="D700" s="281">
        <f t="shared" ca="1" si="54"/>
        <v>29</v>
      </c>
      <c r="F700" s="131" t="str">
        <f ca="1">IF(OR(B700="",B700=0),"","   "&amp;A700&amp;":"&amp;B700&amp;",")</f>
        <v/>
      </c>
    </row>
    <row r="701" spans="1:53" hidden="1">
      <c r="A701" s="123" t="str" cm="1">
        <f t="array" aca="1" ref="A701" ca="1">INDIRECT($B$2&amp;"!"&amp;C701&amp;"15")</f>
        <v>editorType</v>
      </c>
      <c r="B701" s="390" cm="1">
        <f t="array" aca="1" ref="B701" ca="1">IFERROR(INDIRECT($B$2&amp;"!"&amp;C701&amp;D701),"")</f>
        <v>0</v>
      </c>
      <c r="C701" s="281" t="s">
        <v>119</v>
      </c>
      <c r="D701" s="281">
        <f ca="1">IF(D700&gt;$O$2,0,IF(A701="eNd",1,0))+D700</f>
        <v>29</v>
      </c>
      <c r="F701" s="131" t="str">
        <f ca="1">IF(OR(B701="",B701=0),"","   "&amp;A701&amp;":"&amp;CHAR(34)&amp;B701&amp;CHAR(34)&amp;",")</f>
        <v/>
      </c>
      <c r="G701" s="6"/>
      <c r="H701" s="6"/>
      <c r="I701" s="6"/>
      <c r="J701" s="6"/>
      <c r="K701" s="6"/>
      <c r="L701" s="6"/>
      <c r="M701" s="6"/>
      <c r="BA701" s="6"/>
    </row>
    <row r="702" spans="1:53" hidden="1">
      <c r="A702" s="123" t="str" cm="1">
        <f t="array" aca="1" ref="A702" ca="1">INDIRECT($B$2&amp;"!"&amp;C702&amp;"15")</f>
        <v>validationRules</v>
      </c>
      <c r="B702" s="390" cm="1">
        <f t="array" aca="1" ref="B702" ca="1">IFERROR(INDIRECT($B$2&amp;"!"&amp;C702&amp;D702),"")</f>
        <v>0</v>
      </c>
      <c r="C702" s="280" t="s">
        <v>115</v>
      </c>
      <c r="D702" s="281">
        <f ca="1">IF(D700&gt;$O$2,0,IF(A702="eNd",1,0))+D700</f>
        <v>29</v>
      </c>
      <c r="F702" s="131" t="str">
        <f ca="1">IF(B702,"   "&amp;A702&amp;": [{type: 'required',message: '"&amp;B696&amp;" is required' }],","")</f>
        <v/>
      </c>
    </row>
    <row r="703" spans="1:53" hidden="1">
      <c r="A703" s="123" t="str" cm="1">
        <f t="array" aca="1" ref="A703" ca="1">INDIRECT($B$2&amp;"!"&amp;C703&amp;"15")</f>
        <v>allowHiding</v>
      </c>
      <c r="B703" s="390" cm="1">
        <f t="array" aca="1" ref="B703" ca="1">IFERROR(INDIRECT($B$2&amp;"!"&amp;C703&amp;D703),"")</f>
        <v>0</v>
      </c>
      <c r="C703" s="284" t="s">
        <v>116</v>
      </c>
      <c r="D703" s="281">
        <f t="shared" ca="1" si="54"/>
        <v>29</v>
      </c>
      <c r="F703" s="131" t="str">
        <f ca="1">IF(OR(B703="",B703=0),"","   "&amp;A703&amp;": "&amp;B703&amp;",")</f>
        <v/>
      </c>
    </row>
    <row r="704" spans="1:53" hidden="1">
      <c r="A704" s="123" t="str" cm="1">
        <f t="array" aca="1" ref="A704" ca="1">INDIRECT($B$2&amp;"!"&amp;C704&amp;"15")</f>
        <v>width</v>
      </c>
      <c r="B704" s="390" cm="1">
        <f t="array" aca="1" ref="B704" ca="1">IFERROR(INDIRECT($B$2&amp;"!"&amp;C704&amp;D704),"")</f>
        <v>0</v>
      </c>
      <c r="C704" s="284" t="s">
        <v>61</v>
      </c>
      <c r="D704" s="281">
        <f t="shared" ca="1" si="54"/>
        <v>29</v>
      </c>
      <c r="F704" s="131" t="str">
        <f ca="1">IF(OR(B704="",B704=0),"","   "&amp;A704&amp;": "&amp;B704&amp;",")</f>
        <v/>
      </c>
    </row>
    <row r="705" spans="1:53" hidden="1">
      <c r="A705" s="123" t="str" cm="1">
        <f t="array" aca="1" ref="A705" ca="1">INDIRECT($B$2&amp;"!"&amp;C705&amp;"15")</f>
        <v>visible</v>
      </c>
      <c r="B705" s="393" t="str" cm="1">
        <f t="array" aca="1" ref="B705" ca="1">IFERROR(INDIRECT($B$2&amp;"!"&amp;C705&amp;D705),"")</f>
        <v/>
      </c>
      <c r="C705" s="284" t="s">
        <v>117</v>
      </c>
      <c r="D705" s="281">
        <f t="shared" ca="1" si="54"/>
        <v>29</v>
      </c>
      <c r="F705" s="131" t="str">
        <f ca="1">IF(OR(B705="",B705,B705=0),"","   "&amp;A705&amp;": "&amp;B705&amp;",")</f>
        <v/>
      </c>
    </row>
    <row r="706" spans="1:53" hidden="1">
      <c r="A706" s="127" t="s">
        <v>1084</v>
      </c>
      <c r="B706" s="394"/>
      <c r="D706" s="281">
        <f t="shared" ca="1" si="54"/>
        <v>29</v>
      </c>
      <c r="F706" s="131" t="str">
        <f ca="1">IF(D705&gt;$O$2,"","},")</f>
        <v/>
      </c>
    </row>
    <row r="707" spans="1:53" hidden="1">
      <c r="A707" s="384" t="s">
        <v>1085</v>
      </c>
      <c r="B707" s="390" cm="1">
        <f t="array" aca="1" ref="B707" ca="1">IFERROR(INDIRECT($B$2&amp;"!"&amp;C707&amp;D707),"")</f>
        <v>0</v>
      </c>
      <c r="C707" s="280" t="s">
        <v>96</v>
      </c>
      <c r="D707" s="281">
        <f ca="1">IF(D706&gt;$O$2,0,IF(A707="eNd",1,0))+D706</f>
        <v>29</v>
      </c>
      <c r="F707" s="131" t="str">
        <f ca="1">IF(OR(B707="",B707=0),"","{  "&amp;A707&amp;": "&amp;CHAR(34)&amp;$B707&amp;CHAR(34)&amp;",")</f>
        <v/>
      </c>
    </row>
    <row r="708" spans="1:53" hidden="1">
      <c r="A708" s="123" t="str" cm="1">
        <f t="array" aca="1" ref="A708" ca="1">INDIRECT($B$2&amp;"!"&amp;C708&amp;"15")</f>
        <v>caption</v>
      </c>
      <c r="B708" s="390" t="str" cm="1">
        <f t="array" aca="1" ref="B708" ca="1">IFERROR(INDIRECT($B$2&amp;"!"&amp;C708&amp;D708),"")</f>
        <v/>
      </c>
      <c r="C708" s="280" t="s">
        <v>111</v>
      </c>
      <c r="D708" s="281">
        <f t="shared" ref="D708:D718" ca="1" si="55">IF(D707&gt;$O$2,0,IF(A708="eNd",1,0))+D707</f>
        <v>29</v>
      </c>
      <c r="F708" s="131" t="str">
        <f ca="1">IF(OR(B708="",B708=0),"","   "&amp;A708&amp;":"&amp;CHAR(34)&amp;B708&amp;CHAR(34)&amp;",")</f>
        <v/>
      </c>
    </row>
    <row r="709" spans="1:53" hidden="1">
      <c r="A709" s="123" t="str" cm="1">
        <f t="array" aca="1" ref="A709" ca="1">INDIRECT($B$2&amp;"!"&amp;C709&amp;"15")</f>
        <v>sortOrder</v>
      </c>
      <c r="B709" s="390" t="str" cm="1">
        <f t="array" aca="1" ref="B709" ca="1">IFERROR(INDIRECT($B$2&amp;"!"&amp;C709&amp;D709),"")</f>
        <v/>
      </c>
      <c r="C709" s="280" t="s">
        <v>118</v>
      </c>
      <c r="D709" s="281">
        <f t="shared" ca="1" si="55"/>
        <v>29</v>
      </c>
      <c r="F709" s="131" t="str">
        <f ca="1">IF(OR(B709="",B709=0),"","   "&amp;A709&amp;":"&amp;CHAR(34)&amp;B709&amp;CHAR(34)&amp;",")</f>
        <v/>
      </c>
    </row>
    <row r="710" spans="1:53" hidden="1">
      <c r="A710" s="123" t="str" cm="1">
        <f t="array" aca="1" ref="A710" ca="1">INDIRECT($B$2&amp;"!"&amp;C710&amp;"15")</f>
        <v>groupIndex</v>
      </c>
      <c r="B710" s="390" cm="1">
        <f t="array" aca="1" ref="B710" ca="1">IFERROR(INDIRECT($B$2&amp;"!"&amp;C710&amp;D710),"")</f>
        <v>0</v>
      </c>
      <c r="C710" s="281" t="s">
        <v>112</v>
      </c>
      <c r="D710" s="281">
        <f t="shared" ca="1" si="55"/>
        <v>29</v>
      </c>
      <c r="F710" s="131" t="str">
        <f ca="1">IF(OR(B710="",B710=0),"","   "&amp;A710&amp;": "&amp;B710-1&amp;",")</f>
        <v/>
      </c>
    </row>
    <row r="711" spans="1:53" hidden="1">
      <c r="A711" s="123" t="str" cm="1">
        <f t="array" aca="1" ref="A711" ca="1">INDIRECT($B$2&amp;"!"&amp;C711&amp;"15")</f>
        <v>dataType</v>
      </c>
      <c r="B711" s="390" cm="1">
        <f t="array" aca="1" ref="B711" ca="1">IFERROR(INDIRECT($B$2&amp;"!"&amp;C711&amp;D711),"")</f>
        <v>0</v>
      </c>
      <c r="C711" s="281" t="s">
        <v>113</v>
      </c>
      <c r="D711" s="281">
        <f t="shared" ca="1" si="55"/>
        <v>29</v>
      </c>
      <c r="F711" s="131" t="str">
        <f ca="1">IF(OR(B711="",B711=0),"","   "&amp;A711&amp;":"&amp;CHAR(34)&amp;B711&amp;CHAR(34)&amp;",")</f>
        <v/>
      </c>
    </row>
    <row r="712" spans="1:53" hidden="1">
      <c r="A712" s="123" t="str" cm="1">
        <f t="array" aca="1" ref="A712" ca="1">INDIRECT($B$2&amp;"!"&amp;C712&amp;"15")</f>
        <v>format</v>
      </c>
      <c r="B712" s="390" cm="1">
        <f t="array" aca="1" ref="B712" ca="1">IFERROR(INDIRECT($B$2&amp;"!"&amp;C712&amp;D712),"")</f>
        <v>0</v>
      </c>
      <c r="C712" s="281" t="s">
        <v>114</v>
      </c>
      <c r="D712" s="281">
        <f t="shared" ca="1" si="55"/>
        <v>29</v>
      </c>
      <c r="F712" s="131" t="str">
        <f ca="1">IF(OR(B712="",B712=0),"","   "&amp;A712&amp;":"&amp;B712&amp;",")</f>
        <v/>
      </c>
    </row>
    <row r="713" spans="1:53" hidden="1">
      <c r="A713" s="123" t="str" cm="1">
        <f t="array" aca="1" ref="A713" ca="1">INDIRECT($B$2&amp;"!"&amp;C713&amp;"15")</f>
        <v>editorType</v>
      </c>
      <c r="B713" s="390" cm="1">
        <f t="array" aca="1" ref="B713" ca="1">IFERROR(INDIRECT($B$2&amp;"!"&amp;C713&amp;D713),"")</f>
        <v>0</v>
      </c>
      <c r="C713" s="281" t="s">
        <v>119</v>
      </c>
      <c r="D713" s="281">
        <f ca="1">IF(D712&gt;$O$2,0,IF(A713="eNd",1,0))+D712</f>
        <v>29</v>
      </c>
      <c r="F713" s="131" t="str">
        <f ca="1">IF(OR(B713="",B713=0),"","   "&amp;A713&amp;":"&amp;CHAR(34)&amp;B713&amp;CHAR(34)&amp;",")</f>
        <v/>
      </c>
      <c r="G713" s="6"/>
      <c r="H713" s="6"/>
      <c r="I713" s="6"/>
      <c r="J713" s="6"/>
      <c r="K713" s="6"/>
      <c r="L713" s="6"/>
      <c r="M713" s="6"/>
      <c r="BA713" s="6"/>
    </row>
    <row r="714" spans="1:53" hidden="1">
      <c r="A714" s="123" t="str" cm="1">
        <f t="array" aca="1" ref="A714" ca="1">INDIRECT($B$2&amp;"!"&amp;C714&amp;"15")</f>
        <v>validationRules</v>
      </c>
      <c r="B714" s="390" cm="1">
        <f t="array" aca="1" ref="B714" ca="1">IFERROR(INDIRECT($B$2&amp;"!"&amp;C714&amp;D714),"")</f>
        <v>0</v>
      </c>
      <c r="C714" s="280" t="s">
        <v>115</v>
      </c>
      <c r="D714" s="281">
        <f ca="1">IF(D712&gt;$O$2,0,IF(A714="eNd",1,0))+D712</f>
        <v>29</v>
      </c>
      <c r="F714" s="131" t="str">
        <f ca="1">IF(B714,"   "&amp;A714&amp;": [{type: 'required',message: '"&amp;B708&amp;" is required' }],","")</f>
        <v/>
      </c>
    </row>
    <row r="715" spans="1:53" hidden="1">
      <c r="A715" s="123" t="str" cm="1">
        <f t="array" aca="1" ref="A715" ca="1">INDIRECT($B$2&amp;"!"&amp;C715&amp;"15")</f>
        <v>allowHiding</v>
      </c>
      <c r="B715" s="390" cm="1">
        <f t="array" aca="1" ref="B715" ca="1">IFERROR(INDIRECT($B$2&amp;"!"&amp;C715&amp;D715),"")</f>
        <v>0</v>
      </c>
      <c r="C715" s="284" t="s">
        <v>116</v>
      </c>
      <c r="D715" s="281">
        <f t="shared" ca="1" si="55"/>
        <v>29</v>
      </c>
      <c r="F715" s="131" t="str">
        <f ca="1">IF(OR(B715="",B715=0),"","   "&amp;A715&amp;": "&amp;B715&amp;",")</f>
        <v/>
      </c>
    </row>
    <row r="716" spans="1:53" hidden="1">
      <c r="A716" s="123" t="str" cm="1">
        <f t="array" aca="1" ref="A716" ca="1">INDIRECT($B$2&amp;"!"&amp;C716&amp;"15")</f>
        <v>width</v>
      </c>
      <c r="B716" s="390" cm="1">
        <f t="array" aca="1" ref="B716" ca="1">IFERROR(INDIRECT($B$2&amp;"!"&amp;C716&amp;D716),"")</f>
        <v>0</v>
      </c>
      <c r="C716" s="284" t="s">
        <v>61</v>
      </c>
      <c r="D716" s="281">
        <f t="shared" ca="1" si="55"/>
        <v>29</v>
      </c>
      <c r="F716" s="131" t="str">
        <f ca="1">IF(OR(B716="",B716=0),"","   "&amp;A716&amp;": "&amp;B716&amp;",")</f>
        <v/>
      </c>
    </row>
    <row r="717" spans="1:53" hidden="1">
      <c r="A717" s="123" t="str" cm="1">
        <f t="array" aca="1" ref="A717" ca="1">INDIRECT($B$2&amp;"!"&amp;C717&amp;"15")</f>
        <v>visible</v>
      </c>
      <c r="B717" s="393" t="str" cm="1">
        <f t="array" aca="1" ref="B717" ca="1">IFERROR(INDIRECT($B$2&amp;"!"&amp;C717&amp;D717),"")</f>
        <v/>
      </c>
      <c r="C717" s="284" t="s">
        <v>117</v>
      </c>
      <c r="D717" s="281">
        <f t="shared" ca="1" si="55"/>
        <v>29</v>
      </c>
      <c r="F717" s="131" t="str">
        <f ca="1">IF(OR(B717="",B717,B717=0),"","   "&amp;A717&amp;": "&amp;B717&amp;",")</f>
        <v/>
      </c>
    </row>
    <row r="718" spans="1:53" hidden="1">
      <c r="A718" s="127" t="s">
        <v>1084</v>
      </c>
      <c r="B718" s="394"/>
      <c r="D718" s="281">
        <f t="shared" ca="1" si="55"/>
        <v>29</v>
      </c>
      <c r="F718" s="131" t="str">
        <f ca="1">IF(D717&gt;$O$2,"","},")</f>
        <v/>
      </c>
    </row>
    <row r="719" spans="1:53" hidden="1">
      <c r="A719" s="384" t="s">
        <v>1085</v>
      </c>
      <c r="B719" s="390" cm="1">
        <f t="array" aca="1" ref="B719" ca="1">IFERROR(INDIRECT($B$2&amp;"!"&amp;C719&amp;D719),"")</f>
        <v>0</v>
      </c>
      <c r="C719" s="280" t="s">
        <v>96</v>
      </c>
      <c r="D719" s="281">
        <f ca="1">IF(D718&gt;$O$2,0,IF(A719="eNd",1,0))+D718</f>
        <v>29</v>
      </c>
      <c r="F719" s="131" t="str">
        <f ca="1">IF(OR(B719="",B719=0),"","{  "&amp;A719&amp;": "&amp;CHAR(34)&amp;$B719&amp;CHAR(34)&amp;",")</f>
        <v/>
      </c>
    </row>
    <row r="720" spans="1:53" hidden="1">
      <c r="A720" s="123" t="str" cm="1">
        <f t="array" aca="1" ref="A720" ca="1">INDIRECT($B$2&amp;"!"&amp;C720&amp;"15")</f>
        <v>caption</v>
      </c>
      <c r="B720" s="390" t="str" cm="1">
        <f t="array" aca="1" ref="B720" ca="1">IFERROR(INDIRECT($B$2&amp;"!"&amp;C720&amp;D720),"")</f>
        <v/>
      </c>
      <c r="C720" s="280" t="s">
        <v>111</v>
      </c>
      <c r="D720" s="281">
        <f t="shared" ref="D720:D730" ca="1" si="56">IF(D719&gt;$O$2,0,IF(A720="eNd",1,0))+D719</f>
        <v>29</v>
      </c>
      <c r="F720" s="131" t="str">
        <f ca="1">IF(OR(B720="",B720=0),"","   "&amp;A720&amp;":"&amp;CHAR(34)&amp;B720&amp;CHAR(34)&amp;",")</f>
        <v/>
      </c>
    </row>
    <row r="721" spans="1:53" hidden="1">
      <c r="A721" s="123" t="str" cm="1">
        <f t="array" aca="1" ref="A721" ca="1">INDIRECT($B$2&amp;"!"&amp;C721&amp;"15")</f>
        <v>sortOrder</v>
      </c>
      <c r="B721" s="390" t="str" cm="1">
        <f t="array" aca="1" ref="B721" ca="1">IFERROR(INDIRECT($B$2&amp;"!"&amp;C721&amp;D721),"")</f>
        <v/>
      </c>
      <c r="C721" s="280" t="s">
        <v>118</v>
      </c>
      <c r="D721" s="281">
        <f t="shared" ca="1" si="56"/>
        <v>29</v>
      </c>
      <c r="F721" s="131" t="str">
        <f ca="1">IF(OR(B721="",B721=0),"","   "&amp;A721&amp;":"&amp;CHAR(34)&amp;B721&amp;CHAR(34)&amp;",")</f>
        <v/>
      </c>
    </row>
    <row r="722" spans="1:53" hidden="1">
      <c r="A722" s="123" t="str" cm="1">
        <f t="array" aca="1" ref="A722" ca="1">INDIRECT($B$2&amp;"!"&amp;C722&amp;"15")</f>
        <v>groupIndex</v>
      </c>
      <c r="B722" s="390" cm="1">
        <f t="array" aca="1" ref="B722" ca="1">IFERROR(INDIRECT($B$2&amp;"!"&amp;C722&amp;D722),"")</f>
        <v>0</v>
      </c>
      <c r="C722" s="281" t="s">
        <v>112</v>
      </c>
      <c r="D722" s="281">
        <f t="shared" ca="1" si="56"/>
        <v>29</v>
      </c>
      <c r="F722" s="131" t="str">
        <f ca="1">IF(OR(B722="",B722=0),"","   "&amp;A722&amp;": "&amp;B722-1&amp;",")</f>
        <v/>
      </c>
    </row>
    <row r="723" spans="1:53" hidden="1">
      <c r="A723" s="123" t="str" cm="1">
        <f t="array" aca="1" ref="A723" ca="1">INDIRECT($B$2&amp;"!"&amp;C723&amp;"15")</f>
        <v>dataType</v>
      </c>
      <c r="B723" s="390" cm="1">
        <f t="array" aca="1" ref="B723" ca="1">IFERROR(INDIRECT($B$2&amp;"!"&amp;C723&amp;D723),"")</f>
        <v>0</v>
      </c>
      <c r="C723" s="281" t="s">
        <v>113</v>
      </c>
      <c r="D723" s="281">
        <f t="shared" ca="1" si="56"/>
        <v>29</v>
      </c>
      <c r="F723" s="131" t="str">
        <f ca="1">IF(OR(B723="",B723=0),"","   "&amp;A723&amp;":"&amp;CHAR(34)&amp;B723&amp;CHAR(34)&amp;",")</f>
        <v/>
      </c>
    </row>
    <row r="724" spans="1:53" hidden="1">
      <c r="A724" s="123" t="str" cm="1">
        <f t="array" aca="1" ref="A724" ca="1">INDIRECT($B$2&amp;"!"&amp;C724&amp;"15")</f>
        <v>format</v>
      </c>
      <c r="B724" s="390" cm="1">
        <f t="array" aca="1" ref="B724" ca="1">IFERROR(INDIRECT($B$2&amp;"!"&amp;C724&amp;D724),"")</f>
        <v>0</v>
      </c>
      <c r="C724" s="281" t="s">
        <v>114</v>
      </c>
      <c r="D724" s="281">
        <f t="shared" ca="1" si="56"/>
        <v>29</v>
      </c>
      <c r="F724" s="131" t="str">
        <f ca="1">IF(OR(B724="",B724=0),"","   "&amp;A724&amp;":"&amp;B724&amp;",")</f>
        <v/>
      </c>
    </row>
    <row r="725" spans="1:53" hidden="1">
      <c r="A725" s="123" t="str" cm="1">
        <f t="array" aca="1" ref="A725" ca="1">INDIRECT($B$2&amp;"!"&amp;C725&amp;"15")</f>
        <v>editorType</v>
      </c>
      <c r="B725" s="390" cm="1">
        <f t="array" aca="1" ref="B725" ca="1">IFERROR(INDIRECT($B$2&amp;"!"&amp;C725&amp;D725),"")</f>
        <v>0</v>
      </c>
      <c r="C725" s="281" t="s">
        <v>119</v>
      </c>
      <c r="D725" s="281">
        <f ca="1">IF(D724&gt;$O$2,0,IF(A725="eNd",1,0))+D724</f>
        <v>29</v>
      </c>
      <c r="F725" s="131" t="str">
        <f ca="1">IF(OR(B725="",B725=0),"","   "&amp;A725&amp;":"&amp;CHAR(34)&amp;B725&amp;CHAR(34)&amp;",")</f>
        <v/>
      </c>
      <c r="G725" s="6"/>
      <c r="H725" s="6"/>
      <c r="I725" s="6"/>
      <c r="J725" s="6"/>
      <c r="K725" s="6"/>
      <c r="L725" s="6"/>
      <c r="M725" s="6"/>
      <c r="BA725" s="6"/>
    </row>
    <row r="726" spans="1:53" hidden="1">
      <c r="A726" s="123" t="str" cm="1">
        <f t="array" aca="1" ref="A726" ca="1">INDIRECT($B$2&amp;"!"&amp;C726&amp;"15")</f>
        <v>validationRules</v>
      </c>
      <c r="B726" s="390" cm="1">
        <f t="array" aca="1" ref="B726" ca="1">IFERROR(INDIRECT($B$2&amp;"!"&amp;C726&amp;D726),"")</f>
        <v>0</v>
      </c>
      <c r="C726" s="280" t="s">
        <v>115</v>
      </c>
      <c r="D726" s="281">
        <f ca="1">IF(D724&gt;$O$2,0,IF(A726="eNd",1,0))+D724</f>
        <v>29</v>
      </c>
      <c r="F726" s="131" t="str">
        <f ca="1">IF(B726,"   "&amp;A726&amp;": [{type: 'required',message: '"&amp;B720&amp;" is required' }],","")</f>
        <v/>
      </c>
    </row>
    <row r="727" spans="1:53" hidden="1">
      <c r="A727" s="123" t="str" cm="1">
        <f t="array" aca="1" ref="A727" ca="1">INDIRECT($B$2&amp;"!"&amp;C727&amp;"15")</f>
        <v>allowHiding</v>
      </c>
      <c r="B727" s="390" cm="1">
        <f t="array" aca="1" ref="B727" ca="1">IFERROR(INDIRECT($B$2&amp;"!"&amp;C727&amp;D727),"")</f>
        <v>0</v>
      </c>
      <c r="C727" s="284" t="s">
        <v>116</v>
      </c>
      <c r="D727" s="281">
        <f t="shared" ca="1" si="56"/>
        <v>29</v>
      </c>
      <c r="F727" s="131" t="str">
        <f ca="1">IF(OR(B727="",B727=0),"","   "&amp;A727&amp;": "&amp;B727&amp;",")</f>
        <v/>
      </c>
    </row>
    <row r="728" spans="1:53" hidden="1">
      <c r="A728" s="123" t="str" cm="1">
        <f t="array" aca="1" ref="A728" ca="1">INDIRECT($B$2&amp;"!"&amp;C728&amp;"15")</f>
        <v>width</v>
      </c>
      <c r="B728" s="390" cm="1">
        <f t="array" aca="1" ref="B728" ca="1">IFERROR(INDIRECT($B$2&amp;"!"&amp;C728&amp;D728),"")</f>
        <v>0</v>
      </c>
      <c r="C728" s="284" t="s">
        <v>61</v>
      </c>
      <c r="D728" s="281">
        <f t="shared" ca="1" si="56"/>
        <v>29</v>
      </c>
      <c r="F728" s="131" t="str">
        <f ca="1">IF(OR(B728="",B728=0),"","   "&amp;A728&amp;": "&amp;B728&amp;",")</f>
        <v/>
      </c>
    </row>
    <row r="729" spans="1:53" hidden="1">
      <c r="A729" s="123" t="str" cm="1">
        <f t="array" aca="1" ref="A729" ca="1">INDIRECT($B$2&amp;"!"&amp;C729&amp;"15")</f>
        <v>visible</v>
      </c>
      <c r="B729" s="393" t="str" cm="1">
        <f t="array" aca="1" ref="B729" ca="1">IFERROR(INDIRECT($B$2&amp;"!"&amp;C729&amp;D729),"")</f>
        <v/>
      </c>
      <c r="C729" s="284" t="s">
        <v>117</v>
      </c>
      <c r="D729" s="281">
        <f t="shared" ca="1" si="56"/>
        <v>29</v>
      </c>
      <c r="F729" s="131" t="str">
        <f ca="1">IF(OR(B729="",B729,B729=0),"","   "&amp;A729&amp;": "&amp;B729&amp;",")</f>
        <v/>
      </c>
    </row>
    <row r="730" spans="1:53" hidden="1">
      <c r="A730" s="127" t="s">
        <v>1084</v>
      </c>
      <c r="B730" s="394"/>
      <c r="D730" s="281">
        <f t="shared" ca="1" si="56"/>
        <v>29</v>
      </c>
      <c r="F730" s="131" t="str">
        <f ca="1">IF(D729&gt;$O$2,"","},")</f>
        <v/>
      </c>
    </row>
    <row r="731" spans="1:53" hidden="1">
      <c r="A731" s="384" t="s">
        <v>1085</v>
      </c>
      <c r="B731" s="390" cm="1">
        <f t="array" aca="1" ref="B731" ca="1">IFERROR(INDIRECT($B$2&amp;"!"&amp;C731&amp;D731),"")</f>
        <v>0</v>
      </c>
      <c r="C731" s="280" t="s">
        <v>96</v>
      </c>
      <c r="D731" s="281">
        <f ca="1">IF(D730&gt;$O$2,0,IF(A731="eNd",1,0))+D730</f>
        <v>29</v>
      </c>
      <c r="F731" s="131" t="str">
        <f ca="1">IF(OR(B731="",B731=0),"","{  "&amp;A731&amp;": "&amp;CHAR(34)&amp;$B731&amp;CHAR(34)&amp;",")</f>
        <v/>
      </c>
    </row>
    <row r="732" spans="1:53" hidden="1">
      <c r="A732" s="123" t="str" cm="1">
        <f t="array" aca="1" ref="A732" ca="1">INDIRECT($B$2&amp;"!"&amp;C732&amp;"15")</f>
        <v>caption</v>
      </c>
      <c r="B732" s="390" t="str" cm="1">
        <f t="array" aca="1" ref="B732" ca="1">IFERROR(INDIRECT($B$2&amp;"!"&amp;C732&amp;D732),"")</f>
        <v/>
      </c>
      <c r="C732" s="280" t="s">
        <v>111</v>
      </c>
      <c r="D732" s="281">
        <f t="shared" ref="D732:D742" ca="1" si="57">IF(D731&gt;$O$2,0,IF(A732="eNd",1,0))+D731</f>
        <v>29</v>
      </c>
      <c r="F732" s="131" t="str">
        <f ca="1">IF(OR(B732="",B732=0),"","   "&amp;A732&amp;":"&amp;CHAR(34)&amp;B732&amp;CHAR(34)&amp;",")</f>
        <v/>
      </c>
    </row>
    <row r="733" spans="1:53" hidden="1">
      <c r="A733" s="123" t="str" cm="1">
        <f t="array" aca="1" ref="A733" ca="1">INDIRECT($B$2&amp;"!"&amp;C733&amp;"15")</f>
        <v>sortOrder</v>
      </c>
      <c r="B733" s="390" t="str" cm="1">
        <f t="array" aca="1" ref="B733" ca="1">IFERROR(INDIRECT($B$2&amp;"!"&amp;C733&amp;D733),"")</f>
        <v/>
      </c>
      <c r="C733" s="280" t="s">
        <v>118</v>
      </c>
      <c r="D733" s="281">
        <f t="shared" ca="1" si="57"/>
        <v>29</v>
      </c>
      <c r="F733" s="131" t="str">
        <f ca="1">IF(OR(B733="",B733=0),"","   "&amp;A733&amp;":"&amp;CHAR(34)&amp;B733&amp;CHAR(34)&amp;",")</f>
        <v/>
      </c>
    </row>
    <row r="734" spans="1:53" hidden="1">
      <c r="A734" s="123" t="str" cm="1">
        <f t="array" aca="1" ref="A734" ca="1">INDIRECT($B$2&amp;"!"&amp;C734&amp;"15")</f>
        <v>groupIndex</v>
      </c>
      <c r="B734" s="390" cm="1">
        <f t="array" aca="1" ref="B734" ca="1">IFERROR(INDIRECT($B$2&amp;"!"&amp;C734&amp;D734),"")</f>
        <v>0</v>
      </c>
      <c r="C734" s="281" t="s">
        <v>112</v>
      </c>
      <c r="D734" s="281">
        <f t="shared" ca="1" si="57"/>
        <v>29</v>
      </c>
      <c r="F734" s="131" t="str">
        <f ca="1">IF(OR(B734="",B734=0),"","   "&amp;A734&amp;": "&amp;B734-1&amp;",")</f>
        <v/>
      </c>
    </row>
    <row r="735" spans="1:53" hidden="1">
      <c r="A735" s="123" t="str" cm="1">
        <f t="array" aca="1" ref="A735" ca="1">INDIRECT($B$2&amp;"!"&amp;C735&amp;"15")</f>
        <v>dataType</v>
      </c>
      <c r="B735" s="390" cm="1">
        <f t="array" aca="1" ref="B735" ca="1">IFERROR(INDIRECT($B$2&amp;"!"&amp;C735&amp;D735),"")</f>
        <v>0</v>
      </c>
      <c r="C735" s="281" t="s">
        <v>113</v>
      </c>
      <c r="D735" s="281">
        <f t="shared" ca="1" si="57"/>
        <v>29</v>
      </c>
      <c r="F735" s="131" t="str">
        <f ca="1">IF(OR(B735="",B735=0),"","   "&amp;A735&amp;":"&amp;CHAR(34)&amp;B735&amp;CHAR(34)&amp;",")</f>
        <v/>
      </c>
    </row>
    <row r="736" spans="1:53" hidden="1">
      <c r="A736" s="123" t="str" cm="1">
        <f t="array" aca="1" ref="A736" ca="1">INDIRECT($B$2&amp;"!"&amp;C736&amp;"15")</f>
        <v>format</v>
      </c>
      <c r="B736" s="390" cm="1">
        <f t="array" aca="1" ref="B736" ca="1">IFERROR(INDIRECT($B$2&amp;"!"&amp;C736&amp;D736),"")</f>
        <v>0</v>
      </c>
      <c r="C736" s="281" t="s">
        <v>114</v>
      </c>
      <c r="D736" s="281">
        <f t="shared" ca="1" si="57"/>
        <v>29</v>
      </c>
      <c r="F736" s="131" t="str">
        <f ca="1">IF(OR(B736="",B736=0),"","   "&amp;A736&amp;":"&amp;B736&amp;",")</f>
        <v/>
      </c>
    </row>
    <row r="737" spans="1:53" hidden="1">
      <c r="A737" s="123" t="str" cm="1">
        <f t="array" aca="1" ref="A737" ca="1">INDIRECT($B$2&amp;"!"&amp;C737&amp;"15")</f>
        <v>editorType</v>
      </c>
      <c r="B737" s="390" cm="1">
        <f t="array" aca="1" ref="B737" ca="1">IFERROR(INDIRECT($B$2&amp;"!"&amp;C737&amp;D737),"")</f>
        <v>0</v>
      </c>
      <c r="C737" s="281" t="s">
        <v>119</v>
      </c>
      <c r="D737" s="281">
        <f ca="1">IF(D736&gt;$O$2,0,IF(A737="eNd",1,0))+D736</f>
        <v>29</v>
      </c>
      <c r="F737" s="131" t="str">
        <f ca="1">IF(OR(B737="",B737=0),"","   "&amp;A737&amp;":"&amp;CHAR(34)&amp;B737&amp;CHAR(34)&amp;",")</f>
        <v/>
      </c>
      <c r="G737" s="6"/>
      <c r="H737" s="6"/>
      <c r="I737" s="6"/>
      <c r="J737" s="6"/>
      <c r="K737" s="6"/>
      <c r="L737" s="6"/>
      <c r="M737" s="6"/>
      <c r="BA737" s="6"/>
    </row>
    <row r="738" spans="1:53" hidden="1">
      <c r="A738" s="123" t="str" cm="1">
        <f t="array" aca="1" ref="A738" ca="1">INDIRECT($B$2&amp;"!"&amp;C738&amp;"15")</f>
        <v>validationRules</v>
      </c>
      <c r="B738" s="390" cm="1">
        <f t="array" aca="1" ref="B738" ca="1">IFERROR(INDIRECT($B$2&amp;"!"&amp;C738&amp;D738),"")</f>
        <v>0</v>
      </c>
      <c r="C738" s="280" t="s">
        <v>115</v>
      </c>
      <c r="D738" s="281">
        <f ca="1">IF(D736&gt;$O$2,0,IF(A738="eNd",1,0))+D736</f>
        <v>29</v>
      </c>
      <c r="F738" s="131" t="str">
        <f ca="1">IF(B738,"   "&amp;A738&amp;": [{type: 'required',message: '"&amp;B732&amp;" is required' }],","")</f>
        <v/>
      </c>
    </row>
    <row r="739" spans="1:53" hidden="1">
      <c r="A739" s="123" t="str" cm="1">
        <f t="array" aca="1" ref="A739" ca="1">INDIRECT($B$2&amp;"!"&amp;C739&amp;"15")</f>
        <v>allowHiding</v>
      </c>
      <c r="B739" s="390" cm="1">
        <f t="array" aca="1" ref="B739" ca="1">IFERROR(INDIRECT($B$2&amp;"!"&amp;C739&amp;D739),"")</f>
        <v>0</v>
      </c>
      <c r="C739" s="284" t="s">
        <v>116</v>
      </c>
      <c r="D739" s="281">
        <f t="shared" ca="1" si="57"/>
        <v>29</v>
      </c>
      <c r="F739" s="131" t="str">
        <f ca="1">IF(OR(B739="",B739=0),"","   "&amp;A739&amp;": "&amp;B739&amp;",")</f>
        <v/>
      </c>
    </row>
    <row r="740" spans="1:53" hidden="1">
      <c r="A740" s="123" t="str" cm="1">
        <f t="array" aca="1" ref="A740" ca="1">INDIRECT($B$2&amp;"!"&amp;C740&amp;"15")</f>
        <v>width</v>
      </c>
      <c r="B740" s="390" cm="1">
        <f t="array" aca="1" ref="B740" ca="1">IFERROR(INDIRECT($B$2&amp;"!"&amp;C740&amp;D740),"")</f>
        <v>0</v>
      </c>
      <c r="C740" s="284" t="s">
        <v>61</v>
      </c>
      <c r="D740" s="281">
        <f t="shared" ca="1" si="57"/>
        <v>29</v>
      </c>
      <c r="F740" s="131" t="str">
        <f ca="1">IF(OR(B740="",B740=0),"","   "&amp;A740&amp;": "&amp;B740&amp;",")</f>
        <v/>
      </c>
    </row>
    <row r="741" spans="1:53" hidden="1">
      <c r="A741" s="123" t="str" cm="1">
        <f t="array" aca="1" ref="A741" ca="1">INDIRECT($B$2&amp;"!"&amp;C741&amp;"15")</f>
        <v>visible</v>
      </c>
      <c r="B741" s="393" t="str" cm="1">
        <f t="array" aca="1" ref="B741" ca="1">IFERROR(INDIRECT($B$2&amp;"!"&amp;C741&amp;D741),"")</f>
        <v/>
      </c>
      <c r="C741" s="284" t="s">
        <v>117</v>
      </c>
      <c r="D741" s="281">
        <f t="shared" ca="1" si="57"/>
        <v>29</v>
      </c>
      <c r="F741" s="131" t="str">
        <f ca="1">IF(OR(B741="",B741,B741=0),"","   "&amp;A741&amp;": "&amp;B741&amp;",")</f>
        <v/>
      </c>
    </row>
    <row r="742" spans="1:53" hidden="1">
      <c r="A742" s="127" t="s">
        <v>1084</v>
      </c>
      <c r="B742" s="394"/>
      <c r="D742" s="281">
        <f t="shared" ca="1" si="57"/>
        <v>29</v>
      </c>
      <c r="F742" s="131" t="str">
        <f ca="1">IF(D741&gt;$O$2,"","},")</f>
        <v/>
      </c>
    </row>
    <row r="743" spans="1:53" hidden="1">
      <c r="A743" s="384" t="s">
        <v>1085</v>
      </c>
      <c r="B743" s="390" cm="1">
        <f t="array" aca="1" ref="B743" ca="1">IFERROR(INDIRECT($B$2&amp;"!"&amp;C743&amp;D743),"")</f>
        <v>0</v>
      </c>
      <c r="C743" s="280" t="s">
        <v>96</v>
      </c>
      <c r="D743" s="281">
        <f ca="1">IF(D742&gt;$O$2,0,IF(A743="eNd",1,0))+D742</f>
        <v>29</v>
      </c>
      <c r="F743" s="131" t="str">
        <f ca="1">IF(OR(B743="",B743=0),"","{  "&amp;A743&amp;": "&amp;CHAR(34)&amp;$B743&amp;CHAR(34)&amp;",")</f>
        <v/>
      </c>
    </row>
    <row r="744" spans="1:53" hidden="1">
      <c r="A744" s="123" t="str" cm="1">
        <f t="array" aca="1" ref="A744" ca="1">INDIRECT($B$2&amp;"!"&amp;C744&amp;"15")</f>
        <v>caption</v>
      </c>
      <c r="B744" s="390" t="str" cm="1">
        <f t="array" aca="1" ref="B744" ca="1">IFERROR(INDIRECT($B$2&amp;"!"&amp;C744&amp;D744),"")</f>
        <v/>
      </c>
      <c r="C744" s="280" t="s">
        <v>111</v>
      </c>
      <c r="D744" s="281">
        <f t="shared" ref="D744:D754" ca="1" si="58">IF(D743&gt;$O$2,0,IF(A744="eNd",1,0))+D743</f>
        <v>29</v>
      </c>
      <c r="F744" s="131" t="str">
        <f ca="1">IF(OR(B744="",B744=0),"","   "&amp;A744&amp;":"&amp;CHAR(34)&amp;B744&amp;CHAR(34)&amp;",")</f>
        <v/>
      </c>
    </row>
    <row r="745" spans="1:53" hidden="1">
      <c r="A745" s="123" t="str" cm="1">
        <f t="array" aca="1" ref="A745" ca="1">INDIRECT($B$2&amp;"!"&amp;C745&amp;"15")</f>
        <v>sortOrder</v>
      </c>
      <c r="B745" s="390" t="str" cm="1">
        <f t="array" aca="1" ref="B745" ca="1">IFERROR(INDIRECT($B$2&amp;"!"&amp;C745&amp;D745),"")</f>
        <v/>
      </c>
      <c r="C745" s="280" t="s">
        <v>118</v>
      </c>
      <c r="D745" s="281">
        <f t="shared" ca="1" si="58"/>
        <v>29</v>
      </c>
      <c r="F745" s="131" t="str">
        <f ca="1">IF(OR(B745="",B745=0),"","   "&amp;A745&amp;":"&amp;CHAR(34)&amp;B745&amp;CHAR(34)&amp;",")</f>
        <v/>
      </c>
    </row>
    <row r="746" spans="1:53" hidden="1">
      <c r="A746" s="123" t="str" cm="1">
        <f t="array" aca="1" ref="A746" ca="1">INDIRECT($B$2&amp;"!"&amp;C746&amp;"15")</f>
        <v>groupIndex</v>
      </c>
      <c r="B746" s="390" cm="1">
        <f t="array" aca="1" ref="B746" ca="1">IFERROR(INDIRECT($B$2&amp;"!"&amp;C746&amp;D746),"")</f>
        <v>0</v>
      </c>
      <c r="C746" s="281" t="s">
        <v>112</v>
      </c>
      <c r="D746" s="281">
        <f t="shared" ca="1" si="58"/>
        <v>29</v>
      </c>
      <c r="F746" s="131" t="str">
        <f ca="1">IF(OR(B746="",B746=0),"","   "&amp;A746&amp;": "&amp;B746-1&amp;",")</f>
        <v/>
      </c>
    </row>
    <row r="747" spans="1:53" hidden="1">
      <c r="A747" s="123" t="str" cm="1">
        <f t="array" aca="1" ref="A747" ca="1">INDIRECT($B$2&amp;"!"&amp;C747&amp;"15")</f>
        <v>dataType</v>
      </c>
      <c r="B747" s="390" cm="1">
        <f t="array" aca="1" ref="B747" ca="1">IFERROR(INDIRECT($B$2&amp;"!"&amp;C747&amp;D747),"")</f>
        <v>0</v>
      </c>
      <c r="C747" s="281" t="s">
        <v>113</v>
      </c>
      <c r="D747" s="281">
        <f t="shared" ca="1" si="58"/>
        <v>29</v>
      </c>
      <c r="F747" s="131" t="str">
        <f ca="1">IF(OR(B747="",B747=0),"","   "&amp;A747&amp;":"&amp;CHAR(34)&amp;B747&amp;CHAR(34)&amp;",")</f>
        <v/>
      </c>
    </row>
    <row r="748" spans="1:53" hidden="1">
      <c r="A748" s="123" t="str" cm="1">
        <f t="array" aca="1" ref="A748" ca="1">INDIRECT($B$2&amp;"!"&amp;C748&amp;"15")</f>
        <v>format</v>
      </c>
      <c r="B748" s="390" cm="1">
        <f t="array" aca="1" ref="B748" ca="1">IFERROR(INDIRECT($B$2&amp;"!"&amp;C748&amp;D748),"")</f>
        <v>0</v>
      </c>
      <c r="C748" s="281" t="s">
        <v>114</v>
      </c>
      <c r="D748" s="281">
        <f t="shared" ca="1" si="58"/>
        <v>29</v>
      </c>
      <c r="F748" s="131" t="str">
        <f ca="1">IF(OR(B748="",B748=0),"","   "&amp;A748&amp;":"&amp;B748&amp;",")</f>
        <v/>
      </c>
    </row>
    <row r="749" spans="1:53" hidden="1">
      <c r="A749" s="123" t="str" cm="1">
        <f t="array" aca="1" ref="A749" ca="1">INDIRECT($B$2&amp;"!"&amp;C749&amp;"15")</f>
        <v>editorType</v>
      </c>
      <c r="B749" s="390" cm="1">
        <f t="array" aca="1" ref="B749" ca="1">IFERROR(INDIRECT($B$2&amp;"!"&amp;C749&amp;D749),"")</f>
        <v>0</v>
      </c>
      <c r="C749" s="281" t="s">
        <v>119</v>
      </c>
      <c r="D749" s="281">
        <f ca="1">IF(D748&gt;$O$2,0,IF(A749="eNd",1,0))+D748</f>
        <v>29</v>
      </c>
      <c r="F749" s="131" t="str">
        <f ca="1">IF(OR(B749="",B749=0),"","   "&amp;A749&amp;":"&amp;CHAR(34)&amp;B749&amp;CHAR(34)&amp;",")</f>
        <v/>
      </c>
      <c r="G749" s="6"/>
      <c r="H749" s="6"/>
      <c r="I749" s="6"/>
      <c r="J749" s="6"/>
      <c r="K749" s="6"/>
      <c r="L749" s="6"/>
      <c r="M749" s="6"/>
      <c r="BA749" s="6"/>
    </row>
    <row r="750" spans="1:53" hidden="1">
      <c r="A750" s="123" t="str" cm="1">
        <f t="array" aca="1" ref="A750" ca="1">INDIRECT($B$2&amp;"!"&amp;C750&amp;"15")</f>
        <v>validationRules</v>
      </c>
      <c r="B750" s="390" cm="1">
        <f t="array" aca="1" ref="B750" ca="1">IFERROR(INDIRECT($B$2&amp;"!"&amp;C750&amp;D750),"")</f>
        <v>0</v>
      </c>
      <c r="C750" s="280" t="s">
        <v>115</v>
      </c>
      <c r="D750" s="281">
        <f ca="1">IF(D748&gt;$O$2,0,IF(A750="eNd",1,0))+D748</f>
        <v>29</v>
      </c>
      <c r="F750" s="131" t="str">
        <f ca="1">IF(B750,"   "&amp;A750&amp;": [{type: 'required',message: '"&amp;B744&amp;" is required' }],","")</f>
        <v/>
      </c>
    </row>
    <row r="751" spans="1:53" hidden="1">
      <c r="A751" s="123" t="str" cm="1">
        <f t="array" aca="1" ref="A751" ca="1">INDIRECT($B$2&amp;"!"&amp;C751&amp;"15")</f>
        <v>allowHiding</v>
      </c>
      <c r="B751" s="390" cm="1">
        <f t="array" aca="1" ref="B751" ca="1">IFERROR(INDIRECT($B$2&amp;"!"&amp;C751&amp;D751),"")</f>
        <v>0</v>
      </c>
      <c r="C751" s="284" t="s">
        <v>116</v>
      </c>
      <c r="D751" s="281">
        <f t="shared" ca="1" si="58"/>
        <v>29</v>
      </c>
      <c r="F751" s="131" t="str">
        <f ca="1">IF(OR(B751="",B751=0),"","   "&amp;A751&amp;": "&amp;B751&amp;",")</f>
        <v/>
      </c>
    </row>
    <row r="752" spans="1:53" hidden="1">
      <c r="A752" s="123" t="str" cm="1">
        <f t="array" aca="1" ref="A752" ca="1">INDIRECT($B$2&amp;"!"&amp;C752&amp;"15")</f>
        <v>width</v>
      </c>
      <c r="B752" s="390" cm="1">
        <f t="array" aca="1" ref="B752" ca="1">IFERROR(INDIRECT($B$2&amp;"!"&amp;C752&amp;D752),"")</f>
        <v>0</v>
      </c>
      <c r="C752" s="284" t="s">
        <v>61</v>
      </c>
      <c r="D752" s="281">
        <f t="shared" ca="1" si="58"/>
        <v>29</v>
      </c>
      <c r="F752" s="131" t="str">
        <f ca="1">IF(OR(B752="",B752=0),"","   "&amp;A752&amp;": "&amp;B752&amp;",")</f>
        <v/>
      </c>
    </row>
    <row r="753" spans="1:53" hidden="1">
      <c r="A753" s="123" t="str" cm="1">
        <f t="array" aca="1" ref="A753" ca="1">INDIRECT($B$2&amp;"!"&amp;C753&amp;"15")</f>
        <v>visible</v>
      </c>
      <c r="B753" s="393" t="str" cm="1">
        <f t="array" aca="1" ref="B753" ca="1">IFERROR(INDIRECT($B$2&amp;"!"&amp;C753&amp;D753),"")</f>
        <v/>
      </c>
      <c r="C753" s="284" t="s">
        <v>117</v>
      </c>
      <c r="D753" s="281">
        <f t="shared" ca="1" si="58"/>
        <v>29</v>
      </c>
      <c r="F753" s="131" t="str">
        <f ca="1">IF(OR(B753="",B753,B753=0),"","   "&amp;A753&amp;": "&amp;B753&amp;",")</f>
        <v/>
      </c>
    </row>
    <row r="754" spans="1:53" hidden="1">
      <c r="A754" s="127" t="s">
        <v>1084</v>
      </c>
      <c r="B754" s="394"/>
      <c r="D754" s="281">
        <f t="shared" ca="1" si="58"/>
        <v>29</v>
      </c>
      <c r="F754" s="131" t="str">
        <f ca="1">IF(D753&gt;$O$2,"","},")</f>
        <v/>
      </c>
    </row>
    <row r="755" spans="1:53" hidden="1">
      <c r="A755" s="384" t="s">
        <v>1085</v>
      </c>
      <c r="B755" s="390" cm="1">
        <f t="array" aca="1" ref="B755" ca="1">IFERROR(INDIRECT($B$2&amp;"!"&amp;C755&amp;D755),"")</f>
        <v>0</v>
      </c>
      <c r="C755" s="280" t="s">
        <v>96</v>
      </c>
      <c r="D755" s="281">
        <f ca="1">IF(D754&gt;$O$2,0,IF(A755="eNd",1,0))+D754</f>
        <v>29</v>
      </c>
      <c r="F755" s="131" t="str">
        <f ca="1">IF(OR(B755="",B755=0),"","{  "&amp;A755&amp;": "&amp;CHAR(34)&amp;$B755&amp;CHAR(34)&amp;",")</f>
        <v/>
      </c>
    </row>
    <row r="756" spans="1:53" hidden="1">
      <c r="A756" s="123" t="str" cm="1">
        <f t="array" aca="1" ref="A756" ca="1">INDIRECT($B$2&amp;"!"&amp;C756&amp;"15")</f>
        <v>caption</v>
      </c>
      <c r="B756" s="390" t="str" cm="1">
        <f t="array" aca="1" ref="B756" ca="1">IFERROR(INDIRECT($B$2&amp;"!"&amp;C756&amp;D756),"")</f>
        <v/>
      </c>
      <c r="C756" s="280" t="s">
        <v>111</v>
      </c>
      <c r="D756" s="281">
        <f t="shared" ref="D756:D766" ca="1" si="59">IF(D755&gt;$O$2,0,IF(A756="eNd",1,0))+D755</f>
        <v>29</v>
      </c>
      <c r="F756" s="131" t="str">
        <f ca="1">IF(OR(B756="",B756=0),"","   "&amp;A756&amp;":"&amp;CHAR(34)&amp;B756&amp;CHAR(34)&amp;",")</f>
        <v/>
      </c>
    </row>
    <row r="757" spans="1:53" hidden="1">
      <c r="A757" s="123" t="str" cm="1">
        <f t="array" aca="1" ref="A757" ca="1">INDIRECT($B$2&amp;"!"&amp;C757&amp;"15")</f>
        <v>sortOrder</v>
      </c>
      <c r="B757" s="390" t="str" cm="1">
        <f t="array" aca="1" ref="B757" ca="1">IFERROR(INDIRECT($B$2&amp;"!"&amp;C757&amp;D757),"")</f>
        <v/>
      </c>
      <c r="C757" s="280" t="s">
        <v>118</v>
      </c>
      <c r="D757" s="281">
        <f t="shared" ca="1" si="59"/>
        <v>29</v>
      </c>
      <c r="F757" s="131" t="str">
        <f ca="1">IF(OR(B757="",B757=0),"","   "&amp;A757&amp;":"&amp;CHAR(34)&amp;B757&amp;CHAR(34)&amp;",")</f>
        <v/>
      </c>
    </row>
    <row r="758" spans="1:53" hidden="1">
      <c r="A758" s="123" t="str" cm="1">
        <f t="array" aca="1" ref="A758" ca="1">INDIRECT($B$2&amp;"!"&amp;C758&amp;"15")</f>
        <v>groupIndex</v>
      </c>
      <c r="B758" s="390" cm="1">
        <f t="array" aca="1" ref="B758" ca="1">IFERROR(INDIRECT($B$2&amp;"!"&amp;C758&amp;D758),"")</f>
        <v>0</v>
      </c>
      <c r="C758" s="281" t="s">
        <v>112</v>
      </c>
      <c r="D758" s="281">
        <f t="shared" ca="1" si="59"/>
        <v>29</v>
      </c>
      <c r="F758" s="131" t="str">
        <f ca="1">IF(OR(B758="",B758=0),"","   "&amp;A758&amp;": "&amp;B758-1&amp;",")</f>
        <v/>
      </c>
    </row>
    <row r="759" spans="1:53" hidden="1">
      <c r="A759" s="123" t="str" cm="1">
        <f t="array" aca="1" ref="A759" ca="1">INDIRECT($B$2&amp;"!"&amp;C759&amp;"15")</f>
        <v>dataType</v>
      </c>
      <c r="B759" s="390" cm="1">
        <f t="array" aca="1" ref="B759" ca="1">IFERROR(INDIRECT($B$2&amp;"!"&amp;C759&amp;D759),"")</f>
        <v>0</v>
      </c>
      <c r="C759" s="281" t="s">
        <v>113</v>
      </c>
      <c r="D759" s="281">
        <f t="shared" ca="1" si="59"/>
        <v>29</v>
      </c>
      <c r="F759" s="131" t="str">
        <f ca="1">IF(OR(B759="",B759=0),"","   "&amp;A759&amp;":"&amp;CHAR(34)&amp;B759&amp;CHAR(34)&amp;",")</f>
        <v/>
      </c>
    </row>
    <row r="760" spans="1:53" hidden="1">
      <c r="A760" s="123" t="str" cm="1">
        <f t="array" aca="1" ref="A760" ca="1">INDIRECT($B$2&amp;"!"&amp;C760&amp;"15")</f>
        <v>format</v>
      </c>
      <c r="B760" s="390" cm="1">
        <f t="array" aca="1" ref="B760" ca="1">IFERROR(INDIRECT($B$2&amp;"!"&amp;C760&amp;D760),"")</f>
        <v>0</v>
      </c>
      <c r="C760" s="281" t="s">
        <v>114</v>
      </c>
      <c r="D760" s="281">
        <f t="shared" ca="1" si="59"/>
        <v>29</v>
      </c>
      <c r="F760" s="131" t="str">
        <f ca="1">IF(OR(B760="",B760=0),"","   "&amp;A760&amp;":"&amp;B760&amp;",")</f>
        <v/>
      </c>
    </row>
    <row r="761" spans="1:53" hidden="1">
      <c r="A761" s="123" t="str" cm="1">
        <f t="array" aca="1" ref="A761" ca="1">INDIRECT($B$2&amp;"!"&amp;C761&amp;"15")</f>
        <v>editorType</v>
      </c>
      <c r="B761" s="390" cm="1">
        <f t="array" aca="1" ref="B761" ca="1">IFERROR(INDIRECT($B$2&amp;"!"&amp;C761&amp;D761),"")</f>
        <v>0</v>
      </c>
      <c r="C761" s="281" t="s">
        <v>119</v>
      </c>
      <c r="D761" s="281">
        <f ca="1">IF(D760&gt;$O$2,0,IF(A761="eNd",1,0))+D760</f>
        <v>29</v>
      </c>
      <c r="F761" s="131" t="str">
        <f ca="1">IF(OR(B761="",B761=0),"","   "&amp;A761&amp;":"&amp;CHAR(34)&amp;B761&amp;CHAR(34)&amp;",")</f>
        <v/>
      </c>
      <c r="G761" s="6"/>
      <c r="H761" s="6"/>
      <c r="I761" s="6"/>
      <c r="J761" s="6"/>
      <c r="K761" s="6"/>
      <c r="L761" s="6"/>
      <c r="M761" s="6"/>
      <c r="BA761" s="6"/>
    </row>
    <row r="762" spans="1:53" hidden="1">
      <c r="A762" s="123" t="str" cm="1">
        <f t="array" aca="1" ref="A762" ca="1">INDIRECT($B$2&amp;"!"&amp;C762&amp;"15")</f>
        <v>validationRules</v>
      </c>
      <c r="B762" s="390" cm="1">
        <f t="array" aca="1" ref="B762" ca="1">IFERROR(INDIRECT($B$2&amp;"!"&amp;C762&amp;D762),"")</f>
        <v>0</v>
      </c>
      <c r="C762" s="280" t="s">
        <v>115</v>
      </c>
      <c r="D762" s="281">
        <f ca="1">IF(D760&gt;$O$2,0,IF(A762="eNd",1,0))+D760</f>
        <v>29</v>
      </c>
      <c r="F762" s="131" t="str">
        <f ca="1">IF(B762,"   "&amp;A762&amp;": [{type: 'required',message: '"&amp;B756&amp;" is required' }],","")</f>
        <v/>
      </c>
    </row>
    <row r="763" spans="1:53" hidden="1">
      <c r="A763" s="123" t="str" cm="1">
        <f t="array" aca="1" ref="A763" ca="1">INDIRECT($B$2&amp;"!"&amp;C763&amp;"15")</f>
        <v>allowHiding</v>
      </c>
      <c r="B763" s="390" cm="1">
        <f t="array" aca="1" ref="B763" ca="1">IFERROR(INDIRECT($B$2&amp;"!"&amp;C763&amp;D763),"")</f>
        <v>0</v>
      </c>
      <c r="C763" s="284" t="s">
        <v>116</v>
      </c>
      <c r="D763" s="281">
        <f t="shared" ca="1" si="59"/>
        <v>29</v>
      </c>
      <c r="F763" s="131" t="str">
        <f ca="1">IF(OR(B763="",B763=0),"","   "&amp;A763&amp;": "&amp;B763&amp;",")</f>
        <v/>
      </c>
    </row>
    <row r="764" spans="1:53" hidden="1">
      <c r="A764" s="123" t="str" cm="1">
        <f t="array" aca="1" ref="A764" ca="1">INDIRECT($B$2&amp;"!"&amp;C764&amp;"15")</f>
        <v>width</v>
      </c>
      <c r="B764" s="390" cm="1">
        <f t="array" aca="1" ref="B764" ca="1">IFERROR(INDIRECT($B$2&amp;"!"&amp;C764&amp;D764),"")</f>
        <v>0</v>
      </c>
      <c r="C764" s="284" t="s">
        <v>61</v>
      </c>
      <c r="D764" s="281">
        <f t="shared" ca="1" si="59"/>
        <v>29</v>
      </c>
      <c r="F764" s="131" t="str">
        <f ca="1">IF(OR(B764="",B764=0),"","   "&amp;A764&amp;": "&amp;B764&amp;",")</f>
        <v/>
      </c>
    </row>
    <row r="765" spans="1:53" hidden="1">
      <c r="A765" s="123" t="str" cm="1">
        <f t="array" aca="1" ref="A765" ca="1">INDIRECT($B$2&amp;"!"&amp;C765&amp;"15")</f>
        <v>visible</v>
      </c>
      <c r="B765" s="393" t="str" cm="1">
        <f t="array" aca="1" ref="B765" ca="1">IFERROR(INDIRECT($B$2&amp;"!"&amp;C765&amp;D765),"")</f>
        <v/>
      </c>
      <c r="C765" s="284" t="s">
        <v>117</v>
      </c>
      <c r="D765" s="281">
        <f t="shared" ca="1" si="59"/>
        <v>29</v>
      </c>
      <c r="F765" s="131" t="str">
        <f ca="1">IF(OR(B765="",B765,B765=0),"","   "&amp;A765&amp;": "&amp;B765&amp;",")</f>
        <v/>
      </c>
    </row>
    <row r="766" spans="1:53" hidden="1">
      <c r="A766" s="127" t="s">
        <v>1084</v>
      </c>
      <c r="B766" s="394"/>
      <c r="D766" s="281">
        <f t="shared" ca="1" si="59"/>
        <v>29</v>
      </c>
      <c r="F766" s="131" t="str">
        <f ca="1">IF(D765&gt;$O$2,"","},")</f>
        <v/>
      </c>
    </row>
    <row r="767" spans="1:53" hidden="1">
      <c r="A767" s="384" t="s">
        <v>1085</v>
      </c>
      <c r="B767" s="390" cm="1">
        <f t="array" aca="1" ref="B767" ca="1">IFERROR(INDIRECT($B$2&amp;"!"&amp;C767&amp;D767),"")</f>
        <v>0</v>
      </c>
      <c r="C767" s="280" t="s">
        <v>96</v>
      </c>
      <c r="D767" s="281">
        <f ca="1">IF(D766&gt;$O$2,0,IF(A767="eNd",1,0))+D766</f>
        <v>29</v>
      </c>
      <c r="F767" s="131" t="str">
        <f ca="1">IF(OR(B767="",B767=0),"","{  "&amp;A767&amp;": "&amp;CHAR(34)&amp;$B767&amp;CHAR(34)&amp;",")</f>
        <v/>
      </c>
    </row>
    <row r="768" spans="1:53" hidden="1">
      <c r="A768" s="123" t="str" cm="1">
        <f t="array" aca="1" ref="A768" ca="1">INDIRECT($B$2&amp;"!"&amp;C768&amp;"15")</f>
        <v>caption</v>
      </c>
      <c r="B768" s="390" t="str" cm="1">
        <f t="array" aca="1" ref="B768" ca="1">IFERROR(INDIRECT($B$2&amp;"!"&amp;C768&amp;D768),"")</f>
        <v/>
      </c>
      <c r="C768" s="280" t="s">
        <v>111</v>
      </c>
      <c r="D768" s="281">
        <f t="shared" ref="D768:D778" ca="1" si="60">IF(D767&gt;$O$2,0,IF(A768="eNd",1,0))+D767</f>
        <v>29</v>
      </c>
      <c r="F768" s="131" t="str">
        <f ca="1">IF(OR(B768="",B768=0),"","   "&amp;A768&amp;":"&amp;CHAR(34)&amp;B768&amp;CHAR(34)&amp;",")</f>
        <v/>
      </c>
    </row>
    <row r="769" spans="1:53" hidden="1">
      <c r="A769" s="123" t="str" cm="1">
        <f t="array" aca="1" ref="A769" ca="1">INDIRECT($B$2&amp;"!"&amp;C769&amp;"15")</f>
        <v>sortOrder</v>
      </c>
      <c r="B769" s="390" t="str" cm="1">
        <f t="array" aca="1" ref="B769" ca="1">IFERROR(INDIRECT($B$2&amp;"!"&amp;C769&amp;D769),"")</f>
        <v/>
      </c>
      <c r="C769" s="280" t="s">
        <v>118</v>
      </c>
      <c r="D769" s="281">
        <f t="shared" ca="1" si="60"/>
        <v>29</v>
      </c>
      <c r="F769" s="131" t="str">
        <f ca="1">IF(OR(B769="",B769=0),"","   "&amp;A769&amp;":"&amp;CHAR(34)&amp;B769&amp;CHAR(34)&amp;",")</f>
        <v/>
      </c>
    </row>
    <row r="770" spans="1:53" hidden="1">
      <c r="A770" s="123" t="str" cm="1">
        <f t="array" aca="1" ref="A770" ca="1">INDIRECT($B$2&amp;"!"&amp;C770&amp;"15")</f>
        <v>groupIndex</v>
      </c>
      <c r="B770" s="390" cm="1">
        <f t="array" aca="1" ref="B770" ca="1">IFERROR(INDIRECT($B$2&amp;"!"&amp;C770&amp;D770),"")</f>
        <v>0</v>
      </c>
      <c r="C770" s="281" t="s">
        <v>112</v>
      </c>
      <c r="D770" s="281">
        <f t="shared" ca="1" si="60"/>
        <v>29</v>
      </c>
      <c r="F770" s="131" t="str">
        <f ca="1">IF(OR(B770="",B770=0),"","   "&amp;A770&amp;": "&amp;B770-1&amp;",")</f>
        <v/>
      </c>
    </row>
    <row r="771" spans="1:53" hidden="1">
      <c r="A771" s="123" t="str" cm="1">
        <f t="array" aca="1" ref="A771" ca="1">INDIRECT($B$2&amp;"!"&amp;C771&amp;"15")</f>
        <v>dataType</v>
      </c>
      <c r="B771" s="390" cm="1">
        <f t="array" aca="1" ref="B771" ca="1">IFERROR(INDIRECT($B$2&amp;"!"&amp;C771&amp;D771),"")</f>
        <v>0</v>
      </c>
      <c r="C771" s="281" t="s">
        <v>113</v>
      </c>
      <c r="D771" s="281">
        <f t="shared" ca="1" si="60"/>
        <v>29</v>
      </c>
      <c r="F771" s="131" t="str">
        <f ca="1">IF(OR(B771="",B771=0),"","   "&amp;A771&amp;":"&amp;CHAR(34)&amp;B771&amp;CHAR(34)&amp;",")</f>
        <v/>
      </c>
    </row>
    <row r="772" spans="1:53" hidden="1">
      <c r="A772" s="123" t="str" cm="1">
        <f t="array" aca="1" ref="A772" ca="1">INDIRECT($B$2&amp;"!"&amp;C772&amp;"15")</f>
        <v>format</v>
      </c>
      <c r="B772" s="390" cm="1">
        <f t="array" aca="1" ref="B772" ca="1">IFERROR(INDIRECT($B$2&amp;"!"&amp;C772&amp;D772),"")</f>
        <v>0</v>
      </c>
      <c r="C772" s="281" t="s">
        <v>114</v>
      </c>
      <c r="D772" s="281">
        <f t="shared" ca="1" si="60"/>
        <v>29</v>
      </c>
      <c r="F772" s="131" t="str">
        <f ca="1">IF(OR(B772="",B772=0),"","   "&amp;A772&amp;":"&amp;B772&amp;",")</f>
        <v/>
      </c>
    </row>
    <row r="773" spans="1:53" hidden="1">
      <c r="A773" s="123" t="str" cm="1">
        <f t="array" aca="1" ref="A773" ca="1">INDIRECT($B$2&amp;"!"&amp;C773&amp;"15")</f>
        <v>editorType</v>
      </c>
      <c r="B773" s="390" cm="1">
        <f t="array" aca="1" ref="B773" ca="1">IFERROR(INDIRECT($B$2&amp;"!"&amp;C773&amp;D773),"")</f>
        <v>0</v>
      </c>
      <c r="C773" s="281" t="s">
        <v>119</v>
      </c>
      <c r="D773" s="281">
        <f ca="1">IF(D772&gt;$O$2,0,IF(A773="eNd",1,0))+D772</f>
        <v>29</v>
      </c>
      <c r="F773" s="131" t="str">
        <f ca="1">IF(OR(B773="",B773=0),"","   "&amp;A773&amp;":"&amp;CHAR(34)&amp;B773&amp;CHAR(34)&amp;",")</f>
        <v/>
      </c>
      <c r="G773" s="6"/>
      <c r="H773" s="6"/>
      <c r="I773" s="6"/>
      <c r="J773" s="6"/>
      <c r="K773" s="6"/>
      <c r="L773" s="6"/>
      <c r="M773" s="6"/>
      <c r="BA773" s="6"/>
    </row>
    <row r="774" spans="1:53" hidden="1">
      <c r="A774" s="123" t="str" cm="1">
        <f t="array" aca="1" ref="A774" ca="1">INDIRECT($B$2&amp;"!"&amp;C774&amp;"15")</f>
        <v>validationRules</v>
      </c>
      <c r="B774" s="390" cm="1">
        <f t="array" aca="1" ref="B774" ca="1">IFERROR(INDIRECT($B$2&amp;"!"&amp;C774&amp;D774),"")</f>
        <v>0</v>
      </c>
      <c r="C774" s="280" t="s">
        <v>115</v>
      </c>
      <c r="D774" s="281">
        <f ca="1">IF(D772&gt;$O$2,0,IF(A774="eNd",1,0))+D772</f>
        <v>29</v>
      </c>
      <c r="F774" s="131" t="str">
        <f ca="1">IF(B774,"   "&amp;A774&amp;": [{type: 'required',message: '"&amp;B768&amp;" is required' }],","")</f>
        <v/>
      </c>
    </row>
    <row r="775" spans="1:53" hidden="1">
      <c r="A775" s="123" t="str" cm="1">
        <f t="array" aca="1" ref="A775" ca="1">INDIRECT($B$2&amp;"!"&amp;C775&amp;"15")</f>
        <v>allowHiding</v>
      </c>
      <c r="B775" s="390" cm="1">
        <f t="array" aca="1" ref="B775" ca="1">IFERROR(INDIRECT($B$2&amp;"!"&amp;C775&amp;D775),"")</f>
        <v>0</v>
      </c>
      <c r="C775" s="284" t="s">
        <v>116</v>
      </c>
      <c r="D775" s="281">
        <f t="shared" ca="1" si="60"/>
        <v>29</v>
      </c>
      <c r="F775" s="131" t="str">
        <f ca="1">IF(OR(B775="",B775=0),"","   "&amp;A775&amp;": "&amp;B775&amp;",")</f>
        <v/>
      </c>
    </row>
    <row r="776" spans="1:53" hidden="1">
      <c r="A776" s="123" t="str" cm="1">
        <f t="array" aca="1" ref="A776" ca="1">INDIRECT($B$2&amp;"!"&amp;C776&amp;"15")</f>
        <v>width</v>
      </c>
      <c r="B776" s="390" cm="1">
        <f t="array" aca="1" ref="B776" ca="1">IFERROR(INDIRECT($B$2&amp;"!"&amp;C776&amp;D776),"")</f>
        <v>0</v>
      </c>
      <c r="C776" s="284" t="s">
        <v>61</v>
      </c>
      <c r="D776" s="281">
        <f t="shared" ca="1" si="60"/>
        <v>29</v>
      </c>
      <c r="F776" s="131" t="str">
        <f ca="1">IF(OR(B776="",B776=0),"","   "&amp;A776&amp;": "&amp;B776&amp;",")</f>
        <v/>
      </c>
    </row>
    <row r="777" spans="1:53" hidden="1">
      <c r="A777" s="123" t="str" cm="1">
        <f t="array" aca="1" ref="A777" ca="1">INDIRECT($B$2&amp;"!"&amp;C777&amp;"15")</f>
        <v>visible</v>
      </c>
      <c r="B777" s="393" t="str" cm="1">
        <f t="array" aca="1" ref="B777" ca="1">IFERROR(INDIRECT($B$2&amp;"!"&amp;C777&amp;D777),"")</f>
        <v/>
      </c>
      <c r="C777" s="284" t="s">
        <v>117</v>
      </c>
      <c r="D777" s="281">
        <f t="shared" ca="1" si="60"/>
        <v>29</v>
      </c>
      <c r="F777" s="131" t="str">
        <f ca="1">IF(OR(B777="",B777,B777=0),"","   "&amp;A777&amp;": "&amp;B777&amp;",")</f>
        <v/>
      </c>
    </row>
    <row r="778" spans="1:53" hidden="1">
      <c r="A778" s="127" t="s">
        <v>1084</v>
      </c>
      <c r="B778" s="394"/>
      <c r="D778" s="281">
        <f t="shared" ca="1" si="60"/>
        <v>29</v>
      </c>
      <c r="F778" s="131" t="str">
        <f ca="1">IF(D777&gt;$O$2,"","},")</f>
        <v/>
      </c>
    </row>
    <row r="779" spans="1:53" hidden="1">
      <c r="A779" s="384" t="s">
        <v>1085</v>
      </c>
      <c r="B779" s="390" cm="1">
        <f t="array" aca="1" ref="B779" ca="1">IFERROR(INDIRECT($B$2&amp;"!"&amp;C779&amp;D779),"")</f>
        <v>0</v>
      </c>
      <c r="C779" s="280" t="s">
        <v>96</v>
      </c>
      <c r="D779" s="281">
        <f ca="1">IF(D778&gt;$O$2,0,IF(A779="eNd",1,0))+D778</f>
        <v>29</v>
      </c>
      <c r="F779" s="131" t="str">
        <f ca="1">IF(OR(B779="",B779=0),"","{  "&amp;A779&amp;": "&amp;CHAR(34)&amp;$B779&amp;CHAR(34)&amp;",")</f>
        <v/>
      </c>
    </row>
    <row r="780" spans="1:53" hidden="1">
      <c r="A780" s="123" t="str" cm="1">
        <f t="array" aca="1" ref="A780" ca="1">INDIRECT($B$2&amp;"!"&amp;C780&amp;"15")</f>
        <v>caption</v>
      </c>
      <c r="B780" s="390" t="str" cm="1">
        <f t="array" aca="1" ref="B780" ca="1">IFERROR(INDIRECT($B$2&amp;"!"&amp;C780&amp;D780),"")</f>
        <v/>
      </c>
      <c r="C780" s="280" t="s">
        <v>111</v>
      </c>
      <c r="D780" s="281">
        <f t="shared" ref="D780:D790" ca="1" si="61">IF(D779&gt;$O$2,0,IF(A780="eNd",1,0))+D779</f>
        <v>29</v>
      </c>
      <c r="F780" s="131" t="str">
        <f ca="1">IF(OR(B780="",B780=0),"","   "&amp;A780&amp;":"&amp;CHAR(34)&amp;B780&amp;CHAR(34)&amp;",")</f>
        <v/>
      </c>
    </row>
    <row r="781" spans="1:53" hidden="1">
      <c r="A781" s="123" t="str" cm="1">
        <f t="array" aca="1" ref="A781" ca="1">INDIRECT($B$2&amp;"!"&amp;C781&amp;"15")</f>
        <v>sortOrder</v>
      </c>
      <c r="B781" s="390" t="str" cm="1">
        <f t="array" aca="1" ref="B781" ca="1">IFERROR(INDIRECT($B$2&amp;"!"&amp;C781&amp;D781),"")</f>
        <v/>
      </c>
      <c r="C781" s="280" t="s">
        <v>118</v>
      </c>
      <c r="D781" s="281">
        <f t="shared" ca="1" si="61"/>
        <v>29</v>
      </c>
      <c r="F781" s="131" t="str">
        <f ca="1">IF(OR(B781="",B781=0),"","   "&amp;A781&amp;":"&amp;CHAR(34)&amp;B781&amp;CHAR(34)&amp;",")</f>
        <v/>
      </c>
    </row>
    <row r="782" spans="1:53" hidden="1">
      <c r="A782" s="123" t="str" cm="1">
        <f t="array" aca="1" ref="A782" ca="1">INDIRECT($B$2&amp;"!"&amp;C782&amp;"15")</f>
        <v>groupIndex</v>
      </c>
      <c r="B782" s="390" cm="1">
        <f t="array" aca="1" ref="B782" ca="1">IFERROR(INDIRECT($B$2&amp;"!"&amp;C782&amp;D782),"")</f>
        <v>0</v>
      </c>
      <c r="C782" s="281" t="s">
        <v>112</v>
      </c>
      <c r="D782" s="281">
        <f t="shared" ca="1" si="61"/>
        <v>29</v>
      </c>
      <c r="F782" s="131" t="str">
        <f ca="1">IF(OR(B782="",B782=0),"","   "&amp;A782&amp;": "&amp;B782-1&amp;",")</f>
        <v/>
      </c>
    </row>
    <row r="783" spans="1:53" hidden="1">
      <c r="A783" s="123" t="str" cm="1">
        <f t="array" aca="1" ref="A783" ca="1">INDIRECT($B$2&amp;"!"&amp;C783&amp;"15")</f>
        <v>dataType</v>
      </c>
      <c r="B783" s="390" cm="1">
        <f t="array" aca="1" ref="B783" ca="1">IFERROR(INDIRECT($B$2&amp;"!"&amp;C783&amp;D783),"")</f>
        <v>0</v>
      </c>
      <c r="C783" s="281" t="s">
        <v>113</v>
      </c>
      <c r="D783" s="281">
        <f t="shared" ca="1" si="61"/>
        <v>29</v>
      </c>
      <c r="F783" s="131" t="str">
        <f ca="1">IF(OR(B783="",B783=0),"","   "&amp;A783&amp;":"&amp;CHAR(34)&amp;B783&amp;CHAR(34)&amp;",")</f>
        <v/>
      </c>
    </row>
    <row r="784" spans="1:53" hidden="1">
      <c r="A784" s="123" t="str" cm="1">
        <f t="array" aca="1" ref="A784" ca="1">INDIRECT($B$2&amp;"!"&amp;C784&amp;"15")</f>
        <v>format</v>
      </c>
      <c r="B784" s="390" cm="1">
        <f t="array" aca="1" ref="B784" ca="1">IFERROR(INDIRECT($B$2&amp;"!"&amp;C784&amp;D784),"")</f>
        <v>0</v>
      </c>
      <c r="C784" s="281" t="s">
        <v>114</v>
      </c>
      <c r="D784" s="281">
        <f t="shared" ca="1" si="61"/>
        <v>29</v>
      </c>
      <c r="F784" s="131" t="str">
        <f ca="1">IF(OR(B784="",B784=0),"","   "&amp;A784&amp;":"&amp;B784&amp;",")</f>
        <v/>
      </c>
    </row>
    <row r="785" spans="1:53" hidden="1">
      <c r="A785" s="123" t="str" cm="1">
        <f t="array" aca="1" ref="A785" ca="1">INDIRECT($B$2&amp;"!"&amp;C785&amp;"15")</f>
        <v>editorType</v>
      </c>
      <c r="B785" s="390" cm="1">
        <f t="array" aca="1" ref="B785" ca="1">IFERROR(INDIRECT($B$2&amp;"!"&amp;C785&amp;D785),"")</f>
        <v>0</v>
      </c>
      <c r="C785" s="281" t="s">
        <v>119</v>
      </c>
      <c r="D785" s="281">
        <f ca="1">IF(D784&gt;$O$2,0,IF(A785="eNd",1,0))+D784</f>
        <v>29</v>
      </c>
      <c r="F785" s="131" t="str">
        <f ca="1">IF(OR(B785="",B785=0),"","   "&amp;A785&amp;":"&amp;CHAR(34)&amp;B785&amp;CHAR(34)&amp;",")</f>
        <v/>
      </c>
      <c r="G785" s="6"/>
      <c r="H785" s="6"/>
      <c r="I785" s="6"/>
      <c r="J785" s="6"/>
      <c r="K785" s="6"/>
      <c r="L785" s="6"/>
      <c r="M785" s="6"/>
      <c r="BA785" s="6"/>
    </row>
    <row r="786" spans="1:53" hidden="1">
      <c r="A786" s="123" t="str" cm="1">
        <f t="array" aca="1" ref="A786" ca="1">INDIRECT($B$2&amp;"!"&amp;C786&amp;"15")</f>
        <v>validationRules</v>
      </c>
      <c r="B786" s="390" cm="1">
        <f t="array" aca="1" ref="B786" ca="1">IFERROR(INDIRECT($B$2&amp;"!"&amp;C786&amp;D786),"")</f>
        <v>0</v>
      </c>
      <c r="C786" s="280" t="s">
        <v>115</v>
      </c>
      <c r="D786" s="281">
        <f ca="1">IF(D784&gt;$O$2,0,IF(A786="eNd",1,0))+D784</f>
        <v>29</v>
      </c>
      <c r="F786" s="131" t="str">
        <f ca="1">IF(B786,"   "&amp;A786&amp;": [{type: 'required',message: '"&amp;B780&amp;" is required' }],","")</f>
        <v/>
      </c>
    </row>
    <row r="787" spans="1:53" hidden="1">
      <c r="A787" s="123" t="str" cm="1">
        <f t="array" aca="1" ref="A787" ca="1">INDIRECT($B$2&amp;"!"&amp;C787&amp;"15")</f>
        <v>allowHiding</v>
      </c>
      <c r="B787" s="390" cm="1">
        <f t="array" aca="1" ref="B787" ca="1">IFERROR(INDIRECT($B$2&amp;"!"&amp;C787&amp;D787),"")</f>
        <v>0</v>
      </c>
      <c r="C787" s="284" t="s">
        <v>116</v>
      </c>
      <c r="D787" s="281">
        <f t="shared" ca="1" si="61"/>
        <v>29</v>
      </c>
      <c r="F787" s="131" t="str">
        <f ca="1">IF(OR(B787="",B787=0),"","   "&amp;A787&amp;": "&amp;B787&amp;",")</f>
        <v/>
      </c>
    </row>
    <row r="788" spans="1:53" hidden="1">
      <c r="A788" s="123" t="str" cm="1">
        <f t="array" aca="1" ref="A788" ca="1">INDIRECT($B$2&amp;"!"&amp;C788&amp;"15")</f>
        <v>width</v>
      </c>
      <c r="B788" s="390" cm="1">
        <f t="array" aca="1" ref="B788" ca="1">IFERROR(INDIRECT($B$2&amp;"!"&amp;C788&amp;D788),"")</f>
        <v>0</v>
      </c>
      <c r="C788" s="284" t="s">
        <v>61</v>
      </c>
      <c r="D788" s="281">
        <f t="shared" ca="1" si="61"/>
        <v>29</v>
      </c>
      <c r="F788" s="131" t="str">
        <f ca="1">IF(OR(B788="",B788=0),"","   "&amp;A788&amp;": "&amp;B788&amp;",")</f>
        <v/>
      </c>
    </row>
    <row r="789" spans="1:53" hidden="1">
      <c r="A789" s="123" t="str" cm="1">
        <f t="array" aca="1" ref="A789" ca="1">INDIRECT($B$2&amp;"!"&amp;C789&amp;"15")</f>
        <v>visible</v>
      </c>
      <c r="B789" s="393" t="str" cm="1">
        <f t="array" aca="1" ref="B789" ca="1">IFERROR(INDIRECT($B$2&amp;"!"&amp;C789&amp;D789),"")</f>
        <v/>
      </c>
      <c r="C789" s="284" t="s">
        <v>117</v>
      </c>
      <c r="D789" s="281">
        <f t="shared" ca="1" si="61"/>
        <v>29</v>
      </c>
      <c r="F789" s="131" t="str">
        <f ca="1">IF(OR(B789="",B789,B789=0),"","   "&amp;A789&amp;": "&amp;B789&amp;",")</f>
        <v/>
      </c>
    </row>
    <row r="790" spans="1:53" hidden="1">
      <c r="A790" s="127" t="s">
        <v>1084</v>
      </c>
      <c r="B790" s="394"/>
      <c r="D790" s="281">
        <f t="shared" ca="1" si="61"/>
        <v>29</v>
      </c>
      <c r="F790" s="131" t="str">
        <f ca="1">IF(D789&gt;$O$2,"","},")</f>
        <v/>
      </c>
    </row>
    <row r="791" spans="1:53" hidden="1">
      <c r="A791" s="384" t="s">
        <v>1085</v>
      </c>
      <c r="B791" s="390" cm="1">
        <f t="array" aca="1" ref="B791" ca="1">IFERROR(INDIRECT($B$2&amp;"!"&amp;C791&amp;D791),"")</f>
        <v>0</v>
      </c>
      <c r="C791" s="280" t="s">
        <v>96</v>
      </c>
      <c r="D791" s="281">
        <f ca="1">IF(D790&gt;$O$2,0,IF(A791="eNd",1,0))+D790</f>
        <v>29</v>
      </c>
      <c r="F791" s="131" t="str">
        <f ca="1">IF(OR(B791="",B791=0),"","{  "&amp;A791&amp;": "&amp;CHAR(34)&amp;$B791&amp;CHAR(34)&amp;",")</f>
        <v/>
      </c>
    </row>
    <row r="792" spans="1:53" hidden="1">
      <c r="A792" s="123" t="str" cm="1">
        <f t="array" aca="1" ref="A792" ca="1">INDIRECT($B$2&amp;"!"&amp;C792&amp;"15")</f>
        <v>caption</v>
      </c>
      <c r="B792" s="390" t="str" cm="1">
        <f t="array" aca="1" ref="B792" ca="1">IFERROR(INDIRECT($B$2&amp;"!"&amp;C792&amp;D792),"")</f>
        <v/>
      </c>
      <c r="C792" s="280" t="s">
        <v>111</v>
      </c>
      <c r="D792" s="281">
        <f t="shared" ref="D792:D802" ca="1" si="62">IF(D791&gt;$O$2,0,IF(A792="eNd",1,0))+D791</f>
        <v>29</v>
      </c>
      <c r="F792" s="131" t="str">
        <f ca="1">IF(OR(B792="",B792=0),"","   "&amp;A792&amp;":"&amp;CHAR(34)&amp;B792&amp;CHAR(34)&amp;",")</f>
        <v/>
      </c>
    </row>
    <row r="793" spans="1:53" hidden="1">
      <c r="A793" s="123" t="str" cm="1">
        <f t="array" aca="1" ref="A793" ca="1">INDIRECT($B$2&amp;"!"&amp;C793&amp;"15")</f>
        <v>sortOrder</v>
      </c>
      <c r="B793" s="390" t="str" cm="1">
        <f t="array" aca="1" ref="B793" ca="1">IFERROR(INDIRECT($B$2&amp;"!"&amp;C793&amp;D793),"")</f>
        <v/>
      </c>
      <c r="C793" s="280" t="s">
        <v>118</v>
      </c>
      <c r="D793" s="281">
        <f t="shared" ca="1" si="62"/>
        <v>29</v>
      </c>
      <c r="F793" s="131" t="str">
        <f ca="1">IF(OR(B793="",B793=0),"","   "&amp;A793&amp;":"&amp;CHAR(34)&amp;B793&amp;CHAR(34)&amp;",")</f>
        <v/>
      </c>
    </row>
    <row r="794" spans="1:53" hidden="1">
      <c r="A794" s="123" t="str" cm="1">
        <f t="array" aca="1" ref="A794" ca="1">INDIRECT($B$2&amp;"!"&amp;C794&amp;"15")</f>
        <v>groupIndex</v>
      </c>
      <c r="B794" s="390" cm="1">
        <f t="array" aca="1" ref="B794" ca="1">IFERROR(INDIRECT($B$2&amp;"!"&amp;C794&amp;D794),"")</f>
        <v>0</v>
      </c>
      <c r="C794" s="281" t="s">
        <v>112</v>
      </c>
      <c r="D794" s="281">
        <f t="shared" ca="1" si="62"/>
        <v>29</v>
      </c>
      <c r="F794" s="131" t="str">
        <f ca="1">IF(OR(B794="",B794=0),"","   "&amp;A794&amp;": "&amp;B794-1&amp;",")</f>
        <v/>
      </c>
    </row>
    <row r="795" spans="1:53" hidden="1">
      <c r="A795" s="123" t="str" cm="1">
        <f t="array" aca="1" ref="A795" ca="1">INDIRECT($B$2&amp;"!"&amp;C795&amp;"15")</f>
        <v>dataType</v>
      </c>
      <c r="B795" s="390" cm="1">
        <f t="array" aca="1" ref="B795" ca="1">IFERROR(INDIRECT($B$2&amp;"!"&amp;C795&amp;D795),"")</f>
        <v>0</v>
      </c>
      <c r="C795" s="281" t="s">
        <v>113</v>
      </c>
      <c r="D795" s="281">
        <f t="shared" ca="1" si="62"/>
        <v>29</v>
      </c>
      <c r="F795" s="131" t="str">
        <f ca="1">IF(OR(B795="",B795=0),"","   "&amp;A795&amp;":"&amp;CHAR(34)&amp;B795&amp;CHAR(34)&amp;",")</f>
        <v/>
      </c>
    </row>
    <row r="796" spans="1:53" hidden="1">
      <c r="A796" s="123" t="str" cm="1">
        <f t="array" aca="1" ref="A796" ca="1">INDIRECT($B$2&amp;"!"&amp;C796&amp;"15")</f>
        <v>format</v>
      </c>
      <c r="B796" s="390" cm="1">
        <f t="array" aca="1" ref="B796" ca="1">IFERROR(INDIRECT($B$2&amp;"!"&amp;C796&amp;D796),"")</f>
        <v>0</v>
      </c>
      <c r="C796" s="281" t="s">
        <v>114</v>
      </c>
      <c r="D796" s="281">
        <f t="shared" ca="1" si="62"/>
        <v>29</v>
      </c>
      <c r="F796" s="131" t="str">
        <f ca="1">IF(OR(B796="",B796=0),"","   "&amp;A796&amp;":"&amp;B796&amp;",")</f>
        <v/>
      </c>
    </row>
    <row r="797" spans="1:53" hidden="1">
      <c r="A797" s="123" t="str" cm="1">
        <f t="array" aca="1" ref="A797" ca="1">INDIRECT($B$2&amp;"!"&amp;C797&amp;"15")</f>
        <v>editorType</v>
      </c>
      <c r="B797" s="390" cm="1">
        <f t="array" aca="1" ref="B797" ca="1">IFERROR(INDIRECT($B$2&amp;"!"&amp;C797&amp;D797),"")</f>
        <v>0</v>
      </c>
      <c r="C797" s="281" t="s">
        <v>119</v>
      </c>
      <c r="D797" s="281">
        <f ca="1">IF(D796&gt;$O$2,0,IF(A797="eNd",1,0))+D796</f>
        <v>29</v>
      </c>
      <c r="F797" s="131" t="str">
        <f ca="1">IF(OR(B797="",B797=0),"","   "&amp;A797&amp;":"&amp;CHAR(34)&amp;B797&amp;CHAR(34)&amp;",")</f>
        <v/>
      </c>
      <c r="G797" s="6"/>
      <c r="H797" s="6"/>
      <c r="I797" s="6"/>
      <c r="J797" s="6"/>
      <c r="K797" s="6"/>
      <c r="L797" s="6"/>
      <c r="M797" s="6"/>
      <c r="BA797" s="6"/>
    </row>
    <row r="798" spans="1:53" hidden="1">
      <c r="A798" s="123" t="str" cm="1">
        <f t="array" aca="1" ref="A798" ca="1">INDIRECT($B$2&amp;"!"&amp;C798&amp;"15")</f>
        <v>validationRules</v>
      </c>
      <c r="B798" s="390" cm="1">
        <f t="array" aca="1" ref="B798" ca="1">IFERROR(INDIRECT($B$2&amp;"!"&amp;C798&amp;D798),"")</f>
        <v>0</v>
      </c>
      <c r="C798" s="280" t="s">
        <v>115</v>
      </c>
      <c r="D798" s="281">
        <f ca="1">IF(D796&gt;$O$2,0,IF(A798="eNd",1,0))+D796</f>
        <v>29</v>
      </c>
      <c r="F798" s="131" t="str">
        <f ca="1">IF(B798,"   "&amp;A798&amp;": [{type: 'required',message: '"&amp;B792&amp;" is required' }],","")</f>
        <v/>
      </c>
    </row>
    <row r="799" spans="1:53" hidden="1">
      <c r="A799" s="123" t="str" cm="1">
        <f t="array" aca="1" ref="A799" ca="1">INDIRECT($B$2&amp;"!"&amp;C799&amp;"15")</f>
        <v>allowHiding</v>
      </c>
      <c r="B799" s="390" cm="1">
        <f t="array" aca="1" ref="B799" ca="1">IFERROR(INDIRECT($B$2&amp;"!"&amp;C799&amp;D799),"")</f>
        <v>0</v>
      </c>
      <c r="C799" s="284" t="s">
        <v>116</v>
      </c>
      <c r="D799" s="281">
        <f t="shared" ca="1" si="62"/>
        <v>29</v>
      </c>
      <c r="F799" s="131" t="str">
        <f ca="1">IF(OR(B799="",B799=0),"","   "&amp;A799&amp;": "&amp;B799&amp;",")</f>
        <v/>
      </c>
    </row>
    <row r="800" spans="1:53" hidden="1">
      <c r="A800" s="123" t="str" cm="1">
        <f t="array" aca="1" ref="A800" ca="1">INDIRECT($B$2&amp;"!"&amp;C800&amp;"15")</f>
        <v>width</v>
      </c>
      <c r="B800" s="390" cm="1">
        <f t="array" aca="1" ref="B800" ca="1">IFERROR(INDIRECT($B$2&amp;"!"&amp;C800&amp;D800),"")</f>
        <v>0</v>
      </c>
      <c r="C800" s="284" t="s">
        <v>61</v>
      </c>
      <c r="D800" s="281">
        <f t="shared" ca="1" si="62"/>
        <v>29</v>
      </c>
      <c r="F800" s="131" t="str">
        <f ca="1">IF(OR(B800="",B800=0),"","   "&amp;A800&amp;": "&amp;B800&amp;",")</f>
        <v/>
      </c>
    </row>
    <row r="801" spans="1:53" hidden="1">
      <c r="A801" s="123" t="str" cm="1">
        <f t="array" aca="1" ref="A801" ca="1">INDIRECT($B$2&amp;"!"&amp;C801&amp;"15")</f>
        <v>visible</v>
      </c>
      <c r="B801" s="393" t="str" cm="1">
        <f t="array" aca="1" ref="B801" ca="1">IFERROR(INDIRECT($B$2&amp;"!"&amp;C801&amp;D801),"")</f>
        <v/>
      </c>
      <c r="C801" s="284" t="s">
        <v>117</v>
      </c>
      <c r="D801" s="281">
        <f t="shared" ca="1" si="62"/>
        <v>29</v>
      </c>
      <c r="F801" s="131" t="str">
        <f ca="1">IF(OR(B801="",B801,B801=0),"","   "&amp;A801&amp;": "&amp;B801&amp;",")</f>
        <v/>
      </c>
    </row>
    <row r="802" spans="1:53" hidden="1">
      <c r="A802" s="127" t="s">
        <v>1084</v>
      </c>
      <c r="B802" s="394"/>
      <c r="D802" s="281">
        <f t="shared" ca="1" si="62"/>
        <v>29</v>
      </c>
      <c r="F802" s="131" t="str">
        <f ca="1">IF(D801&gt;$O$2,"","},")</f>
        <v/>
      </c>
    </row>
    <row r="803" spans="1:53" hidden="1">
      <c r="A803" s="384" t="s">
        <v>1085</v>
      </c>
      <c r="B803" s="390" cm="1">
        <f t="array" aca="1" ref="B803" ca="1">IFERROR(INDIRECT($B$2&amp;"!"&amp;C803&amp;D803),"")</f>
        <v>0</v>
      </c>
      <c r="C803" s="280" t="s">
        <v>96</v>
      </c>
      <c r="D803" s="281">
        <f ca="1">IF(D802&gt;$O$2,0,IF(A803="eNd",1,0))+D802</f>
        <v>29</v>
      </c>
      <c r="F803" s="131" t="str">
        <f ca="1">IF(OR(B803="",B803=0),"","{  "&amp;A803&amp;": "&amp;CHAR(34)&amp;$B803&amp;CHAR(34)&amp;",")</f>
        <v/>
      </c>
    </row>
    <row r="804" spans="1:53" hidden="1">
      <c r="A804" s="123" t="str" cm="1">
        <f t="array" aca="1" ref="A804" ca="1">INDIRECT($B$2&amp;"!"&amp;C804&amp;"15")</f>
        <v>caption</v>
      </c>
      <c r="B804" s="390" t="str" cm="1">
        <f t="array" aca="1" ref="B804" ca="1">IFERROR(INDIRECT($B$2&amp;"!"&amp;C804&amp;D804),"")</f>
        <v/>
      </c>
      <c r="C804" s="280" t="s">
        <v>111</v>
      </c>
      <c r="D804" s="281">
        <f t="shared" ref="D804:D814" ca="1" si="63">IF(D803&gt;$O$2,0,IF(A804="eNd",1,0))+D803</f>
        <v>29</v>
      </c>
      <c r="F804" s="131" t="str">
        <f ca="1">IF(OR(B804="",B804=0),"","   "&amp;A804&amp;":"&amp;CHAR(34)&amp;B804&amp;CHAR(34)&amp;",")</f>
        <v/>
      </c>
    </row>
    <row r="805" spans="1:53" hidden="1">
      <c r="A805" s="123" t="str" cm="1">
        <f t="array" aca="1" ref="A805" ca="1">INDIRECT($B$2&amp;"!"&amp;C805&amp;"15")</f>
        <v>sortOrder</v>
      </c>
      <c r="B805" s="390" t="str" cm="1">
        <f t="array" aca="1" ref="B805" ca="1">IFERROR(INDIRECT($B$2&amp;"!"&amp;C805&amp;D805),"")</f>
        <v/>
      </c>
      <c r="C805" s="280" t="s">
        <v>118</v>
      </c>
      <c r="D805" s="281">
        <f t="shared" ca="1" si="63"/>
        <v>29</v>
      </c>
      <c r="F805" s="131" t="str">
        <f ca="1">IF(OR(B805="",B805=0),"","   "&amp;A805&amp;":"&amp;CHAR(34)&amp;B805&amp;CHAR(34)&amp;",")</f>
        <v/>
      </c>
    </row>
    <row r="806" spans="1:53" hidden="1">
      <c r="A806" s="123" t="str" cm="1">
        <f t="array" aca="1" ref="A806" ca="1">INDIRECT($B$2&amp;"!"&amp;C806&amp;"15")</f>
        <v>groupIndex</v>
      </c>
      <c r="B806" s="390" cm="1">
        <f t="array" aca="1" ref="B806" ca="1">IFERROR(INDIRECT($B$2&amp;"!"&amp;C806&amp;D806),"")</f>
        <v>0</v>
      </c>
      <c r="C806" s="281" t="s">
        <v>112</v>
      </c>
      <c r="D806" s="281">
        <f t="shared" ca="1" si="63"/>
        <v>29</v>
      </c>
      <c r="F806" s="131" t="str">
        <f ca="1">IF(OR(B806="",B806=0),"","   "&amp;A806&amp;": "&amp;B806-1&amp;",")</f>
        <v/>
      </c>
    </row>
    <row r="807" spans="1:53" hidden="1">
      <c r="A807" s="123" t="str" cm="1">
        <f t="array" aca="1" ref="A807" ca="1">INDIRECT($B$2&amp;"!"&amp;C807&amp;"15")</f>
        <v>dataType</v>
      </c>
      <c r="B807" s="390" cm="1">
        <f t="array" aca="1" ref="B807" ca="1">IFERROR(INDIRECT($B$2&amp;"!"&amp;C807&amp;D807),"")</f>
        <v>0</v>
      </c>
      <c r="C807" s="281" t="s">
        <v>113</v>
      </c>
      <c r="D807" s="281">
        <f t="shared" ca="1" si="63"/>
        <v>29</v>
      </c>
      <c r="F807" s="131" t="str">
        <f ca="1">IF(OR(B807="",B807=0),"","   "&amp;A807&amp;":"&amp;CHAR(34)&amp;B807&amp;CHAR(34)&amp;",")</f>
        <v/>
      </c>
    </row>
    <row r="808" spans="1:53" hidden="1">
      <c r="A808" s="123" t="str" cm="1">
        <f t="array" aca="1" ref="A808" ca="1">INDIRECT($B$2&amp;"!"&amp;C808&amp;"15")</f>
        <v>format</v>
      </c>
      <c r="B808" s="390" cm="1">
        <f t="array" aca="1" ref="B808" ca="1">IFERROR(INDIRECT($B$2&amp;"!"&amp;C808&amp;D808),"")</f>
        <v>0</v>
      </c>
      <c r="C808" s="281" t="s">
        <v>114</v>
      </c>
      <c r="D808" s="281">
        <f t="shared" ca="1" si="63"/>
        <v>29</v>
      </c>
      <c r="F808" s="131" t="str">
        <f ca="1">IF(OR(B808="",B808=0),"","   "&amp;A808&amp;":"&amp;B808&amp;",")</f>
        <v/>
      </c>
    </row>
    <row r="809" spans="1:53" hidden="1">
      <c r="A809" s="123" t="str" cm="1">
        <f t="array" aca="1" ref="A809" ca="1">INDIRECT($B$2&amp;"!"&amp;C809&amp;"15")</f>
        <v>editorType</v>
      </c>
      <c r="B809" s="390" cm="1">
        <f t="array" aca="1" ref="B809" ca="1">IFERROR(INDIRECT($B$2&amp;"!"&amp;C809&amp;D809),"")</f>
        <v>0</v>
      </c>
      <c r="C809" s="281" t="s">
        <v>119</v>
      </c>
      <c r="D809" s="281">
        <f ca="1">IF(D808&gt;$O$2,0,IF(A809="eNd",1,0))+D808</f>
        <v>29</v>
      </c>
      <c r="F809" s="131" t="str">
        <f ca="1">IF(OR(B809="",B809=0),"","   "&amp;A809&amp;":"&amp;CHAR(34)&amp;B809&amp;CHAR(34)&amp;",")</f>
        <v/>
      </c>
      <c r="G809" s="6"/>
      <c r="H809" s="6"/>
      <c r="I809" s="6"/>
      <c r="J809" s="6"/>
      <c r="K809" s="6"/>
      <c r="L809" s="6"/>
      <c r="M809" s="6"/>
      <c r="BA809" s="6"/>
    </row>
    <row r="810" spans="1:53" hidden="1">
      <c r="A810" s="123" t="str" cm="1">
        <f t="array" aca="1" ref="A810" ca="1">INDIRECT($B$2&amp;"!"&amp;C810&amp;"15")</f>
        <v>validationRules</v>
      </c>
      <c r="B810" s="390" cm="1">
        <f t="array" aca="1" ref="B810" ca="1">IFERROR(INDIRECT($B$2&amp;"!"&amp;C810&amp;D810),"")</f>
        <v>0</v>
      </c>
      <c r="C810" s="280" t="s">
        <v>115</v>
      </c>
      <c r="D810" s="281">
        <f ca="1">IF(D808&gt;$O$2,0,IF(A810="eNd",1,0))+D808</f>
        <v>29</v>
      </c>
      <c r="F810" s="131" t="str">
        <f ca="1">IF(B810,"   "&amp;A810&amp;": [{type: 'required',message: '"&amp;B804&amp;" is required' }],","")</f>
        <v/>
      </c>
    </row>
    <row r="811" spans="1:53" hidden="1">
      <c r="A811" s="123" t="str" cm="1">
        <f t="array" aca="1" ref="A811" ca="1">INDIRECT($B$2&amp;"!"&amp;C811&amp;"15")</f>
        <v>allowHiding</v>
      </c>
      <c r="B811" s="390" cm="1">
        <f t="array" aca="1" ref="B811" ca="1">IFERROR(INDIRECT($B$2&amp;"!"&amp;C811&amp;D811),"")</f>
        <v>0</v>
      </c>
      <c r="C811" s="284" t="s">
        <v>116</v>
      </c>
      <c r="D811" s="281">
        <f t="shared" ca="1" si="63"/>
        <v>29</v>
      </c>
      <c r="F811" s="131" t="str">
        <f ca="1">IF(OR(B811="",B811=0),"","   "&amp;A811&amp;": "&amp;B811&amp;",")</f>
        <v/>
      </c>
    </row>
    <row r="812" spans="1:53" hidden="1">
      <c r="A812" s="123" t="str" cm="1">
        <f t="array" aca="1" ref="A812" ca="1">INDIRECT($B$2&amp;"!"&amp;C812&amp;"15")</f>
        <v>width</v>
      </c>
      <c r="B812" s="390" cm="1">
        <f t="array" aca="1" ref="B812" ca="1">IFERROR(INDIRECT($B$2&amp;"!"&amp;C812&amp;D812),"")</f>
        <v>0</v>
      </c>
      <c r="C812" s="284" t="s">
        <v>61</v>
      </c>
      <c r="D812" s="281">
        <f t="shared" ca="1" si="63"/>
        <v>29</v>
      </c>
      <c r="F812" s="131" t="str">
        <f ca="1">IF(OR(B812="",B812=0),"","   "&amp;A812&amp;": "&amp;B812&amp;",")</f>
        <v/>
      </c>
    </row>
    <row r="813" spans="1:53" hidden="1">
      <c r="A813" s="123" t="str" cm="1">
        <f t="array" aca="1" ref="A813" ca="1">INDIRECT($B$2&amp;"!"&amp;C813&amp;"15")</f>
        <v>visible</v>
      </c>
      <c r="B813" s="393" t="str" cm="1">
        <f t="array" aca="1" ref="B813" ca="1">IFERROR(INDIRECT($B$2&amp;"!"&amp;C813&amp;D813),"")</f>
        <v/>
      </c>
      <c r="C813" s="284" t="s">
        <v>117</v>
      </c>
      <c r="D813" s="281">
        <f t="shared" ca="1" si="63"/>
        <v>29</v>
      </c>
      <c r="F813" s="131" t="str">
        <f ca="1">IF(OR(B813="",B813,B813=0),"","   "&amp;A813&amp;": "&amp;B813&amp;",")</f>
        <v/>
      </c>
    </row>
    <row r="814" spans="1:53" hidden="1">
      <c r="A814" s="127" t="s">
        <v>1084</v>
      </c>
      <c r="B814" s="394"/>
      <c r="D814" s="281">
        <f t="shared" ca="1" si="63"/>
        <v>29</v>
      </c>
      <c r="F814" s="131" t="str">
        <f ca="1">IF(D813&gt;$O$2,"","},")</f>
        <v/>
      </c>
    </row>
    <row r="815" spans="1:53" hidden="1">
      <c r="A815" s="384" t="s">
        <v>1085</v>
      </c>
      <c r="B815" s="390" cm="1">
        <f t="array" aca="1" ref="B815" ca="1">IFERROR(INDIRECT($B$2&amp;"!"&amp;C815&amp;D815),"")</f>
        <v>0</v>
      </c>
      <c r="C815" s="280" t="s">
        <v>96</v>
      </c>
      <c r="D815" s="281">
        <f ca="1">IF(D814&gt;$O$2,0,IF(A815="eNd",1,0))+D814</f>
        <v>29</v>
      </c>
      <c r="F815" s="131" t="str">
        <f ca="1">IF(OR(B815="",B815=0),"","{  "&amp;A815&amp;": "&amp;CHAR(34)&amp;$B815&amp;CHAR(34)&amp;",")</f>
        <v/>
      </c>
    </row>
    <row r="816" spans="1:53" hidden="1">
      <c r="A816" s="123" t="str" cm="1">
        <f t="array" aca="1" ref="A816" ca="1">INDIRECT($B$2&amp;"!"&amp;C816&amp;"15")</f>
        <v>caption</v>
      </c>
      <c r="B816" s="390" t="str" cm="1">
        <f t="array" aca="1" ref="B816" ca="1">IFERROR(INDIRECT($B$2&amp;"!"&amp;C816&amp;D816),"")</f>
        <v/>
      </c>
      <c r="C816" s="280" t="s">
        <v>111</v>
      </c>
      <c r="D816" s="281">
        <f t="shared" ref="D816:D826" ca="1" si="64">IF(D815&gt;$O$2,0,IF(A816="eNd",1,0))+D815</f>
        <v>29</v>
      </c>
      <c r="F816" s="131" t="str">
        <f ca="1">IF(OR(B816="",B816=0),"","   "&amp;A816&amp;":"&amp;CHAR(34)&amp;B816&amp;CHAR(34)&amp;",")</f>
        <v/>
      </c>
    </row>
    <row r="817" spans="1:53" hidden="1">
      <c r="A817" s="123" t="str" cm="1">
        <f t="array" aca="1" ref="A817" ca="1">INDIRECT($B$2&amp;"!"&amp;C817&amp;"15")</f>
        <v>sortOrder</v>
      </c>
      <c r="B817" s="390" t="str" cm="1">
        <f t="array" aca="1" ref="B817" ca="1">IFERROR(INDIRECT($B$2&amp;"!"&amp;C817&amp;D817),"")</f>
        <v/>
      </c>
      <c r="C817" s="280" t="s">
        <v>118</v>
      </c>
      <c r="D817" s="281">
        <f t="shared" ca="1" si="64"/>
        <v>29</v>
      </c>
      <c r="F817" s="131" t="str">
        <f ca="1">IF(OR(B817="",B817=0),"","   "&amp;A817&amp;":"&amp;CHAR(34)&amp;B817&amp;CHAR(34)&amp;",")</f>
        <v/>
      </c>
    </row>
    <row r="818" spans="1:53" hidden="1">
      <c r="A818" s="123" t="str" cm="1">
        <f t="array" aca="1" ref="A818" ca="1">INDIRECT($B$2&amp;"!"&amp;C818&amp;"15")</f>
        <v>groupIndex</v>
      </c>
      <c r="B818" s="390" cm="1">
        <f t="array" aca="1" ref="B818" ca="1">IFERROR(INDIRECT($B$2&amp;"!"&amp;C818&amp;D818),"")</f>
        <v>0</v>
      </c>
      <c r="C818" s="281" t="s">
        <v>112</v>
      </c>
      <c r="D818" s="281">
        <f t="shared" ca="1" si="64"/>
        <v>29</v>
      </c>
      <c r="F818" s="131" t="str">
        <f ca="1">IF(OR(B818="",B818=0),"","   "&amp;A818&amp;": "&amp;B818-1&amp;",")</f>
        <v/>
      </c>
    </row>
    <row r="819" spans="1:53" hidden="1">
      <c r="A819" s="123" t="str" cm="1">
        <f t="array" aca="1" ref="A819" ca="1">INDIRECT($B$2&amp;"!"&amp;C819&amp;"15")</f>
        <v>dataType</v>
      </c>
      <c r="B819" s="390" cm="1">
        <f t="array" aca="1" ref="B819" ca="1">IFERROR(INDIRECT($B$2&amp;"!"&amp;C819&amp;D819),"")</f>
        <v>0</v>
      </c>
      <c r="C819" s="281" t="s">
        <v>113</v>
      </c>
      <c r="D819" s="281">
        <f t="shared" ca="1" si="64"/>
        <v>29</v>
      </c>
      <c r="F819" s="131" t="str">
        <f ca="1">IF(OR(B819="",B819=0),"","   "&amp;A819&amp;":"&amp;CHAR(34)&amp;B819&amp;CHAR(34)&amp;",")</f>
        <v/>
      </c>
    </row>
    <row r="820" spans="1:53" hidden="1">
      <c r="A820" s="123" t="str" cm="1">
        <f t="array" aca="1" ref="A820" ca="1">INDIRECT($B$2&amp;"!"&amp;C820&amp;"15")</f>
        <v>format</v>
      </c>
      <c r="B820" s="390" cm="1">
        <f t="array" aca="1" ref="B820" ca="1">IFERROR(INDIRECT($B$2&amp;"!"&amp;C820&amp;D820),"")</f>
        <v>0</v>
      </c>
      <c r="C820" s="281" t="s">
        <v>114</v>
      </c>
      <c r="D820" s="281">
        <f t="shared" ca="1" si="64"/>
        <v>29</v>
      </c>
      <c r="F820" s="131" t="str">
        <f ca="1">IF(OR(B820="",B820=0),"","   "&amp;A820&amp;":"&amp;B820&amp;",")</f>
        <v/>
      </c>
    </row>
    <row r="821" spans="1:53" hidden="1">
      <c r="A821" s="123" t="str" cm="1">
        <f t="array" aca="1" ref="A821" ca="1">INDIRECT($B$2&amp;"!"&amp;C821&amp;"15")</f>
        <v>editorType</v>
      </c>
      <c r="B821" s="390" cm="1">
        <f t="array" aca="1" ref="B821" ca="1">IFERROR(INDIRECT($B$2&amp;"!"&amp;C821&amp;D821),"")</f>
        <v>0</v>
      </c>
      <c r="C821" s="281" t="s">
        <v>119</v>
      </c>
      <c r="D821" s="281">
        <f ca="1">IF(D820&gt;$O$2,0,IF(A821="eNd",1,0))+D820</f>
        <v>29</v>
      </c>
      <c r="F821" s="131" t="str">
        <f ca="1">IF(OR(B821="",B821=0),"","   "&amp;A821&amp;":"&amp;CHAR(34)&amp;B821&amp;CHAR(34)&amp;",")</f>
        <v/>
      </c>
      <c r="G821" s="6"/>
      <c r="H821" s="6"/>
      <c r="I821" s="6"/>
      <c r="J821" s="6"/>
      <c r="K821" s="6"/>
      <c r="L821" s="6"/>
      <c r="M821" s="6"/>
      <c r="BA821" s="6"/>
    </row>
    <row r="822" spans="1:53" hidden="1">
      <c r="A822" s="123" t="str" cm="1">
        <f t="array" aca="1" ref="A822" ca="1">INDIRECT($B$2&amp;"!"&amp;C822&amp;"15")</f>
        <v>validationRules</v>
      </c>
      <c r="B822" s="390" cm="1">
        <f t="array" aca="1" ref="B822" ca="1">IFERROR(INDIRECT($B$2&amp;"!"&amp;C822&amp;D822),"")</f>
        <v>0</v>
      </c>
      <c r="C822" s="280" t="s">
        <v>115</v>
      </c>
      <c r="D822" s="281">
        <f ca="1">IF(D820&gt;$O$2,0,IF(A822="eNd",1,0))+D820</f>
        <v>29</v>
      </c>
      <c r="F822" s="131" t="str">
        <f ca="1">IF(B822,"   "&amp;A822&amp;": [{type: 'required',message: '"&amp;B816&amp;" is required' }],","")</f>
        <v/>
      </c>
    </row>
    <row r="823" spans="1:53" hidden="1">
      <c r="A823" s="123" t="str" cm="1">
        <f t="array" aca="1" ref="A823" ca="1">INDIRECT($B$2&amp;"!"&amp;C823&amp;"15")</f>
        <v>allowHiding</v>
      </c>
      <c r="B823" s="390" cm="1">
        <f t="array" aca="1" ref="B823" ca="1">IFERROR(INDIRECT($B$2&amp;"!"&amp;C823&amp;D823),"")</f>
        <v>0</v>
      </c>
      <c r="C823" s="284" t="s">
        <v>116</v>
      </c>
      <c r="D823" s="281">
        <f t="shared" ca="1" si="64"/>
        <v>29</v>
      </c>
      <c r="F823" s="131" t="str">
        <f ca="1">IF(OR(B823="",B823=0),"","   "&amp;A823&amp;": "&amp;B823&amp;",")</f>
        <v/>
      </c>
    </row>
    <row r="824" spans="1:53" hidden="1">
      <c r="A824" s="123" t="str" cm="1">
        <f t="array" aca="1" ref="A824" ca="1">INDIRECT($B$2&amp;"!"&amp;C824&amp;"15")</f>
        <v>width</v>
      </c>
      <c r="B824" s="390" cm="1">
        <f t="array" aca="1" ref="B824" ca="1">IFERROR(INDIRECT($B$2&amp;"!"&amp;C824&amp;D824),"")</f>
        <v>0</v>
      </c>
      <c r="C824" s="284" t="s">
        <v>61</v>
      </c>
      <c r="D824" s="281">
        <f t="shared" ca="1" si="64"/>
        <v>29</v>
      </c>
      <c r="F824" s="131" t="str">
        <f ca="1">IF(OR(B824="",B824=0),"","   "&amp;A824&amp;": "&amp;B824&amp;",")</f>
        <v/>
      </c>
    </row>
    <row r="825" spans="1:53" hidden="1">
      <c r="A825" s="123" t="str" cm="1">
        <f t="array" aca="1" ref="A825" ca="1">INDIRECT($B$2&amp;"!"&amp;C825&amp;"15")</f>
        <v>visible</v>
      </c>
      <c r="B825" s="393" t="str" cm="1">
        <f t="array" aca="1" ref="B825" ca="1">IFERROR(INDIRECT($B$2&amp;"!"&amp;C825&amp;D825),"")</f>
        <v/>
      </c>
      <c r="C825" s="284" t="s">
        <v>117</v>
      </c>
      <c r="D825" s="281">
        <f t="shared" ca="1" si="64"/>
        <v>29</v>
      </c>
      <c r="F825" s="131" t="str">
        <f ca="1">IF(OR(B825="",B825,B825=0),"","   "&amp;A825&amp;": "&amp;B825&amp;",")</f>
        <v/>
      </c>
    </row>
    <row r="826" spans="1:53" hidden="1">
      <c r="A826" s="127" t="s">
        <v>1084</v>
      </c>
      <c r="B826" s="394"/>
      <c r="D826" s="281">
        <f t="shared" ca="1" si="64"/>
        <v>29</v>
      </c>
      <c r="F826" s="131" t="str">
        <f ca="1">IF(D825&gt;$O$2,"","},")</f>
        <v/>
      </c>
    </row>
    <row r="827" spans="1:53" hidden="1">
      <c r="A827" s="384" t="s">
        <v>1085</v>
      </c>
      <c r="B827" s="390" cm="1">
        <f t="array" aca="1" ref="B827" ca="1">IFERROR(INDIRECT($B$2&amp;"!"&amp;C827&amp;D827),"")</f>
        <v>0</v>
      </c>
      <c r="C827" s="280" t="s">
        <v>96</v>
      </c>
      <c r="D827" s="281">
        <f ca="1">IF(D826&gt;$O$2,0,IF(A827="eNd",1,0))+D826</f>
        <v>29</v>
      </c>
      <c r="F827" s="131" t="str">
        <f ca="1">IF(OR(B827="",B827=0),"","{  "&amp;A827&amp;": "&amp;CHAR(34)&amp;$B827&amp;CHAR(34)&amp;",")</f>
        <v/>
      </c>
    </row>
    <row r="828" spans="1:53" hidden="1">
      <c r="A828" s="123" t="str" cm="1">
        <f t="array" aca="1" ref="A828" ca="1">INDIRECT($B$2&amp;"!"&amp;C828&amp;"15")</f>
        <v>caption</v>
      </c>
      <c r="B828" s="390" t="str" cm="1">
        <f t="array" aca="1" ref="B828" ca="1">IFERROR(INDIRECT($B$2&amp;"!"&amp;C828&amp;D828),"")</f>
        <v/>
      </c>
      <c r="C828" s="280" t="s">
        <v>111</v>
      </c>
      <c r="D828" s="281">
        <f t="shared" ref="D828:D838" ca="1" si="65">IF(D827&gt;$O$2,0,IF(A828="eNd",1,0))+D827</f>
        <v>29</v>
      </c>
      <c r="F828" s="131" t="str">
        <f ca="1">IF(OR(B828="",B828=0),"","   "&amp;A828&amp;":"&amp;CHAR(34)&amp;B828&amp;CHAR(34)&amp;",")</f>
        <v/>
      </c>
    </row>
    <row r="829" spans="1:53" hidden="1">
      <c r="A829" s="123" t="str" cm="1">
        <f t="array" aca="1" ref="A829" ca="1">INDIRECT($B$2&amp;"!"&amp;C829&amp;"15")</f>
        <v>sortOrder</v>
      </c>
      <c r="B829" s="390" t="str" cm="1">
        <f t="array" aca="1" ref="B829" ca="1">IFERROR(INDIRECT($B$2&amp;"!"&amp;C829&amp;D829),"")</f>
        <v/>
      </c>
      <c r="C829" s="280" t="s">
        <v>118</v>
      </c>
      <c r="D829" s="281">
        <f t="shared" ca="1" si="65"/>
        <v>29</v>
      </c>
      <c r="F829" s="131" t="str">
        <f ca="1">IF(OR(B829="",B829=0),"","   "&amp;A829&amp;":"&amp;CHAR(34)&amp;B829&amp;CHAR(34)&amp;",")</f>
        <v/>
      </c>
    </row>
    <row r="830" spans="1:53" hidden="1">
      <c r="A830" s="123" t="str" cm="1">
        <f t="array" aca="1" ref="A830" ca="1">INDIRECT($B$2&amp;"!"&amp;C830&amp;"15")</f>
        <v>groupIndex</v>
      </c>
      <c r="B830" s="390" cm="1">
        <f t="array" aca="1" ref="B830" ca="1">IFERROR(INDIRECT($B$2&amp;"!"&amp;C830&amp;D830),"")</f>
        <v>0</v>
      </c>
      <c r="C830" s="281" t="s">
        <v>112</v>
      </c>
      <c r="D830" s="281">
        <f t="shared" ca="1" si="65"/>
        <v>29</v>
      </c>
      <c r="F830" s="131" t="str">
        <f ca="1">IF(OR(B830="",B830=0),"","   "&amp;A830&amp;": "&amp;B830-1&amp;",")</f>
        <v/>
      </c>
    </row>
    <row r="831" spans="1:53" hidden="1">
      <c r="A831" s="123" t="str" cm="1">
        <f t="array" aca="1" ref="A831" ca="1">INDIRECT($B$2&amp;"!"&amp;C831&amp;"15")</f>
        <v>dataType</v>
      </c>
      <c r="B831" s="390" cm="1">
        <f t="array" aca="1" ref="B831" ca="1">IFERROR(INDIRECT($B$2&amp;"!"&amp;C831&amp;D831),"")</f>
        <v>0</v>
      </c>
      <c r="C831" s="281" t="s">
        <v>113</v>
      </c>
      <c r="D831" s="281">
        <f t="shared" ca="1" si="65"/>
        <v>29</v>
      </c>
      <c r="F831" s="131" t="str">
        <f ca="1">IF(OR(B831="",B831=0),"","   "&amp;A831&amp;":"&amp;CHAR(34)&amp;B831&amp;CHAR(34)&amp;",")</f>
        <v/>
      </c>
    </row>
    <row r="832" spans="1:53" hidden="1">
      <c r="A832" s="123" t="str" cm="1">
        <f t="array" aca="1" ref="A832" ca="1">INDIRECT($B$2&amp;"!"&amp;C832&amp;"15")</f>
        <v>format</v>
      </c>
      <c r="B832" s="390" cm="1">
        <f t="array" aca="1" ref="B832" ca="1">IFERROR(INDIRECT($B$2&amp;"!"&amp;C832&amp;D832),"")</f>
        <v>0</v>
      </c>
      <c r="C832" s="281" t="s">
        <v>114</v>
      </c>
      <c r="D832" s="281">
        <f t="shared" ca="1" si="65"/>
        <v>29</v>
      </c>
      <c r="F832" s="131" t="str">
        <f ca="1">IF(OR(B832="",B832=0),"","   "&amp;A832&amp;":"&amp;B832&amp;",")</f>
        <v/>
      </c>
    </row>
    <row r="833" spans="1:53" hidden="1">
      <c r="A833" s="123" t="str" cm="1">
        <f t="array" aca="1" ref="A833" ca="1">INDIRECT($B$2&amp;"!"&amp;C833&amp;"15")</f>
        <v>editorType</v>
      </c>
      <c r="B833" s="390" cm="1">
        <f t="array" aca="1" ref="B833" ca="1">IFERROR(INDIRECT($B$2&amp;"!"&amp;C833&amp;D833),"")</f>
        <v>0</v>
      </c>
      <c r="C833" s="281" t="s">
        <v>119</v>
      </c>
      <c r="D833" s="281">
        <f ca="1">IF(D832&gt;$O$2,0,IF(A833="eNd",1,0))+D832</f>
        <v>29</v>
      </c>
      <c r="F833" s="131" t="str">
        <f ca="1">IF(OR(B833="",B833=0),"","   "&amp;A833&amp;":"&amp;CHAR(34)&amp;B833&amp;CHAR(34)&amp;",")</f>
        <v/>
      </c>
      <c r="G833" s="6"/>
      <c r="H833" s="6"/>
      <c r="I833" s="6"/>
      <c r="J833" s="6"/>
      <c r="K833" s="6"/>
      <c r="L833" s="6"/>
      <c r="M833" s="6"/>
      <c r="BA833" s="6"/>
    </row>
    <row r="834" spans="1:53" hidden="1">
      <c r="A834" s="123" t="str" cm="1">
        <f t="array" aca="1" ref="A834" ca="1">INDIRECT($B$2&amp;"!"&amp;C834&amp;"15")</f>
        <v>validationRules</v>
      </c>
      <c r="B834" s="390" cm="1">
        <f t="array" aca="1" ref="B834" ca="1">IFERROR(INDIRECT($B$2&amp;"!"&amp;C834&amp;D834),"")</f>
        <v>0</v>
      </c>
      <c r="C834" s="280" t="s">
        <v>115</v>
      </c>
      <c r="D834" s="281">
        <f ca="1">IF(D832&gt;$O$2,0,IF(A834="eNd",1,0))+D832</f>
        <v>29</v>
      </c>
      <c r="F834" s="131" t="str">
        <f ca="1">IF(B834,"   "&amp;A834&amp;": [{type: 'required',message: '"&amp;B828&amp;" is required' }],","")</f>
        <v/>
      </c>
    </row>
    <row r="835" spans="1:53" hidden="1">
      <c r="A835" s="123" t="str" cm="1">
        <f t="array" aca="1" ref="A835" ca="1">INDIRECT($B$2&amp;"!"&amp;C835&amp;"15")</f>
        <v>allowHiding</v>
      </c>
      <c r="B835" s="390" cm="1">
        <f t="array" aca="1" ref="B835" ca="1">IFERROR(INDIRECT($B$2&amp;"!"&amp;C835&amp;D835),"")</f>
        <v>0</v>
      </c>
      <c r="C835" s="284" t="s">
        <v>116</v>
      </c>
      <c r="D835" s="281">
        <f t="shared" ca="1" si="65"/>
        <v>29</v>
      </c>
      <c r="F835" s="131" t="str">
        <f ca="1">IF(OR(B835="",B835=0),"","   "&amp;A835&amp;": "&amp;B835&amp;",")</f>
        <v/>
      </c>
    </row>
    <row r="836" spans="1:53" hidden="1">
      <c r="A836" s="123" t="str" cm="1">
        <f t="array" aca="1" ref="A836" ca="1">INDIRECT($B$2&amp;"!"&amp;C836&amp;"15")</f>
        <v>width</v>
      </c>
      <c r="B836" s="390" cm="1">
        <f t="array" aca="1" ref="B836" ca="1">IFERROR(INDIRECT($B$2&amp;"!"&amp;C836&amp;D836),"")</f>
        <v>0</v>
      </c>
      <c r="C836" s="284" t="s">
        <v>61</v>
      </c>
      <c r="D836" s="281">
        <f t="shared" ca="1" si="65"/>
        <v>29</v>
      </c>
      <c r="F836" s="131" t="str">
        <f ca="1">IF(OR(B836="",B836=0),"","   "&amp;A836&amp;": "&amp;B836&amp;",")</f>
        <v/>
      </c>
    </row>
    <row r="837" spans="1:53" hidden="1">
      <c r="A837" s="123" t="str" cm="1">
        <f t="array" aca="1" ref="A837" ca="1">INDIRECT($B$2&amp;"!"&amp;C837&amp;"15")</f>
        <v>visible</v>
      </c>
      <c r="B837" s="393" t="str" cm="1">
        <f t="array" aca="1" ref="B837" ca="1">IFERROR(INDIRECT($B$2&amp;"!"&amp;C837&amp;D837),"")</f>
        <v/>
      </c>
      <c r="C837" s="284" t="s">
        <v>117</v>
      </c>
      <c r="D837" s="281">
        <f t="shared" ca="1" si="65"/>
        <v>29</v>
      </c>
      <c r="F837" s="131" t="str">
        <f ca="1">IF(OR(B837="",B837,B837=0),"","   "&amp;A837&amp;": "&amp;B837&amp;",")</f>
        <v/>
      </c>
    </row>
    <row r="838" spans="1:53" hidden="1">
      <c r="A838" s="127" t="s">
        <v>1084</v>
      </c>
      <c r="B838" s="394"/>
      <c r="D838" s="281">
        <f t="shared" ca="1" si="65"/>
        <v>29</v>
      </c>
      <c r="F838" s="131" t="str">
        <f ca="1">IF(D837&gt;$O$2,"","},")</f>
        <v/>
      </c>
    </row>
    <row r="839" spans="1:53" hidden="1">
      <c r="A839" s="384" t="s">
        <v>1085</v>
      </c>
      <c r="B839" s="390" cm="1">
        <f t="array" aca="1" ref="B839" ca="1">IFERROR(INDIRECT($B$2&amp;"!"&amp;C839&amp;D839),"")</f>
        <v>0</v>
      </c>
      <c r="C839" s="280" t="s">
        <v>96</v>
      </c>
      <c r="D839" s="281">
        <f ca="1">IF(D838&gt;$O$2,0,IF(A839="eNd",1,0))+D838</f>
        <v>29</v>
      </c>
      <c r="F839" s="131" t="str">
        <f ca="1">IF(OR(B839="",B839=0),"","{  "&amp;A839&amp;": "&amp;CHAR(34)&amp;$B839&amp;CHAR(34)&amp;",")</f>
        <v/>
      </c>
    </row>
    <row r="840" spans="1:53" hidden="1">
      <c r="A840" s="123" t="str" cm="1">
        <f t="array" aca="1" ref="A840" ca="1">INDIRECT($B$2&amp;"!"&amp;C840&amp;"15")</f>
        <v>caption</v>
      </c>
      <c r="B840" s="390" t="str" cm="1">
        <f t="array" aca="1" ref="B840" ca="1">IFERROR(INDIRECT($B$2&amp;"!"&amp;C840&amp;D840),"")</f>
        <v/>
      </c>
      <c r="C840" s="280" t="s">
        <v>111</v>
      </c>
      <c r="D840" s="281">
        <f t="shared" ref="D840:D850" ca="1" si="66">IF(D839&gt;$O$2,0,IF(A840="eNd",1,0))+D839</f>
        <v>29</v>
      </c>
      <c r="F840" s="131" t="str">
        <f ca="1">IF(OR(B840="",B840=0),"","   "&amp;A840&amp;":"&amp;CHAR(34)&amp;B840&amp;CHAR(34)&amp;",")</f>
        <v/>
      </c>
    </row>
    <row r="841" spans="1:53" hidden="1">
      <c r="A841" s="123" t="str" cm="1">
        <f t="array" aca="1" ref="A841" ca="1">INDIRECT($B$2&amp;"!"&amp;C841&amp;"15")</f>
        <v>sortOrder</v>
      </c>
      <c r="B841" s="390" t="str" cm="1">
        <f t="array" aca="1" ref="B841" ca="1">IFERROR(INDIRECT($B$2&amp;"!"&amp;C841&amp;D841),"")</f>
        <v/>
      </c>
      <c r="C841" s="280" t="s">
        <v>118</v>
      </c>
      <c r="D841" s="281">
        <f t="shared" ca="1" si="66"/>
        <v>29</v>
      </c>
      <c r="F841" s="131" t="str">
        <f ca="1">IF(OR(B841="",B841=0),"","   "&amp;A841&amp;":"&amp;CHAR(34)&amp;B841&amp;CHAR(34)&amp;",")</f>
        <v/>
      </c>
    </row>
    <row r="842" spans="1:53" hidden="1">
      <c r="A842" s="123" t="str" cm="1">
        <f t="array" aca="1" ref="A842" ca="1">INDIRECT($B$2&amp;"!"&amp;C842&amp;"15")</f>
        <v>groupIndex</v>
      </c>
      <c r="B842" s="390" cm="1">
        <f t="array" aca="1" ref="B842" ca="1">IFERROR(INDIRECT($B$2&amp;"!"&amp;C842&amp;D842),"")</f>
        <v>0</v>
      </c>
      <c r="C842" s="281" t="s">
        <v>112</v>
      </c>
      <c r="D842" s="281">
        <f t="shared" ca="1" si="66"/>
        <v>29</v>
      </c>
      <c r="F842" s="131" t="str">
        <f ca="1">IF(OR(B842="",B842=0),"","   "&amp;A842&amp;": "&amp;B842-1&amp;",")</f>
        <v/>
      </c>
    </row>
    <row r="843" spans="1:53" hidden="1">
      <c r="A843" s="123" t="str" cm="1">
        <f t="array" aca="1" ref="A843" ca="1">INDIRECT($B$2&amp;"!"&amp;C843&amp;"15")</f>
        <v>dataType</v>
      </c>
      <c r="B843" s="390" cm="1">
        <f t="array" aca="1" ref="B843" ca="1">IFERROR(INDIRECT($B$2&amp;"!"&amp;C843&amp;D843),"")</f>
        <v>0</v>
      </c>
      <c r="C843" s="281" t="s">
        <v>113</v>
      </c>
      <c r="D843" s="281">
        <f t="shared" ca="1" si="66"/>
        <v>29</v>
      </c>
      <c r="F843" s="131" t="str">
        <f ca="1">IF(OR(B843="",B843=0),"","   "&amp;A843&amp;":"&amp;CHAR(34)&amp;B843&amp;CHAR(34)&amp;",")</f>
        <v/>
      </c>
    </row>
    <row r="844" spans="1:53" hidden="1">
      <c r="A844" s="123" t="str" cm="1">
        <f t="array" aca="1" ref="A844" ca="1">INDIRECT($B$2&amp;"!"&amp;C844&amp;"15")</f>
        <v>format</v>
      </c>
      <c r="B844" s="390" cm="1">
        <f t="array" aca="1" ref="B844" ca="1">IFERROR(INDIRECT($B$2&amp;"!"&amp;C844&amp;D844),"")</f>
        <v>0</v>
      </c>
      <c r="C844" s="281" t="s">
        <v>114</v>
      </c>
      <c r="D844" s="281">
        <f t="shared" ca="1" si="66"/>
        <v>29</v>
      </c>
      <c r="F844" s="131" t="str">
        <f ca="1">IF(OR(B844="",B844=0),"","   "&amp;A844&amp;":"&amp;B844&amp;",")</f>
        <v/>
      </c>
    </row>
    <row r="845" spans="1:53" hidden="1">
      <c r="A845" s="123" t="str" cm="1">
        <f t="array" aca="1" ref="A845" ca="1">INDIRECT($B$2&amp;"!"&amp;C845&amp;"15")</f>
        <v>editorType</v>
      </c>
      <c r="B845" s="390" cm="1">
        <f t="array" aca="1" ref="B845" ca="1">IFERROR(INDIRECT($B$2&amp;"!"&amp;C845&amp;D845),"")</f>
        <v>0</v>
      </c>
      <c r="C845" s="281" t="s">
        <v>119</v>
      </c>
      <c r="D845" s="281">
        <f ca="1">IF(D844&gt;$O$2,0,IF(A845="eNd",1,0))+D844</f>
        <v>29</v>
      </c>
      <c r="F845" s="131" t="str">
        <f ca="1">IF(OR(B845="",B845=0),"","   "&amp;A845&amp;":"&amp;CHAR(34)&amp;B845&amp;CHAR(34)&amp;",")</f>
        <v/>
      </c>
      <c r="G845" s="6"/>
      <c r="H845" s="6"/>
      <c r="I845" s="6"/>
      <c r="J845" s="6"/>
      <c r="K845" s="6"/>
      <c r="L845" s="6"/>
      <c r="M845" s="6"/>
      <c r="BA845" s="6"/>
    </row>
    <row r="846" spans="1:53" hidden="1">
      <c r="A846" s="123" t="str" cm="1">
        <f t="array" aca="1" ref="A846" ca="1">INDIRECT($B$2&amp;"!"&amp;C846&amp;"15")</f>
        <v>validationRules</v>
      </c>
      <c r="B846" s="390" cm="1">
        <f t="array" aca="1" ref="B846" ca="1">IFERROR(INDIRECT($B$2&amp;"!"&amp;C846&amp;D846),"")</f>
        <v>0</v>
      </c>
      <c r="C846" s="280" t="s">
        <v>115</v>
      </c>
      <c r="D846" s="281">
        <f ca="1">IF(D844&gt;$O$2,0,IF(A846="eNd",1,0))+D844</f>
        <v>29</v>
      </c>
      <c r="F846" s="131" t="str">
        <f ca="1">IF(B846,"   "&amp;A846&amp;": [{type: 'required',message: '"&amp;B840&amp;" is required' }],","")</f>
        <v/>
      </c>
    </row>
    <row r="847" spans="1:53" hidden="1">
      <c r="A847" s="123" t="str" cm="1">
        <f t="array" aca="1" ref="A847" ca="1">INDIRECT($B$2&amp;"!"&amp;C847&amp;"15")</f>
        <v>allowHiding</v>
      </c>
      <c r="B847" s="390" cm="1">
        <f t="array" aca="1" ref="B847" ca="1">IFERROR(INDIRECT($B$2&amp;"!"&amp;C847&amp;D847),"")</f>
        <v>0</v>
      </c>
      <c r="C847" s="284" t="s">
        <v>116</v>
      </c>
      <c r="D847" s="281">
        <f t="shared" ca="1" si="66"/>
        <v>29</v>
      </c>
      <c r="F847" s="131" t="str">
        <f ca="1">IF(OR(B847="",B847=0),"","   "&amp;A847&amp;": "&amp;B847&amp;",")</f>
        <v/>
      </c>
    </row>
    <row r="848" spans="1:53" hidden="1">
      <c r="A848" s="123" t="str" cm="1">
        <f t="array" aca="1" ref="A848" ca="1">INDIRECT($B$2&amp;"!"&amp;C848&amp;"15")</f>
        <v>width</v>
      </c>
      <c r="B848" s="390" cm="1">
        <f t="array" aca="1" ref="B848" ca="1">IFERROR(INDIRECT($B$2&amp;"!"&amp;C848&amp;D848),"")</f>
        <v>0</v>
      </c>
      <c r="C848" s="284" t="s">
        <v>61</v>
      </c>
      <c r="D848" s="281">
        <f t="shared" ca="1" si="66"/>
        <v>29</v>
      </c>
      <c r="F848" s="131" t="str">
        <f ca="1">IF(OR(B848="",B848=0),"","   "&amp;A848&amp;": "&amp;B848&amp;",")</f>
        <v/>
      </c>
    </row>
    <row r="849" spans="1:53" hidden="1">
      <c r="A849" s="123" t="str" cm="1">
        <f t="array" aca="1" ref="A849" ca="1">INDIRECT($B$2&amp;"!"&amp;C849&amp;"15")</f>
        <v>visible</v>
      </c>
      <c r="B849" s="393" t="str" cm="1">
        <f t="array" aca="1" ref="B849" ca="1">IFERROR(INDIRECT($B$2&amp;"!"&amp;C849&amp;D849),"")</f>
        <v/>
      </c>
      <c r="C849" s="284" t="s">
        <v>117</v>
      </c>
      <c r="D849" s="281">
        <f t="shared" ca="1" si="66"/>
        <v>29</v>
      </c>
      <c r="F849" s="131" t="str">
        <f ca="1">IF(OR(B849="",B849,B849=0),"","   "&amp;A849&amp;": "&amp;B849&amp;",")</f>
        <v/>
      </c>
    </row>
    <row r="850" spans="1:53" hidden="1">
      <c r="A850" s="127" t="s">
        <v>1084</v>
      </c>
      <c r="B850" s="394"/>
      <c r="D850" s="281">
        <f t="shared" ca="1" si="66"/>
        <v>29</v>
      </c>
      <c r="F850" s="131" t="str">
        <f ca="1">IF(D849&gt;$O$2,"","},")</f>
        <v/>
      </c>
    </row>
    <row r="851" spans="1:53" hidden="1">
      <c r="A851" s="384" t="s">
        <v>1085</v>
      </c>
      <c r="B851" s="390" cm="1">
        <f t="array" aca="1" ref="B851" ca="1">IFERROR(INDIRECT($B$2&amp;"!"&amp;C851&amp;D851),"")</f>
        <v>0</v>
      </c>
      <c r="C851" s="280" t="s">
        <v>96</v>
      </c>
      <c r="D851" s="281">
        <f ca="1">IF(D850&gt;$O$2,0,IF(A851="eNd",1,0))+D850</f>
        <v>29</v>
      </c>
      <c r="F851" s="131" t="str">
        <f ca="1">IF(OR(B851="",B851=0),"","{  "&amp;A851&amp;": "&amp;CHAR(34)&amp;$B851&amp;CHAR(34)&amp;",")</f>
        <v/>
      </c>
    </row>
    <row r="852" spans="1:53" hidden="1">
      <c r="A852" s="123" t="str" cm="1">
        <f t="array" aca="1" ref="A852" ca="1">INDIRECT($B$2&amp;"!"&amp;C852&amp;"15")</f>
        <v>caption</v>
      </c>
      <c r="B852" s="390" t="str" cm="1">
        <f t="array" aca="1" ref="B852" ca="1">IFERROR(INDIRECT($B$2&amp;"!"&amp;C852&amp;D852),"")</f>
        <v/>
      </c>
      <c r="C852" s="280" t="s">
        <v>111</v>
      </c>
      <c r="D852" s="281">
        <f t="shared" ref="D852:D862" ca="1" si="67">IF(D851&gt;$O$2,0,IF(A852="eNd",1,0))+D851</f>
        <v>29</v>
      </c>
      <c r="F852" s="131" t="str">
        <f ca="1">IF(OR(B852="",B852=0),"","   "&amp;A852&amp;":"&amp;CHAR(34)&amp;B852&amp;CHAR(34)&amp;",")</f>
        <v/>
      </c>
    </row>
    <row r="853" spans="1:53" hidden="1">
      <c r="A853" s="123" t="str" cm="1">
        <f t="array" aca="1" ref="A853" ca="1">INDIRECT($B$2&amp;"!"&amp;C853&amp;"15")</f>
        <v>sortOrder</v>
      </c>
      <c r="B853" s="390" t="str" cm="1">
        <f t="array" aca="1" ref="B853" ca="1">IFERROR(INDIRECT($B$2&amp;"!"&amp;C853&amp;D853),"")</f>
        <v/>
      </c>
      <c r="C853" s="280" t="s">
        <v>118</v>
      </c>
      <c r="D853" s="281">
        <f t="shared" ca="1" si="67"/>
        <v>29</v>
      </c>
      <c r="F853" s="131" t="str">
        <f ca="1">IF(OR(B853="",B853=0),"","   "&amp;A853&amp;":"&amp;CHAR(34)&amp;B853&amp;CHAR(34)&amp;",")</f>
        <v/>
      </c>
    </row>
    <row r="854" spans="1:53" hidden="1">
      <c r="A854" s="123" t="str" cm="1">
        <f t="array" aca="1" ref="A854" ca="1">INDIRECT($B$2&amp;"!"&amp;C854&amp;"15")</f>
        <v>groupIndex</v>
      </c>
      <c r="B854" s="390" cm="1">
        <f t="array" aca="1" ref="B854" ca="1">IFERROR(INDIRECT($B$2&amp;"!"&amp;C854&amp;D854),"")</f>
        <v>0</v>
      </c>
      <c r="C854" s="281" t="s">
        <v>112</v>
      </c>
      <c r="D854" s="281">
        <f t="shared" ca="1" si="67"/>
        <v>29</v>
      </c>
      <c r="F854" s="131" t="str">
        <f ca="1">IF(OR(B854="",B854=0),"","   "&amp;A854&amp;": "&amp;B854-1&amp;",")</f>
        <v/>
      </c>
    </row>
    <row r="855" spans="1:53" hidden="1">
      <c r="A855" s="123" t="str" cm="1">
        <f t="array" aca="1" ref="A855" ca="1">INDIRECT($B$2&amp;"!"&amp;C855&amp;"15")</f>
        <v>dataType</v>
      </c>
      <c r="B855" s="390" cm="1">
        <f t="array" aca="1" ref="B855" ca="1">IFERROR(INDIRECT($B$2&amp;"!"&amp;C855&amp;D855),"")</f>
        <v>0</v>
      </c>
      <c r="C855" s="281" t="s">
        <v>113</v>
      </c>
      <c r="D855" s="281">
        <f t="shared" ca="1" si="67"/>
        <v>29</v>
      </c>
      <c r="F855" s="131" t="str">
        <f ca="1">IF(OR(B855="",B855=0),"","   "&amp;A855&amp;":"&amp;CHAR(34)&amp;B855&amp;CHAR(34)&amp;",")</f>
        <v/>
      </c>
    </row>
    <row r="856" spans="1:53" hidden="1">
      <c r="A856" s="123" t="str" cm="1">
        <f t="array" aca="1" ref="A856" ca="1">INDIRECT($B$2&amp;"!"&amp;C856&amp;"15")</f>
        <v>format</v>
      </c>
      <c r="B856" s="390" cm="1">
        <f t="array" aca="1" ref="B856" ca="1">IFERROR(INDIRECT($B$2&amp;"!"&amp;C856&amp;D856),"")</f>
        <v>0</v>
      </c>
      <c r="C856" s="281" t="s">
        <v>114</v>
      </c>
      <c r="D856" s="281">
        <f t="shared" ca="1" si="67"/>
        <v>29</v>
      </c>
      <c r="F856" s="131" t="str">
        <f ca="1">IF(OR(B856="",B856=0),"","   "&amp;A856&amp;":"&amp;B856&amp;",")</f>
        <v/>
      </c>
    </row>
    <row r="857" spans="1:53" hidden="1">
      <c r="A857" s="123" t="str" cm="1">
        <f t="array" aca="1" ref="A857" ca="1">INDIRECT($B$2&amp;"!"&amp;C857&amp;"15")</f>
        <v>editorType</v>
      </c>
      <c r="B857" s="390" cm="1">
        <f t="array" aca="1" ref="B857" ca="1">IFERROR(INDIRECT($B$2&amp;"!"&amp;C857&amp;D857),"")</f>
        <v>0</v>
      </c>
      <c r="C857" s="281" t="s">
        <v>119</v>
      </c>
      <c r="D857" s="281">
        <f ca="1">IF(D856&gt;$O$2,0,IF(A857="eNd",1,0))+D856</f>
        <v>29</v>
      </c>
      <c r="F857" s="131" t="str">
        <f ca="1">IF(OR(B857="",B857=0),"","   "&amp;A857&amp;":"&amp;CHAR(34)&amp;B857&amp;CHAR(34)&amp;",")</f>
        <v/>
      </c>
      <c r="G857" s="6"/>
      <c r="H857" s="6"/>
      <c r="I857" s="6"/>
      <c r="J857" s="6"/>
      <c r="K857" s="6"/>
      <c r="L857" s="6"/>
      <c r="M857" s="6"/>
      <c r="BA857" s="6"/>
    </row>
    <row r="858" spans="1:53" hidden="1">
      <c r="A858" s="123" t="str" cm="1">
        <f t="array" aca="1" ref="A858" ca="1">INDIRECT($B$2&amp;"!"&amp;C858&amp;"15")</f>
        <v>validationRules</v>
      </c>
      <c r="B858" s="390" cm="1">
        <f t="array" aca="1" ref="B858" ca="1">IFERROR(INDIRECT($B$2&amp;"!"&amp;C858&amp;D858),"")</f>
        <v>0</v>
      </c>
      <c r="C858" s="280" t="s">
        <v>115</v>
      </c>
      <c r="D858" s="281">
        <f ca="1">IF(D856&gt;$O$2,0,IF(A858="eNd",1,0))+D856</f>
        <v>29</v>
      </c>
      <c r="F858" s="131" t="str">
        <f ca="1">IF(B858,"   "&amp;A858&amp;": [{type: 'required',message: '"&amp;B852&amp;" is required' }],","")</f>
        <v/>
      </c>
    </row>
    <row r="859" spans="1:53" hidden="1">
      <c r="A859" s="123" t="str" cm="1">
        <f t="array" aca="1" ref="A859" ca="1">INDIRECT($B$2&amp;"!"&amp;C859&amp;"15")</f>
        <v>allowHiding</v>
      </c>
      <c r="B859" s="390" cm="1">
        <f t="array" aca="1" ref="B859" ca="1">IFERROR(INDIRECT($B$2&amp;"!"&amp;C859&amp;D859),"")</f>
        <v>0</v>
      </c>
      <c r="C859" s="284" t="s">
        <v>116</v>
      </c>
      <c r="D859" s="281">
        <f t="shared" ca="1" si="67"/>
        <v>29</v>
      </c>
      <c r="F859" s="131" t="str">
        <f ca="1">IF(OR(B859="",B859=0),"","   "&amp;A859&amp;": "&amp;B859&amp;",")</f>
        <v/>
      </c>
    </row>
    <row r="860" spans="1:53" hidden="1">
      <c r="A860" s="123" t="str" cm="1">
        <f t="array" aca="1" ref="A860" ca="1">INDIRECT($B$2&amp;"!"&amp;C860&amp;"15")</f>
        <v>width</v>
      </c>
      <c r="B860" s="390" cm="1">
        <f t="array" aca="1" ref="B860" ca="1">IFERROR(INDIRECT($B$2&amp;"!"&amp;C860&amp;D860),"")</f>
        <v>0</v>
      </c>
      <c r="C860" s="284" t="s">
        <v>61</v>
      </c>
      <c r="D860" s="281">
        <f t="shared" ca="1" si="67"/>
        <v>29</v>
      </c>
      <c r="F860" s="131" t="str">
        <f ca="1">IF(OR(B860="",B860=0),"","   "&amp;A860&amp;": "&amp;B860&amp;",")</f>
        <v/>
      </c>
    </row>
    <row r="861" spans="1:53" hidden="1">
      <c r="A861" s="123" t="str" cm="1">
        <f t="array" aca="1" ref="A861" ca="1">INDIRECT($B$2&amp;"!"&amp;C861&amp;"15")</f>
        <v>visible</v>
      </c>
      <c r="B861" s="393" t="str" cm="1">
        <f t="array" aca="1" ref="B861" ca="1">IFERROR(INDIRECT($B$2&amp;"!"&amp;C861&amp;D861),"")</f>
        <v/>
      </c>
      <c r="C861" s="284" t="s">
        <v>117</v>
      </c>
      <c r="D861" s="281">
        <f t="shared" ca="1" si="67"/>
        <v>29</v>
      </c>
      <c r="F861" s="131" t="str">
        <f ca="1">IF(OR(B861="",B861,B861=0),"","   "&amp;A861&amp;": "&amp;B861&amp;",")</f>
        <v/>
      </c>
    </row>
    <row r="862" spans="1:53" hidden="1">
      <c r="A862" s="127" t="s">
        <v>1084</v>
      </c>
      <c r="B862" s="394"/>
      <c r="D862" s="281">
        <f t="shared" ca="1" si="67"/>
        <v>29</v>
      </c>
      <c r="F862" s="131" t="str">
        <f ca="1">IF(D861&gt;$O$2,"","},")</f>
        <v/>
      </c>
    </row>
    <row r="863" spans="1:53" hidden="1">
      <c r="A863" s="384" t="s">
        <v>1085</v>
      </c>
      <c r="B863" s="390" cm="1">
        <f t="array" aca="1" ref="B863" ca="1">IFERROR(INDIRECT($B$2&amp;"!"&amp;C863&amp;D863),"")</f>
        <v>0</v>
      </c>
      <c r="C863" s="280" t="s">
        <v>96</v>
      </c>
      <c r="D863" s="281">
        <f ca="1">IF(D862&gt;$O$2,0,IF(A863="eNd",1,0))+D862</f>
        <v>29</v>
      </c>
      <c r="F863" s="131" t="str">
        <f ca="1">IF(OR(B863="",B863=0),"","{  "&amp;A863&amp;": "&amp;CHAR(34)&amp;$B863&amp;CHAR(34)&amp;",")</f>
        <v/>
      </c>
    </row>
    <row r="864" spans="1:53" hidden="1">
      <c r="A864" s="123" t="str" cm="1">
        <f t="array" aca="1" ref="A864" ca="1">INDIRECT($B$2&amp;"!"&amp;C864&amp;"15")</f>
        <v>caption</v>
      </c>
      <c r="B864" s="390" t="str" cm="1">
        <f t="array" aca="1" ref="B864" ca="1">IFERROR(INDIRECT($B$2&amp;"!"&amp;C864&amp;D864),"")</f>
        <v/>
      </c>
      <c r="C864" s="280" t="s">
        <v>111</v>
      </c>
      <c r="D864" s="281">
        <f t="shared" ref="D864:D874" ca="1" si="68">IF(D863&gt;$O$2,0,IF(A864="eNd",1,0))+D863</f>
        <v>29</v>
      </c>
      <c r="F864" s="131" t="str">
        <f ca="1">IF(OR(B864="",B864=0),"","   "&amp;A864&amp;":"&amp;CHAR(34)&amp;B864&amp;CHAR(34)&amp;",")</f>
        <v/>
      </c>
    </row>
    <row r="865" spans="1:53" hidden="1">
      <c r="A865" s="123" t="str" cm="1">
        <f t="array" aca="1" ref="A865" ca="1">INDIRECT($B$2&amp;"!"&amp;C865&amp;"15")</f>
        <v>sortOrder</v>
      </c>
      <c r="B865" s="390" t="str" cm="1">
        <f t="array" aca="1" ref="B865" ca="1">IFERROR(INDIRECT($B$2&amp;"!"&amp;C865&amp;D865),"")</f>
        <v/>
      </c>
      <c r="C865" s="280" t="s">
        <v>118</v>
      </c>
      <c r="D865" s="281">
        <f t="shared" ca="1" si="68"/>
        <v>29</v>
      </c>
      <c r="F865" s="131" t="str">
        <f ca="1">IF(OR(B865="",B865=0),"","   "&amp;A865&amp;":"&amp;CHAR(34)&amp;B865&amp;CHAR(34)&amp;",")</f>
        <v/>
      </c>
    </row>
    <row r="866" spans="1:53" hidden="1">
      <c r="A866" s="123" t="str" cm="1">
        <f t="array" aca="1" ref="A866" ca="1">INDIRECT($B$2&amp;"!"&amp;C866&amp;"15")</f>
        <v>groupIndex</v>
      </c>
      <c r="B866" s="390" cm="1">
        <f t="array" aca="1" ref="B866" ca="1">IFERROR(INDIRECT($B$2&amp;"!"&amp;C866&amp;D866),"")</f>
        <v>0</v>
      </c>
      <c r="C866" s="281" t="s">
        <v>112</v>
      </c>
      <c r="D866" s="281">
        <f t="shared" ca="1" si="68"/>
        <v>29</v>
      </c>
      <c r="F866" s="131" t="str">
        <f ca="1">IF(OR(B866="",B866=0),"","   "&amp;A866&amp;": "&amp;B866-1&amp;",")</f>
        <v/>
      </c>
    </row>
    <row r="867" spans="1:53" hidden="1">
      <c r="A867" s="123" t="str" cm="1">
        <f t="array" aca="1" ref="A867" ca="1">INDIRECT($B$2&amp;"!"&amp;C867&amp;"15")</f>
        <v>dataType</v>
      </c>
      <c r="B867" s="390" cm="1">
        <f t="array" aca="1" ref="B867" ca="1">IFERROR(INDIRECT($B$2&amp;"!"&amp;C867&amp;D867),"")</f>
        <v>0</v>
      </c>
      <c r="C867" s="281" t="s">
        <v>113</v>
      </c>
      <c r="D867" s="281">
        <f t="shared" ca="1" si="68"/>
        <v>29</v>
      </c>
      <c r="F867" s="131" t="str">
        <f ca="1">IF(OR(B867="",B867=0),"","   "&amp;A867&amp;":"&amp;CHAR(34)&amp;B867&amp;CHAR(34)&amp;",")</f>
        <v/>
      </c>
    </row>
    <row r="868" spans="1:53" hidden="1">
      <c r="A868" s="123" t="str" cm="1">
        <f t="array" aca="1" ref="A868" ca="1">INDIRECT($B$2&amp;"!"&amp;C868&amp;"15")</f>
        <v>format</v>
      </c>
      <c r="B868" s="390" cm="1">
        <f t="array" aca="1" ref="B868" ca="1">IFERROR(INDIRECT($B$2&amp;"!"&amp;C868&amp;D868),"")</f>
        <v>0</v>
      </c>
      <c r="C868" s="281" t="s">
        <v>114</v>
      </c>
      <c r="D868" s="281">
        <f t="shared" ca="1" si="68"/>
        <v>29</v>
      </c>
      <c r="F868" s="131" t="str">
        <f ca="1">IF(OR(B868="",B868=0),"","   "&amp;A868&amp;":"&amp;B868&amp;",")</f>
        <v/>
      </c>
    </row>
    <row r="869" spans="1:53" hidden="1">
      <c r="A869" s="123" t="str" cm="1">
        <f t="array" aca="1" ref="A869" ca="1">INDIRECT($B$2&amp;"!"&amp;C869&amp;"15")</f>
        <v>editorType</v>
      </c>
      <c r="B869" s="390" cm="1">
        <f t="array" aca="1" ref="B869" ca="1">IFERROR(INDIRECT($B$2&amp;"!"&amp;C869&amp;D869),"")</f>
        <v>0</v>
      </c>
      <c r="C869" s="281" t="s">
        <v>119</v>
      </c>
      <c r="D869" s="281">
        <f ca="1">IF(D868&gt;$O$2,0,IF(A869="eNd",1,0))+D868</f>
        <v>29</v>
      </c>
      <c r="F869" s="131" t="str">
        <f ca="1">IF(OR(B869="",B869=0),"","   "&amp;A869&amp;":"&amp;CHAR(34)&amp;B869&amp;CHAR(34)&amp;",")</f>
        <v/>
      </c>
      <c r="G869" s="6"/>
      <c r="H869" s="6"/>
      <c r="I869" s="6"/>
      <c r="J869" s="6"/>
      <c r="K869" s="6"/>
      <c r="L869" s="6"/>
      <c r="M869" s="6"/>
      <c r="BA869" s="6"/>
    </row>
    <row r="870" spans="1:53" hidden="1">
      <c r="A870" s="123" t="str" cm="1">
        <f t="array" aca="1" ref="A870" ca="1">INDIRECT($B$2&amp;"!"&amp;C870&amp;"15")</f>
        <v>validationRules</v>
      </c>
      <c r="B870" s="390" cm="1">
        <f t="array" aca="1" ref="B870" ca="1">IFERROR(INDIRECT($B$2&amp;"!"&amp;C870&amp;D870),"")</f>
        <v>0</v>
      </c>
      <c r="C870" s="280" t="s">
        <v>115</v>
      </c>
      <c r="D870" s="281">
        <f ca="1">IF(D868&gt;$O$2,0,IF(A870="eNd",1,0))+D868</f>
        <v>29</v>
      </c>
      <c r="F870" s="131" t="str">
        <f ca="1">IF(B870,"   "&amp;A870&amp;": [{type: 'required',message: '"&amp;B864&amp;" is required' }],","")</f>
        <v/>
      </c>
    </row>
    <row r="871" spans="1:53" hidden="1">
      <c r="A871" s="123" t="str" cm="1">
        <f t="array" aca="1" ref="A871" ca="1">INDIRECT($B$2&amp;"!"&amp;C871&amp;"15")</f>
        <v>allowHiding</v>
      </c>
      <c r="B871" s="390" cm="1">
        <f t="array" aca="1" ref="B871" ca="1">IFERROR(INDIRECT($B$2&amp;"!"&amp;C871&amp;D871),"")</f>
        <v>0</v>
      </c>
      <c r="C871" s="284" t="s">
        <v>116</v>
      </c>
      <c r="D871" s="281">
        <f t="shared" ca="1" si="68"/>
        <v>29</v>
      </c>
      <c r="F871" s="131" t="str">
        <f ca="1">IF(OR(B871="",B871=0),"","   "&amp;A871&amp;": "&amp;B871&amp;",")</f>
        <v/>
      </c>
    </row>
    <row r="872" spans="1:53" hidden="1">
      <c r="A872" s="123" t="str" cm="1">
        <f t="array" aca="1" ref="A872" ca="1">INDIRECT($B$2&amp;"!"&amp;C872&amp;"15")</f>
        <v>width</v>
      </c>
      <c r="B872" s="390" cm="1">
        <f t="array" aca="1" ref="B872" ca="1">IFERROR(INDIRECT($B$2&amp;"!"&amp;C872&amp;D872),"")</f>
        <v>0</v>
      </c>
      <c r="C872" s="284" t="s">
        <v>61</v>
      </c>
      <c r="D872" s="281">
        <f t="shared" ca="1" si="68"/>
        <v>29</v>
      </c>
      <c r="F872" s="131" t="str">
        <f ca="1">IF(OR(B872="",B872=0),"","   "&amp;A872&amp;": "&amp;B872&amp;",")</f>
        <v/>
      </c>
    </row>
    <row r="873" spans="1:53" hidden="1">
      <c r="A873" s="123" t="str" cm="1">
        <f t="array" aca="1" ref="A873" ca="1">INDIRECT($B$2&amp;"!"&amp;C873&amp;"15")</f>
        <v>visible</v>
      </c>
      <c r="B873" s="393" t="str" cm="1">
        <f t="array" aca="1" ref="B873" ca="1">IFERROR(INDIRECT($B$2&amp;"!"&amp;C873&amp;D873),"")</f>
        <v/>
      </c>
      <c r="C873" s="284" t="s">
        <v>117</v>
      </c>
      <c r="D873" s="281">
        <f t="shared" ca="1" si="68"/>
        <v>29</v>
      </c>
      <c r="F873" s="131" t="str">
        <f ca="1">IF(OR(B873="",B873,B873=0),"","   "&amp;A873&amp;": "&amp;B873&amp;",")</f>
        <v/>
      </c>
    </row>
    <row r="874" spans="1:53" hidden="1">
      <c r="A874" s="127" t="s">
        <v>1084</v>
      </c>
      <c r="B874" s="394"/>
      <c r="D874" s="281">
        <f t="shared" ca="1" si="68"/>
        <v>29</v>
      </c>
      <c r="F874" s="131" t="str">
        <f ca="1">IF(D873&gt;$O$2,"","},")</f>
        <v/>
      </c>
    </row>
    <row r="875" spans="1:53" hidden="1">
      <c r="A875" s="384" t="s">
        <v>1085</v>
      </c>
      <c r="B875" s="390" cm="1">
        <f t="array" aca="1" ref="B875" ca="1">IFERROR(INDIRECT($B$2&amp;"!"&amp;C875&amp;D875),"")</f>
        <v>0</v>
      </c>
      <c r="C875" s="280" t="s">
        <v>96</v>
      </c>
      <c r="D875" s="281">
        <f ca="1">IF(D874&gt;$O$2,0,IF(A875="eNd",1,0))+D874</f>
        <v>29</v>
      </c>
      <c r="F875" s="131" t="str">
        <f ca="1">IF(OR(B875="",B875=0),"","{  "&amp;A875&amp;": "&amp;CHAR(34)&amp;$B875&amp;CHAR(34)&amp;",")</f>
        <v/>
      </c>
    </row>
    <row r="876" spans="1:53" hidden="1">
      <c r="A876" s="123" t="str" cm="1">
        <f t="array" aca="1" ref="A876" ca="1">INDIRECT($B$2&amp;"!"&amp;C876&amp;"15")</f>
        <v>caption</v>
      </c>
      <c r="B876" s="390" t="str" cm="1">
        <f t="array" aca="1" ref="B876" ca="1">IFERROR(INDIRECT($B$2&amp;"!"&amp;C876&amp;D876),"")</f>
        <v/>
      </c>
      <c r="C876" s="280" t="s">
        <v>111</v>
      </c>
      <c r="D876" s="281">
        <f t="shared" ref="D876:D886" ca="1" si="69">IF(D875&gt;$O$2,0,IF(A876="eNd",1,0))+D875</f>
        <v>29</v>
      </c>
      <c r="F876" s="131" t="str">
        <f ca="1">IF(OR(B876="",B876=0),"","   "&amp;A876&amp;":"&amp;CHAR(34)&amp;B876&amp;CHAR(34)&amp;",")</f>
        <v/>
      </c>
    </row>
    <row r="877" spans="1:53" hidden="1">
      <c r="A877" s="123" t="str" cm="1">
        <f t="array" aca="1" ref="A877" ca="1">INDIRECT($B$2&amp;"!"&amp;C877&amp;"15")</f>
        <v>sortOrder</v>
      </c>
      <c r="B877" s="390" t="str" cm="1">
        <f t="array" aca="1" ref="B877" ca="1">IFERROR(INDIRECT($B$2&amp;"!"&amp;C877&amp;D877),"")</f>
        <v/>
      </c>
      <c r="C877" s="280" t="s">
        <v>118</v>
      </c>
      <c r="D877" s="281">
        <f t="shared" ca="1" si="69"/>
        <v>29</v>
      </c>
      <c r="F877" s="131" t="str">
        <f ca="1">IF(OR(B877="",B877=0),"","   "&amp;A877&amp;":"&amp;CHAR(34)&amp;B877&amp;CHAR(34)&amp;",")</f>
        <v/>
      </c>
    </row>
    <row r="878" spans="1:53" hidden="1">
      <c r="A878" s="123" t="str" cm="1">
        <f t="array" aca="1" ref="A878" ca="1">INDIRECT($B$2&amp;"!"&amp;C878&amp;"15")</f>
        <v>groupIndex</v>
      </c>
      <c r="B878" s="390" cm="1">
        <f t="array" aca="1" ref="B878" ca="1">IFERROR(INDIRECT($B$2&amp;"!"&amp;C878&amp;D878),"")</f>
        <v>0</v>
      </c>
      <c r="C878" s="281" t="s">
        <v>112</v>
      </c>
      <c r="D878" s="281">
        <f t="shared" ca="1" si="69"/>
        <v>29</v>
      </c>
      <c r="F878" s="131" t="str">
        <f ca="1">IF(OR(B878="",B878=0),"","   "&amp;A878&amp;": "&amp;B878-1&amp;",")</f>
        <v/>
      </c>
    </row>
    <row r="879" spans="1:53" hidden="1">
      <c r="A879" s="123" t="str" cm="1">
        <f t="array" aca="1" ref="A879" ca="1">INDIRECT($B$2&amp;"!"&amp;C879&amp;"15")</f>
        <v>dataType</v>
      </c>
      <c r="B879" s="390" cm="1">
        <f t="array" aca="1" ref="B879" ca="1">IFERROR(INDIRECT($B$2&amp;"!"&amp;C879&amp;D879),"")</f>
        <v>0</v>
      </c>
      <c r="C879" s="281" t="s">
        <v>113</v>
      </c>
      <c r="D879" s="281">
        <f t="shared" ca="1" si="69"/>
        <v>29</v>
      </c>
      <c r="F879" s="131" t="str">
        <f ca="1">IF(OR(B879="",B879=0),"","   "&amp;A879&amp;":"&amp;CHAR(34)&amp;B879&amp;CHAR(34)&amp;",")</f>
        <v/>
      </c>
    </row>
    <row r="880" spans="1:53" hidden="1">
      <c r="A880" s="123" t="str" cm="1">
        <f t="array" aca="1" ref="A880" ca="1">INDIRECT($B$2&amp;"!"&amp;C880&amp;"15")</f>
        <v>format</v>
      </c>
      <c r="B880" s="390" cm="1">
        <f t="array" aca="1" ref="B880" ca="1">IFERROR(INDIRECT($B$2&amp;"!"&amp;C880&amp;D880),"")</f>
        <v>0</v>
      </c>
      <c r="C880" s="281" t="s">
        <v>114</v>
      </c>
      <c r="D880" s="281">
        <f t="shared" ca="1" si="69"/>
        <v>29</v>
      </c>
      <c r="F880" s="131" t="str">
        <f ca="1">IF(OR(B880="",B880=0),"","   "&amp;A880&amp;":"&amp;B880&amp;",")</f>
        <v/>
      </c>
    </row>
    <row r="881" spans="1:53" hidden="1">
      <c r="A881" s="123" t="str" cm="1">
        <f t="array" aca="1" ref="A881" ca="1">INDIRECT($B$2&amp;"!"&amp;C881&amp;"15")</f>
        <v>editorType</v>
      </c>
      <c r="B881" s="390" cm="1">
        <f t="array" aca="1" ref="B881" ca="1">IFERROR(INDIRECT($B$2&amp;"!"&amp;C881&amp;D881),"")</f>
        <v>0</v>
      </c>
      <c r="C881" s="281" t="s">
        <v>119</v>
      </c>
      <c r="D881" s="281">
        <f ca="1">IF(D880&gt;$O$2,0,IF(A881="eNd",1,0))+D880</f>
        <v>29</v>
      </c>
      <c r="F881" s="131" t="str">
        <f ca="1">IF(OR(B881="",B881=0),"","   "&amp;A881&amp;":"&amp;CHAR(34)&amp;B881&amp;CHAR(34)&amp;",")</f>
        <v/>
      </c>
      <c r="G881" s="6"/>
      <c r="H881" s="6"/>
      <c r="I881" s="6"/>
      <c r="J881" s="6"/>
      <c r="K881" s="6"/>
      <c r="L881" s="6"/>
      <c r="M881" s="6"/>
      <c r="BA881" s="6"/>
    </row>
    <row r="882" spans="1:53" hidden="1">
      <c r="A882" s="123" t="str" cm="1">
        <f t="array" aca="1" ref="A882" ca="1">INDIRECT($B$2&amp;"!"&amp;C882&amp;"15")</f>
        <v>validationRules</v>
      </c>
      <c r="B882" s="390" cm="1">
        <f t="array" aca="1" ref="B882" ca="1">IFERROR(INDIRECT($B$2&amp;"!"&amp;C882&amp;D882),"")</f>
        <v>0</v>
      </c>
      <c r="C882" s="280" t="s">
        <v>115</v>
      </c>
      <c r="D882" s="281">
        <f ca="1">IF(D880&gt;$O$2,0,IF(A882="eNd",1,0))+D880</f>
        <v>29</v>
      </c>
      <c r="F882" s="131" t="str">
        <f ca="1">IF(B882,"   "&amp;A882&amp;": [{type: 'required',message: '"&amp;B876&amp;" is required' }],","")</f>
        <v/>
      </c>
    </row>
    <row r="883" spans="1:53" hidden="1">
      <c r="A883" s="123" t="str" cm="1">
        <f t="array" aca="1" ref="A883" ca="1">INDIRECT($B$2&amp;"!"&amp;C883&amp;"15")</f>
        <v>allowHiding</v>
      </c>
      <c r="B883" s="390" cm="1">
        <f t="array" aca="1" ref="B883" ca="1">IFERROR(INDIRECT($B$2&amp;"!"&amp;C883&amp;D883),"")</f>
        <v>0</v>
      </c>
      <c r="C883" s="284" t="s">
        <v>116</v>
      </c>
      <c r="D883" s="281">
        <f t="shared" ca="1" si="69"/>
        <v>29</v>
      </c>
      <c r="F883" s="131" t="str">
        <f ca="1">IF(OR(B883="",B883=0),"","   "&amp;A883&amp;": "&amp;B883&amp;",")</f>
        <v/>
      </c>
    </row>
    <row r="884" spans="1:53" hidden="1">
      <c r="A884" s="123" t="str" cm="1">
        <f t="array" aca="1" ref="A884" ca="1">INDIRECT($B$2&amp;"!"&amp;C884&amp;"15")</f>
        <v>width</v>
      </c>
      <c r="B884" s="390" cm="1">
        <f t="array" aca="1" ref="B884" ca="1">IFERROR(INDIRECT($B$2&amp;"!"&amp;C884&amp;D884),"")</f>
        <v>0</v>
      </c>
      <c r="C884" s="284" t="s">
        <v>61</v>
      </c>
      <c r="D884" s="281">
        <f t="shared" ca="1" si="69"/>
        <v>29</v>
      </c>
      <c r="F884" s="131" t="str">
        <f ca="1">IF(OR(B884="",B884=0),"","   "&amp;A884&amp;": "&amp;B884&amp;",")</f>
        <v/>
      </c>
    </row>
    <row r="885" spans="1:53" hidden="1">
      <c r="A885" s="123" t="str" cm="1">
        <f t="array" aca="1" ref="A885" ca="1">INDIRECT($B$2&amp;"!"&amp;C885&amp;"15")</f>
        <v>visible</v>
      </c>
      <c r="B885" s="393" t="str" cm="1">
        <f t="array" aca="1" ref="B885" ca="1">IFERROR(INDIRECT($B$2&amp;"!"&amp;C885&amp;D885),"")</f>
        <v/>
      </c>
      <c r="C885" s="284" t="s">
        <v>117</v>
      </c>
      <c r="D885" s="281">
        <f t="shared" ca="1" si="69"/>
        <v>29</v>
      </c>
      <c r="F885" s="131" t="str">
        <f ca="1">IF(OR(B885="",B885,B885=0),"","   "&amp;A885&amp;": "&amp;B885&amp;",")</f>
        <v/>
      </c>
    </row>
    <row r="886" spans="1:53" hidden="1">
      <c r="A886" s="127" t="s">
        <v>1084</v>
      </c>
      <c r="B886" s="394"/>
      <c r="D886" s="281">
        <f t="shared" ca="1" si="69"/>
        <v>29</v>
      </c>
      <c r="F886" s="131" t="str">
        <f ca="1">IF(D885&gt;$O$2,"","},")</f>
        <v/>
      </c>
    </row>
    <row r="887" spans="1:53" hidden="1">
      <c r="A887" s="384" t="s">
        <v>1085</v>
      </c>
      <c r="B887" s="390" cm="1">
        <f t="array" aca="1" ref="B887" ca="1">IFERROR(INDIRECT($B$2&amp;"!"&amp;C887&amp;D887),"")</f>
        <v>0</v>
      </c>
      <c r="C887" s="280" t="s">
        <v>96</v>
      </c>
      <c r="D887" s="281">
        <f ca="1">IF(D886&gt;$O$2,0,IF(A887="eNd",1,0))+D886</f>
        <v>29</v>
      </c>
      <c r="F887" s="131" t="str">
        <f ca="1">IF(OR(B887="",B887=0),"","{  "&amp;A887&amp;": "&amp;CHAR(34)&amp;$B887&amp;CHAR(34)&amp;",")</f>
        <v/>
      </c>
    </row>
    <row r="888" spans="1:53" hidden="1">
      <c r="A888" s="123" t="str" cm="1">
        <f t="array" aca="1" ref="A888" ca="1">INDIRECT($B$2&amp;"!"&amp;C888&amp;"15")</f>
        <v>caption</v>
      </c>
      <c r="B888" s="390" t="str" cm="1">
        <f t="array" aca="1" ref="B888" ca="1">IFERROR(INDIRECT($B$2&amp;"!"&amp;C888&amp;D888),"")</f>
        <v/>
      </c>
      <c r="C888" s="280" t="s">
        <v>111</v>
      </c>
      <c r="D888" s="281">
        <f t="shared" ref="D888:D898" ca="1" si="70">IF(D887&gt;$O$2,0,IF(A888="eNd",1,0))+D887</f>
        <v>29</v>
      </c>
      <c r="F888" s="131" t="str">
        <f ca="1">IF(OR(B888="",B888=0),"","   "&amp;A888&amp;":"&amp;CHAR(34)&amp;B888&amp;CHAR(34)&amp;",")</f>
        <v/>
      </c>
    </row>
    <row r="889" spans="1:53" hidden="1">
      <c r="A889" s="123" t="str" cm="1">
        <f t="array" aca="1" ref="A889" ca="1">INDIRECT($B$2&amp;"!"&amp;C889&amp;"15")</f>
        <v>sortOrder</v>
      </c>
      <c r="B889" s="390" t="str" cm="1">
        <f t="array" aca="1" ref="B889" ca="1">IFERROR(INDIRECT($B$2&amp;"!"&amp;C889&amp;D889),"")</f>
        <v/>
      </c>
      <c r="C889" s="280" t="s">
        <v>118</v>
      </c>
      <c r="D889" s="281">
        <f t="shared" ca="1" si="70"/>
        <v>29</v>
      </c>
      <c r="F889" s="131" t="str">
        <f ca="1">IF(OR(B889="",B889=0),"","   "&amp;A889&amp;":"&amp;CHAR(34)&amp;B889&amp;CHAR(34)&amp;",")</f>
        <v/>
      </c>
    </row>
    <row r="890" spans="1:53" hidden="1">
      <c r="A890" s="123" t="str" cm="1">
        <f t="array" aca="1" ref="A890" ca="1">INDIRECT($B$2&amp;"!"&amp;C890&amp;"15")</f>
        <v>groupIndex</v>
      </c>
      <c r="B890" s="390" cm="1">
        <f t="array" aca="1" ref="B890" ca="1">IFERROR(INDIRECT($B$2&amp;"!"&amp;C890&amp;D890),"")</f>
        <v>0</v>
      </c>
      <c r="C890" s="281" t="s">
        <v>112</v>
      </c>
      <c r="D890" s="281">
        <f t="shared" ca="1" si="70"/>
        <v>29</v>
      </c>
      <c r="F890" s="131" t="str">
        <f ca="1">IF(OR(B890="",B890=0),"","   "&amp;A890&amp;": "&amp;B890-1&amp;",")</f>
        <v/>
      </c>
    </row>
    <row r="891" spans="1:53" hidden="1">
      <c r="A891" s="123" t="str" cm="1">
        <f t="array" aca="1" ref="A891" ca="1">INDIRECT($B$2&amp;"!"&amp;C891&amp;"15")</f>
        <v>dataType</v>
      </c>
      <c r="B891" s="390" cm="1">
        <f t="array" aca="1" ref="B891" ca="1">IFERROR(INDIRECT($B$2&amp;"!"&amp;C891&amp;D891),"")</f>
        <v>0</v>
      </c>
      <c r="C891" s="281" t="s">
        <v>113</v>
      </c>
      <c r="D891" s="281">
        <f t="shared" ca="1" si="70"/>
        <v>29</v>
      </c>
      <c r="F891" s="131" t="str">
        <f ca="1">IF(OR(B891="",B891=0),"","   "&amp;A891&amp;":"&amp;CHAR(34)&amp;B891&amp;CHAR(34)&amp;",")</f>
        <v/>
      </c>
    </row>
    <row r="892" spans="1:53" hidden="1">
      <c r="A892" s="123" t="str" cm="1">
        <f t="array" aca="1" ref="A892" ca="1">INDIRECT($B$2&amp;"!"&amp;C892&amp;"15")</f>
        <v>format</v>
      </c>
      <c r="B892" s="390" cm="1">
        <f t="array" aca="1" ref="B892" ca="1">IFERROR(INDIRECT($B$2&amp;"!"&amp;C892&amp;D892),"")</f>
        <v>0</v>
      </c>
      <c r="C892" s="281" t="s">
        <v>114</v>
      </c>
      <c r="D892" s="281">
        <f t="shared" ca="1" si="70"/>
        <v>29</v>
      </c>
      <c r="F892" s="131" t="str">
        <f ca="1">IF(OR(B892="",B892=0),"","   "&amp;A892&amp;":"&amp;B892&amp;",")</f>
        <v/>
      </c>
    </row>
    <row r="893" spans="1:53" hidden="1">
      <c r="A893" s="123" t="str" cm="1">
        <f t="array" aca="1" ref="A893" ca="1">INDIRECT($B$2&amp;"!"&amp;C893&amp;"15")</f>
        <v>editorType</v>
      </c>
      <c r="B893" s="390" cm="1">
        <f t="array" aca="1" ref="B893" ca="1">IFERROR(INDIRECT($B$2&amp;"!"&amp;C893&amp;D893),"")</f>
        <v>0</v>
      </c>
      <c r="C893" s="281" t="s">
        <v>119</v>
      </c>
      <c r="D893" s="281">
        <f ca="1">IF(D892&gt;$O$2,0,IF(A893="eNd",1,0))+D892</f>
        <v>29</v>
      </c>
      <c r="F893" s="131" t="str">
        <f ca="1">IF(OR(B893="",B893=0),"","   "&amp;A893&amp;":"&amp;CHAR(34)&amp;B893&amp;CHAR(34)&amp;",")</f>
        <v/>
      </c>
      <c r="G893" s="6"/>
      <c r="H893" s="6"/>
      <c r="I893" s="6"/>
      <c r="J893" s="6"/>
      <c r="K893" s="6"/>
      <c r="L893" s="6"/>
      <c r="M893" s="6"/>
      <c r="BA893" s="6"/>
    </row>
    <row r="894" spans="1:53" hidden="1">
      <c r="A894" s="123" t="str" cm="1">
        <f t="array" aca="1" ref="A894" ca="1">INDIRECT($B$2&amp;"!"&amp;C894&amp;"15")</f>
        <v>validationRules</v>
      </c>
      <c r="B894" s="390" cm="1">
        <f t="array" aca="1" ref="B894" ca="1">IFERROR(INDIRECT($B$2&amp;"!"&amp;C894&amp;D894),"")</f>
        <v>0</v>
      </c>
      <c r="C894" s="280" t="s">
        <v>115</v>
      </c>
      <c r="D894" s="281">
        <f ca="1">IF(D892&gt;$O$2,0,IF(A894="eNd",1,0))+D892</f>
        <v>29</v>
      </c>
      <c r="F894" s="131" t="str">
        <f ca="1">IF(B894,"   "&amp;A894&amp;": [{type: 'required',message: '"&amp;B888&amp;" is required' }],","")</f>
        <v/>
      </c>
    </row>
    <row r="895" spans="1:53" hidden="1">
      <c r="A895" s="123" t="str" cm="1">
        <f t="array" aca="1" ref="A895" ca="1">INDIRECT($B$2&amp;"!"&amp;C895&amp;"15")</f>
        <v>allowHiding</v>
      </c>
      <c r="B895" s="390" cm="1">
        <f t="array" aca="1" ref="B895" ca="1">IFERROR(INDIRECT($B$2&amp;"!"&amp;C895&amp;D895),"")</f>
        <v>0</v>
      </c>
      <c r="C895" s="284" t="s">
        <v>116</v>
      </c>
      <c r="D895" s="281">
        <f t="shared" ca="1" si="70"/>
        <v>29</v>
      </c>
      <c r="F895" s="131" t="str">
        <f ca="1">IF(OR(B895="",B895=0),"","   "&amp;A895&amp;": "&amp;B895&amp;",")</f>
        <v/>
      </c>
    </row>
    <row r="896" spans="1:53" hidden="1">
      <c r="A896" s="123" t="str" cm="1">
        <f t="array" aca="1" ref="A896" ca="1">INDIRECT($B$2&amp;"!"&amp;C896&amp;"15")</f>
        <v>width</v>
      </c>
      <c r="B896" s="390" cm="1">
        <f t="array" aca="1" ref="B896" ca="1">IFERROR(INDIRECT($B$2&amp;"!"&amp;C896&amp;D896),"")</f>
        <v>0</v>
      </c>
      <c r="C896" s="284" t="s">
        <v>61</v>
      </c>
      <c r="D896" s="281">
        <f t="shared" ca="1" si="70"/>
        <v>29</v>
      </c>
      <c r="F896" s="131" t="str">
        <f ca="1">IF(OR(B896="",B896=0),"","   "&amp;A896&amp;": "&amp;B896&amp;",")</f>
        <v/>
      </c>
    </row>
    <row r="897" spans="1:53" hidden="1">
      <c r="A897" s="123" t="str" cm="1">
        <f t="array" aca="1" ref="A897" ca="1">INDIRECT($B$2&amp;"!"&amp;C897&amp;"15")</f>
        <v>visible</v>
      </c>
      <c r="B897" s="393" t="str" cm="1">
        <f t="array" aca="1" ref="B897" ca="1">IFERROR(INDIRECT($B$2&amp;"!"&amp;C897&amp;D897),"")</f>
        <v/>
      </c>
      <c r="C897" s="284" t="s">
        <v>117</v>
      </c>
      <c r="D897" s="281">
        <f t="shared" ca="1" si="70"/>
        <v>29</v>
      </c>
      <c r="F897" s="131" t="str">
        <f ca="1">IF(OR(B897="",B897,B897=0),"","   "&amp;A897&amp;": "&amp;B897&amp;",")</f>
        <v/>
      </c>
    </row>
    <row r="898" spans="1:53" hidden="1">
      <c r="A898" s="127" t="s">
        <v>1084</v>
      </c>
      <c r="B898" s="394"/>
      <c r="D898" s="281">
        <f t="shared" ca="1" si="70"/>
        <v>29</v>
      </c>
      <c r="F898" s="131" t="str">
        <f ca="1">IF(D897&gt;$O$2,"","},")</f>
        <v/>
      </c>
    </row>
    <row r="899" spans="1:53" hidden="1">
      <c r="A899" s="384" t="s">
        <v>1085</v>
      </c>
      <c r="B899" s="390" cm="1">
        <f t="array" aca="1" ref="B899" ca="1">IFERROR(INDIRECT($B$2&amp;"!"&amp;C899&amp;D899),"")</f>
        <v>0</v>
      </c>
      <c r="C899" s="280" t="s">
        <v>96</v>
      </c>
      <c r="D899" s="281">
        <f ca="1">IF(D898&gt;$O$2,0,IF(A899="eNd",1,0))+D898</f>
        <v>29</v>
      </c>
      <c r="F899" s="131" t="str">
        <f ca="1">IF(OR(B899="",B899=0),"","{  "&amp;A899&amp;": "&amp;CHAR(34)&amp;$B899&amp;CHAR(34)&amp;",")</f>
        <v/>
      </c>
    </row>
    <row r="900" spans="1:53" hidden="1">
      <c r="A900" s="123" t="str" cm="1">
        <f t="array" aca="1" ref="A900" ca="1">INDIRECT($B$2&amp;"!"&amp;C900&amp;"15")</f>
        <v>caption</v>
      </c>
      <c r="B900" s="390" t="str" cm="1">
        <f t="array" aca="1" ref="B900" ca="1">IFERROR(INDIRECT($B$2&amp;"!"&amp;C900&amp;D900),"")</f>
        <v/>
      </c>
      <c r="C900" s="280" t="s">
        <v>111</v>
      </c>
      <c r="D900" s="281">
        <f t="shared" ref="D900:D910" ca="1" si="71">IF(D899&gt;$O$2,0,IF(A900="eNd",1,0))+D899</f>
        <v>29</v>
      </c>
      <c r="F900" s="131" t="str">
        <f ca="1">IF(OR(B900="",B900=0),"","   "&amp;A900&amp;":"&amp;CHAR(34)&amp;B900&amp;CHAR(34)&amp;",")</f>
        <v/>
      </c>
    </row>
    <row r="901" spans="1:53" hidden="1">
      <c r="A901" s="123" t="str" cm="1">
        <f t="array" aca="1" ref="A901" ca="1">INDIRECT($B$2&amp;"!"&amp;C901&amp;"15")</f>
        <v>sortOrder</v>
      </c>
      <c r="B901" s="390" t="str" cm="1">
        <f t="array" aca="1" ref="B901" ca="1">IFERROR(INDIRECT($B$2&amp;"!"&amp;C901&amp;D901),"")</f>
        <v/>
      </c>
      <c r="C901" s="280" t="s">
        <v>118</v>
      </c>
      <c r="D901" s="281">
        <f t="shared" ca="1" si="71"/>
        <v>29</v>
      </c>
      <c r="F901" s="131" t="str">
        <f ca="1">IF(OR(B901="",B901=0),"","   "&amp;A901&amp;":"&amp;CHAR(34)&amp;B901&amp;CHAR(34)&amp;",")</f>
        <v/>
      </c>
    </row>
    <row r="902" spans="1:53" hidden="1">
      <c r="A902" s="123" t="str" cm="1">
        <f t="array" aca="1" ref="A902" ca="1">INDIRECT($B$2&amp;"!"&amp;C902&amp;"15")</f>
        <v>groupIndex</v>
      </c>
      <c r="B902" s="390" cm="1">
        <f t="array" aca="1" ref="B902" ca="1">IFERROR(INDIRECT($B$2&amp;"!"&amp;C902&amp;D902),"")</f>
        <v>0</v>
      </c>
      <c r="C902" s="281" t="s">
        <v>112</v>
      </c>
      <c r="D902" s="281">
        <f t="shared" ca="1" si="71"/>
        <v>29</v>
      </c>
      <c r="F902" s="131" t="str">
        <f ca="1">IF(OR(B902="",B902=0),"","   "&amp;A902&amp;": "&amp;B902-1&amp;",")</f>
        <v/>
      </c>
    </row>
    <row r="903" spans="1:53" hidden="1">
      <c r="A903" s="123" t="str" cm="1">
        <f t="array" aca="1" ref="A903" ca="1">INDIRECT($B$2&amp;"!"&amp;C903&amp;"15")</f>
        <v>dataType</v>
      </c>
      <c r="B903" s="390" cm="1">
        <f t="array" aca="1" ref="B903" ca="1">IFERROR(INDIRECT($B$2&amp;"!"&amp;C903&amp;D903),"")</f>
        <v>0</v>
      </c>
      <c r="C903" s="281" t="s">
        <v>113</v>
      </c>
      <c r="D903" s="281">
        <f t="shared" ca="1" si="71"/>
        <v>29</v>
      </c>
      <c r="F903" s="131" t="str">
        <f ca="1">IF(OR(B903="",B903=0),"","   "&amp;A903&amp;":"&amp;CHAR(34)&amp;B903&amp;CHAR(34)&amp;",")</f>
        <v/>
      </c>
    </row>
    <row r="904" spans="1:53" hidden="1">
      <c r="A904" s="123" t="str" cm="1">
        <f t="array" aca="1" ref="A904" ca="1">INDIRECT($B$2&amp;"!"&amp;C904&amp;"15")</f>
        <v>format</v>
      </c>
      <c r="B904" s="390" cm="1">
        <f t="array" aca="1" ref="B904" ca="1">IFERROR(INDIRECT($B$2&amp;"!"&amp;C904&amp;D904),"")</f>
        <v>0</v>
      </c>
      <c r="C904" s="281" t="s">
        <v>114</v>
      </c>
      <c r="D904" s="281">
        <f t="shared" ca="1" si="71"/>
        <v>29</v>
      </c>
      <c r="F904" s="131" t="str">
        <f ca="1">IF(OR(B904="",B904=0),"","   "&amp;A904&amp;":"&amp;B904&amp;",")</f>
        <v/>
      </c>
    </row>
    <row r="905" spans="1:53" hidden="1">
      <c r="A905" s="123" t="str" cm="1">
        <f t="array" aca="1" ref="A905" ca="1">INDIRECT($B$2&amp;"!"&amp;C905&amp;"15")</f>
        <v>editorType</v>
      </c>
      <c r="B905" s="390" cm="1">
        <f t="array" aca="1" ref="B905" ca="1">IFERROR(INDIRECT($B$2&amp;"!"&amp;C905&amp;D905),"")</f>
        <v>0</v>
      </c>
      <c r="C905" s="281" t="s">
        <v>119</v>
      </c>
      <c r="D905" s="281">
        <f ca="1">IF(D904&gt;$O$2,0,IF(A905="eNd",1,0))+D904</f>
        <v>29</v>
      </c>
      <c r="F905" s="131" t="str">
        <f ca="1">IF(OR(B905="",B905=0),"","   "&amp;A905&amp;":"&amp;CHAR(34)&amp;B905&amp;CHAR(34)&amp;",")</f>
        <v/>
      </c>
      <c r="G905" s="6"/>
      <c r="H905" s="6"/>
      <c r="I905" s="6"/>
      <c r="J905" s="6"/>
      <c r="K905" s="6"/>
      <c r="L905" s="6"/>
      <c r="M905" s="6"/>
      <c r="BA905" s="6"/>
    </row>
    <row r="906" spans="1:53" hidden="1">
      <c r="A906" s="123" t="str" cm="1">
        <f t="array" aca="1" ref="A906" ca="1">INDIRECT($B$2&amp;"!"&amp;C906&amp;"15")</f>
        <v>validationRules</v>
      </c>
      <c r="B906" s="390" cm="1">
        <f t="array" aca="1" ref="B906" ca="1">IFERROR(INDIRECT($B$2&amp;"!"&amp;C906&amp;D906),"")</f>
        <v>0</v>
      </c>
      <c r="C906" s="280" t="s">
        <v>115</v>
      </c>
      <c r="D906" s="281">
        <f ca="1">IF(D904&gt;$O$2,0,IF(A906="eNd",1,0))+D904</f>
        <v>29</v>
      </c>
      <c r="F906" s="131" t="str">
        <f ca="1">IF(B906,"   "&amp;A906&amp;": [{type: 'required',message: '"&amp;B900&amp;" is required' }],","")</f>
        <v/>
      </c>
    </row>
    <row r="907" spans="1:53" hidden="1">
      <c r="A907" s="123" t="str" cm="1">
        <f t="array" aca="1" ref="A907" ca="1">INDIRECT($B$2&amp;"!"&amp;C907&amp;"15")</f>
        <v>allowHiding</v>
      </c>
      <c r="B907" s="390" cm="1">
        <f t="array" aca="1" ref="B907" ca="1">IFERROR(INDIRECT($B$2&amp;"!"&amp;C907&amp;D907),"")</f>
        <v>0</v>
      </c>
      <c r="C907" s="284" t="s">
        <v>116</v>
      </c>
      <c r="D907" s="281">
        <f t="shared" ca="1" si="71"/>
        <v>29</v>
      </c>
      <c r="F907" s="131" t="str">
        <f ca="1">IF(OR(B907="",B907=0),"","   "&amp;A907&amp;": "&amp;B907&amp;",")</f>
        <v/>
      </c>
    </row>
    <row r="908" spans="1:53" hidden="1">
      <c r="A908" s="123" t="str" cm="1">
        <f t="array" aca="1" ref="A908" ca="1">INDIRECT($B$2&amp;"!"&amp;C908&amp;"15")</f>
        <v>width</v>
      </c>
      <c r="B908" s="390" cm="1">
        <f t="array" aca="1" ref="B908" ca="1">IFERROR(INDIRECT($B$2&amp;"!"&amp;C908&amp;D908),"")</f>
        <v>0</v>
      </c>
      <c r="C908" s="284" t="s">
        <v>61</v>
      </c>
      <c r="D908" s="281">
        <f t="shared" ca="1" si="71"/>
        <v>29</v>
      </c>
      <c r="F908" s="131" t="str">
        <f ca="1">IF(OR(B908="",B908=0),"","   "&amp;A908&amp;": "&amp;B908&amp;",")</f>
        <v/>
      </c>
    </row>
    <row r="909" spans="1:53" hidden="1">
      <c r="A909" s="123" t="str" cm="1">
        <f t="array" aca="1" ref="A909" ca="1">INDIRECT($B$2&amp;"!"&amp;C909&amp;"15")</f>
        <v>visible</v>
      </c>
      <c r="B909" s="393" t="str" cm="1">
        <f t="array" aca="1" ref="B909" ca="1">IFERROR(INDIRECT($B$2&amp;"!"&amp;C909&amp;D909),"")</f>
        <v/>
      </c>
      <c r="C909" s="284" t="s">
        <v>117</v>
      </c>
      <c r="D909" s="281">
        <f t="shared" ca="1" si="71"/>
        <v>29</v>
      </c>
      <c r="F909" s="131" t="str">
        <f ca="1">IF(OR(B909="",B909,B909=0),"","   "&amp;A909&amp;": "&amp;B909&amp;",")</f>
        <v/>
      </c>
    </row>
    <row r="910" spans="1:53" hidden="1">
      <c r="A910" s="127" t="s">
        <v>1084</v>
      </c>
      <c r="B910" s="394"/>
      <c r="D910" s="281">
        <f t="shared" ca="1" si="71"/>
        <v>29</v>
      </c>
      <c r="F910" s="131" t="str">
        <f ca="1">IF(D909&gt;$O$2,"","},")</f>
        <v/>
      </c>
    </row>
    <row r="911" spans="1:53">
      <c r="A911" s="276"/>
      <c r="B911" s="395"/>
      <c r="E911" s="282">
        <v>1</v>
      </c>
      <c r="F911" s="256" t="str">
        <f>REPT(" ",E911)&amp;"{ type: "&amp;CHAR(34)&amp;"buttons"&amp;CHAR(34)&amp;","</f>
        <v xml:space="preserve"> { type: "buttons",</v>
      </c>
    </row>
    <row r="912" spans="1:53">
      <c r="A912" s="276"/>
      <c r="B912" s="395"/>
      <c r="E912" s="282">
        <v>5</v>
      </c>
      <c r="F912" s="105" t="str">
        <f>REPT(" ",E912)&amp;"width: 110,"</f>
        <v xml:space="preserve">     width: 110,</v>
      </c>
    </row>
    <row r="913" spans="1:6">
      <c r="A913" s="276"/>
      <c r="B913" s="395"/>
      <c r="E913" s="282">
        <v>5</v>
      </c>
      <c r="F913" s="105" t="str">
        <f>REPT(" ",E913)&amp;"buttons: ["&amp;CHAR(34)&amp;"edit"&amp;CHAR(34)&amp;", "&amp;CHAR(34)&amp;"delete"&amp;CHAR(34)&amp;"]"</f>
        <v xml:space="preserve">     buttons: ["edit", "delete"]</v>
      </c>
    </row>
    <row r="914" spans="1:6">
      <c r="A914" s="276"/>
      <c r="B914" s="395"/>
      <c r="E914" s="282">
        <v>1</v>
      </c>
      <c r="F914" s="105" t="str">
        <f>REPT(" ",E914)&amp;"}"</f>
        <v xml:space="preserve"> }</v>
      </c>
    </row>
    <row r="915" spans="1:6">
      <c r="A915" s="276"/>
      <c r="B915" s="395"/>
      <c r="E915" s="282">
        <v>0</v>
      </c>
      <c r="F915" s="105" t="str">
        <f>REPT(" ",E915)&amp;"],"</f>
        <v>],</v>
      </c>
    </row>
    <row r="916" spans="1:6">
      <c r="A916" s="287" t="s">
        <v>762</v>
      </c>
      <c r="B916" s="396">
        <v>200</v>
      </c>
      <c r="D916" s="281">
        <v>14</v>
      </c>
      <c r="F916" s="105" t="str" cm="1">
        <f t="array" aca="1" ref="F916" ca="1">IF(INDIRECT($B$2&amp;"!AO14")=$B$916,"",REPT(" ",E916)&amp;"// summary")</f>
        <v>// summary</v>
      </c>
    </row>
    <row r="917" spans="1:6">
      <c r="A917" s="287" t="s">
        <v>780</v>
      </c>
      <c r="B917" s="396">
        <v>100</v>
      </c>
      <c r="C917" s="281" t="s">
        <v>119</v>
      </c>
      <c r="D917" s="281">
        <v>15</v>
      </c>
      <c r="E917" s="282">
        <v>2</v>
      </c>
      <c r="F917" s="105" t="str" cm="1">
        <f t="array" aca="1" ref="F917" ca="1">IF(INDIRECT($B$2&amp;"!AO14")=$B$916,"",REPT(" ",E917)&amp;"summary: {")</f>
        <v xml:space="preserve">  summary: {</v>
      </c>
    </row>
    <row r="918" spans="1:6">
      <c r="A918" s="279" t="s">
        <v>776</v>
      </c>
      <c r="B918" s="390"/>
      <c r="C918" s="281" t="s">
        <v>129</v>
      </c>
      <c r="D918" s="281">
        <v>11</v>
      </c>
      <c r="E918" s="282">
        <v>6</v>
      </c>
      <c r="F918" s="105" t="str" cm="1">
        <f t="array" aca="1" ref="F918" ca="1">IF(INDIRECT($B$2&amp;"!AO14")=$B$916,"",REPT(" ",E918)&amp;A918&amp;INDIRECT($B$2&amp;"!"&amp;C918&amp;D918)&amp;",")</f>
        <v xml:space="preserve">      recalculateWhileEditing: true,</v>
      </c>
    </row>
    <row r="919" spans="1:6">
      <c r="A919" s="279" t="s">
        <v>777</v>
      </c>
      <c r="B919" s="390"/>
      <c r="C919" s="281" t="s">
        <v>129</v>
      </c>
      <c r="D919" s="281">
        <v>12</v>
      </c>
      <c r="E919" s="282">
        <v>6</v>
      </c>
      <c r="F919" s="105" t="str" cm="1">
        <f t="array" aca="1" ref="F919" ca="1">IF(INDIRECT($B$2&amp;"!AO14")=$B$916,"",REPT(" ",E919)&amp;A919&amp;INDIRECT($B$2&amp;"!"&amp;C919&amp;D919)&amp;",")</f>
        <v xml:space="preserve">      skipEmptyValues: false,</v>
      </c>
    </row>
    <row r="920" spans="1:6">
      <c r="A920" s="123" t="s">
        <v>775</v>
      </c>
      <c r="B920" s="390"/>
      <c r="C920" s="281"/>
      <c r="D920" s="281">
        <v>16</v>
      </c>
      <c r="E920" s="282">
        <v>6</v>
      </c>
      <c r="F920" s="105" t="str" cm="1">
        <f t="array" aca="1" ref="F920" ca="1">IF(INDIRECT($B$2&amp;"!AJ14")=$B$917,"",REPT(" ",E920)&amp;"totalItems: [")</f>
        <v xml:space="preserve">      totalItems: [</v>
      </c>
    </row>
    <row r="921" spans="1:6">
      <c r="A921" s="123" t="str">
        <f ca="1">IFERROR(INDIRECT($B$2&amp;"!"&amp;"C"&amp;D921),"")</f>
        <v>IDNO</v>
      </c>
      <c r="B921" s="390" t="str">
        <f ca="1">IFERROR(INDIRECT($B$2&amp;"!"&amp;C921&amp;D921),"")</f>
        <v>count</v>
      </c>
      <c r="C921" s="281" t="s">
        <v>127</v>
      </c>
      <c r="D921" s="281">
        <f>IF(TRIM(A920)="N",1,0)+D920</f>
        <v>16</v>
      </c>
      <c r="E921" s="282">
        <v>9</v>
      </c>
      <c r="F921" s="105" t="str">
        <f ca="1">IF(B921=0,"",REPT(" ",E921)&amp;"{ column: "&amp;CHAR(34)&amp;A921&amp;CHAR(34)&amp;",")</f>
        <v xml:space="preserve">         { column: "IDNO",</v>
      </c>
    </row>
    <row r="922" spans="1:6">
      <c r="A922" s="123"/>
      <c r="B922" s="390" t="str" cm="1">
        <f t="array" aca="1" ref="B922" ca="1">INDIRECT($B$2&amp;"!"&amp;C922&amp;D922)</f>
        <v>count</v>
      </c>
      <c r="C922" s="280" t="s">
        <v>127</v>
      </c>
      <c r="D922" s="281">
        <f t="shared" ref="D922:D985" ca="1" si="72">IF(TRIM(A921)="N",1,0)+D921</f>
        <v>16</v>
      </c>
      <c r="E922" s="282">
        <v>12</v>
      </c>
      <c r="F922" s="105" t="str" cm="1">
        <f t="array" aca="1" ref="F922" ca="1">IF(OR(INDIRECT($B$2&amp;"!AJ14")=$B$917,B922=0),"",REPT(" ",E922)&amp;"summaryType: "&amp;CHAR(34)&amp;B922&amp;CHAR(34)&amp;",")</f>
        <v xml:space="preserve">            summaryType: "count",</v>
      </c>
    </row>
    <row r="923" spans="1:6">
      <c r="A923" s="123"/>
      <c r="B923" s="390" t="str">
        <f ca="1">IFERROR(INDIRECT($B$2&amp;"!"&amp;C923&amp;D923),"")</f>
        <v>count</v>
      </c>
      <c r="C923" s="280" t="s">
        <v>127</v>
      </c>
      <c r="D923" s="281">
        <f t="shared" ca="1" si="72"/>
        <v>16</v>
      </c>
      <c r="E923" s="282">
        <v>12</v>
      </c>
      <c r="F923" s="105" t="str" cm="1">
        <f t="array" aca="1" ref="F923" ca="1">IF(OR(INDIRECT($B$2&amp;"!AJ14")=$B$917,B923=0),"",REPT(" ",E923)&amp;"displayFormat: "&amp;CHAR(34)&amp;"{0} Items"&amp;CHAR(34)&amp;",")</f>
        <v xml:space="preserve">            displayFormat: "{0} Items",</v>
      </c>
    </row>
    <row r="924" spans="1:6" hidden="1">
      <c r="A924" s="123" t="s">
        <v>772</v>
      </c>
      <c r="B924" s="390">
        <f ca="1">IFERROR(INDIRECT($B$2&amp;"!"&amp;C924&amp;D924),"")</f>
        <v>0</v>
      </c>
      <c r="C924" s="280" t="s">
        <v>129</v>
      </c>
      <c r="D924" s="281">
        <f t="shared" ca="1" si="72"/>
        <v>16</v>
      </c>
      <c r="E924" s="282">
        <v>12</v>
      </c>
      <c r="F924" s="105" t="str" cm="1">
        <f t="array" aca="1" ref="F924" ca="1">IF(OR(INDIRECT($B$2&amp;"!AJ14")=$B$917,B924=0),"",REPT(" ",E924)&amp;A924&amp;CHAR(34)&amp;B924&amp;CHAR(34)&amp;",")</f>
        <v/>
      </c>
    </row>
    <row r="925" spans="1:6">
      <c r="A925" s="123" t="s">
        <v>65</v>
      </c>
      <c r="B925" s="390" t="str">
        <f ca="1">IFERROR(INDIRECT($B$2&amp;"!"&amp;C925&amp;D925),"")</f>
        <v>count</v>
      </c>
      <c r="C925" s="280" t="s">
        <v>127</v>
      </c>
      <c r="D925" s="281">
        <f t="shared" ca="1" si="72"/>
        <v>16</v>
      </c>
      <c r="E925" s="282">
        <v>9</v>
      </c>
      <c r="F925" s="105" t="str" cm="1">
        <f t="array" aca="1" ref="F925" ca="1">IF(OR(INDIRECT($B$2&amp;"!AJ14")=$B$917,B925=0),"",REPT(" ",E925)&amp;"},")</f>
        <v xml:space="preserve">         },</v>
      </c>
    </row>
    <row r="926" spans="1:6" hidden="1">
      <c r="A926" s="123" t="str">
        <f ca="1">IFERROR(INDIRECT($B$2&amp;"!"&amp;"C"&amp;D926),"")</f>
        <v>BenefitLevel</v>
      </c>
      <c r="B926" s="390">
        <f ca="1">IFERROR(INDIRECT($B$2&amp;"!"&amp;C926&amp;D926),"")</f>
        <v>0</v>
      </c>
      <c r="C926" s="281" t="s">
        <v>127</v>
      </c>
      <c r="D926" s="281">
        <f t="shared" ca="1" si="72"/>
        <v>17</v>
      </c>
      <c r="E926" s="282">
        <v>9</v>
      </c>
      <c r="F926" s="105" t="str">
        <f ca="1">IF(B926=0,"",REPT(" ",E926)&amp;"{ column: "&amp;CHAR(34)&amp;A926&amp;CHAR(34)&amp;",")</f>
        <v/>
      </c>
    </row>
    <row r="927" spans="1:6" hidden="1">
      <c r="A927" s="123"/>
      <c r="B927" s="390" cm="1">
        <f t="array" aca="1" ref="B927" ca="1">INDIRECT($B$2&amp;"!"&amp;C927&amp;D927)</f>
        <v>0</v>
      </c>
      <c r="C927" s="280" t="s">
        <v>127</v>
      </c>
      <c r="D927" s="281">
        <f t="shared" ca="1" si="72"/>
        <v>17</v>
      </c>
      <c r="E927" s="282">
        <v>12</v>
      </c>
      <c r="F927" s="105" t="str" cm="1">
        <f t="array" aca="1" ref="F927" ca="1">IF(OR(INDIRECT($B$2&amp;"!AJ14")=$B$917,B927=0),"",REPT(" ",E927)&amp;"summaryType: "&amp;CHAR(34)&amp;B927&amp;CHAR(34)&amp;",")</f>
        <v/>
      </c>
    </row>
    <row r="928" spans="1:6" hidden="1">
      <c r="A928" s="123"/>
      <c r="B928" s="390">
        <f ca="1">IFERROR(INDIRECT($B$2&amp;"!"&amp;C928&amp;D928),"")</f>
        <v>0</v>
      </c>
      <c r="C928" s="280" t="s">
        <v>127</v>
      </c>
      <c r="D928" s="281">
        <f t="shared" ca="1" si="72"/>
        <v>17</v>
      </c>
      <c r="E928" s="282">
        <v>12</v>
      </c>
      <c r="F928" s="105" t="str" cm="1">
        <f t="array" aca="1" ref="F928" ca="1">IF(OR(INDIRECT($B$2&amp;"!AJ14")=$B$917,B928=0),"",REPT(" ",E928)&amp;"displayFormat: "&amp;CHAR(34)&amp;"{0} Items"&amp;CHAR(34)&amp;",")</f>
        <v/>
      </c>
    </row>
    <row r="929" spans="1:6" hidden="1">
      <c r="A929" s="123" t="s">
        <v>772</v>
      </c>
      <c r="B929" s="390">
        <f ca="1">IFERROR(INDIRECT($B$2&amp;"!"&amp;C929&amp;D929),"")</f>
        <v>0</v>
      </c>
      <c r="C929" s="280" t="s">
        <v>129</v>
      </c>
      <c r="D929" s="281">
        <f t="shared" ca="1" si="72"/>
        <v>17</v>
      </c>
      <c r="E929" s="282">
        <v>12</v>
      </c>
      <c r="F929" s="105" t="str" cm="1">
        <f t="array" aca="1" ref="F929" ca="1">IF(OR(INDIRECT($B$2&amp;"!AJ14")=$B$917,B929=0),"",REPT(" ",E929)&amp;A929&amp;CHAR(34)&amp;B929&amp;CHAR(34)&amp;",")</f>
        <v/>
      </c>
    </row>
    <row r="930" spans="1:6" hidden="1">
      <c r="A930" s="123" t="s">
        <v>65</v>
      </c>
      <c r="B930" s="390">
        <f ca="1">IFERROR(INDIRECT($B$2&amp;"!"&amp;C930&amp;D930),"")</f>
        <v>0</v>
      </c>
      <c r="C930" s="280" t="s">
        <v>127</v>
      </c>
      <c r="D930" s="281">
        <f t="shared" ca="1" si="72"/>
        <v>17</v>
      </c>
      <c r="E930" s="282">
        <v>9</v>
      </c>
      <c r="F930" s="105" t="str" cm="1">
        <f t="array" aca="1" ref="F930" ca="1">IF(OR(INDIRECT($B$2&amp;"!AJ14")=$B$917,B930=0),"",REPT(" ",E930)&amp;"},")</f>
        <v/>
      </c>
    </row>
    <row r="931" spans="1:6" hidden="1">
      <c r="A931" s="123" t="str">
        <f ca="1">IFERROR(INDIRECT($B$2&amp;"!"&amp;"C"&amp;D931),"")</f>
        <v>FamilyReimbursement</v>
      </c>
      <c r="B931" s="390">
        <f ca="1">IFERROR(INDIRECT($B$2&amp;"!"&amp;C931&amp;D931),"")</f>
        <v>0</v>
      </c>
      <c r="C931" s="281" t="s">
        <v>127</v>
      </c>
      <c r="D931" s="281">
        <f t="shared" ca="1" si="72"/>
        <v>18</v>
      </c>
      <c r="E931" s="282">
        <v>9</v>
      </c>
      <c r="F931" s="105" t="str">
        <f ca="1">IF(B931=0,"",REPT(" ",E931)&amp;"{ column: "&amp;CHAR(34)&amp;A931&amp;CHAR(34)&amp;",")</f>
        <v/>
      </c>
    </row>
    <row r="932" spans="1:6" hidden="1">
      <c r="A932" s="123"/>
      <c r="B932" s="390" cm="1">
        <f t="array" aca="1" ref="B932" ca="1">INDIRECT($B$2&amp;"!"&amp;C932&amp;D932)</f>
        <v>0</v>
      </c>
      <c r="C932" s="280" t="s">
        <v>127</v>
      </c>
      <c r="D932" s="281">
        <f t="shared" ca="1" si="72"/>
        <v>18</v>
      </c>
      <c r="E932" s="282">
        <v>12</v>
      </c>
      <c r="F932" s="105" t="str" cm="1">
        <f t="array" aca="1" ref="F932" ca="1">IF(OR(INDIRECT($B$2&amp;"!AJ14")=$B$917,B932=0),"",REPT(" ",E932)&amp;"summaryType: "&amp;CHAR(34)&amp;B932&amp;CHAR(34)&amp;",")</f>
        <v/>
      </c>
    </row>
    <row r="933" spans="1:6" hidden="1">
      <c r="A933" s="123"/>
      <c r="B933" s="390">
        <f ca="1">IFERROR(INDIRECT($B$2&amp;"!"&amp;C933&amp;D933),"")</f>
        <v>0</v>
      </c>
      <c r="C933" s="280" t="s">
        <v>127</v>
      </c>
      <c r="D933" s="281">
        <f t="shared" ca="1" si="72"/>
        <v>18</v>
      </c>
      <c r="E933" s="282">
        <v>12</v>
      </c>
      <c r="F933" s="105" t="str" cm="1">
        <f t="array" aca="1" ref="F933" ca="1">IF(OR(INDIRECT($B$2&amp;"!AJ14")=$B$917,B933=0),"",REPT(" ",E933)&amp;"displayFormat: "&amp;CHAR(34)&amp;"{0} Items"&amp;CHAR(34)&amp;",")</f>
        <v/>
      </c>
    </row>
    <row r="934" spans="1:6" hidden="1">
      <c r="A934" s="123" t="s">
        <v>772</v>
      </c>
      <c r="B934" s="390">
        <f ca="1">IFERROR(INDIRECT($B$2&amp;"!"&amp;C934&amp;D934),"")</f>
        <v>0</v>
      </c>
      <c r="C934" s="280" t="s">
        <v>129</v>
      </c>
      <c r="D934" s="281">
        <f t="shared" ca="1" si="72"/>
        <v>18</v>
      </c>
      <c r="E934" s="282">
        <v>12</v>
      </c>
      <c r="F934" s="105" t="str" cm="1">
        <f t="array" aca="1" ref="F934" ca="1">IF(OR(INDIRECT($B$2&amp;"!AJ14")=$B$917,B934=0),"",REPT(" ",E934)&amp;A934&amp;CHAR(34)&amp;B934&amp;CHAR(34)&amp;",")</f>
        <v/>
      </c>
    </row>
    <row r="935" spans="1:6" hidden="1">
      <c r="A935" s="123" t="s">
        <v>65</v>
      </c>
      <c r="B935" s="390">
        <f ca="1">IFERROR(INDIRECT($B$2&amp;"!"&amp;C935&amp;D935),"")</f>
        <v>0</v>
      </c>
      <c r="C935" s="280" t="s">
        <v>127</v>
      </c>
      <c r="D935" s="281">
        <f t="shared" ca="1" si="72"/>
        <v>18</v>
      </c>
      <c r="E935" s="282">
        <v>9</v>
      </c>
      <c r="F935" s="105" t="str" cm="1">
        <f t="array" aca="1" ref="F935" ca="1">IF(OR(INDIRECT($B$2&amp;"!AJ14")=$B$917,B935=0),"",REPT(" ",E935)&amp;"},")</f>
        <v/>
      </c>
    </row>
    <row r="936" spans="1:6" hidden="1">
      <c r="A936" s="123" t="str">
        <f ca="1">IFERROR(INDIRECT($B$2&amp;"!"&amp;"C"&amp;D936),"")</f>
        <v>AllowSSO</v>
      </c>
      <c r="B936" s="390">
        <f ca="1">IFERROR(INDIRECT($B$2&amp;"!"&amp;C936&amp;D936),"")</f>
        <v>0</v>
      </c>
      <c r="C936" s="281" t="s">
        <v>127</v>
      </c>
      <c r="D936" s="281">
        <f t="shared" ca="1" si="72"/>
        <v>19</v>
      </c>
      <c r="E936" s="282">
        <v>9</v>
      </c>
      <c r="F936" s="105" t="str">
        <f ca="1">IF(B936=0,"",REPT(" ",E936)&amp;"{ column: "&amp;CHAR(34)&amp;A936&amp;CHAR(34)&amp;",")</f>
        <v/>
      </c>
    </row>
    <row r="937" spans="1:6" hidden="1">
      <c r="A937" s="123"/>
      <c r="B937" s="390" cm="1">
        <f t="array" aca="1" ref="B937" ca="1">INDIRECT($B$2&amp;"!"&amp;C937&amp;D937)</f>
        <v>0</v>
      </c>
      <c r="C937" s="280" t="s">
        <v>127</v>
      </c>
      <c r="D937" s="281">
        <f t="shared" ca="1" si="72"/>
        <v>19</v>
      </c>
      <c r="E937" s="282">
        <v>12</v>
      </c>
      <c r="F937" s="105" t="str" cm="1">
        <f t="array" aca="1" ref="F937" ca="1">IF(OR(INDIRECT($B$2&amp;"!AJ14")=$B$917,B937=0),"",REPT(" ",E937)&amp;"summaryType: "&amp;CHAR(34)&amp;B937&amp;CHAR(34)&amp;",")</f>
        <v/>
      </c>
    </row>
    <row r="938" spans="1:6" hidden="1">
      <c r="A938" s="123"/>
      <c r="B938" s="390">
        <f ca="1">IFERROR(INDIRECT($B$2&amp;"!"&amp;C938&amp;D938),"")</f>
        <v>0</v>
      </c>
      <c r="C938" s="280" t="s">
        <v>127</v>
      </c>
      <c r="D938" s="281">
        <f t="shared" ca="1" si="72"/>
        <v>19</v>
      </c>
      <c r="E938" s="282">
        <v>12</v>
      </c>
      <c r="F938" s="105" t="str" cm="1">
        <f t="array" aca="1" ref="F938" ca="1">IF(OR(INDIRECT($B$2&amp;"!AJ14")=$B$917,B938=0),"",REPT(" ",E938)&amp;"displayFormat: "&amp;CHAR(34)&amp;"{0} Items"&amp;CHAR(34)&amp;",")</f>
        <v/>
      </c>
    </row>
    <row r="939" spans="1:6" hidden="1">
      <c r="A939" s="123" t="s">
        <v>772</v>
      </c>
      <c r="B939" s="390">
        <f ca="1">IFERROR(INDIRECT($B$2&amp;"!"&amp;C939&amp;D939),"")</f>
        <v>0</v>
      </c>
      <c r="C939" s="280" t="s">
        <v>129</v>
      </c>
      <c r="D939" s="281">
        <f t="shared" ca="1" si="72"/>
        <v>19</v>
      </c>
      <c r="E939" s="282">
        <v>12</v>
      </c>
      <c r="F939" s="105" t="str" cm="1">
        <f t="array" aca="1" ref="F939" ca="1">IF(OR(INDIRECT($B$2&amp;"!AJ14")=$B$917,B939=0),"",REPT(" ",E939)&amp;A939&amp;CHAR(34)&amp;B939&amp;CHAR(34)&amp;",")</f>
        <v/>
      </c>
    </row>
    <row r="940" spans="1:6" hidden="1">
      <c r="A940" s="123" t="s">
        <v>65</v>
      </c>
      <c r="B940" s="390">
        <f ca="1">IFERROR(INDIRECT($B$2&amp;"!"&amp;C940&amp;D940),"")</f>
        <v>0</v>
      </c>
      <c r="C940" s="280" t="s">
        <v>127</v>
      </c>
      <c r="D940" s="281">
        <f t="shared" ca="1" si="72"/>
        <v>19</v>
      </c>
      <c r="E940" s="282">
        <v>9</v>
      </c>
      <c r="F940" s="105" t="str" cm="1">
        <f t="array" aca="1" ref="F940" ca="1">IF(OR(INDIRECT($B$2&amp;"!AJ14")=$B$917,B940=0),"",REPT(" ",E940)&amp;"},")</f>
        <v/>
      </c>
    </row>
    <row r="941" spans="1:6" hidden="1">
      <c r="A941" s="123" t="str">
        <f ca="1">IFERROR(INDIRECT($B$2&amp;"!"&amp;"C"&amp;D941),"")</f>
        <v>OPDLimitperrequest</v>
      </c>
      <c r="B941" s="390">
        <f ca="1">IFERROR(INDIRECT($B$2&amp;"!"&amp;C941&amp;D941),"")</f>
        <v>0</v>
      </c>
      <c r="C941" s="281" t="s">
        <v>127</v>
      </c>
      <c r="D941" s="281">
        <f t="shared" ca="1" si="72"/>
        <v>20</v>
      </c>
      <c r="E941" s="282">
        <v>9</v>
      </c>
      <c r="F941" s="105" t="str">
        <f ca="1">IF(B941=0,"",REPT(" ",E941)&amp;"{ column: "&amp;CHAR(34)&amp;A941&amp;CHAR(34)&amp;",")</f>
        <v/>
      </c>
    </row>
    <row r="942" spans="1:6" hidden="1">
      <c r="A942" s="123"/>
      <c r="B942" s="390" cm="1">
        <f t="array" aca="1" ref="B942" ca="1">INDIRECT($B$2&amp;"!"&amp;C942&amp;D942)</f>
        <v>0</v>
      </c>
      <c r="C942" s="280" t="s">
        <v>127</v>
      </c>
      <c r="D942" s="281">
        <f t="shared" ca="1" si="72"/>
        <v>20</v>
      </c>
      <c r="E942" s="282">
        <v>12</v>
      </c>
      <c r="F942" s="105" t="str" cm="1">
        <f t="array" aca="1" ref="F942" ca="1">IF(OR(INDIRECT($B$2&amp;"!AJ14")=$B$917,B942=0),"",REPT(" ",E942)&amp;"summaryType: "&amp;CHAR(34)&amp;B942&amp;CHAR(34)&amp;",")</f>
        <v/>
      </c>
    </row>
    <row r="943" spans="1:6" hidden="1">
      <c r="A943" s="123"/>
      <c r="B943" s="390">
        <f ca="1">IFERROR(INDIRECT($B$2&amp;"!"&amp;C943&amp;D943),"")</f>
        <v>0</v>
      </c>
      <c r="C943" s="280" t="s">
        <v>127</v>
      </c>
      <c r="D943" s="281">
        <f t="shared" ca="1" si="72"/>
        <v>20</v>
      </c>
      <c r="E943" s="282">
        <v>12</v>
      </c>
      <c r="F943" s="105" t="str" cm="1">
        <f t="array" aca="1" ref="F943" ca="1">IF(OR(INDIRECT($B$2&amp;"!AJ14")=$B$917,B943=0),"",REPT(" ",E943)&amp;"displayFormat: "&amp;CHAR(34)&amp;"{0} Items"&amp;CHAR(34)&amp;",")</f>
        <v/>
      </c>
    </row>
    <row r="944" spans="1:6" hidden="1">
      <c r="A944" s="123" t="s">
        <v>772</v>
      </c>
      <c r="B944" s="390">
        <f ca="1">IFERROR(INDIRECT($B$2&amp;"!"&amp;C944&amp;D944),"")</f>
        <v>0</v>
      </c>
      <c r="C944" s="280" t="s">
        <v>129</v>
      </c>
      <c r="D944" s="281">
        <f t="shared" ca="1" si="72"/>
        <v>20</v>
      </c>
      <c r="E944" s="282">
        <v>12</v>
      </c>
      <c r="F944" s="105" t="str" cm="1">
        <f t="array" aca="1" ref="F944" ca="1">IF(OR(INDIRECT($B$2&amp;"!AJ14")=$B$917,B944=0),"",REPT(" ",E944)&amp;A944&amp;CHAR(34)&amp;B944&amp;CHAR(34)&amp;",")</f>
        <v/>
      </c>
    </row>
    <row r="945" spans="1:6" hidden="1">
      <c r="A945" s="123" t="s">
        <v>65</v>
      </c>
      <c r="B945" s="390">
        <f ca="1">IFERROR(INDIRECT($B$2&amp;"!"&amp;C945&amp;D945),"")</f>
        <v>0</v>
      </c>
      <c r="C945" s="280" t="s">
        <v>127</v>
      </c>
      <c r="D945" s="281">
        <f t="shared" ca="1" si="72"/>
        <v>20</v>
      </c>
      <c r="E945" s="282">
        <v>9</v>
      </c>
      <c r="F945" s="105" t="str" cm="1">
        <f t="array" aca="1" ref="F945" ca="1">IF(OR(INDIRECT($B$2&amp;"!AJ14")=$B$917,B945=0),"",REPT(" ",E945)&amp;"},")</f>
        <v/>
      </c>
    </row>
    <row r="946" spans="1:6" hidden="1">
      <c r="A946" s="123" t="str">
        <f ca="1">IFERROR(INDIRECT($B$2&amp;"!"&amp;"C"&amp;D946),"")</f>
        <v>OPDLimitperyear</v>
      </c>
      <c r="B946" s="390">
        <f ca="1">IFERROR(INDIRECT($B$2&amp;"!"&amp;C946&amp;D946),"")</f>
        <v>0</v>
      </c>
      <c r="C946" s="281" t="s">
        <v>127</v>
      </c>
      <c r="D946" s="281">
        <f t="shared" ca="1" si="72"/>
        <v>21</v>
      </c>
      <c r="E946" s="282">
        <v>9</v>
      </c>
      <c r="F946" s="105" t="str">
        <f ca="1">IF(B946=0,"",REPT(" ",E946)&amp;"{ column: "&amp;CHAR(34)&amp;A946&amp;CHAR(34)&amp;",")</f>
        <v/>
      </c>
    </row>
    <row r="947" spans="1:6" hidden="1">
      <c r="A947" s="123"/>
      <c r="B947" s="390" cm="1">
        <f t="array" aca="1" ref="B947" ca="1">INDIRECT($B$2&amp;"!"&amp;C947&amp;D947)</f>
        <v>0</v>
      </c>
      <c r="C947" s="280" t="s">
        <v>127</v>
      </c>
      <c r="D947" s="281">
        <f t="shared" ca="1" si="72"/>
        <v>21</v>
      </c>
      <c r="E947" s="282">
        <v>12</v>
      </c>
      <c r="F947" s="105" t="str" cm="1">
        <f t="array" aca="1" ref="F947" ca="1">IF(OR(INDIRECT($B$2&amp;"!AJ14")=$B$917,B947=0),"",REPT(" ",E947)&amp;"summaryType: "&amp;CHAR(34)&amp;B947&amp;CHAR(34)&amp;",")</f>
        <v/>
      </c>
    </row>
    <row r="948" spans="1:6" hidden="1">
      <c r="A948" s="123"/>
      <c r="B948" s="390">
        <f ca="1">IFERROR(INDIRECT($B$2&amp;"!"&amp;C948&amp;D948),"")</f>
        <v>0</v>
      </c>
      <c r="C948" s="280" t="s">
        <v>127</v>
      </c>
      <c r="D948" s="281">
        <f t="shared" ca="1" si="72"/>
        <v>21</v>
      </c>
      <c r="E948" s="282">
        <v>12</v>
      </c>
      <c r="F948" s="105" t="str" cm="1">
        <f t="array" aca="1" ref="F948" ca="1">IF(OR(INDIRECT($B$2&amp;"!AJ14")=$B$917,B948=0),"",REPT(" ",E948)&amp;"displayFormat: "&amp;CHAR(34)&amp;"{0} Items"&amp;CHAR(34)&amp;",")</f>
        <v/>
      </c>
    </row>
    <row r="949" spans="1:6" hidden="1">
      <c r="A949" s="123" t="s">
        <v>772</v>
      </c>
      <c r="B949" s="390">
        <f ca="1">IFERROR(INDIRECT($B$2&amp;"!"&amp;C949&amp;D949),"")</f>
        <v>0</v>
      </c>
      <c r="C949" s="280" t="s">
        <v>129</v>
      </c>
      <c r="D949" s="281">
        <f t="shared" ca="1" si="72"/>
        <v>21</v>
      </c>
      <c r="E949" s="282">
        <v>12</v>
      </c>
      <c r="F949" s="105" t="str" cm="1">
        <f t="array" aca="1" ref="F949" ca="1">IF(OR(INDIRECT($B$2&amp;"!AJ14")=$B$917,B949=0),"",REPT(" ",E949)&amp;A949&amp;CHAR(34)&amp;B949&amp;CHAR(34)&amp;",")</f>
        <v/>
      </c>
    </row>
    <row r="950" spans="1:6" hidden="1">
      <c r="A950" s="123" t="s">
        <v>65</v>
      </c>
      <c r="B950" s="390">
        <f ca="1">IFERROR(INDIRECT($B$2&amp;"!"&amp;C950&amp;D950),"")</f>
        <v>0</v>
      </c>
      <c r="C950" s="280" t="s">
        <v>127</v>
      </c>
      <c r="D950" s="281">
        <f t="shared" ca="1" si="72"/>
        <v>21</v>
      </c>
      <c r="E950" s="282">
        <v>9</v>
      </c>
      <c r="F950" s="105" t="str" cm="1">
        <f t="array" aca="1" ref="F950" ca="1">IF(OR(INDIRECT($B$2&amp;"!AJ14")=$B$917,B950=0),"",REPT(" ",E950)&amp;"},")</f>
        <v/>
      </c>
    </row>
    <row r="951" spans="1:6" hidden="1">
      <c r="A951" s="123" t="str">
        <f ca="1">IFERROR(INDIRECT($B$2&amp;"!"&amp;"C"&amp;D951),"")</f>
        <v>MaternityLimitperyear</v>
      </c>
      <c r="B951" s="390">
        <f ca="1">IFERROR(INDIRECT($B$2&amp;"!"&amp;C951&amp;D951),"")</f>
        <v>0</v>
      </c>
      <c r="C951" s="281" t="s">
        <v>127</v>
      </c>
      <c r="D951" s="281">
        <f t="shared" ca="1" si="72"/>
        <v>22</v>
      </c>
      <c r="E951" s="282">
        <v>9</v>
      </c>
      <c r="F951" s="105" t="str">
        <f ca="1">IF(B951=0,"",REPT(" ",E951)&amp;"{ column: "&amp;CHAR(34)&amp;A951&amp;CHAR(34)&amp;",")</f>
        <v/>
      </c>
    </row>
    <row r="952" spans="1:6" hidden="1">
      <c r="A952" s="123"/>
      <c r="B952" s="390" cm="1">
        <f t="array" aca="1" ref="B952" ca="1">INDIRECT($B$2&amp;"!"&amp;C952&amp;D952)</f>
        <v>0</v>
      </c>
      <c r="C952" s="280" t="s">
        <v>127</v>
      </c>
      <c r="D952" s="281">
        <f t="shared" ca="1" si="72"/>
        <v>22</v>
      </c>
      <c r="E952" s="282">
        <v>12</v>
      </c>
      <c r="F952" s="105" t="str" cm="1">
        <f t="array" aca="1" ref="F952" ca="1">IF(OR(INDIRECT($B$2&amp;"!AJ14")=$B$917,B952=0),"",REPT(" ",E952)&amp;"summaryType: "&amp;CHAR(34)&amp;B952&amp;CHAR(34)&amp;",")</f>
        <v/>
      </c>
    </row>
    <row r="953" spans="1:6" hidden="1">
      <c r="A953" s="123"/>
      <c r="B953" s="390">
        <f ca="1">IFERROR(INDIRECT($B$2&amp;"!"&amp;C953&amp;D953),"")</f>
        <v>0</v>
      </c>
      <c r="C953" s="280" t="s">
        <v>127</v>
      </c>
      <c r="D953" s="281">
        <f t="shared" ca="1" si="72"/>
        <v>22</v>
      </c>
      <c r="E953" s="282">
        <v>12</v>
      </c>
      <c r="F953" s="105" t="str" cm="1">
        <f t="array" aca="1" ref="F953" ca="1">IF(OR(INDIRECT($B$2&amp;"!AJ14")=$B$917,B953=0),"",REPT(" ",E953)&amp;"displayFormat: "&amp;CHAR(34)&amp;"{0} Items"&amp;CHAR(34)&amp;",")</f>
        <v/>
      </c>
    </row>
    <row r="954" spans="1:6" hidden="1">
      <c r="A954" s="123" t="s">
        <v>772</v>
      </c>
      <c r="B954" s="390">
        <f ca="1">IFERROR(INDIRECT($B$2&amp;"!"&amp;C954&amp;D954),"")</f>
        <v>0</v>
      </c>
      <c r="C954" s="280" t="s">
        <v>129</v>
      </c>
      <c r="D954" s="281">
        <f t="shared" ca="1" si="72"/>
        <v>22</v>
      </c>
      <c r="E954" s="282">
        <v>12</v>
      </c>
      <c r="F954" s="105" t="str" cm="1">
        <f t="array" aca="1" ref="F954" ca="1">IF(OR(INDIRECT($B$2&amp;"!AJ14")=$B$917,B954=0),"",REPT(" ",E954)&amp;A954&amp;CHAR(34)&amp;B954&amp;CHAR(34)&amp;",")</f>
        <v/>
      </c>
    </row>
    <row r="955" spans="1:6" hidden="1">
      <c r="A955" s="123" t="s">
        <v>65</v>
      </c>
      <c r="B955" s="390">
        <f ca="1">IFERROR(INDIRECT($B$2&amp;"!"&amp;C955&amp;D955),"")</f>
        <v>0</v>
      </c>
      <c r="C955" s="280" t="s">
        <v>127</v>
      </c>
      <c r="D955" s="281">
        <f t="shared" ca="1" si="72"/>
        <v>22</v>
      </c>
      <c r="E955" s="282">
        <v>9</v>
      </c>
      <c r="F955" s="105" t="str" cm="1">
        <f t="array" aca="1" ref="F955" ca="1">IF(OR(INDIRECT($B$2&amp;"!AJ14")=$B$917,B955=0),"",REPT(" ",E955)&amp;"},")</f>
        <v/>
      </c>
    </row>
    <row r="956" spans="1:6" hidden="1">
      <c r="A956" s="123" t="str">
        <f ca="1">IFERROR(INDIRECT($B$2&amp;"!"&amp;"C"&amp;D956),"")</f>
        <v>IPDLimitpercase</v>
      </c>
      <c r="B956" s="390">
        <f ca="1">IFERROR(INDIRECT($B$2&amp;"!"&amp;C956&amp;D956),"")</f>
        <v>0</v>
      </c>
      <c r="C956" s="281" t="s">
        <v>127</v>
      </c>
      <c r="D956" s="281">
        <f t="shared" ca="1" si="72"/>
        <v>23</v>
      </c>
      <c r="E956" s="282">
        <v>9</v>
      </c>
      <c r="F956" s="105" t="str">
        <f ca="1">IF(B956=0,"",REPT(" ",E956)&amp;"{ column: "&amp;CHAR(34)&amp;A956&amp;CHAR(34)&amp;",")</f>
        <v/>
      </c>
    </row>
    <row r="957" spans="1:6" hidden="1">
      <c r="A957" s="123"/>
      <c r="B957" s="390" cm="1">
        <f t="array" aca="1" ref="B957" ca="1">INDIRECT($B$2&amp;"!"&amp;C957&amp;D957)</f>
        <v>0</v>
      </c>
      <c r="C957" s="280" t="s">
        <v>127</v>
      </c>
      <c r="D957" s="281">
        <f t="shared" ca="1" si="72"/>
        <v>23</v>
      </c>
      <c r="E957" s="282">
        <v>12</v>
      </c>
      <c r="F957" s="105" t="str" cm="1">
        <f t="array" aca="1" ref="F957" ca="1">IF(OR(INDIRECT($B$2&amp;"!AJ14")=$B$917,B957=0),"",REPT(" ",E957)&amp;"summaryType: "&amp;CHAR(34)&amp;B957&amp;CHAR(34)&amp;",")</f>
        <v/>
      </c>
    </row>
    <row r="958" spans="1:6" hidden="1">
      <c r="A958" s="123"/>
      <c r="B958" s="390">
        <f ca="1">IFERROR(INDIRECT($B$2&amp;"!"&amp;C958&amp;D958),"")</f>
        <v>0</v>
      </c>
      <c r="C958" s="280" t="s">
        <v>127</v>
      </c>
      <c r="D958" s="281">
        <f t="shared" ca="1" si="72"/>
        <v>23</v>
      </c>
      <c r="E958" s="282">
        <v>12</v>
      </c>
      <c r="F958" s="105" t="str" cm="1">
        <f t="array" aca="1" ref="F958" ca="1">IF(OR(INDIRECT($B$2&amp;"!AJ14")=$B$917,B958=0),"",REPT(" ",E958)&amp;"displayFormat: "&amp;CHAR(34)&amp;"{0} Items"&amp;CHAR(34)&amp;",")</f>
        <v/>
      </c>
    </row>
    <row r="959" spans="1:6" hidden="1">
      <c r="A959" s="123" t="s">
        <v>772</v>
      </c>
      <c r="B959" s="390">
        <f ca="1">IFERROR(INDIRECT($B$2&amp;"!"&amp;C959&amp;D959),"")</f>
        <v>0</v>
      </c>
      <c r="C959" s="280" t="s">
        <v>129</v>
      </c>
      <c r="D959" s="281">
        <f t="shared" ca="1" si="72"/>
        <v>23</v>
      </c>
      <c r="E959" s="282">
        <v>12</v>
      </c>
      <c r="F959" s="105" t="str" cm="1">
        <f t="array" aca="1" ref="F959" ca="1">IF(OR(INDIRECT($B$2&amp;"!AJ14")=$B$917,B959=0),"",REPT(" ",E959)&amp;A959&amp;CHAR(34)&amp;B959&amp;CHAR(34)&amp;",")</f>
        <v/>
      </c>
    </row>
    <row r="960" spans="1:6" hidden="1">
      <c r="A960" s="123" t="s">
        <v>65</v>
      </c>
      <c r="B960" s="390">
        <f ca="1">IFERROR(INDIRECT($B$2&amp;"!"&amp;C960&amp;D960),"")</f>
        <v>0</v>
      </c>
      <c r="C960" s="280" t="s">
        <v>127</v>
      </c>
      <c r="D960" s="281">
        <f t="shared" ca="1" si="72"/>
        <v>23</v>
      </c>
      <c r="E960" s="282">
        <v>9</v>
      </c>
      <c r="F960" s="105" t="str" cm="1">
        <f t="array" aca="1" ref="F960" ca="1">IF(OR(INDIRECT($B$2&amp;"!AJ14")=$B$917,B960=0),"",REPT(" ",E960)&amp;"},")</f>
        <v/>
      </c>
    </row>
    <row r="961" spans="1:6" hidden="1">
      <c r="A961" s="123" t="str">
        <f ca="1">IFERROR(INDIRECT($B$2&amp;"!"&amp;"C"&amp;D961),"")</f>
        <v>FleetLimit</v>
      </c>
      <c r="B961" s="390">
        <f ca="1">IFERROR(INDIRECT($B$2&amp;"!"&amp;C961&amp;D961),"")</f>
        <v>0</v>
      </c>
      <c r="C961" s="281" t="s">
        <v>127</v>
      </c>
      <c r="D961" s="281">
        <f t="shared" ca="1" si="72"/>
        <v>24</v>
      </c>
      <c r="E961" s="282">
        <v>9</v>
      </c>
      <c r="F961" s="105" t="str">
        <f ca="1">IF(B961=0,"",REPT(" ",E961)&amp;"{ column: "&amp;CHAR(34)&amp;A961&amp;CHAR(34)&amp;",")</f>
        <v/>
      </c>
    </row>
    <row r="962" spans="1:6" hidden="1">
      <c r="A962" s="123"/>
      <c r="B962" s="390" cm="1">
        <f t="array" aca="1" ref="B962" ca="1">INDIRECT($B$2&amp;"!"&amp;C962&amp;D962)</f>
        <v>0</v>
      </c>
      <c r="C962" s="280" t="s">
        <v>127</v>
      </c>
      <c r="D962" s="281">
        <f t="shared" ca="1" si="72"/>
        <v>24</v>
      </c>
      <c r="E962" s="282">
        <v>12</v>
      </c>
      <c r="F962" s="105" t="str" cm="1">
        <f t="array" aca="1" ref="F962" ca="1">IF(OR(INDIRECT($B$2&amp;"!AJ14")=$B$917,B962=0),"",REPT(" ",E962)&amp;"summaryType: "&amp;CHAR(34)&amp;B962&amp;CHAR(34)&amp;",")</f>
        <v/>
      </c>
    </row>
    <row r="963" spans="1:6" hidden="1">
      <c r="A963" s="123"/>
      <c r="B963" s="390">
        <f ca="1">IFERROR(INDIRECT($B$2&amp;"!"&amp;C963&amp;D963),"")</f>
        <v>0</v>
      </c>
      <c r="C963" s="280" t="s">
        <v>127</v>
      </c>
      <c r="D963" s="281">
        <f t="shared" ca="1" si="72"/>
        <v>24</v>
      </c>
      <c r="E963" s="282">
        <v>12</v>
      </c>
      <c r="F963" s="105" t="str" cm="1">
        <f t="array" aca="1" ref="F963" ca="1">IF(OR(INDIRECT($B$2&amp;"!AJ14")=$B$917,B963=0),"",REPT(" ",E963)&amp;"displayFormat: "&amp;CHAR(34)&amp;"{0} Items"&amp;CHAR(34)&amp;",")</f>
        <v/>
      </c>
    </row>
    <row r="964" spans="1:6" hidden="1">
      <c r="A964" s="123" t="s">
        <v>772</v>
      </c>
      <c r="B964" s="390">
        <f ca="1">IFERROR(INDIRECT($B$2&amp;"!"&amp;C964&amp;D964),"")</f>
        <v>0</v>
      </c>
      <c r="C964" s="280" t="s">
        <v>129</v>
      </c>
      <c r="D964" s="281">
        <f t="shared" ca="1" si="72"/>
        <v>24</v>
      </c>
      <c r="E964" s="282">
        <v>12</v>
      </c>
      <c r="F964" s="105" t="str" cm="1">
        <f t="array" aca="1" ref="F964" ca="1">IF(OR(INDIRECT($B$2&amp;"!AJ14")=$B$917,B964=0),"",REPT(" ",E964)&amp;A964&amp;CHAR(34)&amp;B964&amp;CHAR(34)&amp;",")</f>
        <v/>
      </c>
    </row>
    <row r="965" spans="1:6" hidden="1">
      <c r="A965" s="123" t="s">
        <v>65</v>
      </c>
      <c r="B965" s="390">
        <f ca="1">IFERROR(INDIRECT($B$2&amp;"!"&amp;C965&amp;D965),"")</f>
        <v>0</v>
      </c>
      <c r="C965" s="280" t="s">
        <v>127</v>
      </c>
      <c r="D965" s="281">
        <f t="shared" ca="1" si="72"/>
        <v>24</v>
      </c>
      <c r="E965" s="282">
        <v>9</v>
      </c>
      <c r="F965" s="105" t="str" cm="1">
        <f t="array" aca="1" ref="F965" ca="1">IF(OR(INDIRECT($B$2&amp;"!AJ14")=$B$917,B965=0),"",REPT(" ",E965)&amp;"},")</f>
        <v/>
      </c>
    </row>
    <row r="966" spans="1:6" hidden="1">
      <c r="A966" s="123" t="str">
        <f ca="1">IFERROR(INDIRECT($B$2&amp;"!"&amp;"C"&amp;D966),"")</f>
        <v>PositionGroup</v>
      </c>
      <c r="B966" s="390">
        <f ca="1">IFERROR(INDIRECT($B$2&amp;"!"&amp;C966&amp;D966),"")</f>
        <v>0</v>
      </c>
      <c r="C966" s="281" t="s">
        <v>127</v>
      </c>
      <c r="D966" s="281">
        <f t="shared" ca="1" si="72"/>
        <v>25</v>
      </c>
      <c r="E966" s="282">
        <v>9</v>
      </c>
      <c r="F966" s="105" t="str">
        <f ca="1">IF(B966=0,"",REPT(" ",E966)&amp;"{ column: "&amp;CHAR(34)&amp;A966&amp;CHAR(34)&amp;",")</f>
        <v/>
      </c>
    </row>
    <row r="967" spans="1:6" hidden="1">
      <c r="A967" s="123"/>
      <c r="B967" s="390" cm="1">
        <f t="array" aca="1" ref="B967" ca="1">INDIRECT($B$2&amp;"!"&amp;C967&amp;D967)</f>
        <v>0</v>
      </c>
      <c r="C967" s="280" t="s">
        <v>127</v>
      </c>
      <c r="D967" s="281">
        <f t="shared" ca="1" si="72"/>
        <v>25</v>
      </c>
      <c r="E967" s="282">
        <v>12</v>
      </c>
      <c r="F967" s="105" t="str" cm="1">
        <f t="array" aca="1" ref="F967" ca="1">IF(OR(INDIRECT($B$2&amp;"!AJ14")=$B$917,B967=0),"",REPT(" ",E967)&amp;"summaryType: "&amp;CHAR(34)&amp;B967&amp;CHAR(34)&amp;",")</f>
        <v/>
      </c>
    </row>
    <row r="968" spans="1:6" hidden="1">
      <c r="A968" s="123"/>
      <c r="B968" s="390">
        <f ca="1">IFERROR(INDIRECT($B$2&amp;"!"&amp;C968&amp;D968),"")</f>
        <v>0</v>
      </c>
      <c r="C968" s="280" t="s">
        <v>127</v>
      </c>
      <c r="D968" s="281">
        <f t="shared" ca="1" si="72"/>
        <v>25</v>
      </c>
      <c r="E968" s="282">
        <v>12</v>
      </c>
      <c r="F968" s="105" t="str" cm="1">
        <f t="array" aca="1" ref="F968" ca="1">IF(OR(INDIRECT($B$2&amp;"!AJ14")=$B$917,B968=0),"",REPT(" ",E968)&amp;"displayFormat: "&amp;CHAR(34)&amp;"{0} Items"&amp;CHAR(34)&amp;",")</f>
        <v/>
      </c>
    </row>
    <row r="969" spans="1:6" hidden="1">
      <c r="A969" s="123" t="s">
        <v>772</v>
      </c>
      <c r="B969" s="390">
        <f ca="1">IFERROR(INDIRECT($B$2&amp;"!"&amp;C969&amp;D969),"")</f>
        <v>0</v>
      </c>
      <c r="C969" s="280" t="s">
        <v>129</v>
      </c>
      <c r="D969" s="281">
        <f t="shared" ca="1" si="72"/>
        <v>25</v>
      </c>
      <c r="E969" s="282">
        <v>12</v>
      </c>
      <c r="F969" s="105" t="str" cm="1">
        <f t="array" aca="1" ref="F969" ca="1">IF(OR(INDIRECT($B$2&amp;"!AJ14")=$B$917,B969=0),"",REPT(" ",E969)&amp;A969&amp;CHAR(34)&amp;B969&amp;CHAR(34)&amp;",")</f>
        <v/>
      </c>
    </row>
    <row r="970" spans="1:6" hidden="1">
      <c r="A970" s="123" t="s">
        <v>65</v>
      </c>
      <c r="B970" s="390">
        <f ca="1">IFERROR(INDIRECT($B$2&amp;"!"&amp;C970&amp;D970),"")</f>
        <v>0</v>
      </c>
      <c r="C970" s="280" t="s">
        <v>127</v>
      </c>
      <c r="D970" s="281">
        <f t="shared" ca="1" si="72"/>
        <v>25</v>
      </c>
      <c r="E970" s="282">
        <v>9</v>
      </c>
      <c r="F970" s="105" t="str" cm="1">
        <f t="array" aca="1" ref="F970" ca="1">IF(OR(INDIRECT($B$2&amp;"!AJ14")=$B$917,B970=0),"",REPT(" ",E970)&amp;"},")</f>
        <v/>
      </c>
    </row>
    <row r="971" spans="1:6" hidden="1">
      <c r="A971" s="123" t="str">
        <f ca="1">IFERROR(INDIRECT($B$2&amp;"!"&amp;"C"&amp;D971),"")</f>
        <v>NOTE</v>
      </c>
      <c r="B971" s="390">
        <f ca="1">IFERROR(INDIRECT($B$2&amp;"!"&amp;C971&amp;D971),"")</f>
        <v>0</v>
      </c>
      <c r="C971" s="281" t="s">
        <v>127</v>
      </c>
      <c r="D971" s="281">
        <f t="shared" ca="1" si="72"/>
        <v>26</v>
      </c>
      <c r="E971" s="282">
        <v>9</v>
      </c>
      <c r="F971" s="105" t="str">
        <f ca="1">IF(B971=0,"",REPT(" ",E971)&amp;"{ column: "&amp;CHAR(34)&amp;A971&amp;CHAR(34)&amp;",")</f>
        <v/>
      </c>
    </row>
    <row r="972" spans="1:6" hidden="1">
      <c r="A972" s="123"/>
      <c r="B972" s="390" cm="1">
        <f t="array" aca="1" ref="B972" ca="1">INDIRECT($B$2&amp;"!"&amp;C972&amp;D972)</f>
        <v>0</v>
      </c>
      <c r="C972" s="280" t="s">
        <v>127</v>
      </c>
      <c r="D972" s="281">
        <f t="shared" ca="1" si="72"/>
        <v>26</v>
      </c>
      <c r="E972" s="282">
        <v>12</v>
      </c>
      <c r="F972" s="105" t="str" cm="1">
        <f t="array" aca="1" ref="F972" ca="1">IF(OR(INDIRECT($B$2&amp;"!AJ14")=$B$917,B972=0),"",REPT(" ",E972)&amp;"summaryType: "&amp;CHAR(34)&amp;B972&amp;CHAR(34)&amp;",")</f>
        <v/>
      </c>
    </row>
    <row r="973" spans="1:6" hidden="1">
      <c r="A973" s="123"/>
      <c r="B973" s="390">
        <f ca="1">IFERROR(INDIRECT($B$2&amp;"!"&amp;C973&amp;D973),"")</f>
        <v>0</v>
      </c>
      <c r="C973" s="280" t="s">
        <v>127</v>
      </c>
      <c r="D973" s="281">
        <f t="shared" ca="1" si="72"/>
        <v>26</v>
      </c>
      <c r="E973" s="282">
        <v>12</v>
      </c>
      <c r="F973" s="105" t="str" cm="1">
        <f t="array" aca="1" ref="F973" ca="1">IF(OR(INDIRECT($B$2&amp;"!AJ14")=$B$917,B973=0),"",REPT(" ",E973)&amp;"displayFormat: "&amp;CHAR(34)&amp;"{0} Items"&amp;CHAR(34)&amp;",")</f>
        <v/>
      </c>
    </row>
    <row r="974" spans="1:6" hidden="1">
      <c r="A974" s="123" t="s">
        <v>772</v>
      </c>
      <c r="B974" s="390">
        <f ca="1">IFERROR(INDIRECT($B$2&amp;"!"&amp;C974&amp;D974),"")</f>
        <v>0</v>
      </c>
      <c r="C974" s="280" t="s">
        <v>129</v>
      </c>
      <c r="D974" s="281">
        <f t="shared" ca="1" si="72"/>
        <v>26</v>
      </c>
      <c r="E974" s="282">
        <v>12</v>
      </c>
      <c r="F974" s="105" t="str" cm="1">
        <f t="array" aca="1" ref="F974" ca="1">IF(OR(INDIRECT($B$2&amp;"!AJ14")=$B$917,B974=0),"",REPT(" ",E974)&amp;A974&amp;CHAR(34)&amp;B974&amp;CHAR(34)&amp;",")</f>
        <v/>
      </c>
    </row>
    <row r="975" spans="1:6" hidden="1">
      <c r="A975" s="123" t="s">
        <v>65</v>
      </c>
      <c r="B975" s="390">
        <f ca="1">IFERROR(INDIRECT($B$2&amp;"!"&amp;C975&amp;D975),"")</f>
        <v>0</v>
      </c>
      <c r="C975" s="280" t="s">
        <v>127</v>
      </c>
      <c r="D975" s="281">
        <f t="shared" ca="1" si="72"/>
        <v>26</v>
      </c>
      <c r="E975" s="282">
        <v>9</v>
      </c>
      <c r="F975" s="105" t="str" cm="1">
        <f t="array" aca="1" ref="F975" ca="1">IF(OR(INDIRECT($B$2&amp;"!AJ14")=$B$917,B975=0),"",REPT(" ",E975)&amp;"},")</f>
        <v/>
      </c>
    </row>
    <row r="976" spans="1:6" hidden="1">
      <c r="A976" s="123" t="str">
        <f ca="1">IFERROR(INDIRECT($B$2&amp;"!"&amp;"C"&amp;D976),"")</f>
        <v>EntryBy</v>
      </c>
      <c r="B976" s="390">
        <f ca="1">IFERROR(INDIRECT($B$2&amp;"!"&amp;C976&amp;D976),"")</f>
        <v>0</v>
      </c>
      <c r="C976" s="281" t="s">
        <v>127</v>
      </c>
      <c r="D976" s="281">
        <f t="shared" ca="1" si="72"/>
        <v>27</v>
      </c>
      <c r="E976" s="282">
        <v>9</v>
      </c>
      <c r="F976" s="105" t="str">
        <f ca="1">IF(B976=0,"",REPT(" ",E976)&amp;"{ column: "&amp;CHAR(34)&amp;A976&amp;CHAR(34)&amp;",")</f>
        <v/>
      </c>
    </row>
    <row r="977" spans="1:6" hidden="1">
      <c r="A977" s="123"/>
      <c r="B977" s="390" cm="1">
        <f t="array" aca="1" ref="B977" ca="1">INDIRECT($B$2&amp;"!"&amp;C977&amp;D977)</f>
        <v>0</v>
      </c>
      <c r="C977" s="280" t="s">
        <v>127</v>
      </c>
      <c r="D977" s="281">
        <f t="shared" ca="1" si="72"/>
        <v>27</v>
      </c>
      <c r="E977" s="282">
        <v>12</v>
      </c>
      <c r="F977" s="105" t="str" cm="1">
        <f t="array" aca="1" ref="F977" ca="1">IF(OR(INDIRECT($B$2&amp;"!AJ14")=$B$917,B977=0),"",REPT(" ",E977)&amp;"summaryType: "&amp;CHAR(34)&amp;B977&amp;CHAR(34)&amp;",")</f>
        <v/>
      </c>
    </row>
    <row r="978" spans="1:6" hidden="1">
      <c r="A978" s="123"/>
      <c r="B978" s="390">
        <f ca="1">IFERROR(INDIRECT($B$2&amp;"!"&amp;C978&amp;D978),"")</f>
        <v>0</v>
      </c>
      <c r="C978" s="280" t="s">
        <v>127</v>
      </c>
      <c r="D978" s="281">
        <f t="shared" ca="1" si="72"/>
        <v>27</v>
      </c>
      <c r="E978" s="282">
        <v>12</v>
      </c>
      <c r="F978" s="105" t="str" cm="1">
        <f t="array" aca="1" ref="F978" ca="1">IF(OR(INDIRECT($B$2&amp;"!AJ14")=$B$917,B978=0),"",REPT(" ",E978)&amp;"displayFormat: "&amp;CHAR(34)&amp;"{0} Items"&amp;CHAR(34)&amp;",")</f>
        <v/>
      </c>
    </row>
    <row r="979" spans="1:6" hidden="1">
      <c r="A979" s="123" t="s">
        <v>772</v>
      </c>
      <c r="B979" s="390">
        <f ca="1">IFERROR(INDIRECT($B$2&amp;"!"&amp;C979&amp;D979),"")</f>
        <v>0</v>
      </c>
      <c r="C979" s="280" t="s">
        <v>129</v>
      </c>
      <c r="D979" s="281">
        <f t="shared" ca="1" si="72"/>
        <v>27</v>
      </c>
      <c r="E979" s="282">
        <v>12</v>
      </c>
      <c r="F979" s="105" t="str" cm="1">
        <f t="array" aca="1" ref="F979" ca="1">IF(OR(INDIRECT($B$2&amp;"!AJ14")=$B$917,B979=0),"",REPT(" ",E979)&amp;A979&amp;CHAR(34)&amp;B979&amp;CHAR(34)&amp;",")</f>
        <v/>
      </c>
    </row>
    <row r="980" spans="1:6" hidden="1">
      <c r="A980" s="123" t="s">
        <v>65</v>
      </c>
      <c r="B980" s="390">
        <f ca="1">IFERROR(INDIRECT($B$2&amp;"!"&amp;C980&amp;D980),"")</f>
        <v>0</v>
      </c>
      <c r="C980" s="280" t="s">
        <v>127</v>
      </c>
      <c r="D980" s="281">
        <f t="shared" ca="1" si="72"/>
        <v>27</v>
      </c>
      <c r="E980" s="282">
        <v>9</v>
      </c>
      <c r="F980" s="105" t="str" cm="1">
        <f t="array" aca="1" ref="F980" ca="1">IF(OR(INDIRECT($B$2&amp;"!AJ14")=$B$917,B980=0),"",REPT(" ",E980)&amp;"},")</f>
        <v/>
      </c>
    </row>
    <row r="981" spans="1:6" hidden="1">
      <c r="A981" s="123" t="str">
        <f ca="1">IFERROR(INDIRECT($B$2&amp;"!"&amp;"C"&amp;D981),"")</f>
        <v>EntryDate</v>
      </c>
      <c r="B981" s="390">
        <f ca="1">IFERROR(INDIRECT($B$2&amp;"!"&amp;C981&amp;D981),"")</f>
        <v>0</v>
      </c>
      <c r="C981" s="281" t="s">
        <v>127</v>
      </c>
      <c r="D981" s="281">
        <f t="shared" ca="1" si="72"/>
        <v>28</v>
      </c>
      <c r="E981" s="282">
        <v>9</v>
      </c>
      <c r="F981" s="105" t="str">
        <f ca="1">IF(B981=0,"",REPT(" ",E981)&amp;"{ column: "&amp;CHAR(34)&amp;A981&amp;CHAR(34)&amp;",")</f>
        <v/>
      </c>
    </row>
    <row r="982" spans="1:6" hidden="1">
      <c r="A982" s="123"/>
      <c r="B982" s="390" cm="1">
        <f t="array" aca="1" ref="B982" ca="1">INDIRECT($B$2&amp;"!"&amp;C982&amp;D982)</f>
        <v>0</v>
      </c>
      <c r="C982" s="280" t="s">
        <v>127</v>
      </c>
      <c r="D982" s="281">
        <f t="shared" ca="1" si="72"/>
        <v>28</v>
      </c>
      <c r="E982" s="282">
        <v>12</v>
      </c>
      <c r="F982" s="105" t="str" cm="1">
        <f t="array" aca="1" ref="F982" ca="1">IF(OR(INDIRECT($B$2&amp;"!AJ14")=$B$917,B982=0),"",REPT(" ",E982)&amp;"summaryType: "&amp;CHAR(34)&amp;B982&amp;CHAR(34)&amp;",")</f>
        <v/>
      </c>
    </row>
    <row r="983" spans="1:6" hidden="1">
      <c r="A983" s="123"/>
      <c r="B983" s="390">
        <f ca="1">IFERROR(INDIRECT($B$2&amp;"!"&amp;C983&amp;D983),"")</f>
        <v>0</v>
      </c>
      <c r="C983" s="280" t="s">
        <v>127</v>
      </c>
      <c r="D983" s="281">
        <f t="shared" ca="1" si="72"/>
        <v>28</v>
      </c>
      <c r="E983" s="282">
        <v>12</v>
      </c>
      <c r="F983" s="105" t="str" cm="1">
        <f t="array" aca="1" ref="F983" ca="1">IF(OR(INDIRECT($B$2&amp;"!AJ14")=$B$917,B983=0),"",REPT(" ",E983)&amp;"displayFormat: "&amp;CHAR(34)&amp;"{0} Items"&amp;CHAR(34)&amp;",")</f>
        <v/>
      </c>
    </row>
    <row r="984" spans="1:6" hidden="1">
      <c r="A984" s="123" t="s">
        <v>772</v>
      </c>
      <c r="B984" s="390">
        <f ca="1">IFERROR(INDIRECT($B$2&amp;"!"&amp;C984&amp;D984),"")</f>
        <v>0</v>
      </c>
      <c r="C984" s="280" t="s">
        <v>129</v>
      </c>
      <c r="D984" s="281">
        <f t="shared" ca="1" si="72"/>
        <v>28</v>
      </c>
      <c r="E984" s="282">
        <v>12</v>
      </c>
      <c r="F984" s="105" t="str" cm="1">
        <f t="array" aca="1" ref="F984" ca="1">IF(OR(INDIRECT($B$2&amp;"!AJ14")=$B$917,B984=0),"",REPT(" ",E984)&amp;A984&amp;CHAR(34)&amp;B984&amp;CHAR(34)&amp;",")</f>
        <v/>
      </c>
    </row>
    <row r="985" spans="1:6" hidden="1">
      <c r="A985" s="123" t="s">
        <v>65</v>
      </c>
      <c r="B985" s="390">
        <f ca="1">IFERROR(INDIRECT($B$2&amp;"!"&amp;C985&amp;D985),"")</f>
        <v>0</v>
      </c>
      <c r="C985" s="280" t="s">
        <v>127</v>
      </c>
      <c r="D985" s="281">
        <f t="shared" ca="1" si="72"/>
        <v>28</v>
      </c>
      <c r="E985" s="282">
        <v>9</v>
      </c>
      <c r="F985" s="105" t="str" cm="1">
        <f t="array" aca="1" ref="F985" ca="1">IF(OR(INDIRECT($B$2&amp;"!AJ14")=$B$917,B985=0),"",REPT(" ",E985)&amp;"},")</f>
        <v/>
      </c>
    </row>
    <row r="986" spans="1:6" hidden="1">
      <c r="A986" s="123">
        <f ca="1">IFERROR(INDIRECT($B$2&amp;"!"&amp;"C"&amp;D986),"")</f>
        <v>0</v>
      </c>
      <c r="B986" s="390">
        <f ca="1">IFERROR(INDIRECT($B$2&amp;"!"&amp;C986&amp;D986),"")</f>
        <v>0</v>
      </c>
      <c r="C986" s="281" t="s">
        <v>127</v>
      </c>
      <c r="D986" s="281">
        <f t="shared" ref="D986:D1049" ca="1" si="73">IF(TRIM(A985)="N",1,0)+D985</f>
        <v>29</v>
      </c>
      <c r="E986" s="282">
        <v>9</v>
      </c>
      <c r="F986" s="105" t="str">
        <f ca="1">IF(B986=0,"",REPT(" ",E986)&amp;"{ column: "&amp;CHAR(34)&amp;A986&amp;CHAR(34)&amp;",")</f>
        <v/>
      </c>
    </row>
    <row r="987" spans="1:6" hidden="1">
      <c r="A987" s="123"/>
      <c r="B987" s="390" cm="1">
        <f t="array" aca="1" ref="B987" ca="1">INDIRECT($B$2&amp;"!"&amp;C987&amp;D987)</f>
        <v>0</v>
      </c>
      <c r="C987" s="280" t="s">
        <v>127</v>
      </c>
      <c r="D987" s="281">
        <f t="shared" ca="1" si="73"/>
        <v>29</v>
      </c>
      <c r="E987" s="282">
        <v>12</v>
      </c>
      <c r="F987" s="105" t="str" cm="1">
        <f t="array" aca="1" ref="F987" ca="1">IF(OR(INDIRECT($B$2&amp;"!AJ14")=$B$917,B987=0),"",REPT(" ",E987)&amp;"summaryType: "&amp;CHAR(34)&amp;B987&amp;CHAR(34)&amp;",")</f>
        <v/>
      </c>
    </row>
    <row r="988" spans="1:6" hidden="1">
      <c r="A988" s="123"/>
      <c r="B988" s="390">
        <f ca="1">IFERROR(INDIRECT($B$2&amp;"!"&amp;C988&amp;D988),"")</f>
        <v>0</v>
      </c>
      <c r="C988" s="280" t="s">
        <v>127</v>
      </c>
      <c r="D988" s="281">
        <f t="shared" ca="1" si="73"/>
        <v>29</v>
      </c>
      <c r="E988" s="282">
        <v>12</v>
      </c>
      <c r="F988" s="105" t="str" cm="1">
        <f t="array" aca="1" ref="F988" ca="1">IF(OR(INDIRECT($B$2&amp;"!AJ14")=$B$917,B988=0),"",REPT(" ",E988)&amp;"displayFormat: "&amp;CHAR(34)&amp;"{0} Items"&amp;CHAR(34)&amp;",")</f>
        <v/>
      </c>
    </row>
    <row r="989" spans="1:6" hidden="1">
      <c r="A989" s="123" t="s">
        <v>772</v>
      </c>
      <c r="B989" s="390">
        <f ca="1">IFERROR(INDIRECT($B$2&amp;"!"&amp;C989&amp;D989),"")</f>
        <v>0</v>
      </c>
      <c r="C989" s="280" t="s">
        <v>129</v>
      </c>
      <c r="D989" s="281">
        <f t="shared" ca="1" si="73"/>
        <v>29</v>
      </c>
      <c r="E989" s="282">
        <v>12</v>
      </c>
      <c r="F989" s="105" t="str" cm="1">
        <f t="array" aca="1" ref="F989" ca="1">IF(OR(INDIRECT($B$2&amp;"!AJ14")=$B$917,B989=0),"",REPT(" ",E989)&amp;A989&amp;CHAR(34)&amp;B989&amp;CHAR(34)&amp;",")</f>
        <v/>
      </c>
    </row>
    <row r="990" spans="1:6" hidden="1">
      <c r="A990" s="123" t="s">
        <v>65</v>
      </c>
      <c r="B990" s="390">
        <f ca="1">IFERROR(INDIRECT($B$2&amp;"!"&amp;C990&amp;D990),"")</f>
        <v>0</v>
      </c>
      <c r="C990" s="280" t="s">
        <v>127</v>
      </c>
      <c r="D990" s="281">
        <f t="shared" ca="1" si="73"/>
        <v>29</v>
      </c>
      <c r="E990" s="282">
        <v>9</v>
      </c>
      <c r="F990" s="105" t="str" cm="1">
        <f t="array" aca="1" ref="F990" ca="1">IF(OR(INDIRECT($B$2&amp;"!AJ14")=$B$917,B990=0),"",REPT(" ",E990)&amp;"},")</f>
        <v/>
      </c>
    </row>
    <row r="991" spans="1:6" hidden="1">
      <c r="A991" s="123">
        <f ca="1">IFERROR(INDIRECT($B$2&amp;"!"&amp;"C"&amp;D991),"")</f>
        <v>0</v>
      </c>
      <c r="B991" s="390">
        <f ca="1">IFERROR(INDIRECT($B$2&amp;"!"&amp;C991&amp;D991),"")</f>
        <v>0</v>
      </c>
      <c r="C991" s="281" t="s">
        <v>127</v>
      </c>
      <c r="D991" s="281">
        <f t="shared" ca="1" si="73"/>
        <v>30</v>
      </c>
      <c r="E991" s="282">
        <v>9</v>
      </c>
      <c r="F991" s="105" t="str">
        <f ca="1">IF(B991=0,"",REPT(" ",E991)&amp;"{ column: "&amp;CHAR(34)&amp;A991&amp;CHAR(34)&amp;",")</f>
        <v/>
      </c>
    </row>
    <row r="992" spans="1:6" hidden="1">
      <c r="A992" s="123"/>
      <c r="B992" s="390" cm="1">
        <f t="array" aca="1" ref="B992" ca="1">INDIRECT($B$2&amp;"!"&amp;C992&amp;D992)</f>
        <v>0</v>
      </c>
      <c r="C992" s="280" t="s">
        <v>127</v>
      </c>
      <c r="D992" s="281">
        <f t="shared" ca="1" si="73"/>
        <v>30</v>
      </c>
      <c r="E992" s="282">
        <v>12</v>
      </c>
      <c r="F992" s="105" t="str" cm="1">
        <f t="array" aca="1" ref="F992" ca="1">IF(OR(INDIRECT($B$2&amp;"!AJ14")=$B$917,B992=0),"",REPT(" ",E992)&amp;"summaryType: "&amp;CHAR(34)&amp;B992&amp;CHAR(34)&amp;",")</f>
        <v/>
      </c>
    </row>
    <row r="993" spans="1:6" hidden="1">
      <c r="A993" s="123"/>
      <c r="B993" s="390">
        <f ca="1">IFERROR(INDIRECT($B$2&amp;"!"&amp;C993&amp;D993),"")</f>
        <v>0</v>
      </c>
      <c r="C993" s="280" t="s">
        <v>127</v>
      </c>
      <c r="D993" s="281">
        <f t="shared" ca="1" si="73"/>
        <v>30</v>
      </c>
      <c r="E993" s="282">
        <v>12</v>
      </c>
      <c r="F993" s="105" t="str" cm="1">
        <f t="array" aca="1" ref="F993" ca="1">IF(OR(INDIRECT($B$2&amp;"!AJ14")=$B$917,B993=0),"",REPT(" ",E993)&amp;"displayFormat: "&amp;CHAR(34)&amp;"{0} Items"&amp;CHAR(34)&amp;",")</f>
        <v/>
      </c>
    </row>
    <row r="994" spans="1:6" hidden="1">
      <c r="A994" s="123" t="s">
        <v>772</v>
      </c>
      <c r="B994" s="390">
        <f ca="1">IFERROR(INDIRECT($B$2&amp;"!"&amp;C994&amp;D994),"")</f>
        <v>0</v>
      </c>
      <c r="C994" s="280" t="s">
        <v>129</v>
      </c>
      <c r="D994" s="281">
        <f t="shared" ca="1" si="73"/>
        <v>30</v>
      </c>
      <c r="E994" s="282">
        <v>12</v>
      </c>
      <c r="F994" s="105" t="str" cm="1">
        <f t="array" aca="1" ref="F994" ca="1">IF(OR(INDIRECT($B$2&amp;"!AJ14")=$B$917,B994=0),"",REPT(" ",E994)&amp;A994&amp;CHAR(34)&amp;B994&amp;CHAR(34)&amp;",")</f>
        <v/>
      </c>
    </row>
    <row r="995" spans="1:6" hidden="1">
      <c r="A995" s="123" t="s">
        <v>65</v>
      </c>
      <c r="B995" s="390">
        <f ca="1">IFERROR(INDIRECT($B$2&amp;"!"&amp;C995&amp;D995),"")</f>
        <v>0</v>
      </c>
      <c r="C995" s="280" t="s">
        <v>127</v>
      </c>
      <c r="D995" s="281">
        <f t="shared" ca="1" si="73"/>
        <v>30</v>
      </c>
      <c r="E995" s="282">
        <v>9</v>
      </c>
      <c r="F995" s="105" t="str" cm="1">
        <f t="array" aca="1" ref="F995" ca="1">IF(OR(INDIRECT($B$2&amp;"!AJ14")=$B$917,B995=0),"",REPT(" ",E995)&amp;"},")</f>
        <v/>
      </c>
    </row>
    <row r="996" spans="1:6" hidden="1">
      <c r="A996" s="123">
        <f ca="1">IFERROR(INDIRECT($B$2&amp;"!"&amp;"C"&amp;D996),"")</f>
        <v>0</v>
      </c>
      <c r="B996" s="390">
        <f ca="1">IFERROR(INDIRECT($B$2&amp;"!"&amp;C996&amp;D996),"")</f>
        <v>0</v>
      </c>
      <c r="C996" s="281" t="s">
        <v>127</v>
      </c>
      <c r="D996" s="281">
        <f t="shared" ca="1" si="73"/>
        <v>31</v>
      </c>
      <c r="E996" s="282">
        <v>9</v>
      </c>
      <c r="F996" s="105" t="str">
        <f ca="1">IF(B996=0,"",REPT(" ",E996)&amp;"{ column: "&amp;CHAR(34)&amp;A996&amp;CHAR(34)&amp;",")</f>
        <v/>
      </c>
    </row>
    <row r="997" spans="1:6" hidden="1">
      <c r="A997" s="123"/>
      <c r="B997" s="390" cm="1">
        <f t="array" aca="1" ref="B997" ca="1">INDIRECT($B$2&amp;"!"&amp;C997&amp;D997)</f>
        <v>0</v>
      </c>
      <c r="C997" s="280" t="s">
        <v>127</v>
      </c>
      <c r="D997" s="281">
        <f t="shared" ca="1" si="73"/>
        <v>31</v>
      </c>
      <c r="E997" s="282">
        <v>12</v>
      </c>
      <c r="F997" s="105" t="str" cm="1">
        <f t="array" aca="1" ref="F997" ca="1">IF(OR(INDIRECT($B$2&amp;"!AJ14")=$B$917,B997=0),"",REPT(" ",E997)&amp;"summaryType: "&amp;CHAR(34)&amp;B997&amp;CHAR(34)&amp;",")</f>
        <v/>
      </c>
    </row>
    <row r="998" spans="1:6" hidden="1">
      <c r="A998" s="123"/>
      <c r="B998" s="390">
        <f ca="1">IFERROR(INDIRECT($B$2&amp;"!"&amp;C998&amp;D998),"")</f>
        <v>0</v>
      </c>
      <c r="C998" s="280" t="s">
        <v>127</v>
      </c>
      <c r="D998" s="281">
        <f t="shared" ca="1" si="73"/>
        <v>31</v>
      </c>
      <c r="E998" s="282">
        <v>12</v>
      </c>
      <c r="F998" s="105" t="str" cm="1">
        <f t="array" aca="1" ref="F998" ca="1">IF(OR(INDIRECT($B$2&amp;"!AJ14")=$B$917,B998=0),"",REPT(" ",E998)&amp;"displayFormat: "&amp;CHAR(34)&amp;"{0} Items"&amp;CHAR(34)&amp;",")</f>
        <v/>
      </c>
    </row>
    <row r="999" spans="1:6" hidden="1">
      <c r="A999" s="123" t="s">
        <v>772</v>
      </c>
      <c r="B999" s="390">
        <f ca="1">IFERROR(INDIRECT($B$2&amp;"!"&amp;C999&amp;D999),"")</f>
        <v>0</v>
      </c>
      <c r="C999" s="280" t="s">
        <v>129</v>
      </c>
      <c r="D999" s="281">
        <f t="shared" ca="1" si="73"/>
        <v>31</v>
      </c>
      <c r="E999" s="282">
        <v>12</v>
      </c>
      <c r="F999" s="105" t="str" cm="1">
        <f t="array" aca="1" ref="F999" ca="1">IF(OR(INDIRECT($B$2&amp;"!AJ14")=$B$917,B999=0),"",REPT(" ",E999)&amp;A999&amp;CHAR(34)&amp;B999&amp;CHAR(34)&amp;",")</f>
        <v/>
      </c>
    </row>
    <row r="1000" spans="1:6" hidden="1">
      <c r="A1000" s="123" t="s">
        <v>65</v>
      </c>
      <c r="B1000" s="390">
        <f ca="1">IFERROR(INDIRECT($B$2&amp;"!"&amp;C1000&amp;D1000),"")</f>
        <v>0</v>
      </c>
      <c r="C1000" s="280" t="s">
        <v>127</v>
      </c>
      <c r="D1000" s="281">
        <f t="shared" ca="1" si="73"/>
        <v>31</v>
      </c>
      <c r="E1000" s="282">
        <v>9</v>
      </c>
      <c r="F1000" s="105" t="str" cm="1">
        <f t="array" aca="1" ref="F1000" ca="1">IF(OR(INDIRECT($B$2&amp;"!AJ14")=$B$917,B1000=0),"",REPT(" ",E1000)&amp;"},")</f>
        <v/>
      </c>
    </row>
    <row r="1001" spans="1:6" hidden="1">
      <c r="A1001" s="123">
        <f ca="1">IFERROR(INDIRECT($B$2&amp;"!"&amp;"C"&amp;D1001),"")</f>
        <v>0</v>
      </c>
      <c r="B1001" s="390">
        <f ca="1">IFERROR(INDIRECT($B$2&amp;"!"&amp;C1001&amp;D1001),"")</f>
        <v>0</v>
      </c>
      <c r="C1001" s="281" t="s">
        <v>127</v>
      </c>
      <c r="D1001" s="281">
        <f t="shared" ca="1" si="73"/>
        <v>32</v>
      </c>
      <c r="E1001" s="282">
        <v>9</v>
      </c>
      <c r="F1001" s="105" t="str">
        <f ca="1">IF(B1001=0,"",REPT(" ",E1001)&amp;"{ column: "&amp;CHAR(34)&amp;A1001&amp;CHAR(34)&amp;",")</f>
        <v/>
      </c>
    </row>
    <row r="1002" spans="1:6" hidden="1">
      <c r="A1002" s="123"/>
      <c r="B1002" s="390" cm="1">
        <f t="array" aca="1" ref="B1002" ca="1">INDIRECT($B$2&amp;"!"&amp;C1002&amp;D1002)</f>
        <v>0</v>
      </c>
      <c r="C1002" s="280" t="s">
        <v>127</v>
      </c>
      <c r="D1002" s="281">
        <f t="shared" ca="1" si="73"/>
        <v>32</v>
      </c>
      <c r="E1002" s="282">
        <v>12</v>
      </c>
      <c r="F1002" s="105" t="str" cm="1">
        <f t="array" aca="1" ref="F1002" ca="1">IF(OR(INDIRECT($B$2&amp;"!AJ14")=$B$917,B1002=0),"",REPT(" ",E1002)&amp;"summaryType: "&amp;CHAR(34)&amp;B1002&amp;CHAR(34)&amp;",")</f>
        <v/>
      </c>
    </row>
    <row r="1003" spans="1:6" hidden="1">
      <c r="A1003" s="123"/>
      <c r="B1003" s="390">
        <f ca="1">IFERROR(INDIRECT($B$2&amp;"!"&amp;C1003&amp;D1003),"")</f>
        <v>0</v>
      </c>
      <c r="C1003" s="280" t="s">
        <v>127</v>
      </c>
      <c r="D1003" s="281">
        <f t="shared" ca="1" si="73"/>
        <v>32</v>
      </c>
      <c r="E1003" s="282">
        <v>12</v>
      </c>
      <c r="F1003" s="105" t="str" cm="1">
        <f t="array" aca="1" ref="F1003" ca="1">IF(OR(INDIRECT($B$2&amp;"!AJ14")=$B$917,B1003=0),"",REPT(" ",E1003)&amp;"displayFormat: "&amp;CHAR(34)&amp;"{0} Items"&amp;CHAR(34)&amp;",")</f>
        <v/>
      </c>
    </row>
    <row r="1004" spans="1:6" hidden="1">
      <c r="A1004" s="123" t="s">
        <v>772</v>
      </c>
      <c r="B1004" s="390">
        <f ca="1">IFERROR(INDIRECT($B$2&amp;"!"&amp;C1004&amp;D1004),"")</f>
        <v>0</v>
      </c>
      <c r="C1004" s="280" t="s">
        <v>129</v>
      </c>
      <c r="D1004" s="281">
        <f t="shared" ca="1" si="73"/>
        <v>32</v>
      </c>
      <c r="E1004" s="282">
        <v>12</v>
      </c>
      <c r="F1004" s="105" t="str" cm="1">
        <f t="array" aca="1" ref="F1004" ca="1">IF(OR(INDIRECT($B$2&amp;"!AJ14")=$B$917,B1004=0),"",REPT(" ",E1004)&amp;A1004&amp;CHAR(34)&amp;B1004&amp;CHAR(34)&amp;",")</f>
        <v/>
      </c>
    </row>
    <row r="1005" spans="1:6" hidden="1">
      <c r="A1005" s="123" t="s">
        <v>65</v>
      </c>
      <c r="B1005" s="390">
        <f ca="1">IFERROR(INDIRECT($B$2&amp;"!"&amp;C1005&amp;D1005),"")</f>
        <v>0</v>
      </c>
      <c r="C1005" s="280" t="s">
        <v>127</v>
      </c>
      <c r="D1005" s="281">
        <f t="shared" ca="1" si="73"/>
        <v>32</v>
      </c>
      <c r="E1005" s="282">
        <v>9</v>
      </c>
      <c r="F1005" s="105" t="str" cm="1">
        <f t="array" aca="1" ref="F1005" ca="1">IF(OR(INDIRECT($B$2&amp;"!AJ14")=$B$917,B1005=0),"",REPT(" ",E1005)&amp;"},")</f>
        <v/>
      </c>
    </row>
    <row r="1006" spans="1:6" hidden="1">
      <c r="A1006" s="123">
        <f ca="1">IFERROR(INDIRECT($B$2&amp;"!"&amp;"C"&amp;D1006),"")</f>
        <v>0</v>
      </c>
      <c r="B1006" s="390">
        <f ca="1">IFERROR(INDIRECT($B$2&amp;"!"&amp;C1006&amp;D1006),"")</f>
        <v>0</v>
      </c>
      <c r="C1006" s="281" t="s">
        <v>127</v>
      </c>
      <c r="D1006" s="281">
        <f t="shared" ca="1" si="73"/>
        <v>33</v>
      </c>
      <c r="E1006" s="282">
        <v>9</v>
      </c>
      <c r="F1006" s="105" t="str">
        <f ca="1">IF(B1006=0,"",REPT(" ",E1006)&amp;"{ column: "&amp;CHAR(34)&amp;A1006&amp;CHAR(34)&amp;",")</f>
        <v/>
      </c>
    </row>
    <row r="1007" spans="1:6" hidden="1">
      <c r="A1007" s="123"/>
      <c r="B1007" s="390" cm="1">
        <f t="array" aca="1" ref="B1007" ca="1">INDIRECT($B$2&amp;"!"&amp;C1007&amp;D1007)</f>
        <v>0</v>
      </c>
      <c r="C1007" s="280" t="s">
        <v>127</v>
      </c>
      <c r="D1007" s="281">
        <f t="shared" ca="1" si="73"/>
        <v>33</v>
      </c>
      <c r="E1007" s="282">
        <v>12</v>
      </c>
      <c r="F1007" s="105" t="str" cm="1">
        <f t="array" aca="1" ref="F1007" ca="1">IF(OR(INDIRECT($B$2&amp;"!AJ14")=$B$917,B1007=0),"",REPT(" ",E1007)&amp;"summaryType: "&amp;CHAR(34)&amp;B1007&amp;CHAR(34)&amp;",")</f>
        <v/>
      </c>
    </row>
    <row r="1008" spans="1:6" hidden="1">
      <c r="A1008" s="123"/>
      <c r="B1008" s="390">
        <f ca="1">IFERROR(INDIRECT($B$2&amp;"!"&amp;C1008&amp;D1008),"")</f>
        <v>0</v>
      </c>
      <c r="C1008" s="280" t="s">
        <v>127</v>
      </c>
      <c r="D1008" s="281">
        <f t="shared" ca="1" si="73"/>
        <v>33</v>
      </c>
      <c r="E1008" s="282">
        <v>12</v>
      </c>
      <c r="F1008" s="105" t="str" cm="1">
        <f t="array" aca="1" ref="F1008" ca="1">IF(OR(INDIRECT($B$2&amp;"!AJ14")=$B$917,B1008=0),"",REPT(" ",E1008)&amp;"displayFormat: "&amp;CHAR(34)&amp;"{0} Items"&amp;CHAR(34)&amp;",")</f>
        <v/>
      </c>
    </row>
    <row r="1009" spans="1:6" hidden="1">
      <c r="A1009" s="123" t="s">
        <v>772</v>
      </c>
      <c r="B1009" s="390">
        <f ca="1">IFERROR(INDIRECT($B$2&amp;"!"&amp;C1009&amp;D1009),"")</f>
        <v>0</v>
      </c>
      <c r="C1009" s="280" t="s">
        <v>129</v>
      </c>
      <c r="D1009" s="281">
        <f t="shared" ca="1" si="73"/>
        <v>33</v>
      </c>
      <c r="E1009" s="282">
        <v>12</v>
      </c>
      <c r="F1009" s="105" t="str" cm="1">
        <f t="array" aca="1" ref="F1009" ca="1">IF(OR(INDIRECT($B$2&amp;"!AJ14")=$B$917,B1009=0),"",REPT(" ",E1009)&amp;A1009&amp;CHAR(34)&amp;B1009&amp;CHAR(34)&amp;",")</f>
        <v/>
      </c>
    </row>
    <row r="1010" spans="1:6" hidden="1">
      <c r="A1010" s="123" t="s">
        <v>65</v>
      </c>
      <c r="B1010" s="390">
        <f ca="1">IFERROR(INDIRECT($B$2&amp;"!"&amp;C1010&amp;D1010),"")</f>
        <v>0</v>
      </c>
      <c r="C1010" s="280" t="s">
        <v>127</v>
      </c>
      <c r="D1010" s="281">
        <f t="shared" ca="1" si="73"/>
        <v>33</v>
      </c>
      <c r="E1010" s="282">
        <v>9</v>
      </c>
      <c r="F1010" s="105" t="str" cm="1">
        <f t="array" aca="1" ref="F1010" ca="1">IF(OR(INDIRECT($B$2&amp;"!AJ14")=$B$917,B1010=0),"",REPT(" ",E1010)&amp;"},")</f>
        <v/>
      </c>
    </row>
    <row r="1011" spans="1:6" hidden="1">
      <c r="A1011" s="123">
        <f ca="1">IFERROR(INDIRECT($B$2&amp;"!"&amp;"C"&amp;D1011),"")</f>
        <v>0</v>
      </c>
      <c r="B1011" s="390">
        <f ca="1">IFERROR(INDIRECT($B$2&amp;"!"&amp;C1011&amp;D1011),"")</f>
        <v>0</v>
      </c>
      <c r="C1011" s="281" t="s">
        <v>127</v>
      </c>
      <c r="D1011" s="281">
        <f t="shared" ca="1" si="73"/>
        <v>34</v>
      </c>
      <c r="E1011" s="282">
        <v>9</v>
      </c>
      <c r="F1011" s="105" t="str">
        <f ca="1">IF(B1011=0,"",REPT(" ",E1011)&amp;"{ column: "&amp;CHAR(34)&amp;A1011&amp;CHAR(34)&amp;",")</f>
        <v/>
      </c>
    </row>
    <row r="1012" spans="1:6" hidden="1">
      <c r="A1012" s="123"/>
      <c r="B1012" s="390" cm="1">
        <f t="array" aca="1" ref="B1012" ca="1">INDIRECT($B$2&amp;"!"&amp;C1012&amp;D1012)</f>
        <v>0</v>
      </c>
      <c r="C1012" s="280" t="s">
        <v>127</v>
      </c>
      <c r="D1012" s="281">
        <f t="shared" ca="1" si="73"/>
        <v>34</v>
      </c>
      <c r="E1012" s="282">
        <v>12</v>
      </c>
      <c r="F1012" s="105" t="str" cm="1">
        <f t="array" aca="1" ref="F1012" ca="1">IF(OR(INDIRECT($B$2&amp;"!AJ14")=$B$917,B1012=0),"",REPT(" ",E1012)&amp;"summaryType: "&amp;CHAR(34)&amp;B1012&amp;CHAR(34)&amp;",")</f>
        <v/>
      </c>
    </row>
    <row r="1013" spans="1:6" hidden="1">
      <c r="A1013" s="123"/>
      <c r="B1013" s="390">
        <f ca="1">IFERROR(INDIRECT($B$2&amp;"!"&amp;C1013&amp;D1013),"")</f>
        <v>0</v>
      </c>
      <c r="C1013" s="280" t="s">
        <v>127</v>
      </c>
      <c r="D1013" s="281">
        <f t="shared" ca="1" si="73"/>
        <v>34</v>
      </c>
      <c r="E1013" s="282">
        <v>12</v>
      </c>
      <c r="F1013" s="105" t="str" cm="1">
        <f t="array" aca="1" ref="F1013" ca="1">IF(OR(INDIRECT($B$2&amp;"!AJ14")=$B$917,B1013=0),"",REPT(" ",E1013)&amp;"displayFormat: "&amp;CHAR(34)&amp;"{0} Items"&amp;CHAR(34)&amp;",")</f>
        <v/>
      </c>
    </row>
    <row r="1014" spans="1:6" hidden="1">
      <c r="A1014" s="123" t="s">
        <v>772</v>
      </c>
      <c r="B1014" s="390">
        <f ca="1">IFERROR(INDIRECT($B$2&amp;"!"&amp;C1014&amp;D1014),"")</f>
        <v>0</v>
      </c>
      <c r="C1014" s="280" t="s">
        <v>129</v>
      </c>
      <c r="D1014" s="281">
        <f t="shared" ca="1" si="73"/>
        <v>34</v>
      </c>
      <c r="E1014" s="282">
        <v>12</v>
      </c>
      <c r="F1014" s="105" t="str" cm="1">
        <f t="array" aca="1" ref="F1014" ca="1">IF(OR(INDIRECT($B$2&amp;"!AJ14")=$B$917,B1014=0),"",REPT(" ",E1014)&amp;A1014&amp;CHAR(34)&amp;B1014&amp;CHAR(34)&amp;",")</f>
        <v/>
      </c>
    </row>
    <row r="1015" spans="1:6" hidden="1">
      <c r="A1015" s="123" t="s">
        <v>65</v>
      </c>
      <c r="B1015" s="390">
        <f ca="1">IFERROR(INDIRECT($B$2&amp;"!"&amp;C1015&amp;D1015),"")</f>
        <v>0</v>
      </c>
      <c r="C1015" s="280" t="s">
        <v>127</v>
      </c>
      <c r="D1015" s="281">
        <f t="shared" ca="1" si="73"/>
        <v>34</v>
      </c>
      <c r="E1015" s="282">
        <v>9</v>
      </c>
      <c r="F1015" s="105" t="str" cm="1">
        <f t="array" aca="1" ref="F1015" ca="1">IF(OR(INDIRECT($B$2&amp;"!AJ14")=$B$917,B1015=0),"",REPT(" ",E1015)&amp;"},")</f>
        <v/>
      </c>
    </row>
    <row r="1016" spans="1:6" hidden="1">
      <c r="A1016" s="123">
        <f ca="1">IFERROR(INDIRECT($B$2&amp;"!"&amp;"C"&amp;D1016),"")</f>
        <v>0</v>
      </c>
      <c r="B1016" s="390">
        <f ca="1">IFERROR(INDIRECT($B$2&amp;"!"&amp;C1016&amp;D1016),"")</f>
        <v>0</v>
      </c>
      <c r="C1016" s="281" t="s">
        <v>127</v>
      </c>
      <c r="D1016" s="281">
        <f t="shared" ca="1" si="73"/>
        <v>35</v>
      </c>
      <c r="E1016" s="282">
        <v>9</v>
      </c>
      <c r="F1016" s="105" t="str">
        <f ca="1">IF(B1016=0,"",REPT(" ",E1016)&amp;"{ column: "&amp;CHAR(34)&amp;A1016&amp;CHAR(34)&amp;",")</f>
        <v/>
      </c>
    </row>
    <row r="1017" spans="1:6" hidden="1">
      <c r="A1017" s="123"/>
      <c r="B1017" s="390" cm="1">
        <f t="array" aca="1" ref="B1017" ca="1">INDIRECT($B$2&amp;"!"&amp;C1017&amp;D1017)</f>
        <v>0</v>
      </c>
      <c r="C1017" s="280" t="s">
        <v>127</v>
      </c>
      <c r="D1017" s="281">
        <f t="shared" ca="1" si="73"/>
        <v>35</v>
      </c>
      <c r="E1017" s="282">
        <v>12</v>
      </c>
      <c r="F1017" s="105" t="str" cm="1">
        <f t="array" aca="1" ref="F1017" ca="1">IF(OR(INDIRECT($B$2&amp;"!AJ14")=$B$917,B1017=0),"",REPT(" ",E1017)&amp;"summaryType: "&amp;CHAR(34)&amp;B1017&amp;CHAR(34)&amp;",")</f>
        <v/>
      </c>
    </row>
    <row r="1018" spans="1:6" hidden="1">
      <c r="A1018" s="123"/>
      <c r="B1018" s="390">
        <f ca="1">IFERROR(INDIRECT($B$2&amp;"!"&amp;C1018&amp;D1018),"")</f>
        <v>0</v>
      </c>
      <c r="C1018" s="280" t="s">
        <v>127</v>
      </c>
      <c r="D1018" s="281">
        <f t="shared" ca="1" si="73"/>
        <v>35</v>
      </c>
      <c r="E1018" s="282">
        <v>12</v>
      </c>
      <c r="F1018" s="105" t="str" cm="1">
        <f t="array" aca="1" ref="F1018" ca="1">IF(OR(INDIRECT($B$2&amp;"!AJ14")=$B$917,B1018=0),"",REPT(" ",E1018)&amp;"displayFormat: "&amp;CHAR(34)&amp;"{0} Items"&amp;CHAR(34)&amp;",")</f>
        <v/>
      </c>
    </row>
    <row r="1019" spans="1:6" hidden="1">
      <c r="A1019" s="123" t="s">
        <v>772</v>
      </c>
      <c r="B1019" s="390">
        <f ca="1">IFERROR(INDIRECT($B$2&amp;"!"&amp;C1019&amp;D1019),"")</f>
        <v>0</v>
      </c>
      <c r="C1019" s="280" t="s">
        <v>129</v>
      </c>
      <c r="D1019" s="281">
        <f t="shared" ca="1" si="73"/>
        <v>35</v>
      </c>
      <c r="E1019" s="282">
        <v>12</v>
      </c>
      <c r="F1019" s="105" t="str" cm="1">
        <f t="array" aca="1" ref="F1019" ca="1">IF(OR(INDIRECT($B$2&amp;"!AJ14")=$B$917,B1019=0),"",REPT(" ",E1019)&amp;A1019&amp;CHAR(34)&amp;B1019&amp;CHAR(34)&amp;",")</f>
        <v/>
      </c>
    </row>
    <row r="1020" spans="1:6" hidden="1">
      <c r="A1020" s="123" t="s">
        <v>65</v>
      </c>
      <c r="B1020" s="390">
        <f ca="1">IFERROR(INDIRECT($B$2&amp;"!"&amp;C1020&amp;D1020),"")</f>
        <v>0</v>
      </c>
      <c r="C1020" s="280" t="s">
        <v>127</v>
      </c>
      <c r="D1020" s="281">
        <f t="shared" ca="1" si="73"/>
        <v>35</v>
      </c>
      <c r="E1020" s="282">
        <v>9</v>
      </c>
      <c r="F1020" s="105" t="str" cm="1">
        <f t="array" aca="1" ref="F1020" ca="1">IF(OR(INDIRECT($B$2&amp;"!AJ14")=$B$917,B1020=0),"",REPT(" ",E1020)&amp;"},")</f>
        <v/>
      </c>
    </row>
    <row r="1021" spans="1:6" hidden="1">
      <c r="A1021" s="123">
        <f ca="1">IFERROR(INDIRECT($B$2&amp;"!"&amp;"C"&amp;D1021),"")</f>
        <v>0</v>
      </c>
      <c r="B1021" s="390">
        <f ca="1">IFERROR(INDIRECT($B$2&amp;"!"&amp;C1021&amp;D1021),"")</f>
        <v>0</v>
      </c>
      <c r="C1021" s="281" t="s">
        <v>127</v>
      </c>
      <c r="D1021" s="281">
        <f t="shared" ca="1" si="73"/>
        <v>36</v>
      </c>
      <c r="E1021" s="282">
        <v>9</v>
      </c>
      <c r="F1021" s="105" t="str">
        <f ca="1">IF(B1021=0,"",REPT(" ",E1021)&amp;"{ column: "&amp;CHAR(34)&amp;A1021&amp;CHAR(34)&amp;",")</f>
        <v/>
      </c>
    </row>
    <row r="1022" spans="1:6" hidden="1">
      <c r="A1022" s="123"/>
      <c r="B1022" s="390" cm="1">
        <f t="array" aca="1" ref="B1022" ca="1">INDIRECT($B$2&amp;"!"&amp;C1022&amp;D1022)</f>
        <v>0</v>
      </c>
      <c r="C1022" s="280" t="s">
        <v>127</v>
      </c>
      <c r="D1022" s="281">
        <f t="shared" ca="1" si="73"/>
        <v>36</v>
      </c>
      <c r="E1022" s="282">
        <v>12</v>
      </c>
      <c r="F1022" s="105" t="str" cm="1">
        <f t="array" aca="1" ref="F1022" ca="1">IF(OR(INDIRECT($B$2&amp;"!AJ14")=$B$917,B1022=0),"",REPT(" ",E1022)&amp;"summaryType: "&amp;CHAR(34)&amp;B1022&amp;CHAR(34)&amp;",")</f>
        <v/>
      </c>
    </row>
    <row r="1023" spans="1:6" hidden="1">
      <c r="A1023" s="123"/>
      <c r="B1023" s="390">
        <f ca="1">IFERROR(INDIRECT($B$2&amp;"!"&amp;C1023&amp;D1023),"")</f>
        <v>0</v>
      </c>
      <c r="C1023" s="280" t="s">
        <v>127</v>
      </c>
      <c r="D1023" s="281">
        <f t="shared" ca="1" si="73"/>
        <v>36</v>
      </c>
      <c r="E1023" s="282">
        <v>12</v>
      </c>
      <c r="F1023" s="105" t="str" cm="1">
        <f t="array" aca="1" ref="F1023" ca="1">IF(OR(INDIRECT($B$2&amp;"!AJ14")=$B$917,B1023=0),"",REPT(" ",E1023)&amp;"displayFormat: "&amp;CHAR(34)&amp;"{0} Items"&amp;CHAR(34)&amp;",")</f>
        <v/>
      </c>
    </row>
    <row r="1024" spans="1:6" hidden="1">
      <c r="A1024" s="123" t="s">
        <v>772</v>
      </c>
      <c r="B1024" s="390">
        <f ca="1">IFERROR(INDIRECT($B$2&amp;"!"&amp;C1024&amp;D1024),"")</f>
        <v>0</v>
      </c>
      <c r="C1024" s="280" t="s">
        <v>129</v>
      </c>
      <c r="D1024" s="281">
        <f t="shared" ca="1" si="73"/>
        <v>36</v>
      </c>
      <c r="E1024" s="282">
        <v>12</v>
      </c>
      <c r="F1024" s="105" t="str" cm="1">
        <f t="array" aca="1" ref="F1024" ca="1">IF(OR(INDIRECT($B$2&amp;"!AJ14")=$B$917,B1024=0),"",REPT(" ",E1024)&amp;A1024&amp;CHAR(34)&amp;B1024&amp;CHAR(34)&amp;",")</f>
        <v/>
      </c>
    </row>
    <row r="1025" spans="1:6" hidden="1">
      <c r="A1025" s="123" t="s">
        <v>65</v>
      </c>
      <c r="B1025" s="390">
        <f ca="1">IFERROR(INDIRECT($B$2&amp;"!"&amp;C1025&amp;D1025),"")</f>
        <v>0</v>
      </c>
      <c r="C1025" s="280" t="s">
        <v>127</v>
      </c>
      <c r="D1025" s="281">
        <f t="shared" ca="1" si="73"/>
        <v>36</v>
      </c>
      <c r="E1025" s="282">
        <v>9</v>
      </c>
      <c r="F1025" s="105" t="str" cm="1">
        <f t="array" aca="1" ref="F1025" ca="1">IF(OR(INDIRECT($B$2&amp;"!AJ14")=$B$917,B1025=0),"",REPT(" ",E1025)&amp;"},")</f>
        <v/>
      </c>
    </row>
    <row r="1026" spans="1:6" hidden="1">
      <c r="A1026" s="123">
        <f ca="1">IFERROR(INDIRECT($B$2&amp;"!"&amp;"C"&amp;D1026),"")</f>
        <v>0</v>
      </c>
      <c r="B1026" s="390">
        <f ca="1">IFERROR(INDIRECT($B$2&amp;"!"&amp;C1026&amp;D1026),"")</f>
        <v>0</v>
      </c>
      <c r="C1026" s="281" t="s">
        <v>127</v>
      </c>
      <c r="D1026" s="281">
        <f t="shared" ca="1" si="73"/>
        <v>37</v>
      </c>
      <c r="E1026" s="282">
        <v>9</v>
      </c>
      <c r="F1026" s="105" t="str">
        <f ca="1">IF(B1026=0,"",REPT(" ",E1026)&amp;"{ column: "&amp;CHAR(34)&amp;A1026&amp;CHAR(34)&amp;",")</f>
        <v/>
      </c>
    </row>
    <row r="1027" spans="1:6" hidden="1">
      <c r="A1027" s="123"/>
      <c r="B1027" s="390" cm="1">
        <f t="array" aca="1" ref="B1027" ca="1">INDIRECT($B$2&amp;"!"&amp;C1027&amp;D1027)</f>
        <v>0</v>
      </c>
      <c r="C1027" s="280" t="s">
        <v>127</v>
      </c>
      <c r="D1027" s="281">
        <f t="shared" ca="1" si="73"/>
        <v>37</v>
      </c>
      <c r="E1027" s="282">
        <v>12</v>
      </c>
      <c r="F1027" s="105" t="str" cm="1">
        <f t="array" aca="1" ref="F1027" ca="1">IF(OR(INDIRECT($B$2&amp;"!AJ14")=$B$917,B1027=0),"",REPT(" ",E1027)&amp;"summaryType: "&amp;CHAR(34)&amp;B1027&amp;CHAR(34)&amp;",")</f>
        <v/>
      </c>
    </row>
    <row r="1028" spans="1:6" hidden="1">
      <c r="A1028" s="123"/>
      <c r="B1028" s="390">
        <f ca="1">IFERROR(INDIRECT($B$2&amp;"!"&amp;C1028&amp;D1028),"")</f>
        <v>0</v>
      </c>
      <c r="C1028" s="280" t="s">
        <v>127</v>
      </c>
      <c r="D1028" s="281">
        <f t="shared" ca="1" si="73"/>
        <v>37</v>
      </c>
      <c r="E1028" s="282">
        <v>12</v>
      </c>
      <c r="F1028" s="105" t="str" cm="1">
        <f t="array" aca="1" ref="F1028" ca="1">IF(OR(INDIRECT($B$2&amp;"!AJ14")=$B$917,B1028=0),"",REPT(" ",E1028)&amp;"displayFormat: "&amp;CHAR(34)&amp;"{0} Items"&amp;CHAR(34)&amp;",")</f>
        <v/>
      </c>
    </row>
    <row r="1029" spans="1:6" hidden="1">
      <c r="A1029" s="123" t="s">
        <v>772</v>
      </c>
      <c r="B1029" s="390">
        <f ca="1">IFERROR(INDIRECT($B$2&amp;"!"&amp;C1029&amp;D1029),"")</f>
        <v>0</v>
      </c>
      <c r="C1029" s="280" t="s">
        <v>129</v>
      </c>
      <c r="D1029" s="281">
        <f t="shared" ca="1" si="73"/>
        <v>37</v>
      </c>
      <c r="E1029" s="282">
        <v>12</v>
      </c>
      <c r="F1029" s="105" t="str" cm="1">
        <f t="array" aca="1" ref="F1029" ca="1">IF(OR(INDIRECT($B$2&amp;"!AJ14")=$B$917,B1029=0),"",REPT(" ",E1029)&amp;A1029&amp;CHAR(34)&amp;B1029&amp;CHAR(34)&amp;",")</f>
        <v/>
      </c>
    </row>
    <row r="1030" spans="1:6" hidden="1">
      <c r="A1030" s="123" t="s">
        <v>65</v>
      </c>
      <c r="B1030" s="390">
        <f ca="1">IFERROR(INDIRECT($B$2&amp;"!"&amp;C1030&amp;D1030),"")</f>
        <v>0</v>
      </c>
      <c r="C1030" s="280" t="s">
        <v>127</v>
      </c>
      <c r="D1030" s="281">
        <f t="shared" ca="1" si="73"/>
        <v>37</v>
      </c>
      <c r="E1030" s="282">
        <v>9</v>
      </c>
      <c r="F1030" s="105" t="str" cm="1">
        <f t="array" aca="1" ref="F1030" ca="1">IF(OR(INDIRECT($B$2&amp;"!AJ14")=$B$917,B1030=0),"",REPT(" ",E1030)&amp;"},")</f>
        <v/>
      </c>
    </row>
    <row r="1031" spans="1:6" hidden="1">
      <c r="A1031" s="123">
        <f ca="1">IFERROR(INDIRECT($B$2&amp;"!"&amp;"C"&amp;D1031),"")</f>
        <v>0</v>
      </c>
      <c r="B1031" s="390">
        <f ca="1">IFERROR(INDIRECT($B$2&amp;"!"&amp;C1031&amp;D1031),"")</f>
        <v>0</v>
      </c>
      <c r="C1031" s="281" t="s">
        <v>127</v>
      </c>
      <c r="D1031" s="281">
        <f t="shared" ca="1" si="73"/>
        <v>38</v>
      </c>
      <c r="E1031" s="282">
        <v>9</v>
      </c>
      <c r="F1031" s="105" t="str">
        <f ca="1">IF(B1031=0,"",REPT(" ",E1031)&amp;"{ column: "&amp;CHAR(34)&amp;A1031&amp;CHAR(34)&amp;",")</f>
        <v/>
      </c>
    </row>
    <row r="1032" spans="1:6" hidden="1">
      <c r="A1032" s="123"/>
      <c r="B1032" s="390" cm="1">
        <f t="array" aca="1" ref="B1032" ca="1">INDIRECT($B$2&amp;"!"&amp;C1032&amp;D1032)</f>
        <v>0</v>
      </c>
      <c r="C1032" s="280" t="s">
        <v>127</v>
      </c>
      <c r="D1032" s="281">
        <f t="shared" ca="1" si="73"/>
        <v>38</v>
      </c>
      <c r="E1032" s="282">
        <v>12</v>
      </c>
      <c r="F1032" s="105" t="str" cm="1">
        <f t="array" aca="1" ref="F1032" ca="1">IF(OR(INDIRECT($B$2&amp;"!AJ14")=$B$917,B1032=0),"",REPT(" ",E1032)&amp;"summaryType: "&amp;CHAR(34)&amp;B1032&amp;CHAR(34)&amp;",")</f>
        <v/>
      </c>
    </row>
    <row r="1033" spans="1:6" hidden="1">
      <c r="A1033" s="123"/>
      <c r="B1033" s="390">
        <f ca="1">IFERROR(INDIRECT($B$2&amp;"!"&amp;C1033&amp;D1033),"")</f>
        <v>0</v>
      </c>
      <c r="C1033" s="280" t="s">
        <v>127</v>
      </c>
      <c r="D1033" s="281">
        <f t="shared" ca="1" si="73"/>
        <v>38</v>
      </c>
      <c r="E1033" s="282">
        <v>12</v>
      </c>
      <c r="F1033" s="105" t="str" cm="1">
        <f t="array" aca="1" ref="F1033" ca="1">IF(OR(INDIRECT($B$2&amp;"!AJ14")=$B$917,B1033=0),"",REPT(" ",E1033)&amp;"displayFormat: "&amp;CHAR(34)&amp;"{0} Items"&amp;CHAR(34)&amp;",")</f>
        <v/>
      </c>
    </row>
    <row r="1034" spans="1:6" hidden="1">
      <c r="A1034" s="123" t="s">
        <v>772</v>
      </c>
      <c r="B1034" s="390">
        <f ca="1">IFERROR(INDIRECT($B$2&amp;"!"&amp;C1034&amp;D1034),"")</f>
        <v>0</v>
      </c>
      <c r="C1034" s="280" t="s">
        <v>129</v>
      </c>
      <c r="D1034" s="281">
        <f t="shared" ca="1" si="73"/>
        <v>38</v>
      </c>
      <c r="E1034" s="282">
        <v>12</v>
      </c>
      <c r="F1034" s="105" t="str" cm="1">
        <f t="array" aca="1" ref="F1034" ca="1">IF(OR(INDIRECT($B$2&amp;"!AJ14")=$B$917,B1034=0),"",REPT(" ",E1034)&amp;A1034&amp;CHAR(34)&amp;B1034&amp;CHAR(34)&amp;",")</f>
        <v/>
      </c>
    </row>
    <row r="1035" spans="1:6" hidden="1">
      <c r="A1035" s="123" t="s">
        <v>65</v>
      </c>
      <c r="B1035" s="390">
        <f ca="1">IFERROR(INDIRECT($B$2&amp;"!"&amp;C1035&amp;D1035),"")</f>
        <v>0</v>
      </c>
      <c r="C1035" s="280" t="s">
        <v>127</v>
      </c>
      <c r="D1035" s="281">
        <f t="shared" ca="1" si="73"/>
        <v>38</v>
      </c>
      <c r="E1035" s="282">
        <v>9</v>
      </c>
      <c r="F1035" s="105" t="str" cm="1">
        <f t="array" aca="1" ref="F1035" ca="1">IF(OR(INDIRECT($B$2&amp;"!AJ14")=$B$917,B1035=0),"",REPT(" ",E1035)&amp;"},")</f>
        <v/>
      </c>
    </row>
    <row r="1036" spans="1:6" hidden="1">
      <c r="A1036" s="123">
        <f ca="1">IFERROR(INDIRECT($B$2&amp;"!"&amp;"C"&amp;D1036),"")</f>
        <v>0</v>
      </c>
      <c r="B1036" s="390">
        <f ca="1">IFERROR(INDIRECT($B$2&amp;"!"&amp;C1036&amp;D1036),"")</f>
        <v>0</v>
      </c>
      <c r="C1036" s="281" t="s">
        <v>127</v>
      </c>
      <c r="D1036" s="281">
        <f t="shared" ca="1" si="73"/>
        <v>39</v>
      </c>
      <c r="E1036" s="282">
        <v>9</v>
      </c>
      <c r="F1036" s="105" t="str">
        <f ca="1">IF(B1036=0,"",REPT(" ",E1036)&amp;"{ column: "&amp;CHAR(34)&amp;A1036&amp;CHAR(34)&amp;",")</f>
        <v/>
      </c>
    </row>
    <row r="1037" spans="1:6" hidden="1">
      <c r="A1037" s="123"/>
      <c r="B1037" s="390" cm="1">
        <f t="array" aca="1" ref="B1037" ca="1">INDIRECT($B$2&amp;"!"&amp;C1037&amp;D1037)</f>
        <v>0</v>
      </c>
      <c r="C1037" s="280" t="s">
        <v>127</v>
      </c>
      <c r="D1037" s="281">
        <f t="shared" ca="1" si="73"/>
        <v>39</v>
      </c>
      <c r="E1037" s="282">
        <v>12</v>
      </c>
      <c r="F1037" s="105" t="str" cm="1">
        <f t="array" aca="1" ref="F1037" ca="1">IF(OR(INDIRECT($B$2&amp;"!AJ14")=$B$917,B1037=0),"",REPT(" ",E1037)&amp;"summaryType: "&amp;CHAR(34)&amp;B1037&amp;CHAR(34)&amp;",")</f>
        <v/>
      </c>
    </row>
    <row r="1038" spans="1:6" hidden="1">
      <c r="A1038" s="123"/>
      <c r="B1038" s="390">
        <f ca="1">IFERROR(INDIRECT($B$2&amp;"!"&amp;C1038&amp;D1038),"")</f>
        <v>0</v>
      </c>
      <c r="C1038" s="280" t="s">
        <v>127</v>
      </c>
      <c r="D1038" s="281">
        <f t="shared" ca="1" si="73"/>
        <v>39</v>
      </c>
      <c r="E1038" s="282">
        <v>12</v>
      </c>
      <c r="F1038" s="105" t="str" cm="1">
        <f t="array" aca="1" ref="F1038" ca="1">IF(OR(INDIRECT($B$2&amp;"!AJ14")=$B$917,B1038=0),"",REPT(" ",E1038)&amp;"displayFormat: "&amp;CHAR(34)&amp;"{0} Items"&amp;CHAR(34)&amp;",")</f>
        <v/>
      </c>
    </row>
    <row r="1039" spans="1:6" hidden="1">
      <c r="A1039" s="123" t="s">
        <v>772</v>
      </c>
      <c r="B1039" s="390">
        <f ca="1">IFERROR(INDIRECT($B$2&amp;"!"&amp;C1039&amp;D1039),"")</f>
        <v>0</v>
      </c>
      <c r="C1039" s="280" t="s">
        <v>129</v>
      </c>
      <c r="D1039" s="281">
        <f t="shared" ca="1" si="73"/>
        <v>39</v>
      </c>
      <c r="E1039" s="282">
        <v>12</v>
      </c>
      <c r="F1039" s="105" t="str" cm="1">
        <f t="array" aca="1" ref="F1039" ca="1">IF(OR(INDIRECT($B$2&amp;"!AJ14")=$B$917,B1039=0),"",REPT(" ",E1039)&amp;A1039&amp;CHAR(34)&amp;B1039&amp;CHAR(34)&amp;",")</f>
        <v/>
      </c>
    </row>
    <row r="1040" spans="1:6" hidden="1">
      <c r="A1040" s="123" t="s">
        <v>65</v>
      </c>
      <c r="B1040" s="390">
        <f ca="1">IFERROR(INDIRECT($B$2&amp;"!"&amp;C1040&amp;D1040),"")</f>
        <v>0</v>
      </c>
      <c r="C1040" s="280" t="s">
        <v>127</v>
      </c>
      <c r="D1040" s="281">
        <f t="shared" ca="1" si="73"/>
        <v>39</v>
      </c>
      <c r="E1040" s="282">
        <v>9</v>
      </c>
      <c r="F1040" s="105" t="str" cm="1">
        <f t="array" aca="1" ref="F1040" ca="1">IF(OR(INDIRECT($B$2&amp;"!AJ14")=$B$917,B1040=0),"",REPT(" ",E1040)&amp;"},")</f>
        <v/>
      </c>
    </row>
    <row r="1041" spans="1:6" hidden="1">
      <c r="A1041" s="123">
        <f ca="1">IFERROR(INDIRECT($B$2&amp;"!"&amp;"C"&amp;D1041),"")</f>
        <v>0</v>
      </c>
      <c r="B1041" s="390">
        <f ca="1">IFERROR(INDIRECT($B$2&amp;"!"&amp;C1041&amp;D1041),"")</f>
        <v>0</v>
      </c>
      <c r="C1041" s="281" t="s">
        <v>127</v>
      </c>
      <c r="D1041" s="281">
        <f t="shared" ca="1" si="73"/>
        <v>40</v>
      </c>
      <c r="E1041" s="282">
        <v>9</v>
      </c>
      <c r="F1041" s="105" t="str">
        <f ca="1">IF(B1041=0,"",REPT(" ",E1041)&amp;"{ column: "&amp;CHAR(34)&amp;A1041&amp;CHAR(34)&amp;",")</f>
        <v/>
      </c>
    </row>
    <row r="1042" spans="1:6" hidden="1">
      <c r="A1042" s="123"/>
      <c r="B1042" s="390" cm="1">
        <f t="array" aca="1" ref="B1042" ca="1">INDIRECT($B$2&amp;"!"&amp;C1042&amp;D1042)</f>
        <v>0</v>
      </c>
      <c r="C1042" s="280" t="s">
        <v>127</v>
      </c>
      <c r="D1042" s="281">
        <f t="shared" ca="1" si="73"/>
        <v>40</v>
      </c>
      <c r="E1042" s="282">
        <v>12</v>
      </c>
      <c r="F1042" s="105" t="str" cm="1">
        <f t="array" aca="1" ref="F1042" ca="1">IF(OR(INDIRECT($B$2&amp;"!AJ14")=$B$917,B1042=0),"",REPT(" ",E1042)&amp;"summaryType: "&amp;CHAR(34)&amp;B1042&amp;CHAR(34)&amp;",")</f>
        <v/>
      </c>
    </row>
    <row r="1043" spans="1:6" hidden="1">
      <c r="A1043" s="123"/>
      <c r="B1043" s="390">
        <f ca="1">IFERROR(INDIRECT($B$2&amp;"!"&amp;C1043&amp;D1043),"")</f>
        <v>0</v>
      </c>
      <c r="C1043" s="280" t="s">
        <v>127</v>
      </c>
      <c r="D1043" s="281">
        <f t="shared" ca="1" si="73"/>
        <v>40</v>
      </c>
      <c r="E1043" s="282">
        <v>12</v>
      </c>
      <c r="F1043" s="105" t="str" cm="1">
        <f t="array" aca="1" ref="F1043" ca="1">IF(OR(INDIRECT($B$2&amp;"!AJ14")=$B$917,B1043=0),"",REPT(" ",E1043)&amp;"displayFormat: "&amp;CHAR(34)&amp;"{0} Items"&amp;CHAR(34)&amp;",")</f>
        <v/>
      </c>
    </row>
    <row r="1044" spans="1:6" hidden="1">
      <c r="A1044" s="123" t="s">
        <v>772</v>
      </c>
      <c r="B1044" s="390">
        <f ca="1">IFERROR(INDIRECT($B$2&amp;"!"&amp;C1044&amp;D1044),"")</f>
        <v>0</v>
      </c>
      <c r="C1044" s="280" t="s">
        <v>129</v>
      </c>
      <c r="D1044" s="281">
        <f t="shared" ca="1" si="73"/>
        <v>40</v>
      </c>
      <c r="E1044" s="282">
        <v>12</v>
      </c>
      <c r="F1044" s="105" t="str" cm="1">
        <f t="array" aca="1" ref="F1044" ca="1">IF(OR(INDIRECT($B$2&amp;"!AJ14")=$B$917,B1044=0),"",REPT(" ",E1044)&amp;A1044&amp;CHAR(34)&amp;B1044&amp;CHAR(34)&amp;",")</f>
        <v/>
      </c>
    </row>
    <row r="1045" spans="1:6" hidden="1">
      <c r="A1045" s="123" t="s">
        <v>65</v>
      </c>
      <c r="B1045" s="390">
        <f ca="1">IFERROR(INDIRECT($B$2&amp;"!"&amp;C1045&amp;D1045),"")</f>
        <v>0</v>
      </c>
      <c r="C1045" s="280" t="s">
        <v>127</v>
      </c>
      <c r="D1045" s="281">
        <f t="shared" ca="1" si="73"/>
        <v>40</v>
      </c>
      <c r="E1045" s="282">
        <v>9</v>
      </c>
      <c r="F1045" s="105" t="str" cm="1">
        <f t="array" aca="1" ref="F1045" ca="1">IF(OR(INDIRECT($B$2&amp;"!AJ14")=$B$917,B1045=0),"",REPT(" ",E1045)&amp;"},")</f>
        <v/>
      </c>
    </row>
    <row r="1046" spans="1:6" hidden="1">
      <c r="A1046" s="123">
        <f ca="1">IFERROR(INDIRECT($B$2&amp;"!"&amp;"C"&amp;D1046),"")</f>
        <v>0</v>
      </c>
      <c r="B1046" s="390">
        <f ca="1">IFERROR(INDIRECT($B$2&amp;"!"&amp;C1046&amp;D1046),"")</f>
        <v>0</v>
      </c>
      <c r="C1046" s="281" t="s">
        <v>127</v>
      </c>
      <c r="D1046" s="281">
        <f t="shared" ca="1" si="73"/>
        <v>41</v>
      </c>
      <c r="E1046" s="282">
        <v>9</v>
      </c>
      <c r="F1046" s="105" t="str">
        <f ca="1">IF(B1046=0,"",REPT(" ",E1046)&amp;"{ column: "&amp;CHAR(34)&amp;A1046&amp;CHAR(34)&amp;",")</f>
        <v/>
      </c>
    </row>
    <row r="1047" spans="1:6" hidden="1">
      <c r="A1047" s="123"/>
      <c r="B1047" s="390" cm="1">
        <f t="array" aca="1" ref="B1047" ca="1">INDIRECT($B$2&amp;"!"&amp;C1047&amp;D1047)</f>
        <v>0</v>
      </c>
      <c r="C1047" s="280" t="s">
        <v>127</v>
      </c>
      <c r="D1047" s="281">
        <f t="shared" ca="1" si="73"/>
        <v>41</v>
      </c>
      <c r="E1047" s="282">
        <v>12</v>
      </c>
      <c r="F1047" s="105" t="str" cm="1">
        <f t="array" aca="1" ref="F1047" ca="1">IF(OR(INDIRECT($B$2&amp;"!AJ14")=$B$917,B1047=0),"",REPT(" ",E1047)&amp;"summaryType: "&amp;CHAR(34)&amp;B1047&amp;CHAR(34)&amp;",")</f>
        <v/>
      </c>
    </row>
    <row r="1048" spans="1:6" hidden="1">
      <c r="A1048" s="123"/>
      <c r="B1048" s="390">
        <f ca="1">IFERROR(INDIRECT($B$2&amp;"!"&amp;C1048&amp;D1048),"")</f>
        <v>0</v>
      </c>
      <c r="C1048" s="280" t="s">
        <v>127</v>
      </c>
      <c r="D1048" s="281">
        <f t="shared" ca="1" si="73"/>
        <v>41</v>
      </c>
      <c r="E1048" s="282">
        <v>12</v>
      </c>
      <c r="F1048" s="105" t="str" cm="1">
        <f t="array" aca="1" ref="F1048" ca="1">IF(OR(INDIRECT($B$2&amp;"!AJ14")=$B$917,B1048=0),"",REPT(" ",E1048)&amp;"displayFormat: "&amp;CHAR(34)&amp;"{0} Items"&amp;CHAR(34)&amp;",")</f>
        <v/>
      </c>
    </row>
    <row r="1049" spans="1:6" hidden="1">
      <c r="A1049" s="123" t="s">
        <v>772</v>
      </c>
      <c r="B1049" s="390">
        <f ca="1">IFERROR(INDIRECT($B$2&amp;"!"&amp;C1049&amp;D1049),"")</f>
        <v>0</v>
      </c>
      <c r="C1049" s="280" t="s">
        <v>129</v>
      </c>
      <c r="D1049" s="281">
        <f t="shared" ca="1" si="73"/>
        <v>41</v>
      </c>
      <c r="E1049" s="282">
        <v>12</v>
      </c>
      <c r="F1049" s="105" t="str" cm="1">
        <f t="array" aca="1" ref="F1049" ca="1">IF(OR(INDIRECT($B$2&amp;"!AJ14")=$B$917,B1049=0),"",REPT(" ",E1049)&amp;A1049&amp;CHAR(34)&amp;B1049&amp;CHAR(34)&amp;",")</f>
        <v/>
      </c>
    </row>
    <row r="1050" spans="1:6" hidden="1">
      <c r="A1050" s="123" t="s">
        <v>65</v>
      </c>
      <c r="B1050" s="390">
        <f ca="1">IFERROR(INDIRECT($B$2&amp;"!"&amp;C1050&amp;D1050),"")</f>
        <v>0</v>
      </c>
      <c r="C1050" s="280" t="s">
        <v>127</v>
      </c>
      <c r="D1050" s="281">
        <f t="shared" ref="D1050:D1113" ca="1" si="74">IF(TRIM(A1049)="N",1,0)+D1049</f>
        <v>41</v>
      </c>
      <c r="E1050" s="282">
        <v>9</v>
      </c>
      <c r="F1050" s="105" t="str" cm="1">
        <f t="array" aca="1" ref="F1050" ca="1">IF(OR(INDIRECT($B$2&amp;"!AJ14")=$B$917,B1050=0),"",REPT(" ",E1050)&amp;"},")</f>
        <v/>
      </c>
    </row>
    <row r="1051" spans="1:6" hidden="1">
      <c r="A1051" s="123">
        <f ca="1">IFERROR(INDIRECT($B$2&amp;"!"&amp;"C"&amp;D1051),"")</f>
        <v>0</v>
      </c>
      <c r="B1051" s="390">
        <f ca="1">IFERROR(INDIRECT($B$2&amp;"!"&amp;C1051&amp;D1051),"")</f>
        <v>0</v>
      </c>
      <c r="C1051" s="281" t="s">
        <v>127</v>
      </c>
      <c r="D1051" s="281">
        <f t="shared" ca="1" si="74"/>
        <v>42</v>
      </c>
      <c r="E1051" s="282">
        <v>9</v>
      </c>
      <c r="F1051" s="105" t="str">
        <f ca="1">IF(B1051=0,"",REPT(" ",E1051)&amp;"{ column: "&amp;CHAR(34)&amp;A1051&amp;CHAR(34)&amp;",")</f>
        <v/>
      </c>
    </row>
    <row r="1052" spans="1:6" hidden="1">
      <c r="A1052" s="123"/>
      <c r="B1052" s="390" cm="1">
        <f t="array" aca="1" ref="B1052" ca="1">INDIRECT($B$2&amp;"!"&amp;C1052&amp;D1052)</f>
        <v>0</v>
      </c>
      <c r="C1052" s="280" t="s">
        <v>127</v>
      </c>
      <c r="D1052" s="281">
        <f t="shared" ca="1" si="74"/>
        <v>42</v>
      </c>
      <c r="E1052" s="282">
        <v>12</v>
      </c>
      <c r="F1052" s="105" t="str" cm="1">
        <f t="array" aca="1" ref="F1052" ca="1">IF(OR(INDIRECT($B$2&amp;"!AJ14")=$B$917,B1052=0),"",REPT(" ",E1052)&amp;"summaryType: "&amp;CHAR(34)&amp;B1052&amp;CHAR(34)&amp;",")</f>
        <v/>
      </c>
    </row>
    <row r="1053" spans="1:6" hidden="1">
      <c r="A1053" s="123"/>
      <c r="B1053" s="390">
        <f ca="1">IFERROR(INDIRECT($B$2&amp;"!"&amp;C1053&amp;D1053),"")</f>
        <v>0</v>
      </c>
      <c r="C1053" s="280" t="s">
        <v>127</v>
      </c>
      <c r="D1053" s="281">
        <f t="shared" ca="1" si="74"/>
        <v>42</v>
      </c>
      <c r="E1053" s="282">
        <v>12</v>
      </c>
      <c r="F1053" s="105" t="str" cm="1">
        <f t="array" aca="1" ref="F1053" ca="1">IF(OR(INDIRECT($B$2&amp;"!AJ14")=$B$917,B1053=0),"",REPT(" ",E1053)&amp;"displayFormat: "&amp;CHAR(34)&amp;"{0} Items"&amp;CHAR(34)&amp;",")</f>
        <v/>
      </c>
    </row>
    <row r="1054" spans="1:6" hidden="1">
      <c r="A1054" s="123" t="s">
        <v>772</v>
      </c>
      <c r="B1054" s="390">
        <f ca="1">IFERROR(INDIRECT($B$2&amp;"!"&amp;C1054&amp;D1054),"")</f>
        <v>0</v>
      </c>
      <c r="C1054" s="280" t="s">
        <v>129</v>
      </c>
      <c r="D1054" s="281">
        <f t="shared" ca="1" si="74"/>
        <v>42</v>
      </c>
      <c r="E1054" s="282">
        <v>12</v>
      </c>
      <c r="F1054" s="105" t="str" cm="1">
        <f t="array" aca="1" ref="F1054" ca="1">IF(OR(INDIRECT($B$2&amp;"!AJ14")=$B$917,B1054=0),"",REPT(" ",E1054)&amp;A1054&amp;CHAR(34)&amp;B1054&amp;CHAR(34)&amp;",")</f>
        <v/>
      </c>
    </row>
    <row r="1055" spans="1:6" hidden="1">
      <c r="A1055" s="123" t="s">
        <v>65</v>
      </c>
      <c r="B1055" s="390">
        <f ca="1">IFERROR(INDIRECT($B$2&amp;"!"&amp;C1055&amp;D1055),"")</f>
        <v>0</v>
      </c>
      <c r="C1055" s="280" t="s">
        <v>127</v>
      </c>
      <c r="D1055" s="281">
        <f t="shared" ca="1" si="74"/>
        <v>42</v>
      </c>
      <c r="E1055" s="282">
        <v>9</v>
      </c>
      <c r="F1055" s="105" t="str" cm="1">
        <f t="array" aca="1" ref="F1055" ca="1">IF(OR(INDIRECT($B$2&amp;"!AJ14")=$B$917,B1055=0),"",REPT(" ",E1055)&amp;"},")</f>
        <v/>
      </c>
    </row>
    <row r="1056" spans="1:6" hidden="1">
      <c r="A1056" s="123">
        <f ca="1">IFERROR(INDIRECT($B$2&amp;"!"&amp;"C"&amp;D1056),"")</f>
        <v>0</v>
      </c>
      <c r="B1056" s="390">
        <f ca="1">IFERROR(INDIRECT($B$2&amp;"!"&amp;C1056&amp;D1056),"")</f>
        <v>0</v>
      </c>
      <c r="C1056" s="281" t="s">
        <v>127</v>
      </c>
      <c r="D1056" s="281">
        <f t="shared" ca="1" si="74"/>
        <v>43</v>
      </c>
      <c r="E1056" s="282">
        <v>9</v>
      </c>
      <c r="F1056" s="105" t="str">
        <f ca="1">IF(B1056=0,"",REPT(" ",E1056)&amp;"{ column: "&amp;CHAR(34)&amp;A1056&amp;CHAR(34)&amp;",")</f>
        <v/>
      </c>
    </row>
    <row r="1057" spans="1:6" hidden="1">
      <c r="A1057" s="123"/>
      <c r="B1057" s="390" cm="1">
        <f t="array" aca="1" ref="B1057" ca="1">INDIRECT($B$2&amp;"!"&amp;C1057&amp;D1057)</f>
        <v>0</v>
      </c>
      <c r="C1057" s="280" t="s">
        <v>127</v>
      </c>
      <c r="D1057" s="281">
        <f t="shared" ca="1" si="74"/>
        <v>43</v>
      </c>
      <c r="E1057" s="282">
        <v>12</v>
      </c>
      <c r="F1057" s="105" t="str" cm="1">
        <f t="array" aca="1" ref="F1057" ca="1">IF(OR(INDIRECT($B$2&amp;"!AJ14")=$B$917,B1057=0),"",REPT(" ",E1057)&amp;"summaryType: "&amp;CHAR(34)&amp;B1057&amp;CHAR(34)&amp;",")</f>
        <v/>
      </c>
    </row>
    <row r="1058" spans="1:6" hidden="1">
      <c r="A1058" s="123"/>
      <c r="B1058" s="390">
        <f ca="1">IFERROR(INDIRECT($B$2&amp;"!"&amp;C1058&amp;D1058),"")</f>
        <v>0</v>
      </c>
      <c r="C1058" s="280" t="s">
        <v>127</v>
      </c>
      <c r="D1058" s="281">
        <f t="shared" ca="1" si="74"/>
        <v>43</v>
      </c>
      <c r="E1058" s="282">
        <v>12</v>
      </c>
      <c r="F1058" s="105" t="str" cm="1">
        <f t="array" aca="1" ref="F1058" ca="1">IF(OR(INDIRECT($B$2&amp;"!AJ14")=$B$917,B1058=0),"",REPT(" ",E1058)&amp;"displayFormat: "&amp;CHAR(34)&amp;"{0} Items"&amp;CHAR(34)&amp;",")</f>
        <v/>
      </c>
    </row>
    <row r="1059" spans="1:6" hidden="1">
      <c r="A1059" s="123" t="s">
        <v>772</v>
      </c>
      <c r="B1059" s="390">
        <f ca="1">IFERROR(INDIRECT($B$2&amp;"!"&amp;C1059&amp;D1059),"")</f>
        <v>0</v>
      </c>
      <c r="C1059" s="280" t="s">
        <v>129</v>
      </c>
      <c r="D1059" s="281">
        <f t="shared" ca="1" si="74"/>
        <v>43</v>
      </c>
      <c r="E1059" s="282">
        <v>12</v>
      </c>
      <c r="F1059" s="105" t="str" cm="1">
        <f t="array" aca="1" ref="F1059" ca="1">IF(OR(INDIRECT($B$2&amp;"!AJ14")=$B$917,B1059=0),"",REPT(" ",E1059)&amp;A1059&amp;CHAR(34)&amp;B1059&amp;CHAR(34)&amp;",")</f>
        <v/>
      </c>
    </row>
    <row r="1060" spans="1:6" hidden="1">
      <c r="A1060" s="123" t="s">
        <v>65</v>
      </c>
      <c r="B1060" s="390">
        <f ca="1">IFERROR(INDIRECT($B$2&amp;"!"&amp;C1060&amp;D1060),"")</f>
        <v>0</v>
      </c>
      <c r="C1060" s="280" t="s">
        <v>127</v>
      </c>
      <c r="D1060" s="281">
        <f t="shared" ca="1" si="74"/>
        <v>43</v>
      </c>
      <c r="E1060" s="282">
        <v>9</v>
      </c>
      <c r="F1060" s="105" t="str" cm="1">
        <f t="array" aca="1" ref="F1060" ca="1">IF(OR(INDIRECT($B$2&amp;"!AJ14")=$B$917,B1060=0),"",REPT(" ",E1060)&amp;"},")</f>
        <v/>
      </c>
    </row>
    <row r="1061" spans="1:6" hidden="1">
      <c r="A1061" s="123">
        <f ca="1">IFERROR(INDIRECT($B$2&amp;"!"&amp;"C"&amp;D1061),"")</f>
        <v>0</v>
      </c>
      <c r="B1061" s="390">
        <f ca="1">IFERROR(INDIRECT($B$2&amp;"!"&amp;C1061&amp;D1061),"")</f>
        <v>0</v>
      </c>
      <c r="C1061" s="281" t="s">
        <v>127</v>
      </c>
      <c r="D1061" s="281">
        <f t="shared" ca="1" si="74"/>
        <v>44</v>
      </c>
      <c r="E1061" s="282">
        <v>9</v>
      </c>
      <c r="F1061" s="105" t="str">
        <f ca="1">IF(B1061=0,"",REPT(" ",E1061)&amp;"{ column: "&amp;CHAR(34)&amp;A1061&amp;CHAR(34)&amp;",")</f>
        <v/>
      </c>
    </row>
    <row r="1062" spans="1:6" hidden="1">
      <c r="A1062" s="123"/>
      <c r="B1062" s="390" cm="1">
        <f t="array" aca="1" ref="B1062" ca="1">INDIRECT($B$2&amp;"!"&amp;C1062&amp;D1062)</f>
        <v>0</v>
      </c>
      <c r="C1062" s="280" t="s">
        <v>127</v>
      </c>
      <c r="D1062" s="281">
        <f t="shared" ca="1" si="74"/>
        <v>44</v>
      </c>
      <c r="E1062" s="282">
        <v>12</v>
      </c>
      <c r="F1062" s="105" t="str" cm="1">
        <f t="array" aca="1" ref="F1062" ca="1">IF(OR(INDIRECT($B$2&amp;"!AJ14")=$B$917,B1062=0),"",REPT(" ",E1062)&amp;"summaryType: "&amp;CHAR(34)&amp;B1062&amp;CHAR(34)&amp;",")</f>
        <v/>
      </c>
    </row>
    <row r="1063" spans="1:6" hidden="1">
      <c r="A1063" s="123"/>
      <c r="B1063" s="390">
        <f ca="1">IFERROR(INDIRECT($B$2&amp;"!"&amp;C1063&amp;D1063),"")</f>
        <v>0</v>
      </c>
      <c r="C1063" s="280" t="s">
        <v>127</v>
      </c>
      <c r="D1063" s="281">
        <f t="shared" ca="1" si="74"/>
        <v>44</v>
      </c>
      <c r="E1063" s="282">
        <v>12</v>
      </c>
      <c r="F1063" s="105" t="str" cm="1">
        <f t="array" aca="1" ref="F1063" ca="1">IF(OR(INDIRECT($B$2&amp;"!AJ14")=$B$917,B1063=0),"",REPT(" ",E1063)&amp;"displayFormat: "&amp;CHAR(34)&amp;"{0} Items"&amp;CHAR(34)&amp;",")</f>
        <v/>
      </c>
    </row>
    <row r="1064" spans="1:6" hidden="1">
      <c r="A1064" s="123" t="s">
        <v>772</v>
      </c>
      <c r="B1064" s="390">
        <f ca="1">IFERROR(INDIRECT($B$2&amp;"!"&amp;C1064&amp;D1064),"")</f>
        <v>0</v>
      </c>
      <c r="C1064" s="280" t="s">
        <v>129</v>
      </c>
      <c r="D1064" s="281">
        <f t="shared" ca="1" si="74"/>
        <v>44</v>
      </c>
      <c r="E1064" s="282">
        <v>12</v>
      </c>
      <c r="F1064" s="105" t="str" cm="1">
        <f t="array" aca="1" ref="F1064" ca="1">IF(OR(INDIRECT($B$2&amp;"!AJ14")=$B$917,B1064=0),"",REPT(" ",E1064)&amp;A1064&amp;CHAR(34)&amp;B1064&amp;CHAR(34)&amp;",")</f>
        <v/>
      </c>
    </row>
    <row r="1065" spans="1:6" hidden="1">
      <c r="A1065" s="123" t="s">
        <v>65</v>
      </c>
      <c r="B1065" s="390">
        <f ca="1">IFERROR(INDIRECT($B$2&amp;"!"&amp;C1065&amp;D1065),"")</f>
        <v>0</v>
      </c>
      <c r="C1065" s="280" t="s">
        <v>127</v>
      </c>
      <c r="D1065" s="281">
        <f t="shared" ca="1" si="74"/>
        <v>44</v>
      </c>
      <c r="E1065" s="282">
        <v>9</v>
      </c>
      <c r="F1065" s="105" t="str" cm="1">
        <f t="array" aca="1" ref="F1065" ca="1">IF(OR(INDIRECT($B$2&amp;"!AJ14")=$B$917,B1065=0),"",REPT(" ",E1065)&amp;"},")</f>
        <v/>
      </c>
    </row>
    <row r="1066" spans="1:6" hidden="1">
      <c r="A1066" s="123">
        <f ca="1">IFERROR(INDIRECT($B$2&amp;"!"&amp;"C"&amp;D1066),"")</f>
        <v>0</v>
      </c>
      <c r="B1066" s="390">
        <f ca="1">IFERROR(INDIRECT($B$2&amp;"!"&amp;C1066&amp;D1066),"")</f>
        <v>0</v>
      </c>
      <c r="C1066" s="281" t="s">
        <v>127</v>
      </c>
      <c r="D1066" s="281">
        <f t="shared" ca="1" si="74"/>
        <v>45</v>
      </c>
      <c r="E1066" s="282">
        <v>9</v>
      </c>
      <c r="F1066" s="105" t="str">
        <f ca="1">IF(B1066=0,"",REPT(" ",E1066)&amp;"{ column: "&amp;CHAR(34)&amp;A1066&amp;CHAR(34)&amp;",")</f>
        <v/>
      </c>
    </row>
    <row r="1067" spans="1:6" hidden="1">
      <c r="A1067" s="123"/>
      <c r="B1067" s="390" cm="1">
        <f t="array" aca="1" ref="B1067" ca="1">INDIRECT($B$2&amp;"!"&amp;C1067&amp;D1067)</f>
        <v>0</v>
      </c>
      <c r="C1067" s="280" t="s">
        <v>127</v>
      </c>
      <c r="D1067" s="281">
        <f t="shared" ca="1" si="74"/>
        <v>45</v>
      </c>
      <c r="E1067" s="282">
        <v>12</v>
      </c>
      <c r="F1067" s="105" t="str" cm="1">
        <f t="array" aca="1" ref="F1067" ca="1">IF(OR(INDIRECT($B$2&amp;"!AJ14")=$B$917,B1067=0),"",REPT(" ",E1067)&amp;"summaryType: "&amp;CHAR(34)&amp;B1067&amp;CHAR(34)&amp;",")</f>
        <v/>
      </c>
    </row>
    <row r="1068" spans="1:6" hidden="1">
      <c r="A1068" s="123"/>
      <c r="B1068" s="390">
        <f ca="1">IFERROR(INDIRECT($B$2&amp;"!"&amp;C1068&amp;D1068),"")</f>
        <v>0</v>
      </c>
      <c r="C1068" s="280" t="s">
        <v>127</v>
      </c>
      <c r="D1068" s="281">
        <f t="shared" ca="1" si="74"/>
        <v>45</v>
      </c>
      <c r="E1068" s="282">
        <v>12</v>
      </c>
      <c r="F1068" s="105" t="str" cm="1">
        <f t="array" aca="1" ref="F1068" ca="1">IF(OR(INDIRECT($B$2&amp;"!AJ14")=$B$917,B1068=0),"",REPT(" ",E1068)&amp;"displayFormat: "&amp;CHAR(34)&amp;"{0} Items"&amp;CHAR(34)&amp;",")</f>
        <v/>
      </c>
    </row>
    <row r="1069" spans="1:6" hidden="1">
      <c r="A1069" s="123" t="s">
        <v>772</v>
      </c>
      <c r="B1069" s="390">
        <f ca="1">IFERROR(INDIRECT($B$2&amp;"!"&amp;C1069&amp;D1069),"")</f>
        <v>0</v>
      </c>
      <c r="C1069" s="280" t="s">
        <v>129</v>
      </c>
      <c r="D1069" s="281">
        <f t="shared" ca="1" si="74"/>
        <v>45</v>
      </c>
      <c r="E1069" s="282">
        <v>12</v>
      </c>
      <c r="F1069" s="105" t="str" cm="1">
        <f t="array" aca="1" ref="F1069" ca="1">IF(OR(INDIRECT($B$2&amp;"!AJ14")=$B$917,B1069=0),"",REPT(" ",E1069)&amp;A1069&amp;CHAR(34)&amp;B1069&amp;CHAR(34)&amp;",")</f>
        <v/>
      </c>
    </row>
    <row r="1070" spans="1:6" hidden="1">
      <c r="A1070" s="123" t="s">
        <v>65</v>
      </c>
      <c r="B1070" s="390">
        <f ca="1">IFERROR(INDIRECT($B$2&amp;"!"&amp;C1070&amp;D1070),"")</f>
        <v>0</v>
      </c>
      <c r="C1070" s="280" t="s">
        <v>127</v>
      </c>
      <c r="D1070" s="281">
        <f t="shared" ca="1" si="74"/>
        <v>45</v>
      </c>
      <c r="E1070" s="282">
        <v>9</v>
      </c>
      <c r="F1070" s="105" t="str" cm="1">
        <f t="array" aca="1" ref="F1070" ca="1">IF(OR(INDIRECT($B$2&amp;"!AJ14")=$B$917,B1070=0),"",REPT(" ",E1070)&amp;"},")</f>
        <v/>
      </c>
    </row>
    <row r="1071" spans="1:6" hidden="1">
      <c r="A1071" s="123">
        <f ca="1">IFERROR(INDIRECT($B$2&amp;"!"&amp;"C"&amp;D1071),"")</f>
        <v>0</v>
      </c>
      <c r="B1071" s="390">
        <f ca="1">IFERROR(INDIRECT($B$2&amp;"!"&amp;C1071&amp;D1071),"")</f>
        <v>0</v>
      </c>
      <c r="C1071" s="281" t="s">
        <v>127</v>
      </c>
      <c r="D1071" s="281">
        <f t="shared" ca="1" si="74"/>
        <v>46</v>
      </c>
      <c r="E1071" s="282">
        <v>9</v>
      </c>
      <c r="F1071" s="105" t="str">
        <f ca="1">IF(B1071=0,"",REPT(" ",E1071)&amp;"{ column: "&amp;CHAR(34)&amp;A1071&amp;CHAR(34)&amp;",")</f>
        <v/>
      </c>
    </row>
    <row r="1072" spans="1:6" hidden="1">
      <c r="A1072" s="123"/>
      <c r="B1072" s="390" cm="1">
        <f t="array" aca="1" ref="B1072" ca="1">INDIRECT($B$2&amp;"!"&amp;C1072&amp;D1072)</f>
        <v>0</v>
      </c>
      <c r="C1072" s="280" t="s">
        <v>127</v>
      </c>
      <c r="D1072" s="281">
        <f t="shared" ca="1" si="74"/>
        <v>46</v>
      </c>
      <c r="E1072" s="282">
        <v>12</v>
      </c>
      <c r="F1072" s="105" t="str" cm="1">
        <f t="array" aca="1" ref="F1072" ca="1">IF(OR(INDIRECT($B$2&amp;"!AJ14")=$B$917,B1072=0),"",REPT(" ",E1072)&amp;"summaryType: "&amp;CHAR(34)&amp;B1072&amp;CHAR(34)&amp;",")</f>
        <v/>
      </c>
    </row>
    <row r="1073" spans="1:6" hidden="1">
      <c r="A1073" s="123"/>
      <c r="B1073" s="390">
        <f ca="1">IFERROR(INDIRECT($B$2&amp;"!"&amp;C1073&amp;D1073),"")</f>
        <v>0</v>
      </c>
      <c r="C1073" s="280" t="s">
        <v>127</v>
      </c>
      <c r="D1073" s="281">
        <f t="shared" ca="1" si="74"/>
        <v>46</v>
      </c>
      <c r="E1073" s="282">
        <v>12</v>
      </c>
      <c r="F1073" s="105" t="str" cm="1">
        <f t="array" aca="1" ref="F1073" ca="1">IF(OR(INDIRECT($B$2&amp;"!AJ14")=$B$917,B1073=0),"",REPT(" ",E1073)&amp;"displayFormat: "&amp;CHAR(34)&amp;"{0} Items"&amp;CHAR(34)&amp;",")</f>
        <v/>
      </c>
    </row>
    <row r="1074" spans="1:6" hidden="1">
      <c r="A1074" s="123" t="s">
        <v>772</v>
      </c>
      <c r="B1074" s="390">
        <f ca="1">IFERROR(INDIRECT($B$2&amp;"!"&amp;C1074&amp;D1074),"")</f>
        <v>0</v>
      </c>
      <c r="C1074" s="280" t="s">
        <v>129</v>
      </c>
      <c r="D1074" s="281">
        <f t="shared" ca="1" si="74"/>
        <v>46</v>
      </c>
      <c r="E1074" s="282">
        <v>12</v>
      </c>
      <c r="F1074" s="105" t="str" cm="1">
        <f t="array" aca="1" ref="F1074" ca="1">IF(OR(INDIRECT($B$2&amp;"!AJ14")=$B$917,B1074=0),"",REPT(" ",E1074)&amp;A1074&amp;CHAR(34)&amp;B1074&amp;CHAR(34)&amp;",")</f>
        <v/>
      </c>
    </row>
    <row r="1075" spans="1:6" hidden="1">
      <c r="A1075" s="123" t="s">
        <v>65</v>
      </c>
      <c r="B1075" s="390">
        <f ca="1">IFERROR(INDIRECT($B$2&amp;"!"&amp;C1075&amp;D1075),"")</f>
        <v>0</v>
      </c>
      <c r="C1075" s="280" t="s">
        <v>127</v>
      </c>
      <c r="D1075" s="281">
        <f t="shared" ca="1" si="74"/>
        <v>46</v>
      </c>
      <c r="E1075" s="282">
        <v>9</v>
      </c>
      <c r="F1075" s="105" t="str" cm="1">
        <f t="array" aca="1" ref="F1075" ca="1">IF(OR(INDIRECT($B$2&amp;"!AJ14")=$B$917,B1075=0),"",REPT(" ",E1075)&amp;"},")</f>
        <v/>
      </c>
    </row>
    <row r="1076" spans="1:6" hidden="1">
      <c r="A1076" s="123">
        <f ca="1">IFERROR(INDIRECT($B$2&amp;"!"&amp;"C"&amp;D1076),"")</f>
        <v>0</v>
      </c>
      <c r="B1076" s="390">
        <f ca="1">IFERROR(INDIRECT($B$2&amp;"!"&amp;C1076&amp;D1076),"")</f>
        <v>0</v>
      </c>
      <c r="C1076" s="281" t="s">
        <v>127</v>
      </c>
      <c r="D1076" s="281">
        <f t="shared" ca="1" si="74"/>
        <v>47</v>
      </c>
      <c r="E1076" s="282">
        <v>9</v>
      </c>
      <c r="F1076" s="105" t="str">
        <f ca="1">IF(B1076=0,"",REPT(" ",E1076)&amp;"{ column: "&amp;CHAR(34)&amp;A1076&amp;CHAR(34)&amp;",")</f>
        <v/>
      </c>
    </row>
    <row r="1077" spans="1:6" hidden="1">
      <c r="A1077" s="123"/>
      <c r="B1077" s="390" cm="1">
        <f t="array" aca="1" ref="B1077" ca="1">INDIRECT($B$2&amp;"!"&amp;C1077&amp;D1077)</f>
        <v>0</v>
      </c>
      <c r="C1077" s="280" t="s">
        <v>127</v>
      </c>
      <c r="D1077" s="281">
        <f t="shared" ca="1" si="74"/>
        <v>47</v>
      </c>
      <c r="E1077" s="282">
        <v>12</v>
      </c>
      <c r="F1077" s="105" t="str" cm="1">
        <f t="array" aca="1" ref="F1077" ca="1">IF(OR(INDIRECT($B$2&amp;"!AJ14")=$B$917,B1077=0),"",REPT(" ",E1077)&amp;"summaryType: "&amp;CHAR(34)&amp;B1077&amp;CHAR(34)&amp;",")</f>
        <v/>
      </c>
    </row>
    <row r="1078" spans="1:6" hidden="1">
      <c r="A1078" s="123"/>
      <c r="B1078" s="390">
        <f ca="1">IFERROR(INDIRECT($B$2&amp;"!"&amp;C1078&amp;D1078),"")</f>
        <v>0</v>
      </c>
      <c r="C1078" s="280" t="s">
        <v>127</v>
      </c>
      <c r="D1078" s="281">
        <f t="shared" ca="1" si="74"/>
        <v>47</v>
      </c>
      <c r="E1078" s="282">
        <v>12</v>
      </c>
      <c r="F1078" s="105" t="str" cm="1">
        <f t="array" aca="1" ref="F1078" ca="1">IF(OR(INDIRECT($B$2&amp;"!AJ14")=$B$917,B1078=0),"",REPT(" ",E1078)&amp;"displayFormat: "&amp;CHAR(34)&amp;"{0} Items"&amp;CHAR(34)&amp;",")</f>
        <v/>
      </c>
    </row>
    <row r="1079" spans="1:6" hidden="1">
      <c r="A1079" s="123" t="s">
        <v>772</v>
      </c>
      <c r="B1079" s="390">
        <f ca="1">IFERROR(INDIRECT($B$2&amp;"!"&amp;C1079&amp;D1079),"")</f>
        <v>0</v>
      </c>
      <c r="C1079" s="280" t="s">
        <v>129</v>
      </c>
      <c r="D1079" s="281">
        <f t="shared" ca="1" si="74"/>
        <v>47</v>
      </c>
      <c r="E1079" s="282">
        <v>12</v>
      </c>
      <c r="F1079" s="105" t="str" cm="1">
        <f t="array" aca="1" ref="F1079" ca="1">IF(OR(INDIRECT($B$2&amp;"!AJ14")=$B$917,B1079=0),"",REPT(" ",E1079)&amp;A1079&amp;CHAR(34)&amp;B1079&amp;CHAR(34)&amp;",")</f>
        <v/>
      </c>
    </row>
    <row r="1080" spans="1:6" hidden="1">
      <c r="A1080" s="123" t="s">
        <v>65</v>
      </c>
      <c r="B1080" s="390">
        <f ca="1">IFERROR(INDIRECT($B$2&amp;"!"&amp;C1080&amp;D1080),"")</f>
        <v>0</v>
      </c>
      <c r="C1080" s="280" t="s">
        <v>127</v>
      </c>
      <c r="D1080" s="281">
        <f t="shared" ca="1" si="74"/>
        <v>47</v>
      </c>
      <c r="E1080" s="282">
        <v>9</v>
      </c>
      <c r="F1080" s="105" t="str" cm="1">
        <f t="array" aca="1" ref="F1080" ca="1">IF(OR(INDIRECT($B$2&amp;"!AJ14")=$B$917,B1080=0),"",REPT(" ",E1080)&amp;"},")</f>
        <v/>
      </c>
    </row>
    <row r="1081" spans="1:6" hidden="1">
      <c r="A1081" s="123">
        <f ca="1">IFERROR(INDIRECT($B$2&amp;"!"&amp;"C"&amp;D1081),"")</f>
        <v>0</v>
      </c>
      <c r="B1081" s="390">
        <f ca="1">IFERROR(INDIRECT($B$2&amp;"!"&amp;C1081&amp;D1081),"")</f>
        <v>0</v>
      </c>
      <c r="C1081" s="281" t="s">
        <v>127</v>
      </c>
      <c r="D1081" s="281">
        <f t="shared" ca="1" si="74"/>
        <v>48</v>
      </c>
      <c r="E1081" s="282">
        <v>9</v>
      </c>
      <c r="F1081" s="105" t="str">
        <f ca="1">IF(B1081=0,"",REPT(" ",E1081)&amp;"{ column: "&amp;CHAR(34)&amp;A1081&amp;CHAR(34)&amp;",")</f>
        <v/>
      </c>
    </row>
    <row r="1082" spans="1:6" hidden="1">
      <c r="A1082" s="123"/>
      <c r="B1082" s="390" cm="1">
        <f t="array" aca="1" ref="B1082" ca="1">INDIRECT($B$2&amp;"!"&amp;C1082&amp;D1082)</f>
        <v>0</v>
      </c>
      <c r="C1082" s="280" t="s">
        <v>127</v>
      </c>
      <c r="D1082" s="281">
        <f t="shared" ca="1" si="74"/>
        <v>48</v>
      </c>
      <c r="E1082" s="282">
        <v>12</v>
      </c>
      <c r="F1082" s="105" t="str" cm="1">
        <f t="array" aca="1" ref="F1082" ca="1">IF(OR(INDIRECT($B$2&amp;"!AJ14")=$B$917,B1082=0),"",REPT(" ",E1082)&amp;"summaryType: "&amp;CHAR(34)&amp;B1082&amp;CHAR(34)&amp;",")</f>
        <v/>
      </c>
    </row>
    <row r="1083" spans="1:6" hidden="1">
      <c r="A1083" s="123"/>
      <c r="B1083" s="390">
        <f ca="1">IFERROR(INDIRECT($B$2&amp;"!"&amp;C1083&amp;D1083),"")</f>
        <v>0</v>
      </c>
      <c r="C1083" s="280" t="s">
        <v>127</v>
      </c>
      <c r="D1083" s="281">
        <f t="shared" ca="1" si="74"/>
        <v>48</v>
      </c>
      <c r="E1083" s="282">
        <v>12</v>
      </c>
      <c r="F1083" s="105" t="str" cm="1">
        <f t="array" aca="1" ref="F1083" ca="1">IF(OR(INDIRECT($B$2&amp;"!AJ14")=$B$917,B1083=0),"",REPT(" ",E1083)&amp;"displayFormat: "&amp;CHAR(34)&amp;"{0} Items"&amp;CHAR(34)&amp;",")</f>
        <v/>
      </c>
    </row>
    <row r="1084" spans="1:6" hidden="1">
      <c r="A1084" s="123" t="s">
        <v>772</v>
      </c>
      <c r="B1084" s="390">
        <f ca="1">IFERROR(INDIRECT($B$2&amp;"!"&amp;C1084&amp;D1084),"")</f>
        <v>0</v>
      </c>
      <c r="C1084" s="280" t="s">
        <v>129</v>
      </c>
      <c r="D1084" s="281">
        <f t="shared" ca="1" si="74"/>
        <v>48</v>
      </c>
      <c r="E1084" s="282">
        <v>12</v>
      </c>
      <c r="F1084" s="105" t="str" cm="1">
        <f t="array" aca="1" ref="F1084" ca="1">IF(OR(INDIRECT($B$2&amp;"!AJ14")=$B$917,B1084=0),"",REPT(" ",E1084)&amp;A1084&amp;CHAR(34)&amp;B1084&amp;CHAR(34)&amp;",")</f>
        <v/>
      </c>
    </row>
    <row r="1085" spans="1:6" hidden="1">
      <c r="A1085" s="123" t="s">
        <v>65</v>
      </c>
      <c r="B1085" s="390">
        <f ca="1">IFERROR(INDIRECT($B$2&amp;"!"&amp;C1085&amp;D1085),"")</f>
        <v>0</v>
      </c>
      <c r="C1085" s="280" t="s">
        <v>127</v>
      </c>
      <c r="D1085" s="281">
        <f t="shared" ca="1" si="74"/>
        <v>48</v>
      </c>
      <c r="E1085" s="282">
        <v>9</v>
      </c>
      <c r="F1085" s="105" t="str" cm="1">
        <f t="array" aca="1" ref="F1085" ca="1">IF(OR(INDIRECT($B$2&amp;"!AJ14")=$B$917,B1085=0),"",REPT(" ",E1085)&amp;"},")</f>
        <v/>
      </c>
    </row>
    <row r="1086" spans="1:6" hidden="1">
      <c r="A1086" s="123">
        <f ca="1">IFERROR(INDIRECT($B$2&amp;"!"&amp;"C"&amp;D1086),"")</f>
        <v>0</v>
      </c>
      <c r="B1086" s="390">
        <f ca="1">IFERROR(INDIRECT($B$2&amp;"!"&amp;C1086&amp;D1086),"")</f>
        <v>0</v>
      </c>
      <c r="C1086" s="281" t="s">
        <v>127</v>
      </c>
      <c r="D1086" s="281">
        <f t="shared" ca="1" si="74"/>
        <v>49</v>
      </c>
      <c r="E1086" s="282">
        <v>9</v>
      </c>
      <c r="F1086" s="105" t="str">
        <f ca="1">IF(B1086=0,"",REPT(" ",E1086)&amp;"{ column: "&amp;CHAR(34)&amp;A1086&amp;CHAR(34)&amp;",")</f>
        <v/>
      </c>
    </row>
    <row r="1087" spans="1:6" hidden="1">
      <c r="A1087" s="123"/>
      <c r="B1087" s="390" cm="1">
        <f t="array" aca="1" ref="B1087" ca="1">INDIRECT($B$2&amp;"!"&amp;C1087&amp;D1087)</f>
        <v>0</v>
      </c>
      <c r="C1087" s="280" t="s">
        <v>127</v>
      </c>
      <c r="D1087" s="281">
        <f t="shared" ca="1" si="74"/>
        <v>49</v>
      </c>
      <c r="E1087" s="282">
        <v>12</v>
      </c>
      <c r="F1087" s="105" t="str" cm="1">
        <f t="array" aca="1" ref="F1087" ca="1">IF(OR(INDIRECT($B$2&amp;"!AJ14")=$B$917,B1087=0),"",REPT(" ",E1087)&amp;"summaryType: "&amp;CHAR(34)&amp;B1087&amp;CHAR(34)&amp;",")</f>
        <v/>
      </c>
    </row>
    <row r="1088" spans="1:6" hidden="1">
      <c r="A1088" s="123"/>
      <c r="B1088" s="390">
        <f ca="1">IFERROR(INDIRECT($B$2&amp;"!"&amp;C1088&amp;D1088),"")</f>
        <v>0</v>
      </c>
      <c r="C1088" s="280" t="s">
        <v>127</v>
      </c>
      <c r="D1088" s="281">
        <f t="shared" ca="1" si="74"/>
        <v>49</v>
      </c>
      <c r="E1088" s="282">
        <v>12</v>
      </c>
      <c r="F1088" s="105" t="str" cm="1">
        <f t="array" aca="1" ref="F1088" ca="1">IF(OR(INDIRECT($B$2&amp;"!AJ14")=$B$917,B1088=0),"",REPT(" ",E1088)&amp;"displayFormat: "&amp;CHAR(34)&amp;"{0} Items"&amp;CHAR(34)&amp;",")</f>
        <v/>
      </c>
    </row>
    <row r="1089" spans="1:6" hidden="1">
      <c r="A1089" s="123" t="s">
        <v>772</v>
      </c>
      <c r="B1089" s="390">
        <f ca="1">IFERROR(INDIRECT($B$2&amp;"!"&amp;C1089&amp;D1089),"")</f>
        <v>0</v>
      </c>
      <c r="C1089" s="280" t="s">
        <v>129</v>
      </c>
      <c r="D1089" s="281">
        <f t="shared" ca="1" si="74"/>
        <v>49</v>
      </c>
      <c r="E1089" s="282">
        <v>12</v>
      </c>
      <c r="F1089" s="105" t="str" cm="1">
        <f t="array" aca="1" ref="F1089" ca="1">IF(OR(INDIRECT($B$2&amp;"!AJ14")=$B$917,B1089=0),"",REPT(" ",E1089)&amp;A1089&amp;CHAR(34)&amp;B1089&amp;CHAR(34)&amp;",")</f>
        <v/>
      </c>
    </row>
    <row r="1090" spans="1:6" hidden="1">
      <c r="A1090" s="123" t="s">
        <v>65</v>
      </c>
      <c r="B1090" s="390">
        <f ca="1">IFERROR(INDIRECT($B$2&amp;"!"&amp;C1090&amp;D1090),"")</f>
        <v>0</v>
      </c>
      <c r="C1090" s="280" t="s">
        <v>127</v>
      </c>
      <c r="D1090" s="281">
        <f t="shared" ca="1" si="74"/>
        <v>49</v>
      </c>
      <c r="E1090" s="282">
        <v>9</v>
      </c>
      <c r="F1090" s="105" t="str" cm="1">
        <f t="array" aca="1" ref="F1090" ca="1">IF(OR(INDIRECT($B$2&amp;"!AJ14")=$B$917,B1090=0),"",REPT(" ",E1090)&amp;"},")</f>
        <v/>
      </c>
    </row>
    <row r="1091" spans="1:6" hidden="1">
      <c r="A1091" s="123">
        <f ca="1">IFERROR(INDIRECT($B$2&amp;"!"&amp;"C"&amp;D1091),"")</f>
        <v>0</v>
      </c>
      <c r="B1091" s="390">
        <f ca="1">IFERROR(INDIRECT($B$2&amp;"!"&amp;C1091&amp;D1091),"")</f>
        <v>0</v>
      </c>
      <c r="C1091" s="281" t="s">
        <v>127</v>
      </c>
      <c r="D1091" s="281">
        <f t="shared" ca="1" si="74"/>
        <v>50</v>
      </c>
      <c r="E1091" s="282">
        <v>9</v>
      </c>
      <c r="F1091" s="105" t="str">
        <f ca="1">IF(B1091=0,"",REPT(" ",E1091)&amp;"{ column: "&amp;CHAR(34)&amp;A1091&amp;CHAR(34)&amp;",")</f>
        <v/>
      </c>
    </row>
    <row r="1092" spans="1:6" hidden="1">
      <c r="A1092" s="123"/>
      <c r="B1092" s="390" cm="1">
        <f t="array" aca="1" ref="B1092" ca="1">INDIRECT($B$2&amp;"!"&amp;C1092&amp;D1092)</f>
        <v>0</v>
      </c>
      <c r="C1092" s="280" t="s">
        <v>127</v>
      </c>
      <c r="D1092" s="281">
        <f t="shared" ca="1" si="74"/>
        <v>50</v>
      </c>
      <c r="E1092" s="282">
        <v>12</v>
      </c>
      <c r="F1092" s="105" t="str" cm="1">
        <f t="array" aca="1" ref="F1092" ca="1">IF(OR(INDIRECT($B$2&amp;"!AJ14")=$B$917,B1092=0),"",REPT(" ",E1092)&amp;"summaryType: "&amp;CHAR(34)&amp;B1092&amp;CHAR(34)&amp;",")</f>
        <v/>
      </c>
    </row>
    <row r="1093" spans="1:6" hidden="1">
      <c r="A1093" s="123"/>
      <c r="B1093" s="390">
        <f ca="1">IFERROR(INDIRECT($B$2&amp;"!"&amp;C1093&amp;D1093),"")</f>
        <v>0</v>
      </c>
      <c r="C1093" s="280" t="s">
        <v>127</v>
      </c>
      <c r="D1093" s="281">
        <f t="shared" ca="1" si="74"/>
        <v>50</v>
      </c>
      <c r="E1093" s="282">
        <v>12</v>
      </c>
      <c r="F1093" s="105" t="str" cm="1">
        <f t="array" aca="1" ref="F1093" ca="1">IF(OR(INDIRECT($B$2&amp;"!AJ14")=$B$917,B1093=0),"",REPT(" ",E1093)&amp;"displayFormat: "&amp;CHAR(34)&amp;"{0} Items"&amp;CHAR(34)&amp;",")</f>
        <v/>
      </c>
    </row>
    <row r="1094" spans="1:6" hidden="1">
      <c r="A1094" s="123" t="s">
        <v>772</v>
      </c>
      <c r="B1094" s="390">
        <f ca="1">IFERROR(INDIRECT($B$2&amp;"!"&amp;C1094&amp;D1094),"")</f>
        <v>0</v>
      </c>
      <c r="C1094" s="280" t="s">
        <v>129</v>
      </c>
      <c r="D1094" s="281">
        <f t="shared" ca="1" si="74"/>
        <v>50</v>
      </c>
      <c r="E1094" s="282">
        <v>12</v>
      </c>
      <c r="F1094" s="105" t="str" cm="1">
        <f t="array" aca="1" ref="F1094" ca="1">IF(OR(INDIRECT($B$2&amp;"!AJ14")=$B$917,B1094=0),"",REPT(" ",E1094)&amp;A1094&amp;CHAR(34)&amp;B1094&amp;CHAR(34)&amp;",")</f>
        <v/>
      </c>
    </row>
    <row r="1095" spans="1:6" hidden="1">
      <c r="A1095" s="123" t="s">
        <v>65</v>
      </c>
      <c r="B1095" s="390">
        <f ca="1">IFERROR(INDIRECT($B$2&amp;"!"&amp;C1095&amp;D1095),"")</f>
        <v>0</v>
      </c>
      <c r="C1095" s="280" t="s">
        <v>127</v>
      </c>
      <c r="D1095" s="281">
        <f t="shared" ca="1" si="74"/>
        <v>50</v>
      </c>
      <c r="E1095" s="282">
        <v>9</v>
      </c>
      <c r="F1095" s="105" t="str" cm="1">
        <f t="array" aca="1" ref="F1095" ca="1">IF(OR(INDIRECT($B$2&amp;"!AJ14")=$B$917,B1095=0),"",REPT(" ",E1095)&amp;"},")</f>
        <v/>
      </c>
    </row>
    <row r="1096" spans="1:6" hidden="1">
      <c r="A1096" s="123">
        <f ca="1">IFERROR(INDIRECT($B$2&amp;"!"&amp;"C"&amp;D1096),"")</f>
        <v>0</v>
      </c>
      <c r="B1096" s="390">
        <f ca="1">IFERROR(INDIRECT($B$2&amp;"!"&amp;C1096&amp;D1096),"")</f>
        <v>0</v>
      </c>
      <c r="C1096" s="281" t="s">
        <v>127</v>
      </c>
      <c r="D1096" s="281">
        <f t="shared" ca="1" si="74"/>
        <v>51</v>
      </c>
      <c r="E1096" s="282">
        <v>9</v>
      </c>
      <c r="F1096" s="105" t="str">
        <f ca="1">IF(B1096=0,"",REPT(" ",E1096)&amp;"{ column: "&amp;CHAR(34)&amp;A1096&amp;CHAR(34)&amp;",")</f>
        <v/>
      </c>
    </row>
    <row r="1097" spans="1:6" hidden="1">
      <c r="A1097" s="123"/>
      <c r="B1097" s="390" cm="1">
        <f t="array" aca="1" ref="B1097" ca="1">INDIRECT($B$2&amp;"!"&amp;C1097&amp;D1097)</f>
        <v>0</v>
      </c>
      <c r="C1097" s="280" t="s">
        <v>127</v>
      </c>
      <c r="D1097" s="281">
        <f t="shared" ca="1" si="74"/>
        <v>51</v>
      </c>
      <c r="E1097" s="282">
        <v>12</v>
      </c>
      <c r="F1097" s="105" t="str" cm="1">
        <f t="array" aca="1" ref="F1097" ca="1">IF(OR(INDIRECT($B$2&amp;"!AJ14")=$B$917,B1097=0),"",REPT(" ",E1097)&amp;"summaryType: "&amp;CHAR(34)&amp;B1097&amp;CHAR(34)&amp;",")</f>
        <v/>
      </c>
    </row>
    <row r="1098" spans="1:6" hidden="1">
      <c r="A1098" s="123"/>
      <c r="B1098" s="390">
        <f ca="1">IFERROR(INDIRECT($B$2&amp;"!"&amp;C1098&amp;D1098),"")</f>
        <v>0</v>
      </c>
      <c r="C1098" s="280" t="s">
        <v>127</v>
      </c>
      <c r="D1098" s="281">
        <f t="shared" ca="1" si="74"/>
        <v>51</v>
      </c>
      <c r="E1098" s="282">
        <v>12</v>
      </c>
      <c r="F1098" s="105" t="str" cm="1">
        <f t="array" aca="1" ref="F1098" ca="1">IF(OR(INDIRECT($B$2&amp;"!AJ14")=$B$917,B1098=0),"",REPT(" ",E1098)&amp;"displayFormat: "&amp;CHAR(34)&amp;"{0} Items"&amp;CHAR(34)&amp;",")</f>
        <v/>
      </c>
    </row>
    <row r="1099" spans="1:6" hidden="1">
      <c r="A1099" s="123" t="s">
        <v>772</v>
      </c>
      <c r="B1099" s="390">
        <f ca="1">IFERROR(INDIRECT($B$2&amp;"!"&amp;C1099&amp;D1099),"")</f>
        <v>0</v>
      </c>
      <c r="C1099" s="280" t="s">
        <v>129</v>
      </c>
      <c r="D1099" s="281">
        <f t="shared" ca="1" si="74"/>
        <v>51</v>
      </c>
      <c r="E1099" s="282">
        <v>12</v>
      </c>
      <c r="F1099" s="105" t="str" cm="1">
        <f t="array" aca="1" ref="F1099" ca="1">IF(OR(INDIRECT($B$2&amp;"!AJ14")=$B$917,B1099=0),"",REPT(" ",E1099)&amp;A1099&amp;CHAR(34)&amp;B1099&amp;CHAR(34)&amp;",")</f>
        <v/>
      </c>
    </row>
    <row r="1100" spans="1:6" hidden="1">
      <c r="A1100" s="123" t="s">
        <v>65</v>
      </c>
      <c r="B1100" s="390">
        <f ca="1">IFERROR(INDIRECT($B$2&amp;"!"&amp;C1100&amp;D1100),"")</f>
        <v>0</v>
      </c>
      <c r="C1100" s="280" t="s">
        <v>127</v>
      </c>
      <c r="D1100" s="281">
        <f t="shared" ca="1" si="74"/>
        <v>51</v>
      </c>
      <c r="E1100" s="282">
        <v>9</v>
      </c>
      <c r="F1100" s="105" t="str" cm="1">
        <f t="array" aca="1" ref="F1100" ca="1">IF(OR(INDIRECT($B$2&amp;"!AJ14")=$B$917,B1100=0),"",REPT(" ",E1100)&amp;"},")</f>
        <v/>
      </c>
    </row>
    <row r="1101" spans="1:6" hidden="1">
      <c r="A1101" s="123">
        <f ca="1">IFERROR(INDIRECT($B$2&amp;"!"&amp;"C"&amp;D1101),"")</f>
        <v>0</v>
      </c>
      <c r="B1101" s="390">
        <f ca="1">IFERROR(INDIRECT($B$2&amp;"!"&amp;C1101&amp;D1101),"")</f>
        <v>0</v>
      </c>
      <c r="C1101" s="281" t="s">
        <v>127</v>
      </c>
      <c r="D1101" s="281">
        <f t="shared" ca="1" si="74"/>
        <v>52</v>
      </c>
      <c r="E1101" s="282">
        <v>9</v>
      </c>
      <c r="F1101" s="105" t="str">
        <f ca="1">IF(B1101=0,"",REPT(" ",E1101)&amp;"{ column: "&amp;CHAR(34)&amp;A1101&amp;CHAR(34)&amp;",")</f>
        <v/>
      </c>
    </row>
    <row r="1102" spans="1:6" hidden="1">
      <c r="A1102" s="123"/>
      <c r="B1102" s="390" cm="1">
        <f t="array" aca="1" ref="B1102" ca="1">INDIRECT($B$2&amp;"!"&amp;C1102&amp;D1102)</f>
        <v>0</v>
      </c>
      <c r="C1102" s="280" t="s">
        <v>127</v>
      </c>
      <c r="D1102" s="281">
        <f t="shared" ca="1" si="74"/>
        <v>52</v>
      </c>
      <c r="E1102" s="282">
        <v>12</v>
      </c>
      <c r="F1102" s="105" t="str" cm="1">
        <f t="array" aca="1" ref="F1102" ca="1">IF(OR(INDIRECT($B$2&amp;"!AJ14")=$B$917,B1102=0),"",REPT(" ",E1102)&amp;"summaryType: "&amp;CHAR(34)&amp;B1102&amp;CHAR(34)&amp;",")</f>
        <v/>
      </c>
    </row>
    <row r="1103" spans="1:6" hidden="1">
      <c r="A1103" s="123"/>
      <c r="B1103" s="390">
        <f ca="1">IFERROR(INDIRECT($B$2&amp;"!"&amp;C1103&amp;D1103),"")</f>
        <v>0</v>
      </c>
      <c r="C1103" s="280" t="s">
        <v>127</v>
      </c>
      <c r="D1103" s="281">
        <f t="shared" ca="1" si="74"/>
        <v>52</v>
      </c>
      <c r="E1103" s="282">
        <v>12</v>
      </c>
      <c r="F1103" s="105" t="str" cm="1">
        <f t="array" aca="1" ref="F1103" ca="1">IF(OR(INDIRECT($B$2&amp;"!AJ14")=$B$917,B1103=0),"",REPT(" ",E1103)&amp;"displayFormat: "&amp;CHAR(34)&amp;"{0} Items"&amp;CHAR(34)&amp;",")</f>
        <v/>
      </c>
    </row>
    <row r="1104" spans="1:6" hidden="1">
      <c r="A1104" s="123" t="s">
        <v>772</v>
      </c>
      <c r="B1104" s="390">
        <f ca="1">IFERROR(INDIRECT($B$2&amp;"!"&amp;C1104&amp;D1104),"")</f>
        <v>0</v>
      </c>
      <c r="C1104" s="280" t="s">
        <v>129</v>
      </c>
      <c r="D1104" s="281">
        <f t="shared" ca="1" si="74"/>
        <v>52</v>
      </c>
      <c r="E1104" s="282">
        <v>12</v>
      </c>
      <c r="F1104" s="105" t="str" cm="1">
        <f t="array" aca="1" ref="F1104" ca="1">IF(OR(INDIRECT($B$2&amp;"!AJ14")=$B$917,B1104=0),"",REPT(" ",E1104)&amp;A1104&amp;CHAR(34)&amp;B1104&amp;CHAR(34)&amp;",")</f>
        <v/>
      </c>
    </row>
    <row r="1105" spans="1:6" hidden="1">
      <c r="A1105" s="123" t="s">
        <v>65</v>
      </c>
      <c r="B1105" s="390">
        <f ca="1">IFERROR(INDIRECT($B$2&amp;"!"&amp;C1105&amp;D1105),"")</f>
        <v>0</v>
      </c>
      <c r="C1105" s="280" t="s">
        <v>127</v>
      </c>
      <c r="D1105" s="281">
        <f t="shared" ca="1" si="74"/>
        <v>52</v>
      </c>
      <c r="E1105" s="282">
        <v>9</v>
      </c>
      <c r="F1105" s="105" t="str" cm="1">
        <f t="array" aca="1" ref="F1105" ca="1">IF(OR(INDIRECT($B$2&amp;"!AJ14")=$B$917,B1105=0),"",REPT(" ",E1105)&amp;"},")</f>
        <v/>
      </c>
    </row>
    <row r="1106" spans="1:6" hidden="1">
      <c r="A1106" s="123">
        <f ca="1">IFERROR(INDIRECT($B$2&amp;"!"&amp;"C"&amp;D1106),"")</f>
        <v>0</v>
      </c>
      <c r="B1106" s="390">
        <f ca="1">IFERROR(INDIRECT($B$2&amp;"!"&amp;C1106&amp;D1106),"")</f>
        <v>0</v>
      </c>
      <c r="C1106" s="281" t="s">
        <v>127</v>
      </c>
      <c r="D1106" s="281">
        <f t="shared" ca="1" si="74"/>
        <v>53</v>
      </c>
      <c r="E1106" s="282">
        <v>9</v>
      </c>
      <c r="F1106" s="105" t="str">
        <f ca="1">IF(B1106=0,"",REPT(" ",E1106)&amp;"{ column: "&amp;CHAR(34)&amp;A1106&amp;CHAR(34)&amp;",")</f>
        <v/>
      </c>
    </row>
    <row r="1107" spans="1:6" hidden="1">
      <c r="A1107" s="123"/>
      <c r="B1107" s="390" cm="1">
        <f t="array" aca="1" ref="B1107" ca="1">INDIRECT($B$2&amp;"!"&amp;C1107&amp;D1107)</f>
        <v>0</v>
      </c>
      <c r="C1107" s="280" t="s">
        <v>127</v>
      </c>
      <c r="D1107" s="281">
        <f t="shared" ca="1" si="74"/>
        <v>53</v>
      </c>
      <c r="E1107" s="282">
        <v>12</v>
      </c>
      <c r="F1107" s="105" t="str" cm="1">
        <f t="array" aca="1" ref="F1107" ca="1">IF(OR(INDIRECT($B$2&amp;"!AJ14")=$B$917,B1107=0),"",REPT(" ",E1107)&amp;"summaryType: "&amp;CHAR(34)&amp;B1107&amp;CHAR(34)&amp;",")</f>
        <v/>
      </c>
    </row>
    <row r="1108" spans="1:6" hidden="1">
      <c r="A1108" s="123"/>
      <c r="B1108" s="390">
        <f ca="1">IFERROR(INDIRECT($B$2&amp;"!"&amp;C1108&amp;D1108),"")</f>
        <v>0</v>
      </c>
      <c r="C1108" s="280" t="s">
        <v>127</v>
      </c>
      <c r="D1108" s="281">
        <f t="shared" ca="1" si="74"/>
        <v>53</v>
      </c>
      <c r="E1108" s="282">
        <v>12</v>
      </c>
      <c r="F1108" s="105" t="str" cm="1">
        <f t="array" aca="1" ref="F1108" ca="1">IF(OR(INDIRECT($B$2&amp;"!AJ14")=$B$917,B1108=0),"",REPT(" ",E1108)&amp;"displayFormat: "&amp;CHAR(34)&amp;"{0} Items"&amp;CHAR(34)&amp;",")</f>
        <v/>
      </c>
    </row>
    <row r="1109" spans="1:6" hidden="1">
      <c r="A1109" s="123" t="s">
        <v>772</v>
      </c>
      <c r="B1109" s="390">
        <f ca="1">IFERROR(INDIRECT($B$2&amp;"!"&amp;C1109&amp;D1109),"")</f>
        <v>0</v>
      </c>
      <c r="C1109" s="280" t="s">
        <v>129</v>
      </c>
      <c r="D1109" s="281">
        <f t="shared" ca="1" si="74"/>
        <v>53</v>
      </c>
      <c r="E1109" s="282">
        <v>12</v>
      </c>
      <c r="F1109" s="105" t="str" cm="1">
        <f t="array" aca="1" ref="F1109" ca="1">IF(OR(INDIRECT($B$2&amp;"!AJ14")=$B$917,B1109=0),"",REPT(" ",E1109)&amp;A1109&amp;CHAR(34)&amp;B1109&amp;CHAR(34)&amp;",")</f>
        <v/>
      </c>
    </row>
    <row r="1110" spans="1:6" hidden="1">
      <c r="A1110" s="123" t="s">
        <v>65</v>
      </c>
      <c r="B1110" s="390">
        <f ca="1">IFERROR(INDIRECT($B$2&amp;"!"&amp;C1110&amp;D1110),"")</f>
        <v>0</v>
      </c>
      <c r="C1110" s="280" t="s">
        <v>127</v>
      </c>
      <c r="D1110" s="281">
        <f t="shared" ca="1" si="74"/>
        <v>53</v>
      </c>
      <c r="E1110" s="282">
        <v>9</v>
      </c>
      <c r="F1110" s="105" t="str" cm="1">
        <f t="array" aca="1" ref="F1110" ca="1">IF(OR(INDIRECT($B$2&amp;"!AJ14")=$B$917,B1110=0),"",REPT(" ",E1110)&amp;"},")</f>
        <v/>
      </c>
    </row>
    <row r="1111" spans="1:6" hidden="1">
      <c r="A1111" s="123">
        <f ca="1">IFERROR(INDIRECT($B$2&amp;"!"&amp;"C"&amp;D1111),"")</f>
        <v>0</v>
      </c>
      <c r="B1111" s="390">
        <f ca="1">IFERROR(INDIRECT($B$2&amp;"!"&amp;C1111&amp;D1111),"")</f>
        <v>0</v>
      </c>
      <c r="C1111" s="281" t="s">
        <v>127</v>
      </c>
      <c r="D1111" s="281">
        <f t="shared" ca="1" si="74"/>
        <v>54</v>
      </c>
      <c r="E1111" s="282">
        <v>9</v>
      </c>
      <c r="F1111" s="105" t="str">
        <f ca="1">IF(B1111=0,"",REPT(" ",E1111)&amp;"{ column: "&amp;CHAR(34)&amp;A1111&amp;CHAR(34)&amp;",")</f>
        <v/>
      </c>
    </row>
    <row r="1112" spans="1:6" hidden="1">
      <c r="A1112" s="123"/>
      <c r="B1112" s="390" cm="1">
        <f t="array" aca="1" ref="B1112" ca="1">INDIRECT($B$2&amp;"!"&amp;C1112&amp;D1112)</f>
        <v>0</v>
      </c>
      <c r="C1112" s="280" t="s">
        <v>127</v>
      </c>
      <c r="D1112" s="281">
        <f t="shared" ca="1" si="74"/>
        <v>54</v>
      </c>
      <c r="E1112" s="282">
        <v>12</v>
      </c>
      <c r="F1112" s="105" t="str" cm="1">
        <f t="array" aca="1" ref="F1112" ca="1">IF(OR(INDIRECT($B$2&amp;"!AJ14")=$B$917,B1112=0),"",REPT(" ",E1112)&amp;"summaryType: "&amp;CHAR(34)&amp;B1112&amp;CHAR(34)&amp;",")</f>
        <v/>
      </c>
    </row>
    <row r="1113" spans="1:6" hidden="1">
      <c r="A1113" s="123"/>
      <c r="B1113" s="390">
        <f ca="1">IFERROR(INDIRECT($B$2&amp;"!"&amp;C1113&amp;D1113),"")</f>
        <v>0</v>
      </c>
      <c r="C1113" s="280" t="s">
        <v>127</v>
      </c>
      <c r="D1113" s="281">
        <f t="shared" ca="1" si="74"/>
        <v>54</v>
      </c>
      <c r="E1113" s="282">
        <v>12</v>
      </c>
      <c r="F1113" s="105" t="str" cm="1">
        <f t="array" aca="1" ref="F1113" ca="1">IF(OR(INDIRECT($B$2&amp;"!AJ14")=$B$917,B1113=0),"",REPT(" ",E1113)&amp;"displayFormat: "&amp;CHAR(34)&amp;"{0} Items"&amp;CHAR(34)&amp;",")</f>
        <v/>
      </c>
    </row>
    <row r="1114" spans="1:6" hidden="1">
      <c r="A1114" s="123" t="s">
        <v>772</v>
      </c>
      <c r="B1114" s="390">
        <f ca="1">IFERROR(INDIRECT($B$2&amp;"!"&amp;C1114&amp;D1114),"")</f>
        <v>0</v>
      </c>
      <c r="C1114" s="280" t="s">
        <v>129</v>
      </c>
      <c r="D1114" s="281">
        <f t="shared" ref="D1114:D1177" ca="1" si="75">IF(TRIM(A1113)="N",1,0)+D1113</f>
        <v>54</v>
      </c>
      <c r="E1114" s="282">
        <v>12</v>
      </c>
      <c r="F1114" s="105" t="str" cm="1">
        <f t="array" aca="1" ref="F1114" ca="1">IF(OR(INDIRECT($B$2&amp;"!AJ14")=$B$917,B1114=0),"",REPT(" ",E1114)&amp;A1114&amp;CHAR(34)&amp;B1114&amp;CHAR(34)&amp;",")</f>
        <v/>
      </c>
    </row>
    <row r="1115" spans="1:6" hidden="1">
      <c r="A1115" s="123" t="s">
        <v>65</v>
      </c>
      <c r="B1115" s="390">
        <f ca="1">IFERROR(INDIRECT($B$2&amp;"!"&amp;C1115&amp;D1115),"")</f>
        <v>0</v>
      </c>
      <c r="C1115" s="280" t="s">
        <v>127</v>
      </c>
      <c r="D1115" s="281">
        <f t="shared" ca="1" si="75"/>
        <v>54</v>
      </c>
      <c r="E1115" s="282">
        <v>9</v>
      </c>
      <c r="F1115" s="105" t="str" cm="1">
        <f t="array" aca="1" ref="F1115" ca="1">IF(OR(INDIRECT($B$2&amp;"!AJ14")=$B$917,B1115=0),"",REPT(" ",E1115)&amp;"},")</f>
        <v/>
      </c>
    </row>
    <row r="1116" spans="1:6" hidden="1">
      <c r="A1116" s="123">
        <f ca="1">IFERROR(INDIRECT($B$2&amp;"!"&amp;"C"&amp;D1116),"")</f>
        <v>0</v>
      </c>
      <c r="B1116" s="390">
        <f ca="1">IFERROR(INDIRECT($B$2&amp;"!"&amp;C1116&amp;D1116),"")</f>
        <v>0</v>
      </c>
      <c r="C1116" s="281" t="s">
        <v>127</v>
      </c>
      <c r="D1116" s="281">
        <f t="shared" ca="1" si="75"/>
        <v>55</v>
      </c>
      <c r="E1116" s="282">
        <v>9</v>
      </c>
      <c r="F1116" s="105" t="str">
        <f ca="1">IF(B1116=0,"",REPT(" ",E1116)&amp;"{ column: "&amp;CHAR(34)&amp;A1116&amp;CHAR(34)&amp;",")</f>
        <v/>
      </c>
    </row>
    <row r="1117" spans="1:6" hidden="1">
      <c r="A1117" s="123"/>
      <c r="B1117" s="390" cm="1">
        <f t="array" aca="1" ref="B1117" ca="1">INDIRECT($B$2&amp;"!"&amp;C1117&amp;D1117)</f>
        <v>0</v>
      </c>
      <c r="C1117" s="280" t="s">
        <v>127</v>
      </c>
      <c r="D1117" s="281">
        <f t="shared" ca="1" si="75"/>
        <v>55</v>
      </c>
      <c r="E1117" s="282">
        <v>12</v>
      </c>
      <c r="F1117" s="105" t="str" cm="1">
        <f t="array" aca="1" ref="F1117" ca="1">IF(OR(INDIRECT($B$2&amp;"!AJ14")=$B$917,B1117=0),"",REPT(" ",E1117)&amp;"summaryType: "&amp;CHAR(34)&amp;B1117&amp;CHAR(34)&amp;",")</f>
        <v/>
      </c>
    </row>
    <row r="1118" spans="1:6" hidden="1">
      <c r="A1118" s="123"/>
      <c r="B1118" s="390">
        <f ca="1">IFERROR(INDIRECT($B$2&amp;"!"&amp;C1118&amp;D1118),"")</f>
        <v>0</v>
      </c>
      <c r="C1118" s="280" t="s">
        <v>127</v>
      </c>
      <c r="D1118" s="281">
        <f t="shared" ca="1" si="75"/>
        <v>55</v>
      </c>
      <c r="E1118" s="282">
        <v>12</v>
      </c>
      <c r="F1118" s="105" t="str" cm="1">
        <f t="array" aca="1" ref="F1118" ca="1">IF(OR(INDIRECT($B$2&amp;"!AJ14")=$B$917,B1118=0),"",REPT(" ",E1118)&amp;"displayFormat: "&amp;CHAR(34)&amp;"{0} Items"&amp;CHAR(34)&amp;",")</f>
        <v/>
      </c>
    </row>
    <row r="1119" spans="1:6" hidden="1">
      <c r="A1119" s="123" t="s">
        <v>772</v>
      </c>
      <c r="B1119" s="390">
        <f ca="1">IFERROR(INDIRECT($B$2&amp;"!"&amp;C1119&amp;D1119),"")</f>
        <v>0</v>
      </c>
      <c r="C1119" s="280" t="s">
        <v>129</v>
      </c>
      <c r="D1119" s="281">
        <f t="shared" ca="1" si="75"/>
        <v>55</v>
      </c>
      <c r="E1119" s="282">
        <v>12</v>
      </c>
      <c r="F1119" s="105" t="str" cm="1">
        <f t="array" aca="1" ref="F1119" ca="1">IF(OR(INDIRECT($B$2&amp;"!AJ14")=$B$917,B1119=0),"",REPT(" ",E1119)&amp;A1119&amp;CHAR(34)&amp;B1119&amp;CHAR(34)&amp;",")</f>
        <v/>
      </c>
    </row>
    <row r="1120" spans="1:6" hidden="1">
      <c r="A1120" s="123" t="s">
        <v>65</v>
      </c>
      <c r="B1120" s="390">
        <f ca="1">IFERROR(INDIRECT($B$2&amp;"!"&amp;C1120&amp;D1120),"")</f>
        <v>0</v>
      </c>
      <c r="C1120" s="280" t="s">
        <v>127</v>
      </c>
      <c r="D1120" s="281">
        <f t="shared" ca="1" si="75"/>
        <v>55</v>
      </c>
      <c r="E1120" s="282">
        <v>9</v>
      </c>
      <c r="F1120" s="105" t="str" cm="1">
        <f t="array" aca="1" ref="F1120" ca="1">IF(OR(INDIRECT($B$2&amp;"!AJ14")=$B$917,B1120=0),"",REPT(" ",E1120)&amp;"},")</f>
        <v/>
      </c>
    </row>
    <row r="1121" spans="1:6" hidden="1">
      <c r="A1121" s="123">
        <f ca="1">IFERROR(INDIRECT($B$2&amp;"!"&amp;"C"&amp;D1121),"")</f>
        <v>0</v>
      </c>
      <c r="B1121" s="390">
        <f ca="1">IFERROR(INDIRECT($B$2&amp;"!"&amp;C1121&amp;D1121),"")</f>
        <v>0</v>
      </c>
      <c r="C1121" s="281" t="s">
        <v>127</v>
      </c>
      <c r="D1121" s="281">
        <f t="shared" ca="1" si="75"/>
        <v>56</v>
      </c>
      <c r="E1121" s="282">
        <v>9</v>
      </c>
      <c r="F1121" s="105" t="str">
        <f ca="1">IF(B1121=0,"",REPT(" ",E1121)&amp;"{ column: "&amp;CHAR(34)&amp;A1121&amp;CHAR(34)&amp;",")</f>
        <v/>
      </c>
    </row>
    <row r="1122" spans="1:6" hidden="1">
      <c r="A1122" s="123"/>
      <c r="B1122" s="390" cm="1">
        <f t="array" aca="1" ref="B1122" ca="1">INDIRECT($B$2&amp;"!"&amp;C1122&amp;D1122)</f>
        <v>0</v>
      </c>
      <c r="C1122" s="280" t="s">
        <v>127</v>
      </c>
      <c r="D1122" s="281">
        <f t="shared" ca="1" si="75"/>
        <v>56</v>
      </c>
      <c r="E1122" s="282">
        <v>12</v>
      </c>
      <c r="F1122" s="105" t="str" cm="1">
        <f t="array" aca="1" ref="F1122" ca="1">IF(OR(INDIRECT($B$2&amp;"!AJ14")=$B$917,B1122=0),"",REPT(" ",E1122)&amp;"summaryType: "&amp;CHAR(34)&amp;B1122&amp;CHAR(34)&amp;",")</f>
        <v/>
      </c>
    </row>
    <row r="1123" spans="1:6" hidden="1">
      <c r="A1123" s="123"/>
      <c r="B1123" s="390">
        <f ca="1">IFERROR(INDIRECT($B$2&amp;"!"&amp;C1123&amp;D1123),"")</f>
        <v>0</v>
      </c>
      <c r="C1123" s="280" t="s">
        <v>127</v>
      </c>
      <c r="D1123" s="281">
        <f t="shared" ca="1" si="75"/>
        <v>56</v>
      </c>
      <c r="E1123" s="282">
        <v>12</v>
      </c>
      <c r="F1123" s="105" t="str" cm="1">
        <f t="array" aca="1" ref="F1123" ca="1">IF(OR(INDIRECT($B$2&amp;"!AJ14")=$B$917,B1123=0),"",REPT(" ",E1123)&amp;"displayFormat: "&amp;CHAR(34)&amp;"{0} Items"&amp;CHAR(34)&amp;",")</f>
        <v/>
      </c>
    </row>
    <row r="1124" spans="1:6" hidden="1">
      <c r="A1124" s="123" t="s">
        <v>772</v>
      </c>
      <c r="B1124" s="390">
        <f ca="1">IFERROR(INDIRECT($B$2&amp;"!"&amp;C1124&amp;D1124),"")</f>
        <v>0</v>
      </c>
      <c r="C1124" s="280" t="s">
        <v>129</v>
      </c>
      <c r="D1124" s="281">
        <f t="shared" ca="1" si="75"/>
        <v>56</v>
      </c>
      <c r="E1124" s="282">
        <v>12</v>
      </c>
      <c r="F1124" s="105" t="str" cm="1">
        <f t="array" aca="1" ref="F1124" ca="1">IF(OR(INDIRECT($B$2&amp;"!AJ14")=$B$917,B1124=0),"",REPT(" ",E1124)&amp;A1124&amp;CHAR(34)&amp;B1124&amp;CHAR(34)&amp;",")</f>
        <v/>
      </c>
    </row>
    <row r="1125" spans="1:6" hidden="1">
      <c r="A1125" s="123" t="s">
        <v>65</v>
      </c>
      <c r="B1125" s="390">
        <f ca="1">IFERROR(INDIRECT($B$2&amp;"!"&amp;C1125&amp;D1125),"")</f>
        <v>0</v>
      </c>
      <c r="C1125" s="280" t="s">
        <v>127</v>
      </c>
      <c r="D1125" s="281">
        <f t="shared" ca="1" si="75"/>
        <v>56</v>
      </c>
      <c r="E1125" s="282">
        <v>9</v>
      </c>
      <c r="F1125" s="105" t="str" cm="1">
        <f t="array" aca="1" ref="F1125" ca="1">IF(OR(INDIRECT($B$2&amp;"!AJ14")=$B$917,B1125=0),"",REPT(" ",E1125)&amp;"},")</f>
        <v/>
      </c>
    </row>
    <row r="1126" spans="1:6" hidden="1">
      <c r="A1126" s="123">
        <f ca="1">IFERROR(INDIRECT($B$2&amp;"!"&amp;"C"&amp;D1126),"")</f>
        <v>0</v>
      </c>
      <c r="B1126" s="390">
        <f ca="1">IFERROR(INDIRECT($B$2&amp;"!"&amp;C1126&amp;D1126),"")</f>
        <v>0</v>
      </c>
      <c r="C1126" s="281" t="s">
        <v>127</v>
      </c>
      <c r="D1126" s="281">
        <f t="shared" ca="1" si="75"/>
        <v>57</v>
      </c>
      <c r="E1126" s="282">
        <v>9</v>
      </c>
      <c r="F1126" s="105" t="str">
        <f ca="1">IF(B1126=0,"",REPT(" ",E1126)&amp;"{ column: "&amp;CHAR(34)&amp;A1126&amp;CHAR(34)&amp;",")</f>
        <v/>
      </c>
    </row>
    <row r="1127" spans="1:6" hidden="1">
      <c r="A1127" s="123"/>
      <c r="B1127" s="390" cm="1">
        <f t="array" aca="1" ref="B1127" ca="1">INDIRECT($B$2&amp;"!"&amp;C1127&amp;D1127)</f>
        <v>0</v>
      </c>
      <c r="C1127" s="280" t="s">
        <v>127</v>
      </c>
      <c r="D1127" s="281">
        <f t="shared" ca="1" si="75"/>
        <v>57</v>
      </c>
      <c r="E1127" s="282">
        <v>12</v>
      </c>
      <c r="F1127" s="105" t="str" cm="1">
        <f t="array" aca="1" ref="F1127" ca="1">IF(OR(INDIRECT($B$2&amp;"!AJ14")=$B$917,B1127=0),"",REPT(" ",E1127)&amp;"summaryType: "&amp;CHAR(34)&amp;B1127&amp;CHAR(34)&amp;",")</f>
        <v/>
      </c>
    </row>
    <row r="1128" spans="1:6" hidden="1">
      <c r="A1128" s="123"/>
      <c r="B1128" s="390">
        <f ca="1">IFERROR(INDIRECT($B$2&amp;"!"&amp;C1128&amp;D1128),"")</f>
        <v>0</v>
      </c>
      <c r="C1128" s="280" t="s">
        <v>127</v>
      </c>
      <c r="D1128" s="281">
        <f t="shared" ca="1" si="75"/>
        <v>57</v>
      </c>
      <c r="E1128" s="282">
        <v>12</v>
      </c>
      <c r="F1128" s="105" t="str" cm="1">
        <f t="array" aca="1" ref="F1128" ca="1">IF(OR(INDIRECT($B$2&amp;"!AJ14")=$B$917,B1128=0),"",REPT(" ",E1128)&amp;"displayFormat: "&amp;CHAR(34)&amp;"{0} Items"&amp;CHAR(34)&amp;",")</f>
        <v/>
      </c>
    </row>
    <row r="1129" spans="1:6" hidden="1">
      <c r="A1129" s="123" t="s">
        <v>772</v>
      </c>
      <c r="B1129" s="390">
        <f ca="1">IFERROR(INDIRECT($B$2&amp;"!"&amp;C1129&amp;D1129),"")</f>
        <v>0</v>
      </c>
      <c r="C1129" s="280" t="s">
        <v>129</v>
      </c>
      <c r="D1129" s="281">
        <f t="shared" ca="1" si="75"/>
        <v>57</v>
      </c>
      <c r="E1129" s="282">
        <v>12</v>
      </c>
      <c r="F1129" s="105" t="str" cm="1">
        <f t="array" aca="1" ref="F1129" ca="1">IF(OR(INDIRECT($B$2&amp;"!AJ14")=$B$917,B1129=0),"",REPT(" ",E1129)&amp;A1129&amp;CHAR(34)&amp;B1129&amp;CHAR(34)&amp;",")</f>
        <v/>
      </c>
    </row>
    <row r="1130" spans="1:6" hidden="1">
      <c r="A1130" s="123" t="s">
        <v>65</v>
      </c>
      <c r="B1130" s="390">
        <f ca="1">IFERROR(INDIRECT($B$2&amp;"!"&amp;C1130&amp;D1130),"")</f>
        <v>0</v>
      </c>
      <c r="C1130" s="280" t="s">
        <v>127</v>
      </c>
      <c r="D1130" s="281">
        <f t="shared" ca="1" si="75"/>
        <v>57</v>
      </c>
      <c r="E1130" s="282">
        <v>9</v>
      </c>
      <c r="F1130" s="105" t="str" cm="1">
        <f t="array" aca="1" ref="F1130" ca="1">IF(OR(INDIRECT($B$2&amp;"!AJ14")=$B$917,B1130=0),"",REPT(" ",E1130)&amp;"},")</f>
        <v/>
      </c>
    </row>
    <row r="1131" spans="1:6" hidden="1">
      <c r="A1131" s="123">
        <f ca="1">IFERROR(INDIRECT($B$2&amp;"!"&amp;"C"&amp;D1131),"")</f>
        <v>0</v>
      </c>
      <c r="B1131" s="390">
        <f ca="1">IFERROR(INDIRECT($B$2&amp;"!"&amp;C1131&amp;D1131),"")</f>
        <v>0</v>
      </c>
      <c r="C1131" s="281" t="s">
        <v>127</v>
      </c>
      <c r="D1131" s="281">
        <f t="shared" ca="1" si="75"/>
        <v>58</v>
      </c>
      <c r="E1131" s="282">
        <v>9</v>
      </c>
      <c r="F1131" s="105" t="str">
        <f ca="1">IF(B1131=0,"",REPT(" ",E1131)&amp;"{ column: "&amp;CHAR(34)&amp;A1131&amp;CHAR(34)&amp;",")</f>
        <v/>
      </c>
    </row>
    <row r="1132" spans="1:6" hidden="1">
      <c r="A1132" s="123"/>
      <c r="B1132" s="390" cm="1">
        <f t="array" aca="1" ref="B1132" ca="1">INDIRECT($B$2&amp;"!"&amp;C1132&amp;D1132)</f>
        <v>0</v>
      </c>
      <c r="C1132" s="280" t="s">
        <v>127</v>
      </c>
      <c r="D1132" s="281">
        <f t="shared" ca="1" si="75"/>
        <v>58</v>
      </c>
      <c r="E1132" s="282">
        <v>12</v>
      </c>
      <c r="F1132" s="105" t="str" cm="1">
        <f t="array" aca="1" ref="F1132" ca="1">IF(OR(INDIRECT($B$2&amp;"!AJ14")=$B$917,B1132=0),"",REPT(" ",E1132)&amp;"summaryType: "&amp;CHAR(34)&amp;B1132&amp;CHAR(34)&amp;",")</f>
        <v/>
      </c>
    </row>
    <row r="1133" spans="1:6" hidden="1">
      <c r="A1133" s="123"/>
      <c r="B1133" s="390">
        <f ca="1">IFERROR(INDIRECT($B$2&amp;"!"&amp;C1133&amp;D1133),"")</f>
        <v>0</v>
      </c>
      <c r="C1133" s="280" t="s">
        <v>127</v>
      </c>
      <c r="D1133" s="281">
        <f t="shared" ca="1" si="75"/>
        <v>58</v>
      </c>
      <c r="E1133" s="282">
        <v>12</v>
      </c>
      <c r="F1133" s="105" t="str" cm="1">
        <f t="array" aca="1" ref="F1133" ca="1">IF(OR(INDIRECT($B$2&amp;"!AJ14")=$B$917,B1133=0),"",REPT(" ",E1133)&amp;"displayFormat: "&amp;CHAR(34)&amp;"{0} Items"&amp;CHAR(34)&amp;",")</f>
        <v/>
      </c>
    </row>
    <row r="1134" spans="1:6" hidden="1">
      <c r="A1134" s="123" t="s">
        <v>772</v>
      </c>
      <c r="B1134" s="390">
        <f ca="1">IFERROR(INDIRECT($B$2&amp;"!"&amp;C1134&amp;D1134),"")</f>
        <v>0</v>
      </c>
      <c r="C1134" s="280" t="s">
        <v>129</v>
      </c>
      <c r="D1134" s="281">
        <f t="shared" ca="1" si="75"/>
        <v>58</v>
      </c>
      <c r="E1134" s="282">
        <v>12</v>
      </c>
      <c r="F1134" s="105" t="str" cm="1">
        <f t="array" aca="1" ref="F1134" ca="1">IF(OR(INDIRECT($B$2&amp;"!AJ14")=$B$917,B1134=0),"",REPT(" ",E1134)&amp;A1134&amp;CHAR(34)&amp;B1134&amp;CHAR(34)&amp;",")</f>
        <v/>
      </c>
    </row>
    <row r="1135" spans="1:6" hidden="1">
      <c r="A1135" s="123" t="s">
        <v>65</v>
      </c>
      <c r="B1135" s="390">
        <f ca="1">IFERROR(INDIRECT($B$2&amp;"!"&amp;C1135&amp;D1135),"")</f>
        <v>0</v>
      </c>
      <c r="C1135" s="280" t="s">
        <v>127</v>
      </c>
      <c r="D1135" s="281">
        <f t="shared" ca="1" si="75"/>
        <v>58</v>
      </c>
      <c r="E1135" s="282">
        <v>9</v>
      </c>
      <c r="F1135" s="105" t="str" cm="1">
        <f t="array" aca="1" ref="F1135" ca="1">IF(OR(INDIRECT($B$2&amp;"!AJ14")=$B$917,B1135=0),"",REPT(" ",E1135)&amp;"},")</f>
        <v/>
      </c>
    </row>
    <row r="1136" spans="1:6" hidden="1">
      <c r="A1136" s="123">
        <f ca="1">IFERROR(INDIRECT($B$2&amp;"!"&amp;"C"&amp;D1136),"")</f>
        <v>0</v>
      </c>
      <c r="B1136" s="390">
        <f ca="1">IFERROR(INDIRECT($B$2&amp;"!"&amp;C1136&amp;D1136),"")</f>
        <v>0</v>
      </c>
      <c r="C1136" s="281" t="s">
        <v>127</v>
      </c>
      <c r="D1136" s="281">
        <f t="shared" ca="1" si="75"/>
        <v>59</v>
      </c>
      <c r="E1136" s="282">
        <v>9</v>
      </c>
      <c r="F1136" s="105" t="str">
        <f ca="1">IF(B1136=0,"",REPT(" ",E1136)&amp;"{ column: "&amp;CHAR(34)&amp;A1136&amp;CHAR(34)&amp;",")</f>
        <v/>
      </c>
    </row>
    <row r="1137" spans="1:6" hidden="1">
      <c r="A1137" s="123"/>
      <c r="B1137" s="390" cm="1">
        <f t="array" aca="1" ref="B1137" ca="1">INDIRECT($B$2&amp;"!"&amp;C1137&amp;D1137)</f>
        <v>0</v>
      </c>
      <c r="C1137" s="280" t="s">
        <v>127</v>
      </c>
      <c r="D1137" s="281">
        <f t="shared" ca="1" si="75"/>
        <v>59</v>
      </c>
      <c r="E1137" s="282">
        <v>12</v>
      </c>
      <c r="F1137" s="105" t="str" cm="1">
        <f t="array" aca="1" ref="F1137" ca="1">IF(OR(INDIRECT($B$2&amp;"!AJ14")=$B$917,B1137=0),"",REPT(" ",E1137)&amp;"summaryType: "&amp;CHAR(34)&amp;B1137&amp;CHAR(34)&amp;",")</f>
        <v/>
      </c>
    </row>
    <row r="1138" spans="1:6" hidden="1">
      <c r="A1138" s="123"/>
      <c r="B1138" s="390">
        <f ca="1">IFERROR(INDIRECT($B$2&amp;"!"&amp;C1138&amp;D1138),"")</f>
        <v>0</v>
      </c>
      <c r="C1138" s="280" t="s">
        <v>127</v>
      </c>
      <c r="D1138" s="281">
        <f t="shared" ca="1" si="75"/>
        <v>59</v>
      </c>
      <c r="E1138" s="282">
        <v>12</v>
      </c>
      <c r="F1138" s="105" t="str" cm="1">
        <f t="array" aca="1" ref="F1138" ca="1">IF(OR(INDIRECT($B$2&amp;"!AJ14")=$B$917,B1138=0),"",REPT(" ",E1138)&amp;"displayFormat: "&amp;CHAR(34)&amp;"{0} Items"&amp;CHAR(34)&amp;",")</f>
        <v/>
      </c>
    </row>
    <row r="1139" spans="1:6" hidden="1">
      <c r="A1139" s="123" t="s">
        <v>772</v>
      </c>
      <c r="B1139" s="390">
        <f ca="1">IFERROR(INDIRECT($B$2&amp;"!"&amp;C1139&amp;D1139),"")</f>
        <v>0</v>
      </c>
      <c r="C1139" s="280" t="s">
        <v>129</v>
      </c>
      <c r="D1139" s="281">
        <f t="shared" ca="1" si="75"/>
        <v>59</v>
      </c>
      <c r="E1139" s="282">
        <v>12</v>
      </c>
      <c r="F1139" s="105" t="str" cm="1">
        <f t="array" aca="1" ref="F1139" ca="1">IF(OR(INDIRECT($B$2&amp;"!AJ14")=$B$917,B1139=0),"",REPT(" ",E1139)&amp;A1139&amp;CHAR(34)&amp;B1139&amp;CHAR(34)&amp;",")</f>
        <v/>
      </c>
    </row>
    <row r="1140" spans="1:6" hidden="1">
      <c r="A1140" s="123" t="s">
        <v>65</v>
      </c>
      <c r="B1140" s="390">
        <f ca="1">IFERROR(INDIRECT($B$2&amp;"!"&amp;C1140&amp;D1140),"")</f>
        <v>0</v>
      </c>
      <c r="C1140" s="280" t="s">
        <v>127</v>
      </c>
      <c r="D1140" s="281">
        <f t="shared" ca="1" si="75"/>
        <v>59</v>
      </c>
      <c r="E1140" s="282">
        <v>9</v>
      </c>
      <c r="F1140" s="105" t="str" cm="1">
        <f t="array" aca="1" ref="F1140" ca="1">IF(OR(INDIRECT($B$2&amp;"!AJ14")=$B$917,B1140=0),"",REPT(" ",E1140)&amp;"},")</f>
        <v/>
      </c>
    </row>
    <row r="1141" spans="1:6" hidden="1">
      <c r="A1141" s="123">
        <f ca="1">IFERROR(INDIRECT($B$2&amp;"!"&amp;"C"&amp;D1141),"")</f>
        <v>0</v>
      </c>
      <c r="B1141" s="390">
        <f ca="1">IFERROR(INDIRECT($B$2&amp;"!"&amp;C1141&amp;D1141),"")</f>
        <v>0</v>
      </c>
      <c r="C1141" s="281" t="s">
        <v>127</v>
      </c>
      <c r="D1141" s="281">
        <f t="shared" ca="1" si="75"/>
        <v>60</v>
      </c>
      <c r="E1141" s="282">
        <v>9</v>
      </c>
      <c r="F1141" s="105" t="str">
        <f ca="1">IF(B1141=0,"",REPT(" ",E1141)&amp;"{ column: "&amp;CHAR(34)&amp;A1141&amp;CHAR(34)&amp;",")</f>
        <v/>
      </c>
    </row>
    <row r="1142" spans="1:6" hidden="1">
      <c r="A1142" s="123"/>
      <c r="B1142" s="390" cm="1">
        <f t="array" aca="1" ref="B1142" ca="1">INDIRECT($B$2&amp;"!"&amp;C1142&amp;D1142)</f>
        <v>0</v>
      </c>
      <c r="C1142" s="280" t="s">
        <v>127</v>
      </c>
      <c r="D1142" s="281">
        <f t="shared" ca="1" si="75"/>
        <v>60</v>
      </c>
      <c r="E1142" s="282">
        <v>12</v>
      </c>
      <c r="F1142" s="105" t="str" cm="1">
        <f t="array" aca="1" ref="F1142" ca="1">IF(OR(INDIRECT($B$2&amp;"!AJ14")=$B$917,B1142=0),"",REPT(" ",E1142)&amp;"summaryType: "&amp;CHAR(34)&amp;B1142&amp;CHAR(34)&amp;",")</f>
        <v/>
      </c>
    </row>
    <row r="1143" spans="1:6" hidden="1">
      <c r="A1143" s="123"/>
      <c r="B1143" s="390">
        <f ca="1">IFERROR(INDIRECT($B$2&amp;"!"&amp;C1143&amp;D1143),"")</f>
        <v>0</v>
      </c>
      <c r="C1143" s="280" t="s">
        <v>127</v>
      </c>
      <c r="D1143" s="281">
        <f t="shared" ca="1" si="75"/>
        <v>60</v>
      </c>
      <c r="E1143" s="282">
        <v>12</v>
      </c>
      <c r="F1143" s="105" t="str" cm="1">
        <f t="array" aca="1" ref="F1143" ca="1">IF(OR(INDIRECT($B$2&amp;"!AJ14")=$B$917,B1143=0),"",REPT(" ",E1143)&amp;"displayFormat: "&amp;CHAR(34)&amp;"{0} Items"&amp;CHAR(34)&amp;",")</f>
        <v/>
      </c>
    </row>
    <row r="1144" spans="1:6" hidden="1">
      <c r="A1144" s="123" t="s">
        <v>772</v>
      </c>
      <c r="B1144" s="390">
        <f ca="1">IFERROR(INDIRECT($B$2&amp;"!"&amp;C1144&amp;D1144),"")</f>
        <v>0</v>
      </c>
      <c r="C1144" s="280" t="s">
        <v>129</v>
      </c>
      <c r="D1144" s="281">
        <f t="shared" ca="1" si="75"/>
        <v>60</v>
      </c>
      <c r="E1144" s="282">
        <v>12</v>
      </c>
      <c r="F1144" s="105" t="str" cm="1">
        <f t="array" aca="1" ref="F1144" ca="1">IF(OR(INDIRECT($B$2&amp;"!AJ14")=$B$917,B1144=0),"",REPT(" ",E1144)&amp;A1144&amp;CHAR(34)&amp;B1144&amp;CHAR(34)&amp;",")</f>
        <v/>
      </c>
    </row>
    <row r="1145" spans="1:6" hidden="1">
      <c r="A1145" s="123" t="s">
        <v>65</v>
      </c>
      <c r="B1145" s="390">
        <f ca="1">IFERROR(INDIRECT($B$2&amp;"!"&amp;C1145&amp;D1145),"")</f>
        <v>0</v>
      </c>
      <c r="C1145" s="280" t="s">
        <v>127</v>
      </c>
      <c r="D1145" s="281">
        <f t="shared" ca="1" si="75"/>
        <v>60</v>
      </c>
      <c r="E1145" s="282">
        <v>9</v>
      </c>
      <c r="F1145" s="105" t="str" cm="1">
        <f t="array" aca="1" ref="F1145" ca="1">IF(OR(INDIRECT($B$2&amp;"!AJ14")=$B$917,B1145=0),"",REPT(" ",E1145)&amp;"},")</f>
        <v/>
      </c>
    </row>
    <row r="1146" spans="1:6" hidden="1">
      <c r="A1146" s="123">
        <f ca="1">IFERROR(INDIRECT($B$2&amp;"!"&amp;"C"&amp;D1146),"")</f>
        <v>0</v>
      </c>
      <c r="B1146" s="390">
        <f ca="1">IFERROR(INDIRECT($B$2&amp;"!"&amp;C1146&amp;D1146),"")</f>
        <v>0</v>
      </c>
      <c r="C1146" s="281" t="s">
        <v>127</v>
      </c>
      <c r="D1146" s="281">
        <f t="shared" ca="1" si="75"/>
        <v>61</v>
      </c>
      <c r="E1146" s="282">
        <v>9</v>
      </c>
      <c r="F1146" s="105" t="str">
        <f ca="1">IF(B1146=0,"",REPT(" ",E1146)&amp;"{ column: "&amp;CHAR(34)&amp;A1146&amp;CHAR(34)&amp;",")</f>
        <v/>
      </c>
    </row>
    <row r="1147" spans="1:6" hidden="1">
      <c r="A1147" s="123"/>
      <c r="B1147" s="390" cm="1">
        <f t="array" aca="1" ref="B1147" ca="1">INDIRECT($B$2&amp;"!"&amp;C1147&amp;D1147)</f>
        <v>0</v>
      </c>
      <c r="C1147" s="280" t="s">
        <v>127</v>
      </c>
      <c r="D1147" s="281">
        <f t="shared" ca="1" si="75"/>
        <v>61</v>
      </c>
      <c r="E1147" s="282">
        <v>12</v>
      </c>
      <c r="F1147" s="105" t="str" cm="1">
        <f t="array" aca="1" ref="F1147" ca="1">IF(OR(INDIRECT($B$2&amp;"!AJ14")=$B$917,B1147=0),"",REPT(" ",E1147)&amp;"summaryType: "&amp;CHAR(34)&amp;B1147&amp;CHAR(34)&amp;",")</f>
        <v/>
      </c>
    </row>
    <row r="1148" spans="1:6" hidden="1">
      <c r="A1148" s="123"/>
      <c r="B1148" s="390">
        <f ca="1">IFERROR(INDIRECT($B$2&amp;"!"&amp;C1148&amp;D1148),"")</f>
        <v>0</v>
      </c>
      <c r="C1148" s="280" t="s">
        <v>127</v>
      </c>
      <c r="D1148" s="281">
        <f t="shared" ca="1" si="75"/>
        <v>61</v>
      </c>
      <c r="E1148" s="282">
        <v>12</v>
      </c>
      <c r="F1148" s="105" t="str" cm="1">
        <f t="array" aca="1" ref="F1148" ca="1">IF(OR(INDIRECT($B$2&amp;"!AJ14")=$B$917,B1148=0),"",REPT(" ",E1148)&amp;"displayFormat: "&amp;CHAR(34)&amp;"{0} Items"&amp;CHAR(34)&amp;",")</f>
        <v/>
      </c>
    </row>
    <row r="1149" spans="1:6" hidden="1">
      <c r="A1149" s="123" t="s">
        <v>772</v>
      </c>
      <c r="B1149" s="390">
        <f ca="1">IFERROR(INDIRECT($B$2&amp;"!"&amp;C1149&amp;D1149),"")</f>
        <v>0</v>
      </c>
      <c r="C1149" s="280" t="s">
        <v>129</v>
      </c>
      <c r="D1149" s="281">
        <f t="shared" ca="1" si="75"/>
        <v>61</v>
      </c>
      <c r="E1149" s="282">
        <v>12</v>
      </c>
      <c r="F1149" s="105" t="str" cm="1">
        <f t="array" aca="1" ref="F1149" ca="1">IF(OR(INDIRECT($B$2&amp;"!AJ14")=$B$917,B1149=0),"",REPT(" ",E1149)&amp;A1149&amp;CHAR(34)&amp;B1149&amp;CHAR(34)&amp;",")</f>
        <v/>
      </c>
    </row>
    <row r="1150" spans="1:6" hidden="1">
      <c r="A1150" s="123" t="s">
        <v>65</v>
      </c>
      <c r="B1150" s="390">
        <f ca="1">IFERROR(INDIRECT($B$2&amp;"!"&amp;C1150&amp;D1150),"")</f>
        <v>0</v>
      </c>
      <c r="C1150" s="280" t="s">
        <v>127</v>
      </c>
      <c r="D1150" s="281">
        <f t="shared" ca="1" si="75"/>
        <v>61</v>
      </c>
      <c r="E1150" s="282">
        <v>9</v>
      </c>
      <c r="F1150" s="105" t="str" cm="1">
        <f t="array" aca="1" ref="F1150" ca="1">IF(OR(INDIRECT($B$2&amp;"!AJ14")=$B$917,B1150=0),"",REPT(" ",E1150)&amp;"},")</f>
        <v/>
      </c>
    </row>
    <row r="1151" spans="1:6" hidden="1">
      <c r="A1151" s="123">
        <f ca="1">IFERROR(INDIRECT($B$2&amp;"!"&amp;"C"&amp;D1151),"")</f>
        <v>0</v>
      </c>
      <c r="B1151" s="390">
        <f ca="1">IFERROR(INDIRECT($B$2&amp;"!"&amp;C1151&amp;D1151),"")</f>
        <v>0</v>
      </c>
      <c r="C1151" s="281" t="s">
        <v>127</v>
      </c>
      <c r="D1151" s="281">
        <f t="shared" ca="1" si="75"/>
        <v>62</v>
      </c>
      <c r="E1151" s="282">
        <v>9</v>
      </c>
      <c r="F1151" s="105" t="str">
        <f ca="1">IF(B1151=0,"",REPT(" ",E1151)&amp;"{ column: "&amp;CHAR(34)&amp;A1151&amp;CHAR(34)&amp;",")</f>
        <v/>
      </c>
    </row>
    <row r="1152" spans="1:6" hidden="1">
      <c r="A1152" s="123"/>
      <c r="B1152" s="390" cm="1">
        <f t="array" aca="1" ref="B1152" ca="1">INDIRECT($B$2&amp;"!"&amp;C1152&amp;D1152)</f>
        <v>0</v>
      </c>
      <c r="C1152" s="280" t="s">
        <v>127</v>
      </c>
      <c r="D1152" s="281">
        <f t="shared" ca="1" si="75"/>
        <v>62</v>
      </c>
      <c r="E1152" s="282">
        <v>12</v>
      </c>
      <c r="F1152" s="105" t="str" cm="1">
        <f t="array" aca="1" ref="F1152" ca="1">IF(OR(INDIRECT($B$2&amp;"!AJ14")=$B$917,B1152=0),"",REPT(" ",E1152)&amp;"summaryType: "&amp;CHAR(34)&amp;B1152&amp;CHAR(34)&amp;",")</f>
        <v/>
      </c>
    </row>
    <row r="1153" spans="1:6" hidden="1">
      <c r="A1153" s="123"/>
      <c r="B1153" s="390">
        <f ca="1">IFERROR(INDIRECT($B$2&amp;"!"&amp;C1153&amp;D1153),"")</f>
        <v>0</v>
      </c>
      <c r="C1153" s="280" t="s">
        <v>127</v>
      </c>
      <c r="D1153" s="281">
        <f t="shared" ca="1" si="75"/>
        <v>62</v>
      </c>
      <c r="E1153" s="282">
        <v>12</v>
      </c>
      <c r="F1153" s="105" t="str" cm="1">
        <f t="array" aca="1" ref="F1153" ca="1">IF(OR(INDIRECT($B$2&amp;"!AJ14")=$B$917,B1153=0),"",REPT(" ",E1153)&amp;"displayFormat: "&amp;CHAR(34)&amp;"{0} Items"&amp;CHAR(34)&amp;",")</f>
        <v/>
      </c>
    </row>
    <row r="1154" spans="1:6" hidden="1">
      <c r="A1154" s="123" t="s">
        <v>772</v>
      </c>
      <c r="B1154" s="390">
        <f ca="1">IFERROR(INDIRECT($B$2&amp;"!"&amp;C1154&amp;D1154),"")</f>
        <v>0</v>
      </c>
      <c r="C1154" s="280" t="s">
        <v>129</v>
      </c>
      <c r="D1154" s="281">
        <f t="shared" ca="1" si="75"/>
        <v>62</v>
      </c>
      <c r="E1154" s="282">
        <v>12</v>
      </c>
      <c r="F1154" s="105" t="str" cm="1">
        <f t="array" aca="1" ref="F1154" ca="1">IF(OR(INDIRECT($B$2&amp;"!AJ14")=$B$917,B1154=0),"",REPT(" ",E1154)&amp;A1154&amp;CHAR(34)&amp;B1154&amp;CHAR(34)&amp;",")</f>
        <v/>
      </c>
    </row>
    <row r="1155" spans="1:6" hidden="1">
      <c r="A1155" s="123" t="s">
        <v>65</v>
      </c>
      <c r="B1155" s="390">
        <f ca="1">IFERROR(INDIRECT($B$2&amp;"!"&amp;C1155&amp;D1155),"")</f>
        <v>0</v>
      </c>
      <c r="C1155" s="280" t="s">
        <v>127</v>
      </c>
      <c r="D1155" s="281">
        <f t="shared" ca="1" si="75"/>
        <v>62</v>
      </c>
      <c r="E1155" s="282">
        <v>9</v>
      </c>
      <c r="F1155" s="105" t="str" cm="1">
        <f t="array" aca="1" ref="F1155" ca="1">IF(OR(INDIRECT($B$2&amp;"!AJ14")=$B$917,B1155=0),"",REPT(" ",E1155)&amp;"},")</f>
        <v/>
      </c>
    </row>
    <row r="1156" spans="1:6" hidden="1">
      <c r="A1156" s="123">
        <f ca="1">IFERROR(INDIRECT($B$2&amp;"!"&amp;"C"&amp;D1156),"")</f>
        <v>0</v>
      </c>
      <c r="B1156" s="390">
        <f ca="1">IFERROR(INDIRECT($B$2&amp;"!"&amp;C1156&amp;D1156),"")</f>
        <v>0</v>
      </c>
      <c r="C1156" s="281" t="s">
        <v>127</v>
      </c>
      <c r="D1156" s="281">
        <f t="shared" ca="1" si="75"/>
        <v>63</v>
      </c>
      <c r="E1156" s="282">
        <v>9</v>
      </c>
      <c r="F1156" s="105" t="str">
        <f ca="1">IF(B1156=0,"",REPT(" ",E1156)&amp;"{ column: "&amp;CHAR(34)&amp;A1156&amp;CHAR(34)&amp;",")</f>
        <v/>
      </c>
    </row>
    <row r="1157" spans="1:6" hidden="1">
      <c r="A1157" s="123"/>
      <c r="B1157" s="390" cm="1">
        <f t="array" aca="1" ref="B1157" ca="1">INDIRECT($B$2&amp;"!"&amp;C1157&amp;D1157)</f>
        <v>0</v>
      </c>
      <c r="C1157" s="280" t="s">
        <v>127</v>
      </c>
      <c r="D1157" s="281">
        <f t="shared" ca="1" si="75"/>
        <v>63</v>
      </c>
      <c r="E1157" s="282">
        <v>12</v>
      </c>
      <c r="F1157" s="105" t="str" cm="1">
        <f t="array" aca="1" ref="F1157" ca="1">IF(OR(INDIRECT($B$2&amp;"!AJ14")=$B$917,B1157=0),"",REPT(" ",E1157)&amp;"summaryType: "&amp;CHAR(34)&amp;B1157&amp;CHAR(34)&amp;",")</f>
        <v/>
      </c>
    </row>
    <row r="1158" spans="1:6" hidden="1">
      <c r="A1158" s="123"/>
      <c r="B1158" s="390">
        <f ca="1">IFERROR(INDIRECT($B$2&amp;"!"&amp;C1158&amp;D1158),"")</f>
        <v>0</v>
      </c>
      <c r="C1158" s="280" t="s">
        <v>127</v>
      </c>
      <c r="D1158" s="281">
        <f t="shared" ca="1" si="75"/>
        <v>63</v>
      </c>
      <c r="E1158" s="282">
        <v>12</v>
      </c>
      <c r="F1158" s="105" t="str" cm="1">
        <f t="array" aca="1" ref="F1158" ca="1">IF(OR(INDIRECT($B$2&amp;"!AJ14")=$B$917,B1158=0),"",REPT(" ",E1158)&amp;"displayFormat: "&amp;CHAR(34)&amp;"{0} Items"&amp;CHAR(34)&amp;",")</f>
        <v/>
      </c>
    </row>
    <row r="1159" spans="1:6" hidden="1">
      <c r="A1159" s="123" t="s">
        <v>772</v>
      </c>
      <c r="B1159" s="390">
        <f ca="1">IFERROR(INDIRECT($B$2&amp;"!"&amp;C1159&amp;D1159),"")</f>
        <v>0</v>
      </c>
      <c r="C1159" s="280" t="s">
        <v>129</v>
      </c>
      <c r="D1159" s="281">
        <f t="shared" ca="1" si="75"/>
        <v>63</v>
      </c>
      <c r="E1159" s="282">
        <v>12</v>
      </c>
      <c r="F1159" s="105" t="str" cm="1">
        <f t="array" aca="1" ref="F1159" ca="1">IF(OR(INDIRECT($B$2&amp;"!AJ14")=$B$917,B1159=0),"",REPT(" ",E1159)&amp;A1159&amp;CHAR(34)&amp;B1159&amp;CHAR(34)&amp;",")</f>
        <v/>
      </c>
    </row>
    <row r="1160" spans="1:6" hidden="1">
      <c r="A1160" s="123" t="s">
        <v>65</v>
      </c>
      <c r="B1160" s="390">
        <f ca="1">IFERROR(INDIRECT($B$2&amp;"!"&amp;C1160&amp;D1160),"")</f>
        <v>0</v>
      </c>
      <c r="C1160" s="280" t="s">
        <v>127</v>
      </c>
      <c r="D1160" s="281">
        <f t="shared" ca="1" si="75"/>
        <v>63</v>
      </c>
      <c r="E1160" s="282">
        <v>9</v>
      </c>
      <c r="F1160" s="105" t="str" cm="1">
        <f t="array" aca="1" ref="F1160" ca="1">IF(OR(INDIRECT($B$2&amp;"!AJ14")=$B$917,B1160=0),"",REPT(" ",E1160)&amp;"},")</f>
        <v/>
      </c>
    </row>
    <row r="1161" spans="1:6" hidden="1">
      <c r="A1161" s="123">
        <f ca="1">IFERROR(INDIRECT($B$2&amp;"!"&amp;"C"&amp;D1161),"")</f>
        <v>0</v>
      </c>
      <c r="B1161" s="390">
        <f ca="1">IFERROR(INDIRECT($B$2&amp;"!"&amp;C1161&amp;D1161),"")</f>
        <v>0</v>
      </c>
      <c r="C1161" s="281" t="s">
        <v>127</v>
      </c>
      <c r="D1161" s="281">
        <f t="shared" ca="1" si="75"/>
        <v>64</v>
      </c>
      <c r="E1161" s="282">
        <v>9</v>
      </c>
      <c r="F1161" s="105" t="str">
        <f ca="1">IF(B1161=0,"",REPT(" ",E1161)&amp;"{ column: "&amp;CHAR(34)&amp;A1161&amp;CHAR(34)&amp;",")</f>
        <v/>
      </c>
    </row>
    <row r="1162" spans="1:6" hidden="1">
      <c r="A1162" s="123"/>
      <c r="B1162" s="390" cm="1">
        <f t="array" aca="1" ref="B1162" ca="1">INDIRECT($B$2&amp;"!"&amp;C1162&amp;D1162)</f>
        <v>0</v>
      </c>
      <c r="C1162" s="280" t="s">
        <v>127</v>
      </c>
      <c r="D1162" s="281">
        <f t="shared" ca="1" si="75"/>
        <v>64</v>
      </c>
      <c r="E1162" s="282">
        <v>12</v>
      </c>
      <c r="F1162" s="105" t="str" cm="1">
        <f t="array" aca="1" ref="F1162" ca="1">IF(OR(INDIRECT($B$2&amp;"!AJ14")=$B$917,B1162=0),"",REPT(" ",E1162)&amp;"summaryType: "&amp;CHAR(34)&amp;B1162&amp;CHAR(34)&amp;",")</f>
        <v/>
      </c>
    </row>
    <row r="1163" spans="1:6" hidden="1">
      <c r="A1163" s="123"/>
      <c r="B1163" s="390">
        <f ca="1">IFERROR(INDIRECT($B$2&amp;"!"&amp;C1163&amp;D1163),"")</f>
        <v>0</v>
      </c>
      <c r="C1163" s="280" t="s">
        <v>127</v>
      </c>
      <c r="D1163" s="281">
        <f t="shared" ca="1" si="75"/>
        <v>64</v>
      </c>
      <c r="E1163" s="282">
        <v>12</v>
      </c>
      <c r="F1163" s="105" t="str" cm="1">
        <f t="array" aca="1" ref="F1163" ca="1">IF(OR(INDIRECT($B$2&amp;"!AJ14")=$B$917,B1163=0),"",REPT(" ",E1163)&amp;"displayFormat: "&amp;CHAR(34)&amp;"{0} Items"&amp;CHAR(34)&amp;",")</f>
        <v/>
      </c>
    </row>
    <row r="1164" spans="1:6" hidden="1">
      <c r="A1164" s="123" t="s">
        <v>772</v>
      </c>
      <c r="B1164" s="390">
        <f ca="1">IFERROR(INDIRECT($B$2&amp;"!"&amp;C1164&amp;D1164),"")</f>
        <v>0</v>
      </c>
      <c r="C1164" s="280" t="s">
        <v>129</v>
      </c>
      <c r="D1164" s="281">
        <f t="shared" ca="1" si="75"/>
        <v>64</v>
      </c>
      <c r="E1164" s="282">
        <v>12</v>
      </c>
      <c r="F1164" s="105" t="str" cm="1">
        <f t="array" aca="1" ref="F1164" ca="1">IF(OR(INDIRECT($B$2&amp;"!AJ14")=$B$917,B1164=0),"",REPT(" ",E1164)&amp;A1164&amp;CHAR(34)&amp;B1164&amp;CHAR(34)&amp;",")</f>
        <v/>
      </c>
    </row>
    <row r="1165" spans="1:6" hidden="1">
      <c r="A1165" s="123" t="s">
        <v>65</v>
      </c>
      <c r="B1165" s="390">
        <f ca="1">IFERROR(INDIRECT($B$2&amp;"!"&amp;C1165&amp;D1165),"")</f>
        <v>0</v>
      </c>
      <c r="C1165" s="280" t="s">
        <v>127</v>
      </c>
      <c r="D1165" s="281">
        <f t="shared" ca="1" si="75"/>
        <v>64</v>
      </c>
      <c r="E1165" s="282">
        <v>9</v>
      </c>
      <c r="F1165" s="105" t="str" cm="1">
        <f t="array" aca="1" ref="F1165" ca="1">IF(OR(INDIRECT($B$2&amp;"!AJ14")=$B$917,B1165=0),"",REPT(" ",E1165)&amp;"},")</f>
        <v/>
      </c>
    </row>
    <row r="1166" spans="1:6" hidden="1">
      <c r="A1166" s="123">
        <f ca="1">IFERROR(INDIRECT($B$2&amp;"!"&amp;"C"&amp;D1166),"")</f>
        <v>0</v>
      </c>
      <c r="B1166" s="390">
        <f ca="1">IFERROR(INDIRECT($B$2&amp;"!"&amp;C1166&amp;D1166),"")</f>
        <v>0</v>
      </c>
      <c r="C1166" s="281" t="s">
        <v>127</v>
      </c>
      <c r="D1166" s="281">
        <f t="shared" ca="1" si="75"/>
        <v>65</v>
      </c>
      <c r="E1166" s="282">
        <v>9</v>
      </c>
      <c r="F1166" s="105" t="str">
        <f ca="1">IF(B1166=0,"",REPT(" ",E1166)&amp;"{ column: "&amp;CHAR(34)&amp;A1166&amp;CHAR(34)&amp;",")</f>
        <v/>
      </c>
    </row>
    <row r="1167" spans="1:6" hidden="1">
      <c r="A1167" s="123"/>
      <c r="B1167" s="390" cm="1">
        <f t="array" aca="1" ref="B1167" ca="1">INDIRECT($B$2&amp;"!"&amp;C1167&amp;D1167)</f>
        <v>0</v>
      </c>
      <c r="C1167" s="280" t="s">
        <v>127</v>
      </c>
      <c r="D1167" s="281">
        <f t="shared" ca="1" si="75"/>
        <v>65</v>
      </c>
      <c r="E1167" s="282">
        <v>12</v>
      </c>
      <c r="F1167" s="105" t="str" cm="1">
        <f t="array" aca="1" ref="F1167" ca="1">IF(OR(INDIRECT($B$2&amp;"!AJ14")=$B$917,B1167=0),"",REPT(" ",E1167)&amp;"summaryType: "&amp;CHAR(34)&amp;B1167&amp;CHAR(34)&amp;",")</f>
        <v/>
      </c>
    </row>
    <row r="1168" spans="1:6" hidden="1">
      <c r="A1168" s="123"/>
      <c r="B1168" s="390">
        <f ca="1">IFERROR(INDIRECT($B$2&amp;"!"&amp;C1168&amp;D1168),"")</f>
        <v>0</v>
      </c>
      <c r="C1168" s="280" t="s">
        <v>127</v>
      </c>
      <c r="D1168" s="281">
        <f t="shared" ca="1" si="75"/>
        <v>65</v>
      </c>
      <c r="E1168" s="282">
        <v>12</v>
      </c>
      <c r="F1168" s="105" t="str" cm="1">
        <f t="array" aca="1" ref="F1168" ca="1">IF(OR(INDIRECT($B$2&amp;"!AJ14")=$B$917,B1168=0),"",REPT(" ",E1168)&amp;"displayFormat: "&amp;CHAR(34)&amp;"{0} Items"&amp;CHAR(34)&amp;",")</f>
        <v/>
      </c>
    </row>
    <row r="1169" spans="1:6" hidden="1">
      <c r="A1169" s="123" t="s">
        <v>772</v>
      </c>
      <c r="B1169" s="390">
        <f ca="1">IFERROR(INDIRECT($B$2&amp;"!"&amp;C1169&amp;D1169),"")</f>
        <v>0</v>
      </c>
      <c r="C1169" s="280" t="s">
        <v>129</v>
      </c>
      <c r="D1169" s="281">
        <f t="shared" ca="1" si="75"/>
        <v>65</v>
      </c>
      <c r="E1169" s="282">
        <v>12</v>
      </c>
      <c r="F1169" s="105" t="str" cm="1">
        <f t="array" aca="1" ref="F1169" ca="1">IF(OR(INDIRECT($B$2&amp;"!AJ14")=$B$917,B1169=0),"",REPT(" ",E1169)&amp;A1169&amp;CHAR(34)&amp;B1169&amp;CHAR(34)&amp;",")</f>
        <v/>
      </c>
    </row>
    <row r="1170" spans="1:6" hidden="1">
      <c r="A1170" s="123" t="s">
        <v>65</v>
      </c>
      <c r="B1170" s="390">
        <f ca="1">IFERROR(INDIRECT($B$2&amp;"!"&amp;C1170&amp;D1170),"")</f>
        <v>0</v>
      </c>
      <c r="C1170" s="280" t="s">
        <v>127</v>
      </c>
      <c r="D1170" s="281">
        <f t="shared" ca="1" si="75"/>
        <v>65</v>
      </c>
      <c r="E1170" s="282">
        <v>9</v>
      </c>
      <c r="F1170" s="105" t="str" cm="1">
        <f t="array" aca="1" ref="F1170" ca="1">IF(OR(INDIRECT($B$2&amp;"!AJ14")=$B$917,B1170=0),"",REPT(" ",E1170)&amp;"},")</f>
        <v/>
      </c>
    </row>
    <row r="1171" spans="1:6" hidden="1">
      <c r="A1171" s="123">
        <f ca="1">IFERROR(INDIRECT($B$2&amp;"!"&amp;"C"&amp;D1171),"")</f>
        <v>0</v>
      </c>
      <c r="B1171" s="390">
        <f ca="1">IFERROR(INDIRECT($B$2&amp;"!"&amp;C1171&amp;D1171),"")</f>
        <v>0</v>
      </c>
      <c r="C1171" s="281" t="s">
        <v>127</v>
      </c>
      <c r="D1171" s="281">
        <f t="shared" ca="1" si="75"/>
        <v>66</v>
      </c>
      <c r="E1171" s="282">
        <v>9</v>
      </c>
      <c r="F1171" s="105" t="str">
        <f ca="1">IF(B1171=0,"",REPT(" ",E1171)&amp;"{ column: "&amp;CHAR(34)&amp;A1171&amp;CHAR(34)&amp;",")</f>
        <v/>
      </c>
    </row>
    <row r="1172" spans="1:6" hidden="1">
      <c r="A1172" s="123"/>
      <c r="B1172" s="390" cm="1">
        <f t="array" aca="1" ref="B1172" ca="1">INDIRECT($B$2&amp;"!"&amp;C1172&amp;D1172)</f>
        <v>0</v>
      </c>
      <c r="C1172" s="280" t="s">
        <v>127</v>
      </c>
      <c r="D1172" s="281">
        <f t="shared" ca="1" si="75"/>
        <v>66</v>
      </c>
      <c r="E1172" s="282">
        <v>12</v>
      </c>
      <c r="F1172" s="105" t="str" cm="1">
        <f t="array" aca="1" ref="F1172" ca="1">IF(OR(INDIRECT($B$2&amp;"!AJ14")=$B$917,B1172=0),"",REPT(" ",E1172)&amp;"summaryType: "&amp;CHAR(34)&amp;B1172&amp;CHAR(34)&amp;",")</f>
        <v/>
      </c>
    </row>
    <row r="1173" spans="1:6" hidden="1">
      <c r="A1173" s="123"/>
      <c r="B1173" s="390">
        <f ca="1">IFERROR(INDIRECT($B$2&amp;"!"&amp;C1173&amp;D1173),"")</f>
        <v>0</v>
      </c>
      <c r="C1173" s="280" t="s">
        <v>127</v>
      </c>
      <c r="D1173" s="281">
        <f t="shared" ca="1" si="75"/>
        <v>66</v>
      </c>
      <c r="E1173" s="282">
        <v>12</v>
      </c>
      <c r="F1173" s="105" t="str" cm="1">
        <f t="array" aca="1" ref="F1173" ca="1">IF(OR(INDIRECT($B$2&amp;"!AJ14")=$B$917,B1173=0),"",REPT(" ",E1173)&amp;"displayFormat: "&amp;CHAR(34)&amp;"{0} Items"&amp;CHAR(34)&amp;",")</f>
        <v/>
      </c>
    </row>
    <row r="1174" spans="1:6" hidden="1">
      <c r="A1174" s="123" t="s">
        <v>772</v>
      </c>
      <c r="B1174" s="390">
        <f ca="1">IFERROR(INDIRECT($B$2&amp;"!"&amp;C1174&amp;D1174),"")</f>
        <v>0</v>
      </c>
      <c r="C1174" s="280" t="s">
        <v>129</v>
      </c>
      <c r="D1174" s="281">
        <f t="shared" ca="1" si="75"/>
        <v>66</v>
      </c>
      <c r="E1174" s="282">
        <v>12</v>
      </c>
      <c r="F1174" s="105" t="str" cm="1">
        <f t="array" aca="1" ref="F1174" ca="1">IF(OR(INDIRECT($B$2&amp;"!AJ14")=$B$917,B1174=0),"",REPT(" ",E1174)&amp;A1174&amp;CHAR(34)&amp;B1174&amp;CHAR(34)&amp;",")</f>
        <v/>
      </c>
    </row>
    <row r="1175" spans="1:6" hidden="1">
      <c r="A1175" s="123" t="s">
        <v>65</v>
      </c>
      <c r="B1175" s="390">
        <f ca="1">IFERROR(INDIRECT($B$2&amp;"!"&amp;C1175&amp;D1175),"")</f>
        <v>0</v>
      </c>
      <c r="C1175" s="280" t="s">
        <v>127</v>
      </c>
      <c r="D1175" s="281">
        <f t="shared" ca="1" si="75"/>
        <v>66</v>
      </c>
      <c r="E1175" s="282">
        <v>9</v>
      </c>
      <c r="F1175" s="105" t="str" cm="1">
        <f t="array" aca="1" ref="F1175" ca="1">IF(OR(INDIRECT($B$2&amp;"!AJ14")=$B$917,B1175=0),"",REPT(" ",E1175)&amp;"},")</f>
        <v/>
      </c>
    </row>
    <row r="1176" spans="1:6" hidden="1">
      <c r="A1176" s="123">
        <f ca="1">IFERROR(INDIRECT($B$2&amp;"!"&amp;"C"&amp;D1176),"")</f>
        <v>0</v>
      </c>
      <c r="B1176" s="390">
        <f ca="1">IFERROR(INDIRECT($B$2&amp;"!"&amp;C1176&amp;D1176),"")</f>
        <v>0</v>
      </c>
      <c r="C1176" s="281" t="s">
        <v>127</v>
      </c>
      <c r="D1176" s="281">
        <f t="shared" ca="1" si="75"/>
        <v>67</v>
      </c>
      <c r="E1176" s="282">
        <v>9</v>
      </c>
      <c r="F1176" s="105" t="str">
        <f ca="1">IF(B1176=0,"",REPT(" ",E1176)&amp;"{ column: "&amp;CHAR(34)&amp;A1176&amp;CHAR(34)&amp;",")</f>
        <v/>
      </c>
    </row>
    <row r="1177" spans="1:6" hidden="1">
      <c r="A1177" s="123"/>
      <c r="B1177" s="390" cm="1">
        <f t="array" aca="1" ref="B1177" ca="1">INDIRECT($B$2&amp;"!"&amp;C1177&amp;D1177)</f>
        <v>0</v>
      </c>
      <c r="C1177" s="280" t="s">
        <v>127</v>
      </c>
      <c r="D1177" s="281">
        <f t="shared" ca="1" si="75"/>
        <v>67</v>
      </c>
      <c r="E1177" s="282">
        <v>12</v>
      </c>
      <c r="F1177" s="105" t="str" cm="1">
        <f t="array" aca="1" ref="F1177" ca="1">IF(OR(INDIRECT($B$2&amp;"!AJ14")=$B$917,B1177=0),"",REPT(" ",E1177)&amp;"summaryType: "&amp;CHAR(34)&amp;B1177&amp;CHAR(34)&amp;",")</f>
        <v/>
      </c>
    </row>
    <row r="1178" spans="1:6" hidden="1">
      <c r="A1178" s="123"/>
      <c r="B1178" s="390">
        <f ca="1">IFERROR(INDIRECT($B$2&amp;"!"&amp;C1178&amp;D1178),"")</f>
        <v>0</v>
      </c>
      <c r="C1178" s="280" t="s">
        <v>127</v>
      </c>
      <c r="D1178" s="281">
        <f t="shared" ref="D1178:D1241" ca="1" si="76">IF(TRIM(A1177)="N",1,0)+D1177</f>
        <v>67</v>
      </c>
      <c r="E1178" s="282">
        <v>12</v>
      </c>
      <c r="F1178" s="105" t="str" cm="1">
        <f t="array" aca="1" ref="F1178" ca="1">IF(OR(INDIRECT($B$2&amp;"!AJ14")=$B$917,B1178=0),"",REPT(" ",E1178)&amp;"displayFormat: "&amp;CHAR(34)&amp;"{0} Items"&amp;CHAR(34)&amp;",")</f>
        <v/>
      </c>
    </row>
    <row r="1179" spans="1:6" hidden="1">
      <c r="A1179" s="123" t="s">
        <v>772</v>
      </c>
      <c r="B1179" s="390">
        <f ca="1">IFERROR(INDIRECT($B$2&amp;"!"&amp;C1179&amp;D1179),"")</f>
        <v>0</v>
      </c>
      <c r="C1179" s="280" t="s">
        <v>129</v>
      </c>
      <c r="D1179" s="281">
        <f t="shared" ca="1" si="76"/>
        <v>67</v>
      </c>
      <c r="E1179" s="282">
        <v>12</v>
      </c>
      <c r="F1179" s="105" t="str" cm="1">
        <f t="array" aca="1" ref="F1179" ca="1">IF(OR(INDIRECT($B$2&amp;"!AJ14")=$B$917,B1179=0),"",REPT(" ",E1179)&amp;A1179&amp;CHAR(34)&amp;B1179&amp;CHAR(34)&amp;",")</f>
        <v/>
      </c>
    </row>
    <row r="1180" spans="1:6" hidden="1">
      <c r="A1180" s="123" t="s">
        <v>65</v>
      </c>
      <c r="B1180" s="390">
        <f ca="1">IFERROR(INDIRECT($B$2&amp;"!"&amp;C1180&amp;D1180),"")</f>
        <v>0</v>
      </c>
      <c r="C1180" s="280" t="s">
        <v>127</v>
      </c>
      <c r="D1180" s="281">
        <f t="shared" ca="1" si="76"/>
        <v>67</v>
      </c>
      <c r="E1180" s="282">
        <v>9</v>
      </c>
      <c r="F1180" s="105" t="str" cm="1">
        <f t="array" aca="1" ref="F1180" ca="1">IF(OR(INDIRECT($B$2&amp;"!AJ14")=$B$917,B1180=0),"",REPT(" ",E1180)&amp;"},")</f>
        <v/>
      </c>
    </row>
    <row r="1181" spans="1:6" hidden="1">
      <c r="A1181" s="123">
        <f ca="1">IFERROR(INDIRECT($B$2&amp;"!"&amp;"C"&amp;D1181),"")</f>
        <v>0</v>
      </c>
      <c r="B1181" s="390">
        <f ca="1">IFERROR(INDIRECT($B$2&amp;"!"&amp;C1181&amp;D1181),"")</f>
        <v>0</v>
      </c>
      <c r="C1181" s="281" t="s">
        <v>127</v>
      </c>
      <c r="D1181" s="281">
        <f t="shared" ca="1" si="76"/>
        <v>68</v>
      </c>
      <c r="E1181" s="282">
        <v>9</v>
      </c>
      <c r="F1181" s="105" t="str">
        <f ca="1">IF(B1181=0,"",REPT(" ",E1181)&amp;"{ column: "&amp;CHAR(34)&amp;A1181&amp;CHAR(34)&amp;",")</f>
        <v/>
      </c>
    </row>
    <row r="1182" spans="1:6" hidden="1">
      <c r="A1182" s="123"/>
      <c r="B1182" s="390" cm="1">
        <f t="array" aca="1" ref="B1182" ca="1">INDIRECT($B$2&amp;"!"&amp;C1182&amp;D1182)</f>
        <v>0</v>
      </c>
      <c r="C1182" s="280" t="s">
        <v>127</v>
      </c>
      <c r="D1182" s="281">
        <f t="shared" ca="1" si="76"/>
        <v>68</v>
      </c>
      <c r="E1182" s="282">
        <v>12</v>
      </c>
      <c r="F1182" s="105" t="str" cm="1">
        <f t="array" aca="1" ref="F1182" ca="1">IF(OR(INDIRECT($B$2&amp;"!AJ14")=$B$917,B1182=0),"",REPT(" ",E1182)&amp;"summaryType: "&amp;CHAR(34)&amp;B1182&amp;CHAR(34)&amp;",")</f>
        <v/>
      </c>
    </row>
    <row r="1183" spans="1:6" hidden="1">
      <c r="A1183" s="123"/>
      <c r="B1183" s="390">
        <f ca="1">IFERROR(INDIRECT($B$2&amp;"!"&amp;C1183&amp;D1183),"")</f>
        <v>0</v>
      </c>
      <c r="C1183" s="280" t="s">
        <v>127</v>
      </c>
      <c r="D1183" s="281">
        <f t="shared" ca="1" si="76"/>
        <v>68</v>
      </c>
      <c r="E1183" s="282">
        <v>12</v>
      </c>
      <c r="F1183" s="105" t="str" cm="1">
        <f t="array" aca="1" ref="F1183" ca="1">IF(OR(INDIRECT($B$2&amp;"!AJ14")=$B$917,B1183=0),"",REPT(" ",E1183)&amp;"displayFormat: "&amp;CHAR(34)&amp;"{0} Items"&amp;CHAR(34)&amp;",")</f>
        <v/>
      </c>
    </row>
    <row r="1184" spans="1:6" hidden="1">
      <c r="A1184" s="123" t="s">
        <v>772</v>
      </c>
      <c r="B1184" s="390">
        <f ca="1">IFERROR(INDIRECT($B$2&amp;"!"&amp;C1184&amp;D1184),"")</f>
        <v>0</v>
      </c>
      <c r="C1184" s="280" t="s">
        <v>129</v>
      </c>
      <c r="D1184" s="281">
        <f t="shared" ca="1" si="76"/>
        <v>68</v>
      </c>
      <c r="E1184" s="282">
        <v>12</v>
      </c>
      <c r="F1184" s="105" t="str" cm="1">
        <f t="array" aca="1" ref="F1184" ca="1">IF(OR(INDIRECT($B$2&amp;"!AJ14")=$B$917,B1184=0),"",REPT(" ",E1184)&amp;A1184&amp;CHAR(34)&amp;B1184&amp;CHAR(34)&amp;",")</f>
        <v/>
      </c>
    </row>
    <row r="1185" spans="1:6" hidden="1">
      <c r="A1185" s="123" t="s">
        <v>65</v>
      </c>
      <c r="B1185" s="390">
        <f ca="1">IFERROR(INDIRECT($B$2&amp;"!"&amp;C1185&amp;D1185),"")</f>
        <v>0</v>
      </c>
      <c r="C1185" s="280" t="s">
        <v>127</v>
      </c>
      <c r="D1185" s="281">
        <f t="shared" ca="1" si="76"/>
        <v>68</v>
      </c>
      <c r="E1185" s="282">
        <v>9</v>
      </c>
      <c r="F1185" s="105" t="str" cm="1">
        <f t="array" aca="1" ref="F1185" ca="1">IF(OR(INDIRECT($B$2&amp;"!AJ14")=$B$917,B1185=0),"",REPT(" ",E1185)&amp;"},")</f>
        <v/>
      </c>
    </row>
    <row r="1186" spans="1:6" hidden="1">
      <c r="A1186" s="123">
        <f ca="1">IFERROR(INDIRECT($B$2&amp;"!"&amp;"C"&amp;D1186),"")</f>
        <v>0</v>
      </c>
      <c r="B1186" s="390">
        <f ca="1">IFERROR(INDIRECT($B$2&amp;"!"&amp;C1186&amp;D1186),"")</f>
        <v>0</v>
      </c>
      <c r="C1186" s="281" t="s">
        <v>127</v>
      </c>
      <c r="D1186" s="281">
        <f t="shared" ca="1" si="76"/>
        <v>69</v>
      </c>
      <c r="E1186" s="282">
        <v>9</v>
      </c>
      <c r="F1186" s="105" t="str">
        <f ca="1">IF(B1186=0,"",REPT(" ",E1186)&amp;"{ column: "&amp;CHAR(34)&amp;A1186&amp;CHAR(34)&amp;",")</f>
        <v/>
      </c>
    </row>
    <row r="1187" spans="1:6" hidden="1">
      <c r="A1187" s="123"/>
      <c r="B1187" s="390" cm="1">
        <f t="array" aca="1" ref="B1187" ca="1">INDIRECT($B$2&amp;"!"&amp;C1187&amp;D1187)</f>
        <v>0</v>
      </c>
      <c r="C1187" s="280" t="s">
        <v>127</v>
      </c>
      <c r="D1187" s="281">
        <f t="shared" ca="1" si="76"/>
        <v>69</v>
      </c>
      <c r="E1187" s="282">
        <v>12</v>
      </c>
      <c r="F1187" s="105" t="str" cm="1">
        <f t="array" aca="1" ref="F1187" ca="1">IF(OR(INDIRECT($B$2&amp;"!AJ14")=$B$917,B1187=0),"",REPT(" ",E1187)&amp;"summaryType: "&amp;CHAR(34)&amp;B1187&amp;CHAR(34)&amp;",")</f>
        <v/>
      </c>
    </row>
    <row r="1188" spans="1:6" hidden="1">
      <c r="A1188" s="123"/>
      <c r="B1188" s="390">
        <f ca="1">IFERROR(INDIRECT($B$2&amp;"!"&amp;C1188&amp;D1188),"")</f>
        <v>0</v>
      </c>
      <c r="C1188" s="280" t="s">
        <v>127</v>
      </c>
      <c r="D1188" s="281">
        <f t="shared" ca="1" si="76"/>
        <v>69</v>
      </c>
      <c r="E1188" s="282">
        <v>12</v>
      </c>
      <c r="F1188" s="105" t="str" cm="1">
        <f t="array" aca="1" ref="F1188" ca="1">IF(OR(INDIRECT($B$2&amp;"!AJ14")=$B$917,B1188=0),"",REPT(" ",E1188)&amp;"displayFormat: "&amp;CHAR(34)&amp;"{0} Items"&amp;CHAR(34)&amp;",")</f>
        <v/>
      </c>
    </row>
    <row r="1189" spans="1:6" hidden="1">
      <c r="A1189" s="123" t="s">
        <v>772</v>
      </c>
      <c r="B1189" s="390">
        <f ca="1">IFERROR(INDIRECT($B$2&amp;"!"&amp;C1189&amp;D1189),"")</f>
        <v>0</v>
      </c>
      <c r="C1189" s="280" t="s">
        <v>129</v>
      </c>
      <c r="D1189" s="281">
        <f t="shared" ca="1" si="76"/>
        <v>69</v>
      </c>
      <c r="E1189" s="282">
        <v>12</v>
      </c>
      <c r="F1189" s="105" t="str" cm="1">
        <f t="array" aca="1" ref="F1189" ca="1">IF(OR(INDIRECT($B$2&amp;"!AJ14")=$B$917,B1189=0),"",REPT(" ",E1189)&amp;A1189&amp;CHAR(34)&amp;B1189&amp;CHAR(34)&amp;",")</f>
        <v/>
      </c>
    </row>
    <row r="1190" spans="1:6" hidden="1">
      <c r="A1190" s="123" t="s">
        <v>65</v>
      </c>
      <c r="B1190" s="390">
        <f ca="1">IFERROR(INDIRECT($B$2&amp;"!"&amp;C1190&amp;D1190),"")</f>
        <v>0</v>
      </c>
      <c r="C1190" s="280" t="s">
        <v>127</v>
      </c>
      <c r="D1190" s="281">
        <f t="shared" ca="1" si="76"/>
        <v>69</v>
      </c>
      <c r="E1190" s="282">
        <v>9</v>
      </c>
      <c r="F1190" s="105" t="str" cm="1">
        <f t="array" aca="1" ref="F1190" ca="1">IF(OR(INDIRECT($B$2&amp;"!AJ14")=$B$917,B1190=0),"",REPT(" ",E1190)&amp;"},")</f>
        <v/>
      </c>
    </row>
    <row r="1191" spans="1:6" hidden="1">
      <c r="A1191" s="123">
        <f ca="1">IFERROR(INDIRECT($B$2&amp;"!"&amp;"C"&amp;D1191),"")</f>
        <v>0</v>
      </c>
      <c r="B1191" s="390">
        <f ca="1">IFERROR(INDIRECT($B$2&amp;"!"&amp;C1191&amp;D1191),"")</f>
        <v>0</v>
      </c>
      <c r="C1191" s="281" t="s">
        <v>127</v>
      </c>
      <c r="D1191" s="281">
        <f t="shared" ca="1" si="76"/>
        <v>70</v>
      </c>
      <c r="E1191" s="282">
        <v>9</v>
      </c>
      <c r="F1191" s="105" t="str">
        <f ca="1">IF(B1191=0,"",REPT(" ",E1191)&amp;"{ column: "&amp;CHAR(34)&amp;A1191&amp;CHAR(34)&amp;",")</f>
        <v/>
      </c>
    </row>
    <row r="1192" spans="1:6" hidden="1">
      <c r="A1192" s="123"/>
      <c r="B1192" s="390" cm="1">
        <f t="array" aca="1" ref="B1192" ca="1">INDIRECT($B$2&amp;"!"&amp;C1192&amp;D1192)</f>
        <v>0</v>
      </c>
      <c r="C1192" s="280" t="s">
        <v>127</v>
      </c>
      <c r="D1192" s="281">
        <f t="shared" ca="1" si="76"/>
        <v>70</v>
      </c>
      <c r="E1192" s="282">
        <v>12</v>
      </c>
      <c r="F1192" s="105" t="str" cm="1">
        <f t="array" aca="1" ref="F1192" ca="1">IF(OR(INDIRECT($B$2&amp;"!AJ14")=$B$917,B1192=0),"",REPT(" ",E1192)&amp;"summaryType: "&amp;CHAR(34)&amp;B1192&amp;CHAR(34)&amp;",")</f>
        <v/>
      </c>
    </row>
    <row r="1193" spans="1:6" hidden="1">
      <c r="A1193" s="123"/>
      <c r="B1193" s="390">
        <f ca="1">IFERROR(INDIRECT($B$2&amp;"!"&amp;C1193&amp;D1193),"")</f>
        <v>0</v>
      </c>
      <c r="C1193" s="280" t="s">
        <v>127</v>
      </c>
      <c r="D1193" s="281">
        <f t="shared" ca="1" si="76"/>
        <v>70</v>
      </c>
      <c r="E1193" s="282">
        <v>12</v>
      </c>
      <c r="F1193" s="105" t="str" cm="1">
        <f t="array" aca="1" ref="F1193" ca="1">IF(OR(INDIRECT($B$2&amp;"!AJ14")=$B$917,B1193=0),"",REPT(" ",E1193)&amp;"displayFormat: "&amp;CHAR(34)&amp;"{0} Items"&amp;CHAR(34)&amp;",")</f>
        <v/>
      </c>
    </row>
    <row r="1194" spans="1:6" hidden="1">
      <c r="A1194" s="123" t="s">
        <v>772</v>
      </c>
      <c r="B1194" s="390">
        <f ca="1">IFERROR(INDIRECT($B$2&amp;"!"&amp;C1194&amp;D1194),"")</f>
        <v>0</v>
      </c>
      <c r="C1194" s="280" t="s">
        <v>129</v>
      </c>
      <c r="D1194" s="281">
        <f t="shared" ca="1" si="76"/>
        <v>70</v>
      </c>
      <c r="E1194" s="282">
        <v>12</v>
      </c>
      <c r="F1194" s="105" t="str" cm="1">
        <f t="array" aca="1" ref="F1194" ca="1">IF(OR(INDIRECT($B$2&amp;"!AJ14")=$B$917,B1194=0),"",REPT(" ",E1194)&amp;A1194&amp;CHAR(34)&amp;B1194&amp;CHAR(34)&amp;",")</f>
        <v/>
      </c>
    </row>
    <row r="1195" spans="1:6" hidden="1">
      <c r="A1195" s="123" t="s">
        <v>65</v>
      </c>
      <c r="B1195" s="390">
        <f ca="1">IFERROR(INDIRECT($B$2&amp;"!"&amp;C1195&amp;D1195),"")</f>
        <v>0</v>
      </c>
      <c r="C1195" s="280" t="s">
        <v>127</v>
      </c>
      <c r="D1195" s="281">
        <f t="shared" ca="1" si="76"/>
        <v>70</v>
      </c>
      <c r="E1195" s="282">
        <v>9</v>
      </c>
      <c r="F1195" s="105" t="str" cm="1">
        <f t="array" aca="1" ref="F1195" ca="1">IF(OR(INDIRECT($B$2&amp;"!AJ14")=$B$917,B1195=0),"",REPT(" ",E1195)&amp;"},")</f>
        <v/>
      </c>
    </row>
    <row r="1196" spans="1:6" hidden="1">
      <c r="A1196" s="123">
        <f ca="1">IFERROR(INDIRECT($B$2&amp;"!"&amp;"C"&amp;D1196),"")</f>
        <v>0</v>
      </c>
      <c r="B1196" s="390">
        <f ca="1">IFERROR(INDIRECT($B$2&amp;"!"&amp;C1196&amp;D1196),"")</f>
        <v>0</v>
      </c>
      <c r="C1196" s="281" t="s">
        <v>127</v>
      </c>
      <c r="D1196" s="281">
        <f t="shared" ca="1" si="76"/>
        <v>71</v>
      </c>
      <c r="E1196" s="282">
        <v>9</v>
      </c>
      <c r="F1196" s="105" t="str">
        <f ca="1">IF(B1196=0,"",REPT(" ",E1196)&amp;"{ column: "&amp;CHAR(34)&amp;A1196&amp;CHAR(34)&amp;",")</f>
        <v/>
      </c>
    </row>
    <row r="1197" spans="1:6" hidden="1">
      <c r="A1197" s="123"/>
      <c r="B1197" s="390" cm="1">
        <f t="array" aca="1" ref="B1197" ca="1">INDIRECT($B$2&amp;"!"&amp;C1197&amp;D1197)</f>
        <v>0</v>
      </c>
      <c r="C1197" s="280" t="s">
        <v>127</v>
      </c>
      <c r="D1197" s="281">
        <f t="shared" ca="1" si="76"/>
        <v>71</v>
      </c>
      <c r="E1197" s="282">
        <v>12</v>
      </c>
      <c r="F1197" s="105" t="str" cm="1">
        <f t="array" aca="1" ref="F1197" ca="1">IF(OR(INDIRECT($B$2&amp;"!AJ14")=$B$917,B1197=0),"",REPT(" ",E1197)&amp;"summaryType: "&amp;CHAR(34)&amp;B1197&amp;CHAR(34)&amp;",")</f>
        <v/>
      </c>
    </row>
    <row r="1198" spans="1:6" hidden="1">
      <c r="A1198" s="123"/>
      <c r="B1198" s="390">
        <f ca="1">IFERROR(INDIRECT($B$2&amp;"!"&amp;C1198&amp;D1198),"")</f>
        <v>0</v>
      </c>
      <c r="C1198" s="280" t="s">
        <v>127</v>
      </c>
      <c r="D1198" s="281">
        <f t="shared" ca="1" si="76"/>
        <v>71</v>
      </c>
      <c r="E1198" s="282">
        <v>12</v>
      </c>
      <c r="F1198" s="105" t="str" cm="1">
        <f t="array" aca="1" ref="F1198" ca="1">IF(OR(INDIRECT($B$2&amp;"!AJ14")=$B$917,B1198=0),"",REPT(" ",E1198)&amp;"displayFormat: "&amp;CHAR(34)&amp;"{0} Items"&amp;CHAR(34)&amp;",")</f>
        <v/>
      </c>
    </row>
    <row r="1199" spans="1:6" hidden="1">
      <c r="A1199" s="123" t="s">
        <v>772</v>
      </c>
      <c r="B1199" s="390">
        <f ca="1">IFERROR(INDIRECT($B$2&amp;"!"&amp;C1199&amp;D1199),"")</f>
        <v>0</v>
      </c>
      <c r="C1199" s="280" t="s">
        <v>129</v>
      </c>
      <c r="D1199" s="281">
        <f t="shared" ca="1" si="76"/>
        <v>71</v>
      </c>
      <c r="E1199" s="282">
        <v>12</v>
      </c>
      <c r="F1199" s="105" t="str" cm="1">
        <f t="array" aca="1" ref="F1199" ca="1">IF(OR(INDIRECT($B$2&amp;"!AJ14")=$B$917,B1199=0),"",REPT(" ",E1199)&amp;A1199&amp;CHAR(34)&amp;B1199&amp;CHAR(34)&amp;",")</f>
        <v/>
      </c>
    </row>
    <row r="1200" spans="1:6" hidden="1">
      <c r="A1200" s="123" t="s">
        <v>65</v>
      </c>
      <c r="B1200" s="390">
        <f ca="1">IFERROR(INDIRECT($B$2&amp;"!"&amp;C1200&amp;D1200),"")</f>
        <v>0</v>
      </c>
      <c r="C1200" s="280" t="s">
        <v>127</v>
      </c>
      <c r="D1200" s="281">
        <f t="shared" ca="1" si="76"/>
        <v>71</v>
      </c>
      <c r="E1200" s="282">
        <v>9</v>
      </c>
      <c r="F1200" s="105" t="str" cm="1">
        <f t="array" aca="1" ref="F1200" ca="1">IF(OR(INDIRECT($B$2&amp;"!AJ14")=$B$917,B1200=0),"",REPT(" ",E1200)&amp;"},")</f>
        <v/>
      </c>
    </row>
    <row r="1201" spans="1:6" hidden="1">
      <c r="A1201" s="123">
        <f ca="1">IFERROR(INDIRECT($B$2&amp;"!"&amp;"C"&amp;D1201),"")</f>
        <v>0</v>
      </c>
      <c r="B1201" s="390">
        <f ca="1">IFERROR(INDIRECT($B$2&amp;"!"&amp;C1201&amp;D1201),"")</f>
        <v>0</v>
      </c>
      <c r="C1201" s="281" t="s">
        <v>127</v>
      </c>
      <c r="D1201" s="281">
        <f t="shared" ca="1" si="76"/>
        <v>72</v>
      </c>
      <c r="E1201" s="282">
        <v>9</v>
      </c>
      <c r="F1201" s="105" t="str">
        <f ca="1">IF(B1201=0,"",REPT(" ",E1201)&amp;"{ column: "&amp;CHAR(34)&amp;A1201&amp;CHAR(34)&amp;",")</f>
        <v/>
      </c>
    </row>
    <row r="1202" spans="1:6" hidden="1">
      <c r="A1202" s="123"/>
      <c r="B1202" s="390" cm="1">
        <f t="array" aca="1" ref="B1202" ca="1">INDIRECT($B$2&amp;"!"&amp;C1202&amp;D1202)</f>
        <v>0</v>
      </c>
      <c r="C1202" s="280" t="s">
        <v>127</v>
      </c>
      <c r="D1202" s="281">
        <f t="shared" ca="1" si="76"/>
        <v>72</v>
      </c>
      <c r="E1202" s="282">
        <v>12</v>
      </c>
      <c r="F1202" s="105" t="str" cm="1">
        <f t="array" aca="1" ref="F1202" ca="1">IF(OR(INDIRECT($B$2&amp;"!AJ14")=$B$917,B1202=0),"",REPT(" ",E1202)&amp;"summaryType: "&amp;CHAR(34)&amp;B1202&amp;CHAR(34)&amp;",")</f>
        <v/>
      </c>
    </row>
    <row r="1203" spans="1:6" hidden="1">
      <c r="A1203" s="123"/>
      <c r="B1203" s="390">
        <f ca="1">IFERROR(INDIRECT($B$2&amp;"!"&amp;C1203&amp;D1203),"")</f>
        <v>0</v>
      </c>
      <c r="C1203" s="280" t="s">
        <v>127</v>
      </c>
      <c r="D1203" s="281">
        <f t="shared" ca="1" si="76"/>
        <v>72</v>
      </c>
      <c r="E1203" s="282">
        <v>12</v>
      </c>
      <c r="F1203" s="105" t="str" cm="1">
        <f t="array" aca="1" ref="F1203" ca="1">IF(OR(INDIRECT($B$2&amp;"!AJ14")=$B$917,B1203=0),"",REPT(" ",E1203)&amp;"displayFormat: "&amp;CHAR(34)&amp;"{0} Items"&amp;CHAR(34)&amp;",")</f>
        <v/>
      </c>
    </row>
    <row r="1204" spans="1:6" hidden="1">
      <c r="A1204" s="123" t="s">
        <v>772</v>
      </c>
      <c r="B1204" s="390">
        <f ca="1">IFERROR(INDIRECT($B$2&amp;"!"&amp;C1204&amp;D1204),"")</f>
        <v>0</v>
      </c>
      <c r="C1204" s="280" t="s">
        <v>129</v>
      </c>
      <c r="D1204" s="281">
        <f t="shared" ca="1" si="76"/>
        <v>72</v>
      </c>
      <c r="E1204" s="282">
        <v>12</v>
      </c>
      <c r="F1204" s="105" t="str" cm="1">
        <f t="array" aca="1" ref="F1204" ca="1">IF(OR(INDIRECT($B$2&amp;"!AJ14")=$B$917,B1204=0),"",REPT(" ",E1204)&amp;A1204&amp;CHAR(34)&amp;B1204&amp;CHAR(34)&amp;",")</f>
        <v/>
      </c>
    </row>
    <row r="1205" spans="1:6" hidden="1">
      <c r="A1205" s="123" t="s">
        <v>65</v>
      </c>
      <c r="B1205" s="390">
        <f ca="1">IFERROR(INDIRECT($B$2&amp;"!"&amp;C1205&amp;D1205),"")</f>
        <v>0</v>
      </c>
      <c r="C1205" s="280" t="s">
        <v>127</v>
      </c>
      <c r="D1205" s="281">
        <f t="shared" ca="1" si="76"/>
        <v>72</v>
      </c>
      <c r="E1205" s="282">
        <v>9</v>
      </c>
      <c r="F1205" s="105" t="str" cm="1">
        <f t="array" aca="1" ref="F1205" ca="1">IF(OR(INDIRECT($B$2&amp;"!AJ14")=$B$917,B1205=0),"",REPT(" ",E1205)&amp;"},")</f>
        <v/>
      </c>
    </row>
    <row r="1206" spans="1:6" hidden="1">
      <c r="A1206" s="123">
        <f ca="1">IFERROR(INDIRECT($B$2&amp;"!"&amp;"C"&amp;D1206),"")</f>
        <v>0</v>
      </c>
      <c r="B1206" s="390">
        <f ca="1">IFERROR(INDIRECT($B$2&amp;"!"&amp;C1206&amp;D1206),"")</f>
        <v>0</v>
      </c>
      <c r="C1206" s="281" t="s">
        <v>127</v>
      </c>
      <c r="D1206" s="281">
        <f t="shared" ca="1" si="76"/>
        <v>73</v>
      </c>
      <c r="E1206" s="282">
        <v>9</v>
      </c>
      <c r="F1206" s="105" t="str">
        <f ca="1">IF(B1206=0,"",REPT(" ",E1206)&amp;"{ column: "&amp;CHAR(34)&amp;A1206&amp;CHAR(34)&amp;",")</f>
        <v/>
      </c>
    </row>
    <row r="1207" spans="1:6" hidden="1">
      <c r="A1207" s="123"/>
      <c r="B1207" s="390" cm="1">
        <f t="array" aca="1" ref="B1207" ca="1">INDIRECT($B$2&amp;"!"&amp;C1207&amp;D1207)</f>
        <v>0</v>
      </c>
      <c r="C1207" s="280" t="s">
        <v>127</v>
      </c>
      <c r="D1207" s="281">
        <f t="shared" ca="1" si="76"/>
        <v>73</v>
      </c>
      <c r="E1207" s="282">
        <v>12</v>
      </c>
      <c r="F1207" s="105" t="str" cm="1">
        <f t="array" aca="1" ref="F1207" ca="1">IF(OR(INDIRECT($B$2&amp;"!AJ14")=$B$917,B1207=0),"",REPT(" ",E1207)&amp;"summaryType: "&amp;CHAR(34)&amp;B1207&amp;CHAR(34)&amp;",")</f>
        <v/>
      </c>
    </row>
    <row r="1208" spans="1:6" hidden="1">
      <c r="A1208" s="123"/>
      <c r="B1208" s="390">
        <f ca="1">IFERROR(INDIRECT($B$2&amp;"!"&amp;C1208&amp;D1208),"")</f>
        <v>0</v>
      </c>
      <c r="C1208" s="280" t="s">
        <v>127</v>
      </c>
      <c r="D1208" s="281">
        <f t="shared" ca="1" si="76"/>
        <v>73</v>
      </c>
      <c r="E1208" s="282">
        <v>12</v>
      </c>
      <c r="F1208" s="105" t="str" cm="1">
        <f t="array" aca="1" ref="F1208" ca="1">IF(OR(INDIRECT($B$2&amp;"!AJ14")=$B$917,B1208=0),"",REPT(" ",E1208)&amp;"displayFormat: "&amp;CHAR(34)&amp;"{0} Items"&amp;CHAR(34)&amp;",")</f>
        <v/>
      </c>
    </row>
    <row r="1209" spans="1:6" hidden="1">
      <c r="A1209" s="123" t="s">
        <v>772</v>
      </c>
      <c r="B1209" s="390">
        <f ca="1">IFERROR(INDIRECT($B$2&amp;"!"&amp;C1209&amp;D1209),"")</f>
        <v>0</v>
      </c>
      <c r="C1209" s="280" t="s">
        <v>129</v>
      </c>
      <c r="D1209" s="281">
        <f t="shared" ca="1" si="76"/>
        <v>73</v>
      </c>
      <c r="E1209" s="282">
        <v>12</v>
      </c>
      <c r="F1209" s="105" t="str" cm="1">
        <f t="array" aca="1" ref="F1209" ca="1">IF(OR(INDIRECT($B$2&amp;"!AJ14")=$B$917,B1209=0),"",REPT(" ",E1209)&amp;A1209&amp;CHAR(34)&amp;B1209&amp;CHAR(34)&amp;",")</f>
        <v/>
      </c>
    </row>
    <row r="1210" spans="1:6" hidden="1">
      <c r="A1210" s="123" t="s">
        <v>65</v>
      </c>
      <c r="B1210" s="390">
        <f ca="1">IFERROR(INDIRECT($B$2&amp;"!"&amp;C1210&amp;D1210),"")</f>
        <v>0</v>
      </c>
      <c r="C1210" s="280" t="s">
        <v>127</v>
      </c>
      <c r="D1210" s="281">
        <f t="shared" ca="1" si="76"/>
        <v>73</v>
      </c>
      <c r="E1210" s="282">
        <v>9</v>
      </c>
      <c r="F1210" s="105" t="str" cm="1">
        <f t="array" aca="1" ref="F1210" ca="1">IF(OR(INDIRECT($B$2&amp;"!AJ14")=$B$917,B1210=0),"",REPT(" ",E1210)&amp;"},")</f>
        <v/>
      </c>
    </row>
    <row r="1211" spans="1:6" hidden="1">
      <c r="A1211" s="123">
        <f ca="1">IFERROR(INDIRECT($B$2&amp;"!"&amp;"C"&amp;D1211),"")</f>
        <v>0</v>
      </c>
      <c r="B1211" s="390">
        <f ca="1">IFERROR(INDIRECT($B$2&amp;"!"&amp;C1211&amp;D1211),"")</f>
        <v>0</v>
      </c>
      <c r="C1211" s="281" t="s">
        <v>127</v>
      </c>
      <c r="D1211" s="281">
        <f t="shared" ca="1" si="76"/>
        <v>74</v>
      </c>
      <c r="E1211" s="282">
        <v>9</v>
      </c>
      <c r="F1211" s="105" t="str">
        <f ca="1">IF(B1211=0,"",REPT(" ",E1211)&amp;"{ column: "&amp;CHAR(34)&amp;A1211&amp;CHAR(34)&amp;",")</f>
        <v/>
      </c>
    </row>
    <row r="1212" spans="1:6" hidden="1">
      <c r="A1212" s="123"/>
      <c r="B1212" s="390" cm="1">
        <f t="array" aca="1" ref="B1212" ca="1">INDIRECT($B$2&amp;"!"&amp;C1212&amp;D1212)</f>
        <v>0</v>
      </c>
      <c r="C1212" s="280" t="s">
        <v>127</v>
      </c>
      <c r="D1212" s="281">
        <f t="shared" ca="1" si="76"/>
        <v>74</v>
      </c>
      <c r="E1212" s="282">
        <v>12</v>
      </c>
      <c r="F1212" s="105" t="str" cm="1">
        <f t="array" aca="1" ref="F1212" ca="1">IF(OR(INDIRECT($B$2&amp;"!AJ14")=$B$917,B1212=0),"",REPT(" ",E1212)&amp;"summaryType: "&amp;CHAR(34)&amp;B1212&amp;CHAR(34)&amp;",")</f>
        <v/>
      </c>
    </row>
    <row r="1213" spans="1:6" hidden="1">
      <c r="A1213" s="123"/>
      <c r="B1213" s="390">
        <f ca="1">IFERROR(INDIRECT($B$2&amp;"!"&amp;C1213&amp;D1213),"")</f>
        <v>0</v>
      </c>
      <c r="C1213" s="280" t="s">
        <v>127</v>
      </c>
      <c r="D1213" s="281">
        <f t="shared" ca="1" si="76"/>
        <v>74</v>
      </c>
      <c r="E1213" s="282">
        <v>12</v>
      </c>
      <c r="F1213" s="105" t="str" cm="1">
        <f t="array" aca="1" ref="F1213" ca="1">IF(OR(INDIRECT($B$2&amp;"!AJ14")=$B$917,B1213=0),"",REPT(" ",E1213)&amp;"displayFormat: "&amp;CHAR(34)&amp;"{0} Items"&amp;CHAR(34)&amp;",")</f>
        <v/>
      </c>
    </row>
    <row r="1214" spans="1:6" hidden="1">
      <c r="A1214" s="123" t="s">
        <v>772</v>
      </c>
      <c r="B1214" s="390">
        <f ca="1">IFERROR(INDIRECT($B$2&amp;"!"&amp;C1214&amp;D1214),"")</f>
        <v>0</v>
      </c>
      <c r="C1214" s="280" t="s">
        <v>129</v>
      </c>
      <c r="D1214" s="281">
        <f t="shared" ca="1" si="76"/>
        <v>74</v>
      </c>
      <c r="E1214" s="282">
        <v>12</v>
      </c>
      <c r="F1214" s="105" t="str" cm="1">
        <f t="array" aca="1" ref="F1214" ca="1">IF(OR(INDIRECT($B$2&amp;"!AJ14")=$B$917,B1214=0),"",REPT(" ",E1214)&amp;A1214&amp;CHAR(34)&amp;B1214&amp;CHAR(34)&amp;",")</f>
        <v/>
      </c>
    </row>
    <row r="1215" spans="1:6" hidden="1">
      <c r="A1215" s="123" t="s">
        <v>65</v>
      </c>
      <c r="B1215" s="390">
        <f ca="1">IFERROR(INDIRECT($B$2&amp;"!"&amp;C1215&amp;D1215),"")</f>
        <v>0</v>
      </c>
      <c r="C1215" s="280" t="s">
        <v>127</v>
      </c>
      <c r="D1215" s="281">
        <f t="shared" ca="1" si="76"/>
        <v>74</v>
      </c>
      <c r="E1215" s="282">
        <v>9</v>
      </c>
      <c r="F1215" s="105" t="str" cm="1">
        <f t="array" aca="1" ref="F1215" ca="1">IF(OR(INDIRECT($B$2&amp;"!AJ14")=$B$917,B1215=0),"",REPT(" ",E1215)&amp;"},")</f>
        <v/>
      </c>
    </row>
    <row r="1216" spans="1:6" hidden="1">
      <c r="A1216" s="123">
        <f ca="1">IFERROR(INDIRECT($B$2&amp;"!"&amp;"C"&amp;D1216),"")</f>
        <v>0</v>
      </c>
      <c r="B1216" s="390">
        <f ca="1">IFERROR(INDIRECT($B$2&amp;"!"&amp;C1216&amp;D1216),"")</f>
        <v>0</v>
      </c>
      <c r="C1216" s="281" t="s">
        <v>127</v>
      </c>
      <c r="D1216" s="281">
        <f t="shared" ca="1" si="76"/>
        <v>75</v>
      </c>
      <c r="E1216" s="282">
        <v>9</v>
      </c>
      <c r="F1216" s="105" t="str">
        <f ca="1">IF(B1216=0,"",REPT(" ",E1216)&amp;"{ column: "&amp;CHAR(34)&amp;A1216&amp;CHAR(34)&amp;",")</f>
        <v/>
      </c>
    </row>
    <row r="1217" spans="1:6" hidden="1">
      <c r="A1217" s="123"/>
      <c r="B1217" s="390" cm="1">
        <f t="array" aca="1" ref="B1217" ca="1">INDIRECT($B$2&amp;"!"&amp;C1217&amp;D1217)</f>
        <v>0</v>
      </c>
      <c r="C1217" s="280" t="s">
        <v>127</v>
      </c>
      <c r="D1217" s="281">
        <f t="shared" ca="1" si="76"/>
        <v>75</v>
      </c>
      <c r="E1217" s="282">
        <v>12</v>
      </c>
      <c r="F1217" s="105" t="str" cm="1">
        <f t="array" aca="1" ref="F1217" ca="1">IF(OR(INDIRECT($B$2&amp;"!AJ14")=$B$917,B1217=0),"",REPT(" ",E1217)&amp;"summaryType: "&amp;CHAR(34)&amp;B1217&amp;CHAR(34)&amp;",")</f>
        <v/>
      </c>
    </row>
    <row r="1218" spans="1:6" hidden="1">
      <c r="A1218" s="123"/>
      <c r="B1218" s="390">
        <f ca="1">IFERROR(INDIRECT($B$2&amp;"!"&amp;C1218&amp;D1218),"")</f>
        <v>0</v>
      </c>
      <c r="C1218" s="280" t="s">
        <v>127</v>
      </c>
      <c r="D1218" s="281">
        <f t="shared" ca="1" si="76"/>
        <v>75</v>
      </c>
      <c r="E1218" s="282">
        <v>12</v>
      </c>
      <c r="F1218" s="105" t="str" cm="1">
        <f t="array" aca="1" ref="F1218" ca="1">IF(OR(INDIRECT($B$2&amp;"!AJ14")=$B$917,B1218=0),"",REPT(" ",E1218)&amp;"displayFormat: "&amp;CHAR(34)&amp;"{0} Items"&amp;CHAR(34)&amp;",")</f>
        <v/>
      </c>
    </row>
    <row r="1219" spans="1:6" hidden="1">
      <c r="A1219" s="123" t="s">
        <v>772</v>
      </c>
      <c r="B1219" s="390">
        <f ca="1">IFERROR(INDIRECT($B$2&amp;"!"&amp;C1219&amp;D1219),"")</f>
        <v>0</v>
      </c>
      <c r="C1219" s="280" t="s">
        <v>129</v>
      </c>
      <c r="D1219" s="281">
        <f t="shared" ca="1" si="76"/>
        <v>75</v>
      </c>
      <c r="E1219" s="282">
        <v>12</v>
      </c>
      <c r="F1219" s="105" t="str" cm="1">
        <f t="array" aca="1" ref="F1219" ca="1">IF(OR(INDIRECT($B$2&amp;"!AJ14")=$B$917,B1219=0),"",REPT(" ",E1219)&amp;A1219&amp;CHAR(34)&amp;B1219&amp;CHAR(34)&amp;",")</f>
        <v/>
      </c>
    </row>
    <row r="1220" spans="1:6" hidden="1">
      <c r="A1220" s="123" t="s">
        <v>65</v>
      </c>
      <c r="B1220" s="390">
        <f ca="1">IFERROR(INDIRECT($B$2&amp;"!"&amp;C1220&amp;D1220),"")</f>
        <v>0</v>
      </c>
      <c r="C1220" s="280" t="s">
        <v>127</v>
      </c>
      <c r="D1220" s="281">
        <f t="shared" ca="1" si="76"/>
        <v>75</v>
      </c>
      <c r="E1220" s="282">
        <v>9</v>
      </c>
      <c r="F1220" s="105" t="str" cm="1">
        <f t="array" aca="1" ref="F1220" ca="1">IF(OR(INDIRECT($B$2&amp;"!AJ14")=$B$917,B1220=0),"",REPT(" ",E1220)&amp;"},")</f>
        <v/>
      </c>
    </row>
    <row r="1221" spans="1:6" hidden="1">
      <c r="A1221" s="123">
        <f ca="1">IFERROR(INDIRECT($B$2&amp;"!"&amp;"C"&amp;D1221),"")</f>
        <v>0</v>
      </c>
      <c r="B1221" s="390">
        <f ca="1">IFERROR(INDIRECT($B$2&amp;"!"&amp;C1221&amp;D1221),"")</f>
        <v>0</v>
      </c>
      <c r="C1221" s="281" t="s">
        <v>127</v>
      </c>
      <c r="D1221" s="281">
        <f t="shared" ca="1" si="76"/>
        <v>76</v>
      </c>
      <c r="E1221" s="282">
        <v>9</v>
      </c>
      <c r="F1221" s="105" t="str">
        <f ca="1">IF(B1221=0,"",REPT(" ",E1221)&amp;"{ column: "&amp;CHAR(34)&amp;A1221&amp;CHAR(34)&amp;",")</f>
        <v/>
      </c>
    </row>
    <row r="1222" spans="1:6" hidden="1">
      <c r="A1222" s="123"/>
      <c r="B1222" s="390" cm="1">
        <f t="array" aca="1" ref="B1222" ca="1">INDIRECT($B$2&amp;"!"&amp;C1222&amp;D1222)</f>
        <v>0</v>
      </c>
      <c r="C1222" s="280" t="s">
        <v>127</v>
      </c>
      <c r="D1222" s="281">
        <f t="shared" ca="1" si="76"/>
        <v>76</v>
      </c>
      <c r="E1222" s="282">
        <v>12</v>
      </c>
      <c r="F1222" s="105" t="str" cm="1">
        <f t="array" aca="1" ref="F1222" ca="1">IF(OR(INDIRECT($B$2&amp;"!AJ14")=$B$917,B1222=0),"",REPT(" ",E1222)&amp;"summaryType: "&amp;CHAR(34)&amp;B1222&amp;CHAR(34)&amp;",")</f>
        <v/>
      </c>
    </row>
    <row r="1223" spans="1:6" hidden="1">
      <c r="A1223" s="123"/>
      <c r="B1223" s="390">
        <f ca="1">IFERROR(INDIRECT($B$2&amp;"!"&amp;C1223&amp;D1223),"")</f>
        <v>0</v>
      </c>
      <c r="C1223" s="280" t="s">
        <v>127</v>
      </c>
      <c r="D1223" s="281">
        <f t="shared" ca="1" si="76"/>
        <v>76</v>
      </c>
      <c r="E1223" s="282">
        <v>12</v>
      </c>
      <c r="F1223" s="105" t="str" cm="1">
        <f t="array" aca="1" ref="F1223" ca="1">IF(OR(INDIRECT($B$2&amp;"!AJ14")=$B$917,B1223=0),"",REPT(" ",E1223)&amp;"displayFormat: "&amp;CHAR(34)&amp;"{0} Items"&amp;CHAR(34)&amp;",")</f>
        <v/>
      </c>
    </row>
    <row r="1224" spans="1:6" hidden="1">
      <c r="A1224" s="123" t="s">
        <v>772</v>
      </c>
      <c r="B1224" s="390">
        <f ca="1">IFERROR(INDIRECT($B$2&amp;"!"&amp;C1224&amp;D1224),"")</f>
        <v>0</v>
      </c>
      <c r="C1224" s="280" t="s">
        <v>129</v>
      </c>
      <c r="D1224" s="281">
        <f t="shared" ca="1" si="76"/>
        <v>76</v>
      </c>
      <c r="E1224" s="282">
        <v>12</v>
      </c>
      <c r="F1224" s="105" t="str" cm="1">
        <f t="array" aca="1" ref="F1224" ca="1">IF(OR(INDIRECT($B$2&amp;"!AJ14")=$B$917,B1224=0),"",REPT(" ",E1224)&amp;A1224&amp;CHAR(34)&amp;B1224&amp;CHAR(34)&amp;",")</f>
        <v/>
      </c>
    </row>
    <row r="1225" spans="1:6" hidden="1">
      <c r="A1225" s="123" t="s">
        <v>65</v>
      </c>
      <c r="B1225" s="390">
        <f ca="1">IFERROR(INDIRECT($B$2&amp;"!"&amp;C1225&amp;D1225),"")</f>
        <v>0</v>
      </c>
      <c r="C1225" s="280" t="s">
        <v>127</v>
      </c>
      <c r="D1225" s="281">
        <f t="shared" ca="1" si="76"/>
        <v>76</v>
      </c>
      <c r="E1225" s="282">
        <v>9</v>
      </c>
      <c r="F1225" s="105" t="str" cm="1">
        <f t="array" aca="1" ref="F1225" ca="1">IF(OR(INDIRECT($B$2&amp;"!AJ14")=$B$917,B1225=0),"",REPT(" ",E1225)&amp;"},")</f>
        <v/>
      </c>
    </row>
    <row r="1226" spans="1:6" hidden="1">
      <c r="A1226" s="123">
        <f ca="1">IFERROR(INDIRECT($B$2&amp;"!"&amp;"C"&amp;D1226),"")</f>
        <v>0</v>
      </c>
      <c r="B1226" s="390">
        <f ca="1">IFERROR(INDIRECT($B$2&amp;"!"&amp;C1226&amp;D1226),"")</f>
        <v>0</v>
      </c>
      <c r="C1226" s="281" t="s">
        <v>127</v>
      </c>
      <c r="D1226" s="281">
        <f t="shared" ca="1" si="76"/>
        <v>77</v>
      </c>
      <c r="E1226" s="282">
        <v>9</v>
      </c>
      <c r="F1226" s="105" t="str">
        <f ca="1">IF(B1226=0,"",REPT(" ",E1226)&amp;"{ column: "&amp;CHAR(34)&amp;A1226&amp;CHAR(34)&amp;",")</f>
        <v/>
      </c>
    </row>
    <row r="1227" spans="1:6" hidden="1">
      <c r="A1227" s="123"/>
      <c r="B1227" s="390" cm="1">
        <f t="array" aca="1" ref="B1227" ca="1">INDIRECT($B$2&amp;"!"&amp;C1227&amp;D1227)</f>
        <v>0</v>
      </c>
      <c r="C1227" s="280" t="s">
        <v>127</v>
      </c>
      <c r="D1227" s="281">
        <f t="shared" ca="1" si="76"/>
        <v>77</v>
      </c>
      <c r="E1227" s="282">
        <v>12</v>
      </c>
      <c r="F1227" s="105" t="str" cm="1">
        <f t="array" aca="1" ref="F1227" ca="1">IF(OR(INDIRECT($B$2&amp;"!AJ14")=$B$917,B1227=0),"",REPT(" ",E1227)&amp;"summaryType: "&amp;CHAR(34)&amp;B1227&amp;CHAR(34)&amp;",")</f>
        <v/>
      </c>
    </row>
    <row r="1228" spans="1:6" hidden="1">
      <c r="A1228" s="123"/>
      <c r="B1228" s="390">
        <f ca="1">IFERROR(INDIRECT($B$2&amp;"!"&amp;C1228&amp;D1228),"")</f>
        <v>0</v>
      </c>
      <c r="C1228" s="280" t="s">
        <v>127</v>
      </c>
      <c r="D1228" s="281">
        <f t="shared" ca="1" si="76"/>
        <v>77</v>
      </c>
      <c r="E1228" s="282">
        <v>12</v>
      </c>
      <c r="F1228" s="105" t="str" cm="1">
        <f t="array" aca="1" ref="F1228" ca="1">IF(OR(INDIRECT($B$2&amp;"!AJ14")=$B$917,B1228=0),"",REPT(" ",E1228)&amp;"displayFormat: "&amp;CHAR(34)&amp;"{0} Items"&amp;CHAR(34)&amp;",")</f>
        <v/>
      </c>
    </row>
    <row r="1229" spans="1:6" hidden="1">
      <c r="A1229" s="123" t="s">
        <v>772</v>
      </c>
      <c r="B1229" s="390">
        <f ca="1">IFERROR(INDIRECT($B$2&amp;"!"&amp;C1229&amp;D1229),"")</f>
        <v>0</v>
      </c>
      <c r="C1229" s="280" t="s">
        <v>129</v>
      </c>
      <c r="D1229" s="281">
        <f t="shared" ca="1" si="76"/>
        <v>77</v>
      </c>
      <c r="E1229" s="282">
        <v>12</v>
      </c>
      <c r="F1229" s="105" t="str" cm="1">
        <f t="array" aca="1" ref="F1229" ca="1">IF(OR(INDIRECT($B$2&amp;"!AJ14")=$B$917,B1229=0),"",REPT(" ",E1229)&amp;A1229&amp;CHAR(34)&amp;B1229&amp;CHAR(34)&amp;",")</f>
        <v/>
      </c>
    </row>
    <row r="1230" spans="1:6" hidden="1">
      <c r="A1230" s="123" t="s">
        <v>65</v>
      </c>
      <c r="B1230" s="390">
        <f ca="1">IFERROR(INDIRECT($B$2&amp;"!"&amp;C1230&amp;D1230),"")</f>
        <v>0</v>
      </c>
      <c r="C1230" s="280" t="s">
        <v>127</v>
      </c>
      <c r="D1230" s="281">
        <f t="shared" ca="1" si="76"/>
        <v>77</v>
      </c>
      <c r="E1230" s="282">
        <v>9</v>
      </c>
      <c r="F1230" s="105" t="str" cm="1">
        <f t="array" aca="1" ref="F1230" ca="1">IF(OR(INDIRECT($B$2&amp;"!AJ14")=$B$917,B1230=0),"",REPT(" ",E1230)&amp;"},")</f>
        <v/>
      </c>
    </row>
    <row r="1231" spans="1:6" hidden="1">
      <c r="A1231" s="123">
        <f ca="1">IFERROR(INDIRECT($B$2&amp;"!"&amp;"C"&amp;D1231),"")</f>
        <v>0</v>
      </c>
      <c r="B1231" s="390">
        <f ca="1">IFERROR(INDIRECT($B$2&amp;"!"&amp;C1231&amp;D1231),"")</f>
        <v>0</v>
      </c>
      <c r="C1231" s="281" t="s">
        <v>127</v>
      </c>
      <c r="D1231" s="281">
        <f t="shared" ca="1" si="76"/>
        <v>78</v>
      </c>
      <c r="E1231" s="282">
        <v>9</v>
      </c>
      <c r="F1231" s="105" t="str">
        <f ca="1">IF(B1231=0,"",REPT(" ",E1231)&amp;"{ column: "&amp;CHAR(34)&amp;A1231&amp;CHAR(34)&amp;",")</f>
        <v/>
      </c>
    </row>
    <row r="1232" spans="1:6" hidden="1">
      <c r="A1232" s="123"/>
      <c r="B1232" s="390" cm="1">
        <f t="array" aca="1" ref="B1232" ca="1">INDIRECT($B$2&amp;"!"&amp;C1232&amp;D1232)</f>
        <v>0</v>
      </c>
      <c r="C1232" s="280" t="s">
        <v>127</v>
      </c>
      <c r="D1232" s="281">
        <f t="shared" ca="1" si="76"/>
        <v>78</v>
      </c>
      <c r="E1232" s="282">
        <v>12</v>
      </c>
      <c r="F1232" s="105" t="str" cm="1">
        <f t="array" aca="1" ref="F1232" ca="1">IF(OR(INDIRECT($B$2&amp;"!AJ14")=$B$917,B1232=0),"",REPT(" ",E1232)&amp;"summaryType: "&amp;CHAR(34)&amp;B1232&amp;CHAR(34)&amp;",")</f>
        <v/>
      </c>
    </row>
    <row r="1233" spans="1:6" hidden="1">
      <c r="A1233" s="123"/>
      <c r="B1233" s="390">
        <f ca="1">IFERROR(INDIRECT($B$2&amp;"!"&amp;C1233&amp;D1233),"")</f>
        <v>0</v>
      </c>
      <c r="C1233" s="280" t="s">
        <v>127</v>
      </c>
      <c r="D1233" s="281">
        <f t="shared" ca="1" si="76"/>
        <v>78</v>
      </c>
      <c r="E1233" s="282">
        <v>12</v>
      </c>
      <c r="F1233" s="105" t="str" cm="1">
        <f t="array" aca="1" ref="F1233" ca="1">IF(OR(INDIRECT($B$2&amp;"!AJ14")=$B$917,B1233=0),"",REPT(" ",E1233)&amp;"displayFormat: "&amp;CHAR(34)&amp;"{0} Items"&amp;CHAR(34)&amp;",")</f>
        <v/>
      </c>
    </row>
    <row r="1234" spans="1:6" hidden="1">
      <c r="A1234" s="123" t="s">
        <v>772</v>
      </c>
      <c r="B1234" s="390">
        <f ca="1">IFERROR(INDIRECT($B$2&amp;"!"&amp;C1234&amp;D1234),"")</f>
        <v>0</v>
      </c>
      <c r="C1234" s="280" t="s">
        <v>129</v>
      </c>
      <c r="D1234" s="281">
        <f t="shared" ca="1" si="76"/>
        <v>78</v>
      </c>
      <c r="E1234" s="282">
        <v>12</v>
      </c>
      <c r="F1234" s="105" t="str" cm="1">
        <f t="array" aca="1" ref="F1234" ca="1">IF(OR(INDIRECT($B$2&amp;"!AJ14")=$B$917,B1234=0),"",REPT(" ",E1234)&amp;A1234&amp;CHAR(34)&amp;B1234&amp;CHAR(34)&amp;",")</f>
        <v/>
      </c>
    </row>
    <row r="1235" spans="1:6" hidden="1">
      <c r="A1235" s="123" t="s">
        <v>65</v>
      </c>
      <c r="B1235" s="390">
        <f ca="1">IFERROR(INDIRECT($B$2&amp;"!"&amp;C1235&amp;D1235),"")</f>
        <v>0</v>
      </c>
      <c r="C1235" s="280" t="s">
        <v>127</v>
      </c>
      <c r="D1235" s="281">
        <f t="shared" ca="1" si="76"/>
        <v>78</v>
      </c>
      <c r="E1235" s="282">
        <v>9</v>
      </c>
      <c r="F1235" s="105" t="str" cm="1">
        <f t="array" aca="1" ref="F1235" ca="1">IF(OR(INDIRECT($B$2&amp;"!AJ14")=$B$917,B1235=0),"",REPT(" ",E1235)&amp;"},")</f>
        <v/>
      </c>
    </row>
    <row r="1236" spans="1:6" hidden="1">
      <c r="A1236" s="123">
        <f ca="1">IFERROR(INDIRECT($B$2&amp;"!"&amp;"C"&amp;D1236),"")</f>
        <v>0</v>
      </c>
      <c r="B1236" s="390">
        <f ca="1">IFERROR(INDIRECT($B$2&amp;"!"&amp;C1236&amp;D1236),"")</f>
        <v>0</v>
      </c>
      <c r="C1236" s="281" t="s">
        <v>127</v>
      </c>
      <c r="D1236" s="281">
        <f t="shared" ca="1" si="76"/>
        <v>79</v>
      </c>
      <c r="E1236" s="282">
        <v>9</v>
      </c>
      <c r="F1236" s="105" t="str">
        <f ca="1">IF(B1236=0,"",REPT(" ",E1236)&amp;"{ column: "&amp;CHAR(34)&amp;A1236&amp;CHAR(34)&amp;",")</f>
        <v/>
      </c>
    </row>
    <row r="1237" spans="1:6" hidden="1">
      <c r="A1237" s="123"/>
      <c r="B1237" s="390" cm="1">
        <f t="array" aca="1" ref="B1237" ca="1">INDIRECT($B$2&amp;"!"&amp;C1237&amp;D1237)</f>
        <v>0</v>
      </c>
      <c r="C1237" s="280" t="s">
        <v>127</v>
      </c>
      <c r="D1237" s="281">
        <f t="shared" ca="1" si="76"/>
        <v>79</v>
      </c>
      <c r="E1237" s="282">
        <v>12</v>
      </c>
      <c r="F1237" s="105" t="str" cm="1">
        <f t="array" aca="1" ref="F1237" ca="1">IF(OR(INDIRECT($B$2&amp;"!AJ14")=$B$917,B1237=0),"",REPT(" ",E1237)&amp;"summaryType: "&amp;CHAR(34)&amp;B1237&amp;CHAR(34)&amp;",")</f>
        <v/>
      </c>
    </row>
    <row r="1238" spans="1:6" hidden="1">
      <c r="A1238" s="123"/>
      <c r="B1238" s="390">
        <f ca="1">IFERROR(INDIRECT($B$2&amp;"!"&amp;C1238&amp;D1238),"")</f>
        <v>0</v>
      </c>
      <c r="C1238" s="280" t="s">
        <v>127</v>
      </c>
      <c r="D1238" s="281">
        <f t="shared" ca="1" si="76"/>
        <v>79</v>
      </c>
      <c r="E1238" s="282">
        <v>12</v>
      </c>
      <c r="F1238" s="105" t="str" cm="1">
        <f t="array" aca="1" ref="F1238" ca="1">IF(OR(INDIRECT($B$2&amp;"!AJ14")=$B$917,B1238=0),"",REPT(" ",E1238)&amp;"displayFormat: "&amp;CHAR(34)&amp;"{0} Items"&amp;CHAR(34)&amp;",")</f>
        <v/>
      </c>
    </row>
    <row r="1239" spans="1:6" hidden="1">
      <c r="A1239" s="123" t="s">
        <v>772</v>
      </c>
      <c r="B1239" s="390">
        <f ca="1">IFERROR(INDIRECT($B$2&amp;"!"&amp;C1239&amp;D1239),"")</f>
        <v>0</v>
      </c>
      <c r="C1239" s="280" t="s">
        <v>129</v>
      </c>
      <c r="D1239" s="281">
        <f t="shared" ca="1" si="76"/>
        <v>79</v>
      </c>
      <c r="E1239" s="282">
        <v>12</v>
      </c>
      <c r="F1239" s="105" t="str" cm="1">
        <f t="array" aca="1" ref="F1239" ca="1">IF(OR(INDIRECT($B$2&amp;"!AJ14")=$B$917,B1239=0),"",REPT(" ",E1239)&amp;A1239&amp;CHAR(34)&amp;B1239&amp;CHAR(34)&amp;",")</f>
        <v/>
      </c>
    </row>
    <row r="1240" spans="1:6" hidden="1">
      <c r="A1240" s="123" t="s">
        <v>65</v>
      </c>
      <c r="B1240" s="390">
        <f ca="1">IFERROR(INDIRECT($B$2&amp;"!"&amp;C1240&amp;D1240),"")</f>
        <v>0</v>
      </c>
      <c r="C1240" s="280" t="s">
        <v>127</v>
      </c>
      <c r="D1240" s="281">
        <f t="shared" ca="1" si="76"/>
        <v>79</v>
      </c>
      <c r="E1240" s="282">
        <v>9</v>
      </c>
      <c r="F1240" s="105" t="str" cm="1">
        <f t="array" aca="1" ref="F1240" ca="1">IF(OR(INDIRECT($B$2&amp;"!AJ14")=$B$917,B1240=0),"",REPT(" ",E1240)&amp;"},")</f>
        <v/>
      </c>
    </row>
    <row r="1241" spans="1:6" hidden="1">
      <c r="A1241" s="123">
        <f ca="1">IFERROR(INDIRECT($B$2&amp;"!"&amp;"C"&amp;D1241),"")</f>
        <v>0</v>
      </c>
      <c r="B1241" s="390">
        <f ca="1">IFERROR(INDIRECT($B$2&amp;"!"&amp;C1241&amp;D1241),"")</f>
        <v>0</v>
      </c>
      <c r="C1241" s="281" t="s">
        <v>127</v>
      </c>
      <c r="D1241" s="281">
        <f t="shared" ca="1" si="76"/>
        <v>80</v>
      </c>
      <c r="E1241" s="282">
        <v>9</v>
      </c>
      <c r="F1241" s="105" t="str">
        <f ca="1">IF(B1241=0,"",REPT(" ",E1241)&amp;"{ column: "&amp;CHAR(34)&amp;A1241&amp;CHAR(34)&amp;",")</f>
        <v/>
      </c>
    </row>
    <row r="1242" spans="1:6" hidden="1">
      <c r="A1242" s="123"/>
      <c r="B1242" s="390" cm="1">
        <f t="array" aca="1" ref="B1242" ca="1">INDIRECT($B$2&amp;"!"&amp;C1242&amp;D1242)</f>
        <v>0</v>
      </c>
      <c r="C1242" s="280" t="s">
        <v>127</v>
      </c>
      <c r="D1242" s="281">
        <f t="shared" ref="D1242:D1305" ca="1" si="77">IF(TRIM(A1241)="N",1,0)+D1241</f>
        <v>80</v>
      </c>
      <c r="E1242" s="282">
        <v>12</v>
      </c>
      <c r="F1242" s="105" t="str" cm="1">
        <f t="array" aca="1" ref="F1242" ca="1">IF(OR(INDIRECT($B$2&amp;"!AJ14")=$B$917,B1242=0),"",REPT(" ",E1242)&amp;"summaryType: "&amp;CHAR(34)&amp;B1242&amp;CHAR(34)&amp;",")</f>
        <v/>
      </c>
    </row>
    <row r="1243" spans="1:6" hidden="1">
      <c r="A1243" s="123"/>
      <c r="B1243" s="390">
        <f ca="1">IFERROR(INDIRECT($B$2&amp;"!"&amp;C1243&amp;D1243),"")</f>
        <v>0</v>
      </c>
      <c r="C1243" s="280" t="s">
        <v>127</v>
      </c>
      <c r="D1243" s="281">
        <f t="shared" ca="1" si="77"/>
        <v>80</v>
      </c>
      <c r="E1243" s="282">
        <v>12</v>
      </c>
      <c r="F1243" s="105" t="str" cm="1">
        <f t="array" aca="1" ref="F1243" ca="1">IF(OR(INDIRECT($B$2&amp;"!AJ14")=$B$917,B1243=0),"",REPT(" ",E1243)&amp;"displayFormat: "&amp;CHAR(34)&amp;"{0} Items"&amp;CHAR(34)&amp;",")</f>
        <v/>
      </c>
    </row>
    <row r="1244" spans="1:6" hidden="1">
      <c r="A1244" s="123" t="s">
        <v>772</v>
      </c>
      <c r="B1244" s="390">
        <f ca="1">IFERROR(INDIRECT($B$2&amp;"!"&amp;C1244&amp;D1244),"")</f>
        <v>0</v>
      </c>
      <c r="C1244" s="280" t="s">
        <v>129</v>
      </c>
      <c r="D1244" s="281">
        <f t="shared" ca="1" si="77"/>
        <v>80</v>
      </c>
      <c r="E1244" s="282">
        <v>12</v>
      </c>
      <c r="F1244" s="105" t="str" cm="1">
        <f t="array" aca="1" ref="F1244" ca="1">IF(OR(INDIRECT($B$2&amp;"!AJ14")=$B$917,B1244=0),"",REPT(" ",E1244)&amp;A1244&amp;CHAR(34)&amp;B1244&amp;CHAR(34)&amp;",")</f>
        <v/>
      </c>
    </row>
    <row r="1245" spans="1:6" hidden="1">
      <c r="A1245" s="123" t="s">
        <v>65</v>
      </c>
      <c r="B1245" s="390">
        <f ca="1">IFERROR(INDIRECT($B$2&amp;"!"&amp;C1245&amp;D1245),"")</f>
        <v>0</v>
      </c>
      <c r="C1245" s="280" t="s">
        <v>127</v>
      </c>
      <c r="D1245" s="281">
        <f t="shared" ca="1" si="77"/>
        <v>80</v>
      </c>
      <c r="E1245" s="282">
        <v>9</v>
      </c>
      <c r="F1245" s="105" t="str" cm="1">
        <f t="array" aca="1" ref="F1245" ca="1">IF(OR(INDIRECT($B$2&amp;"!AJ14")=$B$917,B1245=0),"",REPT(" ",E1245)&amp;"},")</f>
        <v/>
      </c>
    </row>
    <row r="1246" spans="1:6" hidden="1">
      <c r="A1246" s="123">
        <f ca="1">IFERROR(INDIRECT($B$2&amp;"!"&amp;"C"&amp;D1246),"")</f>
        <v>0</v>
      </c>
      <c r="B1246" s="390">
        <f ca="1">IFERROR(INDIRECT($B$2&amp;"!"&amp;C1246&amp;D1246),"")</f>
        <v>0</v>
      </c>
      <c r="C1246" s="281" t="s">
        <v>127</v>
      </c>
      <c r="D1246" s="281">
        <f t="shared" ca="1" si="77"/>
        <v>81</v>
      </c>
      <c r="E1246" s="282">
        <v>9</v>
      </c>
      <c r="F1246" s="105" t="str">
        <f ca="1">IF(B1246=0,"",REPT(" ",E1246)&amp;"{ column: "&amp;CHAR(34)&amp;A1246&amp;CHAR(34)&amp;",")</f>
        <v/>
      </c>
    </row>
    <row r="1247" spans="1:6" hidden="1">
      <c r="A1247" s="123"/>
      <c r="B1247" s="390" cm="1">
        <f t="array" aca="1" ref="B1247" ca="1">INDIRECT($B$2&amp;"!"&amp;C1247&amp;D1247)</f>
        <v>0</v>
      </c>
      <c r="C1247" s="280" t="s">
        <v>127</v>
      </c>
      <c r="D1247" s="281">
        <f t="shared" ca="1" si="77"/>
        <v>81</v>
      </c>
      <c r="E1247" s="282">
        <v>12</v>
      </c>
      <c r="F1247" s="105" t="str" cm="1">
        <f t="array" aca="1" ref="F1247" ca="1">IF(OR(INDIRECT($B$2&amp;"!AJ14")=$B$917,B1247=0),"",REPT(" ",E1247)&amp;"summaryType: "&amp;CHAR(34)&amp;B1247&amp;CHAR(34)&amp;",")</f>
        <v/>
      </c>
    </row>
    <row r="1248" spans="1:6" hidden="1">
      <c r="A1248" s="123"/>
      <c r="B1248" s="390">
        <f ca="1">IFERROR(INDIRECT($B$2&amp;"!"&amp;C1248&amp;D1248),"")</f>
        <v>0</v>
      </c>
      <c r="C1248" s="280" t="s">
        <v>127</v>
      </c>
      <c r="D1248" s="281">
        <f t="shared" ca="1" si="77"/>
        <v>81</v>
      </c>
      <c r="E1248" s="282">
        <v>12</v>
      </c>
      <c r="F1248" s="105" t="str" cm="1">
        <f t="array" aca="1" ref="F1248" ca="1">IF(OR(INDIRECT($B$2&amp;"!AJ14")=$B$917,B1248=0),"",REPT(" ",E1248)&amp;"displayFormat: "&amp;CHAR(34)&amp;"{0} Items"&amp;CHAR(34)&amp;",")</f>
        <v/>
      </c>
    </row>
    <row r="1249" spans="1:6" hidden="1">
      <c r="A1249" s="123" t="s">
        <v>772</v>
      </c>
      <c r="B1249" s="390">
        <f ca="1">IFERROR(INDIRECT($B$2&amp;"!"&amp;C1249&amp;D1249),"")</f>
        <v>0</v>
      </c>
      <c r="C1249" s="280" t="s">
        <v>129</v>
      </c>
      <c r="D1249" s="281">
        <f t="shared" ca="1" si="77"/>
        <v>81</v>
      </c>
      <c r="E1249" s="282">
        <v>12</v>
      </c>
      <c r="F1249" s="105" t="str" cm="1">
        <f t="array" aca="1" ref="F1249" ca="1">IF(OR(INDIRECT($B$2&amp;"!AJ14")=$B$917,B1249=0),"",REPT(" ",E1249)&amp;A1249&amp;CHAR(34)&amp;B1249&amp;CHAR(34)&amp;",")</f>
        <v/>
      </c>
    </row>
    <row r="1250" spans="1:6" hidden="1">
      <c r="A1250" s="123" t="s">
        <v>65</v>
      </c>
      <c r="B1250" s="390">
        <f ca="1">IFERROR(INDIRECT($B$2&amp;"!"&amp;C1250&amp;D1250),"")</f>
        <v>0</v>
      </c>
      <c r="C1250" s="280" t="s">
        <v>127</v>
      </c>
      <c r="D1250" s="281">
        <f t="shared" ca="1" si="77"/>
        <v>81</v>
      </c>
      <c r="E1250" s="282">
        <v>9</v>
      </c>
      <c r="F1250" s="105" t="str" cm="1">
        <f t="array" aca="1" ref="F1250" ca="1">IF(OR(INDIRECT($B$2&amp;"!AJ14")=$B$917,B1250=0),"",REPT(" ",E1250)&amp;"},")</f>
        <v/>
      </c>
    </row>
    <row r="1251" spans="1:6" hidden="1">
      <c r="A1251" s="123">
        <f ca="1">IFERROR(INDIRECT($B$2&amp;"!"&amp;"C"&amp;D1251),"")</f>
        <v>0</v>
      </c>
      <c r="B1251" s="390">
        <f ca="1">IFERROR(INDIRECT($B$2&amp;"!"&amp;C1251&amp;D1251),"")</f>
        <v>0</v>
      </c>
      <c r="C1251" s="281" t="s">
        <v>127</v>
      </c>
      <c r="D1251" s="281">
        <f t="shared" ca="1" si="77"/>
        <v>82</v>
      </c>
      <c r="E1251" s="282">
        <v>9</v>
      </c>
      <c r="F1251" s="105" t="str">
        <f ca="1">IF(B1251=0,"",REPT(" ",E1251)&amp;"{ column: "&amp;CHAR(34)&amp;A1251&amp;CHAR(34)&amp;",")</f>
        <v/>
      </c>
    </row>
    <row r="1252" spans="1:6" hidden="1">
      <c r="A1252" s="123"/>
      <c r="B1252" s="390" cm="1">
        <f t="array" aca="1" ref="B1252" ca="1">INDIRECT($B$2&amp;"!"&amp;C1252&amp;D1252)</f>
        <v>0</v>
      </c>
      <c r="C1252" s="280" t="s">
        <v>127</v>
      </c>
      <c r="D1252" s="281">
        <f t="shared" ca="1" si="77"/>
        <v>82</v>
      </c>
      <c r="E1252" s="282">
        <v>12</v>
      </c>
      <c r="F1252" s="105" t="str" cm="1">
        <f t="array" aca="1" ref="F1252" ca="1">IF(OR(INDIRECT($B$2&amp;"!AJ14")=$B$917,B1252=0),"",REPT(" ",E1252)&amp;"summaryType: "&amp;CHAR(34)&amp;B1252&amp;CHAR(34)&amp;",")</f>
        <v/>
      </c>
    </row>
    <row r="1253" spans="1:6" hidden="1">
      <c r="A1253" s="123"/>
      <c r="B1253" s="390">
        <f ca="1">IFERROR(INDIRECT($B$2&amp;"!"&amp;C1253&amp;D1253),"")</f>
        <v>0</v>
      </c>
      <c r="C1253" s="280" t="s">
        <v>127</v>
      </c>
      <c r="D1253" s="281">
        <f t="shared" ca="1" si="77"/>
        <v>82</v>
      </c>
      <c r="E1253" s="282">
        <v>12</v>
      </c>
      <c r="F1253" s="105" t="str" cm="1">
        <f t="array" aca="1" ref="F1253" ca="1">IF(OR(INDIRECT($B$2&amp;"!AJ14")=$B$917,B1253=0),"",REPT(" ",E1253)&amp;"displayFormat: "&amp;CHAR(34)&amp;"{0} Items"&amp;CHAR(34)&amp;",")</f>
        <v/>
      </c>
    </row>
    <row r="1254" spans="1:6" hidden="1">
      <c r="A1254" s="123" t="s">
        <v>772</v>
      </c>
      <c r="B1254" s="390">
        <f ca="1">IFERROR(INDIRECT($B$2&amp;"!"&amp;C1254&amp;D1254),"")</f>
        <v>0</v>
      </c>
      <c r="C1254" s="280" t="s">
        <v>129</v>
      </c>
      <c r="D1254" s="281">
        <f t="shared" ca="1" si="77"/>
        <v>82</v>
      </c>
      <c r="E1254" s="282">
        <v>12</v>
      </c>
      <c r="F1254" s="105" t="str" cm="1">
        <f t="array" aca="1" ref="F1254" ca="1">IF(OR(INDIRECT($B$2&amp;"!AJ14")=$B$917,B1254=0),"",REPT(" ",E1254)&amp;A1254&amp;CHAR(34)&amp;B1254&amp;CHAR(34)&amp;",")</f>
        <v/>
      </c>
    </row>
    <row r="1255" spans="1:6" hidden="1">
      <c r="A1255" s="123" t="s">
        <v>65</v>
      </c>
      <c r="B1255" s="390">
        <f ca="1">IFERROR(INDIRECT($B$2&amp;"!"&amp;C1255&amp;D1255),"")</f>
        <v>0</v>
      </c>
      <c r="C1255" s="280" t="s">
        <v>127</v>
      </c>
      <c r="D1255" s="281">
        <f t="shared" ca="1" si="77"/>
        <v>82</v>
      </c>
      <c r="E1255" s="282">
        <v>9</v>
      </c>
      <c r="F1255" s="105" t="str" cm="1">
        <f t="array" aca="1" ref="F1255" ca="1">IF(OR(INDIRECT($B$2&amp;"!AJ14")=$B$917,B1255=0),"",REPT(" ",E1255)&amp;"},")</f>
        <v/>
      </c>
    </row>
    <row r="1256" spans="1:6" hidden="1">
      <c r="A1256" s="123">
        <f ca="1">IFERROR(INDIRECT($B$2&amp;"!"&amp;"C"&amp;D1256),"")</f>
        <v>0</v>
      </c>
      <c r="B1256" s="390">
        <f ca="1">IFERROR(INDIRECT($B$2&amp;"!"&amp;C1256&amp;D1256),"")</f>
        <v>0</v>
      </c>
      <c r="C1256" s="281" t="s">
        <v>127</v>
      </c>
      <c r="D1256" s="281">
        <f t="shared" ca="1" si="77"/>
        <v>83</v>
      </c>
      <c r="E1256" s="282">
        <v>9</v>
      </c>
      <c r="F1256" s="105" t="str">
        <f ca="1">IF(B1256=0,"",REPT(" ",E1256)&amp;"{ column: "&amp;CHAR(34)&amp;A1256&amp;CHAR(34)&amp;",")</f>
        <v/>
      </c>
    </row>
    <row r="1257" spans="1:6" hidden="1">
      <c r="A1257" s="123"/>
      <c r="B1257" s="390" cm="1">
        <f t="array" aca="1" ref="B1257" ca="1">INDIRECT($B$2&amp;"!"&amp;C1257&amp;D1257)</f>
        <v>0</v>
      </c>
      <c r="C1257" s="280" t="s">
        <v>127</v>
      </c>
      <c r="D1257" s="281">
        <f t="shared" ca="1" si="77"/>
        <v>83</v>
      </c>
      <c r="E1257" s="282">
        <v>12</v>
      </c>
      <c r="F1257" s="105" t="str" cm="1">
        <f t="array" aca="1" ref="F1257" ca="1">IF(OR(INDIRECT($B$2&amp;"!AJ14")=$B$917,B1257=0),"",REPT(" ",E1257)&amp;"summaryType: "&amp;CHAR(34)&amp;B1257&amp;CHAR(34)&amp;",")</f>
        <v/>
      </c>
    </row>
    <row r="1258" spans="1:6" hidden="1">
      <c r="A1258" s="123"/>
      <c r="B1258" s="390">
        <f ca="1">IFERROR(INDIRECT($B$2&amp;"!"&amp;C1258&amp;D1258),"")</f>
        <v>0</v>
      </c>
      <c r="C1258" s="280" t="s">
        <v>127</v>
      </c>
      <c r="D1258" s="281">
        <f t="shared" ca="1" si="77"/>
        <v>83</v>
      </c>
      <c r="E1258" s="282">
        <v>12</v>
      </c>
      <c r="F1258" s="105" t="str" cm="1">
        <f t="array" aca="1" ref="F1258" ca="1">IF(OR(INDIRECT($B$2&amp;"!AJ14")=$B$917,B1258=0),"",REPT(" ",E1258)&amp;"displayFormat: "&amp;CHAR(34)&amp;"{0} Items"&amp;CHAR(34)&amp;",")</f>
        <v/>
      </c>
    </row>
    <row r="1259" spans="1:6" hidden="1">
      <c r="A1259" s="123" t="s">
        <v>772</v>
      </c>
      <c r="B1259" s="390">
        <f ca="1">IFERROR(INDIRECT($B$2&amp;"!"&amp;C1259&amp;D1259),"")</f>
        <v>0</v>
      </c>
      <c r="C1259" s="280" t="s">
        <v>129</v>
      </c>
      <c r="D1259" s="281">
        <f t="shared" ca="1" si="77"/>
        <v>83</v>
      </c>
      <c r="E1259" s="282">
        <v>12</v>
      </c>
      <c r="F1259" s="105" t="str" cm="1">
        <f t="array" aca="1" ref="F1259" ca="1">IF(OR(INDIRECT($B$2&amp;"!AJ14")=$B$917,B1259=0),"",REPT(" ",E1259)&amp;A1259&amp;CHAR(34)&amp;B1259&amp;CHAR(34)&amp;",")</f>
        <v/>
      </c>
    </row>
    <row r="1260" spans="1:6" hidden="1">
      <c r="A1260" s="123" t="s">
        <v>65</v>
      </c>
      <c r="B1260" s="390">
        <f ca="1">IFERROR(INDIRECT($B$2&amp;"!"&amp;C1260&amp;D1260),"")</f>
        <v>0</v>
      </c>
      <c r="C1260" s="280" t="s">
        <v>127</v>
      </c>
      <c r="D1260" s="281">
        <f t="shared" ca="1" si="77"/>
        <v>83</v>
      </c>
      <c r="E1260" s="282">
        <v>9</v>
      </c>
      <c r="F1260" s="105" t="str" cm="1">
        <f t="array" aca="1" ref="F1260" ca="1">IF(OR(INDIRECT($B$2&amp;"!AJ14")=$B$917,B1260=0),"",REPT(" ",E1260)&amp;"},")</f>
        <v/>
      </c>
    </row>
    <row r="1261" spans="1:6" hidden="1">
      <c r="A1261" s="123">
        <f ca="1">IFERROR(INDIRECT($B$2&amp;"!"&amp;"C"&amp;D1261),"")</f>
        <v>0</v>
      </c>
      <c r="B1261" s="390">
        <f ca="1">IFERROR(INDIRECT($B$2&amp;"!"&amp;C1261&amp;D1261),"")</f>
        <v>0</v>
      </c>
      <c r="C1261" s="281" t="s">
        <v>127</v>
      </c>
      <c r="D1261" s="281">
        <f t="shared" ca="1" si="77"/>
        <v>84</v>
      </c>
      <c r="E1261" s="282">
        <v>9</v>
      </c>
      <c r="F1261" s="105" t="str">
        <f ca="1">IF(B1261=0,"",REPT(" ",E1261)&amp;"{ column: "&amp;CHAR(34)&amp;A1261&amp;CHAR(34)&amp;",")</f>
        <v/>
      </c>
    </row>
    <row r="1262" spans="1:6" hidden="1">
      <c r="A1262" s="123"/>
      <c r="B1262" s="390" cm="1">
        <f t="array" aca="1" ref="B1262" ca="1">INDIRECT($B$2&amp;"!"&amp;C1262&amp;D1262)</f>
        <v>0</v>
      </c>
      <c r="C1262" s="280" t="s">
        <v>127</v>
      </c>
      <c r="D1262" s="281">
        <f t="shared" ca="1" si="77"/>
        <v>84</v>
      </c>
      <c r="E1262" s="282">
        <v>12</v>
      </c>
      <c r="F1262" s="105" t="str" cm="1">
        <f t="array" aca="1" ref="F1262" ca="1">IF(OR(INDIRECT($B$2&amp;"!AJ14")=$B$917,B1262=0),"",REPT(" ",E1262)&amp;"summaryType: "&amp;CHAR(34)&amp;B1262&amp;CHAR(34)&amp;",")</f>
        <v/>
      </c>
    </row>
    <row r="1263" spans="1:6" hidden="1">
      <c r="A1263" s="123"/>
      <c r="B1263" s="390">
        <f ca="1">IFERROR(INDIRECT($B$2&amp;"!"&amp;C1263&amp;D1263),"")</f>
        <v>0</v>
      </c>
      <c r="C1263" s="280" t="s">
        <v>127</v>
      </c>
      <c r="D1263" s="281">
        <f t="shared" ca="1" si="77"/>
        <v>84</v>
      </c>
      <c r="E1263" s="282">
        <v>12</v>
      </c>
      <c r="F1263" s="105" t="str" cm="1">
        <f t="array" aca="1" ref="F1263" ca="1">IF(OR(INDIRECT($B$2&amp;"!AJ14")=$B$917,B1263=0),"",REPT(" ",E1263)&amp;"displayFormat: "&amp;CHAR(34)&amp;"{0} Items"&amp;CHAR(34)&amp;",")</f>
        <v/>
      </c>
    </row>
    <row r="1264" spans="1:6" hidden="1">
      <c r="A1264" s="123" t="s">
        <v>772</v>
      </c>
      <c r="B1264" s="390">
        <f ca="1">IFERROR(INDIRECT($B$2&amp;"!"&amp;C1264&amp;D1264),"")</f>
        <v>0</v>
      </c>
      <c r="C1264" s="280" t="s">
        <v>129</v>
      </c>
      <c r="D1264" s="281">
        <f t="shared" ca="1" si="77"/>
        <v>84</v>
      </c>
      <c r="E1264" s="282">
        <v>12</v>
      </c>
      <c r="F1264" s="105" t="str" cm="1">
        <f t="array" aca="1" ref="F1264" ca="1">IF(OR(INDIRECT($B$2&amp;"!AJ14")=$B$917,B1264=0),"",REPT(" ",E1264)&amp;A1264&amp;CHAR(34)&amp;B1264&amp;CHAR(34)&amp;",")</f>
        <v/>
      </c>
    </row>
    <row r="1265" spans="1:6" hidden="1">
      <c r="A1265" s="123" t="s">
        <v>65</v>
      </c>
      <c r="B1265" s="390">
        <f ca="1">IFERROR(INDIRECT($B$2&amp;"!"&amp;C1265&amp;D1265),"")</f>
        <v>0</v>
      </c>
      <c r="C1265" s="280" t="s">
        <v>127</v>
      </c>
      <c r="D1265" s="281">
        <f t="shared" ca="1" si="77"/>
        <v>84</v>
      </c>
      <c r="E1265" s="282">
        <v>9</v>
      </c>
      <c r="F1265" s="105" t="str" cm="1">
        <f t="array" aca="1" ref="F1265" ca="1">IF(OR(INDIRECT($B$2&amp;"!AJ14")=$B$917,B1265=0),"",REPT(" ",E1265)&amp;"},")</f>
        <v/>
      </c>
    </row>
    <row r="1266" spans="1:6" hidden="1">
      <c r="A1266" s="123">
        <f ca="1">IFERROR(INDIRECT($B$2&amp;"!"&amp;"C"&amp;D1266),"")</f>
        <v>0</v>
      </c>
      <c r="B1266" s="390">
        <f ca="1">IFERROR(INDIRECT($B$2&amp;"!"&amp;C1266&amp;D1266),"")</f>
        <v>0</v>
      </c>
      <c r="C1266" s="281" t="s">
        <v>127</v>
      </c>
      <c r="D1266" s="281">
        <f t="shared" ca="1" si="77"/>
        <v>85</v>
      </c>
      <c r="E1266" s="282">
        <v>9</v>
      </c>
      <c r="F1266" s="105" t="str">
        <f ca="1">IF(B1266=0,"",REPT(" ",E1266)&amp;"{ column: "&amp;CHAR(34)&amp;A1266&amp;CHAR(34)&amp;",")</f>
        <v/>
      </c>
    </row>
    <row r="1267" spans="1:6" hidden="1">
      <c r="A1267" s="123"/>
      <c r="B1267" s="390" cm="1">
        <f t="array" aca="1" ref="B1267" ca="1">INDIRECT($B$2&amp;"!"&amp;C1267&amp;D1267)</f>
        <v>0</v>
      </c>
      <c r="C1267" s="280" t="s">
        <v>127</v>
      </c>
      <c r="D1267" s="281">
        <f t="shared" ca="1" si="77"/>
        <v>85</v>
      </c>
      <c r="E1267" s="282">
        <v>12</v>
      </c>
      <c r="F1267" s="105" t="str" cm="1">
        <f t="array" aca="1" ref="F1267" ca="1">IF(OR(INDIRECT($B$2&amp;"!AJ14")=$B$917,B1267=0),"",REPT(" ",E1267)&amp;"summaryType: "&amp;CHAR(34)&amp;B1267&amp;CHAR(34)&amp;",")</f>
        <v/>
      </c>
    </row>
    <row r="1268" spans="1:6" hidden="1">
      <c r="A1268" s="123"/>
      <c r="B1268" s="390">
        <f ca="1">IFERROR(INDIRECT($B$2&amp;"!"&amp;C1268&amp;D1268),"")</f>
        <v>0</v>
      </c>
      <c r="C1268" s="280" t="s">
        <v>127</v>
      </c>
      <c r="D1268" s="281">
        <f t="shared" ca="1" si="77"/>
        <v>85</v>
      </c>
      <c r="E1268" s="282">
        <v>12</v>
      </c>
      <c r="F1268" s="105" t="str" cm="1">
        <f t="array" aca="1" ref="F1268" ca="1">IF(OR(INDIRECT($B$2&amp;"!AJ14")=$B$917,B1268=0),"",REPT(" ",E1268)&amp;"displayFormat: "&amp;CHAR(34)&amp;"{0} Items"&amp;CHAR(34)&amp;",")</f>
        <v/>
      </c>
    </row>
    <row r="1269" spans="1:6" hidden="1">
      <c r="A1269" s="123" t="s">
        <v>772</v>
      </c>
      <c r="B1269" s="390">
        <f ca="1">IFERROR(INDIRECT($B$2&amp;"!"&amp;C1269&amp;D1269),"")</f>
        <v>0</v>
      </c>
      <c r="C1269" s="280" t="s">
        <v>129</v>
      </c>
      <c r="D1269" s="281">
        <f t="shared" ca="1" si="77"/>
        <v>85</v>
      </c>
      <c r="E1269" s="282">
        <v>12</v>
      </c>
      <c r="F1269" s="105" t="str" cm="1">
        <f t="array" aca="1" ref="F1269" ca="1">IF(OR(INDIRECT($B$2&amp;"!AJ14")=$B$917,B1269=0),"",REPT(" ",E1269)&amp;A1269&amp;CHAR(34)&amp;B1269&amp;CHAR(34)&amp;",")</f>
        <v/>
      </c>
    </row>
    <row r="1270" spans="1:6" hidden="1">
      <c r="A1270" s="123" t="s">
        <v>65</v>
      </c>
      <c r="B1270" s="390">
        <f ca="1">IFERROR(INDIRECT($B$2&amp;"!"&amp;C1270&amp;D1270),"")</f>
        <v>0</v>
      </c>
      <c r="C1270" s="280" t="s">
        <v>127</v>
      </c>
      <c r="D1270" s="281">
        <f t="shared" ca="1" si="77"/>
        <v>85</v>
      </c>
      <c r="E1270" s="282">
        <v>9</v>
      </c>
      <c r="F1270" s="105" t="str" cm="1">
        <f t="array" aca="1" ref="F1270" ca="1">IF(OR(INDIRECT($B$2&amp;"!AJ14")=$B$917,B1270=0),"",REPT(" ",E1270)&amp;"},")</f>
        <v/>
      </c>
    </row>
    <row r="1271" spans="1:6" hidden="1">
      <c r="A1271" s="123">
        <f ca="1">IFERROR(INDIRECT($B$2&amp;"!"&amp;"C"&amp;D1271),"")</f>
        <v>0</v>
      </c>
      <c r="B1271" s="390">
        <f ca="1">IFERROR(INDIRECT($B$2&amp;"!"&amp;C1271&amp;D1271),"")</f>
        <v>0</v>
      </c>
      <c r="C1271" s="281" t="s">
        <v>127</v>
      </c>
      <c r="D1271" s="281">
        <f t="shared" ca="1" si="77"/>
        <v>86</v>
      </c>
      <c r="E1271" s="282">
        <v>9</v>
      </c>
      <c r="F1271" s="105" t="str">
        <f ca="1">IF(B1271=0,"",REPT(" ",E1271)&amp;"{ column: "&amp;CHAR(34)&amp;A1271&amp;CHAR(34)&amp;",")</f>
        <v/>
      </c>
    </row>
    <row r="1272" spans="1:6" hidden="1">
      <c r="A1272" s="123"/>
      <c r="B1272" s="390" cm="1">
        <f t="array" aca="1" ref="B1272" ca="1">INDIRECT($B$2&amp;"!"&amp;C1272&amp;D1272)</f>
        <v>0</v>
      </c>
      <c r="C1272" s="280" t="s">
        <v>127</v>
      </c>
      <c r="D1272" s="281">
        <f t="shared" ca="1" si="77"/>
        <v>86</v>
      </c>
      <c r="E1272" s="282">
        <v>12</v>
      </c>
      <c r="F1272" s="105" t="str" cm="1">
        <f t="array" aca="1" ref="F1272" ca="1">IF(OR(INDIRECT($B$2&amp;"!AJ14")=$B$917,B1272=0),"",REPT(" ",E1272)&amp;"summaryType: "&amp;CHAR(34)&amp;B1272&amp;CHAR(34)&amp;",")</f>
        <v/>
      </c>
    </row>
    <row r="1273" spans="1:6" hidden="1">
      <c r="A1273" s="123"/>
      <c r="B1273" s="390">
        <f ca="1">IFERROR(INDIRECT($B$2&amp;"!"&amp;C1273&amp;D1273),"")</f>
        <v>0</v>
      </c>
      <c r="C1273" s="280" t="s">
        <v>127</v>
      </c>
      <c r="D1273" s="281">
        <f t="shared" ca="1" si="77"/>
        <v>86</v>
      </c>
      <c r="E1273" s="282">
        <v>12</v>
      </c>
      <c r="F1273" s="105" t="str" cm="1">
        <f t="array" aca="1" ref="F1273" ca="1">IF(OR(INDIRECT($B$2&amp;"!AJ14")=$B$917,B1273=0),"",REPT(" ",E1273)&amp;"displayFormat: "&amp;CHAR(34)&amp;"{0} Items"&amp;CHAR(34)&amp;",")</f>
        <v/>
      </c>
    </row>
    <row r="1274" spans="1:6" hidden="1">
      <c r="A1274" s="123" t="s">
        <v>772</v>
      </c>
      <c r="B1274" s="390">
        <f ca="1">IFERROR(INDIRECT($B$2&amp;"!"&amp;C1274&amp;D1274),"")</f>
        <v>0</v>
      </c>
      <c r="C1274" s="280" t="s">
        <v>129</v>
      </c>
      <c r="D1274" s="281">
        <f t="shared" ca="1" si="77"/>
        <v>86</v>
      </c>
      <c r="E1274" s="282">
        <v>12</v>
      </c>
      <c r="F1274" s="105" t="str" cm="1">
        <f t="array" aca="1" ref="F1274" ca="1">IF(OR(INDIRECT($B$2&amp;"!AJ14")=$B$917,B1274=0),"",REPT(" ",E1274)&amp;A1274&amp;CHAR(34)&amp;B1274&amp;CHAR(34)&amp;",")</f>
        <v/>
      </c>
    </row>
    <row r="1275" spans="1:6" hidden="1">
      <c r="A1275" s="123" t="s">
        <v>65</v>
      </c>
      <c r="B1275" s="390">
        <f ca="1">IFERROR(INDIRECT($B$2&amp;"!"&amp;C1275&amp;D1275),"")</f>
        <v>0</v>
      </c>
      <c r="C1275" s="280" t="s">
        <v>127</v>
      </c>
      <c r="D1275" s="281">
        <f t="shared" ca="1" si="77"/>
        <v>86</v>
      </c>
      <c r="E1275" s="282">
        <v>9</v>
      </c>
      <c r="F1275" s="105" t="str" cm="1">
        <f t="array" aca="1" ref="F1275" ca="1">IF(OR(INDIRECT($B$2&amp;"!AJ14")=$B$917,B1275=0),"",REPT(" ",E1275)&amp;"},")</f>
        <v/>
      </c>
    </row>
    <row r="1276" spans="1:6" hidden="1">
      <c r="A1276" s="123">
        <f ca="1">IFERROR(INDIRECT($B$2&amp;"!"&amp;"C"&amp;D1276),"")</f>
        <v>0</v>
      </c>
      <c r="B1276" s="390">
        <f ca="1">IFERROR(INDIRECT($B$2&amp;"!"&amp;C1276&amp;D1276),"")</f>
        <v>0</v>
      </c>
      <c r="C1276" s="281" t="s">
        <v>127</v>
      </c>
      <c r="D1276" s="281">
        <f t="shared" ca="1" si="77"/>
        <v>87</v>
      </c>
      <c r="E1276" s="282">
        <v>9</v>
      </c>
      <c r="F1276" s="105" t="str">
        <f ca="1">IF(B1276=0,"",REPT(" ",E1276)&amp;"{ column: "&amp;CHAR(34)&amp;A1276&amp;CHAR(34)&amp;",")</f>
        <v/>
      </c>
    </row>
    <row r="1277" spans="1:6" hidden="1">
      <c r="A1277" s="123"/>
      <c r="B1277" s="390" cm="1">
        <f t="array" aca="1" ref="B1277" ca="1">INDIRECT($B$2&amp;"!"&amp;C1277&amp;D1277)</f>
        <v>0</v>
      </c>
      <c r="C1277" s="280" t="s">
        <v>127</v>
      </c>
      <c r="D1277" s="281">
        <f t="shared" ca="1" si="77"/>
        <v>87</v>
      </c>
      <c r="E1277" s="282">
        <v>12</v>
      </c>
      <c r="F1277" s="105" t="str" cm="1">
        <f t="array" aca="1" ref="F1277" ca="1">IF(OR(INDIRECT($B$2&amp;"!AJ14")=$B$917,B1277=0),"",REPT(" ",E1277)&amp;"summaryType: "&amp;CHAR(34)&amp;B1277&amp;CHAR(34)&amp;",")</f>
        <v/>
      </c>
    </row>
    <row r="1278" spans="1:6" hidden="1">
      <c r="A1278" s="123"/>
      <c r="B1278" s="390">
        <f ca="1">IFERROR(INDIRECT($B$2&amp;"!"&amp;C1278&amp;D1278),"")</f>
        <v>0</v>
      </c>
      <c r="C1278" s="280" t="s">
        <v>127</v>
      </c>
      <c r="D1278" s="281">
        <f t="shared" ca="1" si="77"/>
        <v>87</v>
      </c>
      <c r="E1278" s="282">
        <v>12</v>
      </c>
      <c r="F1278" s="105" t="str" cm="1">
        <f t="array" aca="1" ref="F1278" ca="1">IF(OR(INDIRECT($B$2&amp;"!AJ14")=$B$917,B1278=0),"",REPT(" ",E1278)&amp;"displayFormat: "&amp;CHAR(34)&amp;"{0} Items"&amp;CHAR(34)&amp;",")</f>
        <v/>
      </c>
    </row>
    <row r="1279" spans="1:6" hidden="1">
      <c r="A1279" s="123" t="s">
        <v>772</v>
      </c>
      <c r="B1279" s="390">
        <f ca="1">IFERROR(INDIRECT($B$2&amp;"!"&amp;C1279&amp;D1279),"")</f>
        <v>0</v>
      </c>
      <c r="C1279" s="280" t="s">
        <v>129</v>
      </c>
      <c r="D1279" s="281">
        <f t="shared" ca="1" si="77"/>
        <v>87</v>
      </c>
      <c r="E1279" s="282">
        <v>12</v>
      </c>
      <c r="F1279" s="105" t="str" cm="1">
        <f t="array" aca="1" ref="F1279" ca="1">IF(OR(INDIRECT($B$2&amp;"!AJ14")=$B$917,B1279=0),"",REPT(" ",E1279)&amp;A1279&amp;CHAR(34)&amp;B1279&amp;CHAR(34)&amp;",")</f>
        <v/>
      </c>
    </row>
    <row r="1280" spans="1:6" hidden="1">
      <c r="A1280" s="123" t="s">
        <v>65</v>
      </c>
      <c r="B1280" s="390">
        <f ca="1">IFERROR(INDIRECT($B$2&amp;"!"&amp;C1280&amp;D1280),"")</f>
        <v>0</v>
      </c>
      <c r="C1280" s="280" t="s">
        <v>127</v>
      </c>
      <c r="D1280" s="281">
        <f t="shared" ca="1" si="77"/>
        <v>87</v>
      </c>
      <c r="E1280" s="282">
        <v>9</v>
      </c>
      <c r="F1280" s="105" t="str" cm="1">
        <f t="array" aca="1" ref="F1280" ca="1">IF(OR(INDIRECT($B$2&amp;"!AJ14")=$B$917,B1280=0),"",REPT(" ",E1280)&amp;"},")</f>
        <v/>
      </c>
    </row>
    <row r="1281" spans="1:6" hidden="1">
      <c r="A1281" s="123">
        <f ca="1">IFERROR(INDIRECT($B$2&amp;"!"&amp;"C"&amp;D1281),"")</f>
        <v>0</v>
      </c>
      <c r="B1281" s="390">
        <f ca="1">IFERROR(INDIRECT($B$2&amp;"!"&amp;C1281&amp;D1281),"")</f>
        <v>0</v>
      </c>
      <c r="C1281" s="281" t="s">
        <v>127</v>
      </c>
      <c r="D1281" s="281">
        <f t="shared" ca="1" si="77"/>
        <v>88</v>
      </c>
      <c r="E1281" s="282">
        <v>9</v>
      </c>
      <c r="F1281" s="105" t="str">
        <f ca="1">IF(B1281=0,"",REPT(" ",E1281)&amp;"{ column: "&amp;CHAR(34)&amp;A1281&amp;CHAR(34)&amp;",")</f>
        <v/>
      </c>
    </row>
    <row r="1282" spans="1:6" hidden="1">
      <c r="A1282" s="123"/>
      <c r="B1282" s="390" cm="1">
        <f t="array" aca="1" ref="B1282" ca="1">INDIRECT($B$2&amp;"!"&amp;C1282&amp;D1282)</f>
        <v>0</v>
      </c>
      <c r="C1282" s="280" t="s">
        <v>127</v>
      </c>
      <c r="D1282" s="281">
        <f t="shared" ca="1" si="77"/>
        <v>88</v>
      </c>
      <c r="E1282" s="282">
        <v>12</v>
      </c>
      <c r="F1282" s="105" t="str" cm="1">
        <f t="array" aca="1" ref="F1282" ca="1">IF(OR(INDIRECT($B$2&amp;"!AJ14")=$B$917,B1282=0),"",REPT(" ",E1282)&amp;"summaryType: "&amp;CHAR(34)&amp;B1282&amp;CHAR(34)&amp;",")</f>
        <v/>
      </c>
    </row>
    <row r="1283" spans="1:6" hidden="1">
      <c r="A1283" s="123"/>
      <c r="B1283" s="390">
        <f ca="1">IFERROR(INDIRECT($B$2&amp;"!"&amp;C1283&amp;D1283),"")</f>
        <v>0</v>
      </c>
      <c r="C1283" s="280" t="s">
        <v>127</v>
      </c>
      <c r="D1283" s="281">
        <f t="shared" ca="1" si="77"/>
        <v>88</v>
      </c>
      <c r="E1283" s="282">
        <v>12</v>
      </c>
      <c r="F1283" s="105" t="str" cm="1">
        <f t="array" aca="1" ref="F1283" ca="1">IF(OR(INDIRECT($B$2&amp;"!AJ14")=$B$917,B1283=0),"",REPT(" ",E1283)&amp;"displayFormat: "&amp;CHAR(34)&amp;"{0} Items"&amp;CHAR(34)&amp;",")</f>
        <v/>
      </c>
    </row>
    <row r="1284" spans="1:6" hidden="1">
      <c r="A1284" s="123" t="s">
        <v>772</v>
      </c>
      <c r="B1284" s="390">
        <f ca="1">IFERROR(INDIRECT($B$2&amp;"!"&amp;C1284&amp;D1284),"")</f>
        <v>0</v>
      </c>
      <c r="C1284" s="280" t="s">
        <v>129</v>
      </c>
      <c r="D1284" s="281">
        <f t="shared" ca="1" si="77"/>
        <v>88</v>
      </c>
      <c r="E1284" s="282">
        <v>12</v>
      </c>
      <c r="F1284" s="105" t="str" cm="1">
        <f t="array" aca="1" ref="F1284" ca="1">IF(OR(INDIRECT($B$2&amp;"!AJ14")=$B$917,B1284=0),"",REPT(" ",E1284)&amp;A1284&amp;CHAR(34)&amp;B1284&amp;CHAR(34)&amp;",")</f>
        <v/>
      </c>
    </row>
    <row r="1285" spans="1:6" hidden="1">
      <c r="A1285" s="123" t="s">
        <v>65</v>
      </c>
      <c r="B1285" s="390">
        <f ca="1">IFERROR(INDIRECT($B$2&amp;"!"&amp;C1285&amp;D1285),"")</f>
        <v>0</v>
      </c>
      <c r="C1285" s="280" t="s">
        <v>127</v>
      </c>
      <c r="D1285" s="281">
        <f t="shared" ca="1" si="77"/>
        <v>88</v>
      </c>
      <c r="E1285" s="282">
        <v>9</v>
      </c>
      <c r="F1285" s="105" t="str" cm="1">
        <f t="array" aca="1" ref="F1285" ca="1">IF(OR(INDIRECT($B$2&amp;"!AJ14")=$B$917,B1285=0),"",REPT(" ",E1285)&amp;"},")</f>
        <v/>
      </c>
    </row>
    <row r="1286" spans="1:6" hidden="1">
      <c r="A1286" s="123">
        <f ca="1">IFERROR(INDIRECT($B$2&amp;"!"&amp;"C"&amp;D1286),"")</f>
        <v>0</v>
      </c>
      <c r="B1286" s="390">
        <f ca="1">IFERROR(INDIRECT($B$2&amp;"!"&amp;C1286&amp;D1286),"")</f>
        <v>0</v>
      </c>
      <c r="C1286" s="281" t="s">
        <v>127</v>
      </c>
      <c r="D1286" s="281">
        <f t="shared" ca="1" si="77"/>
        <v>89</v>
      </c>
      <c r="E1286" s="282">
        <v>9</v>
      </c>
      <c r="F1286" s="105" t="str">
        <f ca="1">IF(B1286=0,"",REPT(" ",E1286)&amp;"{ column: "&amp;CHAR(34)&amp;A1286&amp;CHAR(34)&amp;",")</f>
        <v/>
      </c>
    </row>
    <row r="1287" spans="1:6" hidden="1">
      <c r="A1287" s="123"/>
      <c r="B1287" s="390" cm="1">
        <f t="array" aca="1" ref="B1287" ca="1">INDIRECT($B$2&amp;"!"&amp;C1287&amp;D1287)</f>
        <v>0</v>
      </c>
      <c r="C1287" s="280" t="s">
        <v>127</v>
      </c>
      <c r="D1287" s="281">
        <f t="shared" ca="1" si="77"/>
        <v>89</v>
      </c>
      <c r="E1287" s="282">
        <v>12</v>
      </c>
      <c r="F1287" s="105" t="str" cm="1">
        <f t="array" aca="1" ref="F1287" ca="1">IF(OR(INDIRECT($B$2&amp;"!AJ14")=$B$917,B1287=0),"",REPT(" ",E1287)&amp;"summaryType: "&amp;CHAR(34)&amp;B1287&amp;CHAR(34)&amp;",")</f>
        <v/>
      </c>
    </row>
    <row r="1288" spans="1:6" hidden="1">
      <c r="A1288" s="123"/>
      <c r="B1288" s="390">
        <f ca="1">IFERROR(INDIRECT($B$2&amp;"!"&amp;C1288&amp;D1288),"")</f>
        <v>0</v>
      </c>
      <c r="C1288" s="280" t="s">
        <v>127</v>
      </c>
      <c r="D1288" s="281">
        <f t="shared" ca="1" si="77"/>
        <v>89</v>
      </c>
      <c r="E1288" s="282">
        <v>12</v>
      </c>
      <c r="F1288" s="105" t="str" cm="1">
        <f t="array" aca="1" ref="F1288" ca="1">IF(OR(INDIRECT($B$2&amp;"!AJ14")=$B$917,B1288=0),"",REPT(" ",E1288)&amp;"displayFormat: "&amp;CHAR(34)&amp;"{0} Items"&amp;CHAR(34)&amp;",")</f>
        <v/>
      </c>
    </row>
    <row r="1289" spans="1:6" hidden="1">
      <c r="A1289" s="123" t="s">
        <v>772</v>
      </c>
      <c r="B1289" s="390">
        <f ca="1">IFERROR(INDIRECT($B$2&amp;"!"&amp;C1289&amp;D1289),"")</f>
        <v>0</v>
      </c>
      <c r="C1289" s="280" t="s">
        <v>129</v>
      </c>
      <c r="D1289" s="281">
        <f t="shared" ca="1" si="77"/>
        <v>89</v>
      </c>
      <c r="E1289" s="282">
        <v>12</v>
      </c>
      <c r="F1289" s="105" t="str" cm="1">
        <f t="array" aca="1" ref="F1289" ca="1">IF(OR(INDIRECT($B$2&amp;"!AJ14")=$B$917,B1289=0),"",REPT(" ",E1289)&amp;A1289&amp;CHAR(34)&amp;B1289&amp;CHAR(34)&amp;",")</f>
        <v/>
      </c>
    </row>
    <row r="1290" spans="1:6" hidden="1">
      <c r="A1290" s="123" t="s">
        <v>65</v>
      </c>
      <c r="B1290" s="390">
        <f ca="1">IFERROR(INDIRECT($B$2&amp;"!"&amp;C1290&amp;D1290),"")</f>
        <v>0</v>
      </c>
      <c r="C1290" s="280" t="s">
        <v>127</v>
      </c>
      <c r="D1290" s="281">
        <f t="shared" ca="1" si="77"/>
        <v>89</v>
      </c>
      <c r="E1290" s="282">
        <v>9</v>
      </c>
      <c r="F1290" s="105" t="str" cm="1">
        <f t="array" aca="1" ref="F1290" ca="1">IF(OR(INDIRECT($B$2&amp;"!AJ14")=$B$917,B1290=0),"",REPT(" ",E1290)&amp;"},")</f>
        <v/>
      </c>
    </row>
    <row r="1291" spans="1:6" hidden="1">
      <c r="A1291" s="123">
        <f ca="1">IFERROR(INDIRECT($B$2&amp;"!"&amp;"C"&amp;D1291),"")</f>
        <v>0</v>
      </c>
      <c r="B1291" s="390">
        <f ca="1">IFERROR(INDIRECT($B$2&amp;"!"&amp;C1291&amp;D1291),"")</f>
        <v>0</v>
      </c>
      <c r="C1291" s="281" t="s">
        <v>127</v>
      </c>
      <c r="D1291" s="281">
        <f t="shared" ca="1" si="77"/>
        <v>90</v>
      </c>
      <c r="E1291" s="282">
        <v>9</v>
      </c>
      <c r="F1291" s="105" t="str">
        <f ca="1">IF(B1291=0,"",REPT(" ",E1291)&amp;"{ column: "&amp;CHAR(34)&amp;A1291&amp;CHAR(34)&amp;",")</f>
        <v/>
      </c>
    </row>
    <row r="1292" spans="1:6" hidden="1">
      <c r="A1292" s="123"/>
      <c r="B1292" s="390" cm="1">
        <f t="array" aca="1" ref="B1292" ca="1">INDIRECT($B$2&amp;"!"&amp;C1292&amp;D1292)</f>
        <v>0</v>
      </c>
      <c r="C1292" s="280" t="s">
        <v>127</v>
      </c>
      <c r="D1292" s="281">
        <f t="shared" ca="1" si="77"/>
        <v>90</v>
      </c>
      <c r="E1292" s="282">
        <v>12</v>
      </c>
      <c r="F1292" s="105" t="str" cm="1">
        <f t="array" aca="1" ref="F1292" ca="1">IF(OR(INDIRECT($B$2&amp;"!AJ14")=$B$917,B1292=0),"",REPT(" ",E1292)&amp;"summaryType: "&amp;CHAR(34)&amp;B1292&amp;CHAR(34)&amp;",")</f>
        <v/>
      </c>
    </row>
    <row r="1293" spans="1:6" hidden="1">
      <c r="A1293" s="123"/>
      <c r="B1293" s="390">
        <f ca="1">IFERROR(INDIRECT($B$2&amp;"!"&amp;C1293&amp;D1293),"")</f>
        <v>0</v>
      </c>
      <c r="C1293" s="280" t="s">
        <v>127</v>
      </c>
      <c r="D1293" s="281">
        <f t="shared" ca="1" si="77"/>
        <v>90</v>
      </c>
      <c r="E1293" s="282">
        <v>12</v>
      </c>
      <c r="F1293" s="105" t="str" cm="1">
        <f t="array" aca="1" ref="F1293" ca="1">IF(OR(INDIRECT($B$2&amp;"!AJ14")=$B$917,B1293=0),"",REPT(" ",E1293)&amp;"displayFormat: "&amp;CHAR(34)&amp;"{0} Items"&amp;CHAR(34)&amp;",")</f>
        <v/>
      </c>
    </row>
    <row r="1294" spans="1:6" hidden="1">
      <c r="A1294" s="123" t="s">
        <v>772</v>
      </c>
      <c r="B1294" s="390">
        <f ca="1">IFERROR(INDIRECT($B$2&amp;"!"&amp;C1294&amp;D1294),"")</f>
        <v>0</v>
      </c>
      <c r="C1294" s="280" t="s">
        <v>129</v>
      </c>
      <c r="D1294" s="281">
        <f t="shared" ca="1" si="77"/>
        <v>90</v>
      </c>
      <c r="E1294" s="282">
        <v>12</v>
      </c>
      <c r="F1294" s="105" t="str" cm="1">
        <f t="array" aca="1" ref="F1294" ca="1">IF(OR(INDIRECT($B$2&amp;"!AJ14")=$B$917,B1294=0),"",REPT(" ",E1294)&amp;A1294&amp;CHAR(34)&amp;B1294&amp;CHAR(34)&amp;",")</f>
        <v/>
      </c>
    </row>
    <row r="1295" spans="1:6" hidden="1">
      <c r="A1295" s="123" t="s">
        <v>65</v>
      </c>
      <c r="B1295" s="390">
        <f ca="1">IFERROR(INDIRECT($B$2&amp;"!"&amp;C1295&amp;D1295),"")</f>
        <v>0</v>
      </c>
      <c r="C1295" s="280" t="s">
        <v>127</v>
      </c>
      <c r="D1295" s="281">
        <f t="shared" ca="1" si="77"/>
        <v>90</v>
      </c>
      <c r="E1295" s="282">
        <v>9</v>
      </c>
      <c r="F1295" s="105" t="str" cm="1">
        <f t="array" aca="1" ref="F1295" ca="1">IF(OR(INDIRECT($B$2&amp;"!AJ14")=$B$917,B1295=0),"",REPT(" ",E1295)&amp;"},")</f>
        <v/>
      </c>
    </row>
    <row r="1296" spans="1:6" hidden="1">
      <c r="A1296" s="123">
        <f ca="1">IFERROR(INDIRECT($B$2&amp;"!"&amp;"C"&amp;D1296),"")</f>
        <v>0</v>
      </c>
      <c r="B1296" s="390">
        <f ca="1">IFERROR(INDIRECT($B$2&amp;"!"&amp;C1296&amp;D1296),"")</f>
        <v>0</v>
      </c>
      <c r="C1296" s="281" t="s">
        <v>127</v>
      </c>
      <c r="D1296" s="281">
        <f t="shared" ca="1" si="77"/>
        <v>91</v>
      </c>
      <c r="E1296" s="282">
        <v>9</v>
      </c>
      <c r="F1296" s="105" t="str">
        <f ca="1">IF(B1296=0,"",REPT(" ",E1296)&amp;"{ column: "&amp;CHAR(34)&amp;A1296&amp;CHAR(34)&amp;",")</f>
        <v/>
      </c>
    </row>
    <row r="1297" spans="1:6" hidden="1">
      <c r="A1297" s="123"/>
      <c r="B1297" s="390" cm="1">
        <f t="array" aca="1" ref="B1297" ca="1">INDIRECT($B$2&amp;"!"&amp;C1297&amp;D1297)</f>
        <v>0</v>
      </c>
      <c r="C1297" s="280" t="s">
        <v>127</v>
      </c>
      <c r="D1297" s="281">
        <f t="shared" ca="1" si="77"/>
        <v>91</v>
      </c>
      <c r="E1297" s="282">
        <v>12</v>
      </c>
      <c r="F1297" s="105" t="str" cm="1">
        <f t="array" aca="1" ref="F1297" ca="1">IF(OR(INDIRECT($B$2&amp;"!AJ14")=$B$917,B1297=0),"",REPT(" ",E1297)&amp;"summaryType: "&amp;CHAR(34)&amp;B1297&amp;CHAR(34)&amp;",")</f>
        <v/>
      </c>
    </row>
    <row r="1298" spans="1:6" hidden="1">
      <c r="A1298" s="123"/>
      <c r="B1298" s="390">
        <f ca="1">IFERROR(INDIRECT($B$2&amp;"!"&amp;C1298&amp;D1298),"")</f>
        <v>0</v>
      </c>
      <c r="C1298" s="280" t="s">
        <v>127</v>
      </c>
      <c r="D1298" s="281">
        <f t="shared" ca="1" si="77"/>
        <v>91</v>
      </c>
      <c r="E1298" s="282">
        <v>12</v>
      </c>
      <c r="F1298" s="105" t="str" cm="1">
        <f t="array" aca="1" ref="F1298" ca="1">IF(OR(INDIRECT($B$2&amp;"!AJ14")=$B$917,B1298=0),"",REPT(" ",E1298)&amp;"displayFormat: "&amp;CHAR(34)&amp;"{0} Items"&amp;CHAR(34)&amp;",")</f>
        <v/>
      </c>
    </row>
    <row r="1299" spans="1:6" hidden="1">
      <c r="A1299" s="123" t="s">
        <v>772</v>
      </c>
      <c r="B1299" s="390">
        <f ca="1">IFERROR(INDIRECT($B$2&amp;"!"&amp;C1299&amp;D1299),"")</f>
        <v>0</v>
      </c>
      <c r="C1299" s="280" t="s">
        <v>129</v>
      </c>
      <c r="D1299" s="281">
        <f t="shared" ca="1" si="77"/>
        <v>91</v>
      </c>
      <c r="E1299" s="282">
        <v>12</v>
      </c>
      <c r="F1299" s="105" t="str" cm="1">
        <f t="array" aca="1" ref="F1299" ca="1">IF(OR(INDIRECT($B$2&amp;"!AJ14")=$B$917,B1299=0),"",REPT(" ",E1299)&amp;A1299&amp;CHAR(34)&amp;B1299&amp;CHAR(34)&amp;",")</f>
        <v/>
      </c>
    </row>
    <row r="1300" spans="1:6" hidden="1">
      <c r="A1300" s="123" t="s">
        <v>65</v>
      </c>
      <c r="B1300" s="390">
        <f ca="1">IFERROR(INDIRECT($B$2&amp;"!"&amp;C1300&amp;D1300),"")</f>
        <v>0</v>
      </c>
      <c r="C1300" s="280" t="s">
        <v>127</v>
      </c>
      <c r="D1300" s="281">
        <f t="shared" ca="1" si="77"/>
        <v>91</v>
      </c>
      <c r="E1300" s="282">
        <v>9</v>
      </c>
      <c r="F1300" s="105" t="str" cm="1">
        <f t="array" aca="1" ref="F1300" ca="1">IF(OR(INDIRECT($B$2&amp;"!AJ14")=$B$917,B1300=0),"",REPT(" ",E1300)&amp;"},")</f>
        <v/>
      </c>
    </row>
    <row r="1301" spans="1:6" hidden="1">
      <c r="A1301" s="123">
        <f ca="1">IFERROR(INDIRECT($B$2&amp;"!"&amp;"C"&amp;D1301),"")</f>
        <v>0</v>
      </c>
      <c r="B1301" s="390">
        <f ca="1">IFERROR(INDIRECT($B$2&amp;"!"&amp;C1301&amp;D1301),"")</f>
        <v>0</v>
      </c>
      <c r="C1301" s="281" t="s">
        <v>127</v>
      </c>
      <c r="D1301" s="281">
        <f t="shared" ca="1" si="77"/>
        <v>92</v>
      </c>
      <c r="E1301" s="282">
        <v>9</v>
      </c>
      <c r="F1301" s="105" t="str">
        <f ca="1">IF(B1301=0,"",REPT(" ",E1301)&amp;"{ column: "&amp;CHAR(34)&amp;A1301&amp;CHAR(34)&amp;",")</f>
        <v/>
      </c>
    </row>
    <row r="1302" spans="1:6" hidden="1">
      <c r="A1302" s="123"/>
      <c r="B1302" s="390" cm="1">
        <f t="array" aca="1" ref="B1302" ca="1">INDIRECT($B$2&amp;"!"&amp;C1302&amp;D1302)</f>
        <v>0</v>
      </c>
      <c r="C1302" s="280" t="s">
        <v>127</v>
      </c>
      <c r="D1302" s="281">
        <f t="shared" ca="1" si="77"/>
        <v>92</v>
      </c>
      <c r="E1302" s="282">
        <v>12</v>
      </c>
      <c r="F1302" s="105" t="str" cm="1">
        <f t="array" aca="1" ref="F1302" ca="1">IF(OR(INDIRECT($B$2&amp;"!AJ14")=$B$917,B1302=0),"",REPT(" ",E1302)&amp;"summaryType: "&amp;CHAR(34)&amp;B1302&amp;CHAR(34)&amp;",")</f>
        <v/>
      </c>
    </row>
    <row r="1303" spans="1:6" hidden="1">
      <c r="A1303" s="123"/>
      <c r="B1303" s="390">
        <f ca="1">IFERROR(INDIRECT($B$2&amp;"!"&amp;C1303&amp;D1303),"")</f>
        <v>0</v>
      </c>
      <c r="C1303" s="280" t="s">
        <v>127</v>
      </c>
      <c r="D1303" s="281">
        <f t="shared" ca="1" si="77"/>
        <v>92</v>
      </c>
      <c r="E1303" s="282">
        <v>12</v>
      </c>
      <c r="F1303" s="105" t="str" cm="1">
        <f t="array" aca="1" ref="F1303" ca="1">IF(OR(INDIRECT($B$2&amp;"!AJ14")=$B$917,B1303=0),"",REPT(" ",E1303)&amp;"displayFormat: "&amp;CHAR(34)&amp;"{0} Items"&amp;CHAR(34)&amp;",")</f>
        <v/>
      </c>
    </row>
    <row r="1304" spans="1:6" hidden="1">
      <c r="A1304" s="123" t="s">
        <v>772</v>
      </c>
      <c r="B1304" s="390">
        <f ca="1">IFERROR(INDIRECT($B$2&amp;"!"&amp;C1304&amp;D1304),"")</f>
        <v>0</v>
      </c>
      <c r="C1304" s="280" t="s">
        <v>129</v>
      </c>
      <c r="D1304" s="281">
        <f t="shared" ca="1" si="77"/>
        <v>92</v>
      </c>
      <c r="E1304" s="282">
        <v>12</v>
      </c>
      <c r="F1304" s="105" t="str" cm="1">
        <f t="array" aca="1" ref="F1304" ca="1">IF(OR(INDIRECT($B$2&amp;"!AJ14")=$B$917,B1304=0),"",REPT(" ",E1304)&amp;A1304&amp;CHAR(34)&amp;B1304&amp;CHAR(34)&amp;",")</f>
        <v/>
      </c>
    </row>
    <row r="1305" spans="1:6" hidden="1">
      <c r="A1305" s="123" t="s">
        <v>65</v>
      </c>
      <c r="B1305" s="390">
        <f ca="1">IFERROR(INDIRECT($B$2&amp;"!"&amp;C1305&amp;D1305),"")</f>
        <v>0</v>
      </c>
      <c r="C1305" s="280" t="s">
        <v>127</v>
      </c>
      <c r="D1305" s="281">
        <f t="shared" ca="1" si="77"/>
        <v>92</v>
      </c>
      <c r="E1305" s="282">
        <v>9</v>
      </c>
      <c r="F1305" s="105" t="str" cm="1">
        <f t="array" aca="1" ref="F1305" ca="1">IF(OR(INDIRECT($B$2&amp;"!AJ14")=$B$917,B1305=0),"",REPT(" ",E1305)&amp;"},")</f>
        <v/>
      </c>
    </row>
    <row r="1306" spans="1:6" hidden="1">
      <c r="A1306" s="123">
        <f ca="1">IFERROR(INDIRECT($B$2&amp;"!"&amp;"C"&amp;D1306),"")</f>
        <v>0</v>
      </c>
      <c r="B1306" s="390">
        <f ca="1">IFERROR(INDIRECT($B$2&amp;"!"&amp;C1306&amp;D1306),"")</f>
        <v>0</v>
      </c>
      <c r="C1306" s="281" t="s">
        <v>127</v>
      </c>
      <c r="D1306" s="281">
        <f t="shared" ref="D1306:D1369" ca="1" si="78">IF(TRIM(A1305)="N",1,0)+D1305</f>
        <v>93</v>
      </c>
      <c r="E1306" s="282">
        <v>9</v>
      </c>
      <c r="F1306" s="105" t="str">
        <f ca="1">IF(B1306=0,"",REPT(" ",E1306)&amp;"{ column: "&amp;CHAR(34)&amp;A1306&amp;CHAR(34)&amp;",")</f>
        <v/>
      </c>
    </row>
    <row r="1307" spans="1:6" hidden="1">
      <c r="A1307" s="123"/>
      <c r="B1307" s="390" cm="1">
        <f t="array" aca="1" ref="B1307" ca="1">INDIRECT($B$2&amp;"!"&amp;C1307&amp;D1307)</f>
        <v>0</v>
      </c>
      <c r="C1307" s="280" t="s">
        <v>127</v>
      </c>
      <c r="D1307" s="281">
        <f t="shared" ca="1" si="78"/>
        <v>93</v>
      </c>
      <c r="E1307" s="282">
        <v>12</v>
      </c>
      <c r="F1307" s="105" t="str" cm="1">
        <f t="array" aca="1" ref="F1307" ca="1">IF(OR(INDIRECT($B$2&amp;"!AJ14")=$B$917,B1307=0),"",REPT(" ",E1307)&amp;"summaryType: "&amp;CHAR(34)&amp;B1307&amp;CHAR(34)&amp;",")</f>
        <v/>
      </c>
    </row>
    <row r="1308" spans="1:6" hidden="1">
      <c r="A1308" s="123"/>
      <c r="B1308" s="390">
        <f ca="1">IFERROR(INDIRECT($B$2&amp;"!"&amp;C1308&amp;D1308),"")</f>
        <v>0</v>
      </c>
      <c r="C1308" s="280" t="s">
        <v>127</v>
      </c>
      <c r="D1308" s="281">
        <f t="shared" ca="1" si="78"/>
        <v>93</v>
      </c>
      <c r="E1308" s="282">
        <v>12</v>
      </c>
      <c r="F1308" s="105" t="str" cm="1">
        <f t="array" aca="1" ref="F1308" ca="1">IF(OR(INDIRECT($B$2&amp;"!AJ14")=$B$917,B1308=0),"",REPT(" ",E1308)&amp;"displayFormat: "&amp;CHAR(34)&amp;"{0} Items"&amp;CHAR(34)&amp;",")</f>
        <v/>
      </c>
    </row>
    <row r="1309" spans="1:6" hidden="1">
      <c r="A1309" s="123" t="s">
        <v>772</v>
      </c>
      <c r="B1309" s="390">
        <f ca="1">IFERROR(INDIRECT($B$2&amp;"!"&amp;C1309&amp;D1309),"")</f>
        <v>0</v>
      </c>
      <c r="C1309" s="280" t="s">
        <v>129</v>
      </c>
      <c r="D1309" s="281">
        <f t="shared" ca="1" si="78"/>
        <v>93</v>
      </c>
      <c r="E1309" s="282">
        <v>12</v>
      </c>
      <c r="F1309" s="105" t="str" cm="1">
        <f t="array" aca="1" ref="F1309" ca="1">IF(OR(INDIRECT($B$2&amp;"!AJ14")=$B$917,B1309=0),"",REPT(" ",E1309)&amp;A1309&amp;CHAR(34)&amp;B1309&amp;CHAR(34)&amp;",")</f>
        <v/>
      </c>
    </row>
    <row r="1310" spans="1:6" hidden="1">
      <c r="A1310" s="123" t="s">
        <v>65</v>
      </c>
      <c r="B1310" s="390">
        <f ca="1">IFERROR(INDIRECT($B$2&amp;"!"&amp;C1310&amp;D1310),"")</f>
        <v>0</v>
      </c>
      <c r="C1310" s="280" t="s">
        <v>127</v>
      </c>
      <c r="D1310" s="281">
        <f t="shared" ca="1" si="78"/>
        <v>93</v>
      </c>
      <c r="E1310" s="282">
        <v>9</v>
      </c>
      <c r="F1310" s="105" t="str" cm="1">
        <f t="array" aca="1" ref="F1310" ca="1">IF(OR(INDIRECT($B$2&amp;"!AJ14")=$B$917,B1310=0),"",REPT(" ",E1310)&amp;"},")</f>
        <v/>
      </c>
    </row>
    <row r="1311" spans="1:6" hidden="1">
      <c r="A1311" s="123">
        <f ca="1">IFERROR(INDIRECT($B$2&amp;"!"&amp;"C"&amp;D1311),"")</f>
        <v>0</v>
      </c>
      <c r="B1311" s="390">
        <f ca="1">IFERROR(INDIRECT($B$2&amp;"!"&amp;C1311&amp;D1311),"")</f>
        <v>0</v>
      </c>
      <c r="C1311" s="281" t="s">
        <v>127</v>
      </c>
      <c r="D1311" s="281">
        <f t="shared" ca="1" si="78"/>
        <v>94</v>
      </c>
      <c r="E1311" s="282">
        <v>9</v>
      </c>
      <c r="F1311" s="105" t="str">
        <f ca="1">IF(B1311=0,"",REPT(" ",E1311)&amp;"{ column: "&amp;CHAR(34)&amp;A1311&amp;CHAR(34)&amp;",")</f>
        <v/>
      </c>
    </row>
    <row r="1312" spans="1:6" hidden="1">
      <c r="A1312" s="123"/>
      <c r="B1312" s="390" cm="1">
        <f t="array" aca="1" ref="B1312" ca="1">INDIRECT($B$2&amp;"!"&amp;C1312&amp;D1312)</f>
        <v>0</v>
      </c>
      <c r="C1312" s="280" t="s">
        <v>127</v>
      </c>
      <c r="D1312" s="281">
        <f t="shared" ca="1" si="78"/>
        <v>94</v>
      </c>
      <c r="E1312" s="282">
        <v>12</v>
      </c>
      <c r="F1312" s="105" t="str" cm="1">
        <f t="array" aca="1" ref="F1312" ca="1">IF(OR(INDIRECT($B$2&amp;"!AJ14")=$B$917,B1312=0),"",REPT(" ",E1312)&amp;"summaryType: "&amp;CHAR(34)&amp;B1312&amp;CHAR(34)&amp;",")</f>
        <v/>
      </c>
    </row>
    <row r="1313" spans="1:6" hidden="1">
      <c r="A1313" s="123"/>
      <c r="B1313" s="390">
        <f ca="1">IFERROR(INDIRECT($B$2&amp;"!"&amp;C1313&amp;D1313),"")</f>
        <v>0</v>
      </c>
      <c r="C1313" s="280" t="s">
        <v>127</v>
      </c>
      <c r="D1313" s="281">
        <f t="shared" ca="1" si="78"/>
        <v>94</v>
      </c>
      <c r="E1313" s="282">
        <v>12</v>
      </c>
      <c r="F1313" s="105" t="str" cm="1">
        <f t="array" aca="1" ref="F1313" ca="1">IF(OR(INDIRECT($B$2&amp;"!AJ14")=$B$917,B1313=0),"",REPT(" ",E1313)&amp;"displayFormat: "&amp;CHAR(34)&amp;"{0} Items"&amp;CHAR(34)&amp;",")</f>
        <v/>
      </c>
    </row>
    <row r="1314" spans="1:6" hidden="1">
      <c r="A1314" s="123" t="s">
        <v>772</v>
      </c>
      <c r="B1314" s="390">
        <f ca="1">IFERROR(INDIRECT($B$2&amp;"!"&amp;C1314&amp;D1314),"")</f>
        <v>0</v>
      </c>
      <c r="C1314" s="280" t="s">
        <v>129</v>
      </c>
      <c r="D1314" s="281">
        <f t="shared" ca="1" si="78"/>
        <v>94</v>
      </c>
      <c r="E1314" s="282">
        <v>12</v>
      </c>
      <c r="F1314" s="105" t="str" cm="1">
        <f t="array" aca="1" ref="F1314" ca="1">IF(OR(INDIRECT($B$2&amp;"!AJ14")=$B$917,B1314=0),"",REPT(" ",E1314)&amp;A1314&amp;CHAR(34)&amp;B1314&amp;CHAR(34)&amp;",")</f>
        <v/>
      </c>
    </row>
    <row r="1315" spans="1:6" hidden="1">
      <c r="A1315" s="123" t="s">
        <v>65</v>
      </c>
      <c r="B1315" s="390">
        <f ca="1">IFERROR(INDIRECT($B$2&amp;"!"&amp;C1315&amp;D1315),"")</f>
        <v>0</v>
      </c>
      <c r="C1315" s="280" t="s">
        <v>127</v>
      </c>
      <c r="D1315" s="281">
        <f t="shared" ca="1" si="78"/>
        <v>94</v>
      </c>
      <c r="E1315" s="282">
        <v>9</v>
      </c>
      <c r="F1315" s="105" t="str" cm="1">
        <f t="array" aca="1" ref="F1315" ca="1">IF(OR(INDIRECT($B$2&amp;"!AJ14")=$B$917,B1315=0),"",REPT(" ",E1315)&amp;"},")</f>
        <v/>
      </c>
    </row>
    <row r="1316" spans="1:6" hidden="1">
      <c r="A1316" s="123">
        <f ca="1">IFERROR(INDIRECT($B$2&amp;"!"&amp;"C"&amp;D1316),"")</f>
        <v>0</v>
      </c>
      <c r="B1316" s="390">
        <f ca="1">IFERROR(INDIRECT($B$2&amp;"!"&amp;C1316&amp;D1316),"")</f>
        <v>0</v>
      </c>
      <c r="C1316" s="281" t="s">
        <v>127</v>
      </c>
      <c r="D1316" s="281">
        <f t="shared" ca="1" si="78"/>
        <v>95</v>
      </c>
      <c r="E1316" s="282">
        <v>9</v>
      </c>
      <c r="F1316" s="105" t="str">
        <f ca="1">IF(B1316=0,"",REPT(" ",E1316)&amp;"{ column: "&amp;CHAR(34)&amp;A1316&amp;CHAR(34)&amp;",")</f>
        <v/>
      </c>
    </row>
    <row r="1317" spans="1:6" hidden="1">
      <c r="A1317" s="123"/>
      <c r="B1317" s="390" cm="1">
        <f t="array" aca="1" ref="B1317" ca="1">INDIRECT($B$2&amp;"!"&amp;C1317&amp;D1317)</f>
        <v>0</v>
      </c>
      <c r="C1317" s="280" t="s">
        <v>127</v>
      </c>
      <c r="D1317" s="281">
        <f t="shared" ca="1" si="78"/>
        <v>95</v>
      </c>
      <c r="E1317" s="282">
        <v>12</v>
      </c>
      <c r="F1317" s="105" t="str" cm="1">
        <f t="array" aca="1" ref="F1317" ca="1">IF(OR(INDIRECT($B$2&amp;"!AJ14")=$B$917,B1317=0),"",REPT(" ",E1317)&amp;"summaryType: "&amp;CHAR(34)&amp;B1317&amp;CHAR(34)&amp;",")</f>
        <v/>
      </c>
    </row>
    <row r="1318" spans="1:6" hidden="1">
      <c r="A1318" s="123"/>
      <c r="B1318" s="390">
        <f ca="1">IFERROR(INDIRECT($B$2&amp;"!"&amp;C1318&amp;D1318),"")</f>
        <v>0</v>
      </c>
      <c r="C1318" s="280" t="s">
        <v>127</v>
      </c>
      <c r="D1318" s="281">
        <f t="shared" ca="1" si="78"/>
        <v>95</v>
      </c>
      <c r="E1318" s="282">
        <v>12</v>
      </c>
      <c r="F1318" s="105" t="str" cm="1">
        <f t="array" aca="1" ref="F1318" ca="1">IF(OR(INDIRECT($B$2&amp;"!AJ14")=$B$917,B1318=0),"",REPT(" ",E1318)&amp;"displayFormat: "&amp;CHAR(34)&amp;"{0} Items"&amp;CHAR(34)&amp;",")</f>
        <v/>
      </c>
    </row>
    <row r="1319" spans="1:6" hidden="1">
      <c r="A1319" s="123" t="s">
        <v>772</v>
      </c>
      <c r="B1319" s="390">
        <f ca="1">IFERROR(INDIRECT($B$2&amp;"!"&amp;C1319&amp;D1319),"")</f>
        <v>0</v>
      </c>
      <c r="C1319" s="280" t="s">
        <v>129</v>
      </c>
      <c r="D1319" s="281">
        <f t="shared" ca="1" si="78"/>
        <v>95</v>
      </c>
      <c r="E1319" s="282">
        <v>12</v>
      </c>
      <c r="F1319" s="105" t="str" cm="1">
        <f t="array" aca="1" ref="F1319" ca="1">IF(OR(INDIRECT($B$2&amp;"!AJ14")=$B$917,B1319=0),"",REPT(" ",E1319)&amp;A1319&amp;CHAR(34)&amp;B1319&amp;CHAR(34)&amp;",")</f>
        <v/>
      </c>
    </row>
    <row r="1320" spans="1:6" hidden="1">
      <c r="A1320" s="123" t="s">
        <v>65</v>
      </c>
      <c r="B1320" s="390">
        <f ca="1">IFERROR(INDIRECT($B$2&amp;"!"&amp;C1320&amp;D1320),"")</f>
        <v>0</v>
      </c>
      <c r="C1320" s="280" t="s">
        <v>127</v>
      </c>
      <c r="D1320" s="281">
        <f t="shared" ca="1" si="78"/>
        <v>95</v>
      </c>
      <c r="E1320" s="282">
        <v>9</v>
      </c>
      <c r="F1320" s="105" t="str" cm="1">
        <f t="array" aca="1" ref="F1320" ca="1">IF(OR(INDIRECT($B$2&amp;"!AJ14")=$B$917,B1320=0),"",REPT(" ",E1320)&amp;"},")</f>
        <v/>
      </c>
    </row>
    <row r="1321" spans="1:6" hidden="1">
      <c r="A1321" s="123">
        <f ca="1">IFERROR(INDIRECT($B$2&amp;"!"&amp;"C"&amp;D1321),"")</f>
        <v>0</v>
      </c>
      <c r="B1321" s="390">
        <f ca="1">IFERROR(INDIRECT($B$2&amp;"!"&amp;C1321&amp;D1321),"")</f>
        <v>0</v>
      </c>
      <c r="C1321" s="281" t="s">
        <v>127</v>
      </c>
      <c r="D1321" s="281">
        <f t="shared" ca="1" si="78"/>
        <v>96</v>
      </c>
      <c r="E1321" s="282">
        <v>9</v>
      </c>
      <c r="F1321" s="105" t="str">
        <f ca="1">IF(B1321=0,"",REPT(" ",E1321)&amp;"{ column: "&amp;CHAR(34)&amp;A1321&amp;CHAR(34)&amp;",")</f>
        <v/>
      </c>
    </row>
    <row r="1322" spans="1:6" hidden="1">
      <c r="A1322" s="123"/>
      <c r="B1322" s="390" cm="1">
        <f t="array" aca="1" ref="B1322" ca="1">INDIRECT($B$2&amp;"!"&amp;C1322&amp;D1322)</f>
        <v>0</v>
      </c>
      <c r="C1322" s="280" t="s">
        <v>127</v>
      </c>
      <c r="D1322" s="281">
        <f t="shared" ca="1" si="78"/>
        <v>96</v>
      </c>
      <c r="E1322" s="282">
        <v>12</v>
      </c>
      <c r="F1322" s="105" t="str" cm="1">
        <f t="array" aca="1" ref="F1322" ca="1">IF(OR(INDIRECT($B$2&amp;"!AJ14")=$B$917,B1322=0),"",REPT(" ",E1322)&amp;"summaryType: "&amp;CHAR(34)&amp;B1322&amp;CHAR(34)&amp;",")</f>
        <v/>
      </c>
    </row>
    <row r="1323" spans="1:6" hidden="1">
      <c r="A1323" s="123"/>
      <c r="B1323" s="390">
        <f ca="1">IFERROR(INDIRECT($B$2&amp;"!"&amp;C1323&amp;D1323),"")</f>
        <v>0</v>
      </c>
      <c r="C1323" s="280" t="s">
        <v>127</v>
      </c>
      <c r="D1323" s="281">
        <f t="shared" ca="1" si="78"/>
        <v>96</v>
      </c>
      <c r="E1323" s="282">
        <v>12</v>
      </c>
      <c r="F1323" s="105" t="str" cm="1">
        <f t="array" aca="1" ref="F1323" ca="1">IF(OR(INDIRECT($B$2&amp;"!AJ14")=$B$917,B1323=0),"",REPT(" ",E1323)&amp;"displayFormat: "&amp;CHAR(34)&amp;"{0} Items"&amp;CHAR(34)&amp;",")</f>
        <v/>
      </c>
    </row>
    <row r="1324" spans="1:6" hidden="1">
      <c r="A1324" s="123" t="s">
        <v>772</v>
      </c>
      <c r="B1324" s="390">
        <f ca="1">IFERROR(INDIRECT($B$2&amp;"!"&amp;C1324&amp;D1324),"")</f>
        <v>0</v>
      </c>
      <c r="C1324" s="280" t="s">
        <v>129</v>
      </c>
      <c r="D1324" s="281">
        <f t="shared" ca="1" si="78"/>
        <v>96</v>
      </c>
      <c r="E1324" s="282">
        <v>12</v>
      </c>
      <c r="F1324" s="105" t="str" cm="1">
        <f t="array" aca="1" ref="F1324" ca="1">IF(OR(INDIRECT($B$2&amp;"!AJ14")=$B$917,B1324=0),"",REPT(" ",E1324)&amp;A1324&amp;CHAR(34)&amp;B1324&amp;CHAR(34)&amp;",")</f>
        <v/>
      </c>
    </row>
    <row r="1325" spans="1:6" hidden="1">
      <c r="A1325" s="123" t="s">
        <v>65</v>
      </c>
      <c r="B1325" s="390">
        <f ca="1">IFERROR(INDIRECT($B$2&amp;"!"&amp;C1325&amp;D1325),"")</f>
        <v>0</v>
      </c>
      <c r="C1325" s="280" t="s">
        <v>127</v>
      </c>
      <c r="D1325" s="281">
        <f t="shared" ca="1" si="78"/>
        <v>96</v>
      </c>
      <c r="E1325" s="282">
        <v>9</v>
      </c>
      <c r="F1325" s="105" t="str" cm="1">
        <f t="array" aca="1" ref="F1325" ca="1">IF(OR(INDIRECT($B$2&amp;"!AJ14")=$B$917,B1325=0),"",REPT(" ",E1325)&amp;"},")</f>
        <v/>
      </c>
    </row>
    <row r="1326" spans="1:6" hidden="1">
      <c r="A1326" s="123">
        <f ca="1">IFERROR(INDIRECT($B$2&amp;"!"&amp;"C"&amp;D1326),"")</f>
        <v>0</v>
      </c>
      <c r="B1326" s="390">
        <f ca="1">IFERROR(INDIRECT($B$2&amp;"!"&amp;C1326&amp;D1326),"")</f>
        <v>0</v>
      </c>
      <c r="C1326" s="281" t="s">
        <v>127</v>
      </c>
      <c r="D1326" s="281">
        <f t="shared" ca="1" si="78"/>
        <v>97</v>
      </c>
      <c r="E1326" s="282">
        <v>9</v>
      </c>
      <c r="F1326" s="105" t="str">
        <f ca="1">IF(B1326=0,"",REPT(" ",E1326)&amp;"{ column: "&amp;CHAR(34)&amp;A1326&amp;CHAR(34)&amp;",")</f>
        <v/>
      </c>
    </row>
    <row r="1327" spans="1:6" hidden="1">
      <c r="A1327" s="123"/>
      <c r="B1327" s="390" cm="1">
        <f t="array" aca="1" ref="B1327" ca="1">INDIRECT($B$2&amp;"!"&amp;C1327&amp;D1327)</f>
        <v>0</v>
      </c>
      <c r="C1327" s="280" t="s">
        <v>127</v>
      </c>
      <c r="D1327" s="281">
        <f t="shared" ca="1" si="78"/>
        <v>97</v>
      </c>
      <c r="E1327" s="282">
        <v>12</v>
      </c>
      <c r="F1327" s="105" t="str" cm="1">
        <f t="array" aca="1" ref="F1327" ca="1">IF(OR(INDIRECT($B$2&amp;"!AJ14")=$B$917,B1327=0),"",REPT(" ",E1327)&amp;"summaryType: "&amp;CHAR(34)&amp;B1327&amp;CHAR(34)&amp;",")</f>
        <v/>
      </c>
    </row>
    <row r="1328" spans="1:6" hidden="1">
      <c r="A1328" s="123"/>
      <c r="B1328" s="390">
        <f ca="1">IFERROR(INDIRECT($B$2&amp;"!"&amp;C1328&amp;D1328),"")</f>
        <v>0</v>
      </c>
      <c r="C1328" s="280" t="s">
        <v>127</v>
      </c>
      <c r="D1328" s="281">
        <f t="shared" ca="1" si="78"/>
        <v>97</v>
      </c>
      <c r="E1328" s="282">
        <v>12</v>
      </c>
      <c r="F1328" s="105" t="str" cm="1">
        <f t="array" aca="1" ref="F1328" ca="1">IF(OR(INDIRECT($B$2&amp;"!AJ14")=$B$917,B1328=0),"",REPT(" ",E1328)&amp;"displayFormat: "&amp;CHAR(34)&amp;"{0} Items"&amp;CHAR(34)&amp;",")</f>
        <v/>
      </c>
    </row>
    <row r="1329" spans="1:6" hidden="1">
      <c r="A1329" s="123" t="s">
        <v>772</v>
      </c>
      <c r="B1329" s="390">
        <f ca="1">IFERROR(INDIRECT($B$2&amp;"!"&amp;C1329&amp;D1329),"")</f>
        <v>0</v>
      </c>
      <c r="C1329" s="280" t="s">
        <v>129</v>
      </c>
      <c r="D1329" s="281">
        <f t="shared" ca="1" si="78"/>
        <v>97</v>
      </c>
      <c r="E1329" s="282">
        <v>12</v>
      </c>
      <c r="F1329" s="105" t="str" cm="1">
        <f t="array" aca="1" ref="F1329" ca="1">IF(OR(INDIRECT($B$2&amp;"!AJ14")=$B$917,B1329=0),"",REPT(" ",E1329)&amp;A1329&amp;CHAR(34)&amp;B1329&amp;CHAR(34)&amp;",")</f>
        <v/>
      </c>
    </row>
    <row r="1330" spans="1:6" hidden="1">
      <c r="A1330" s="123" t="s">
        <v>65</v>
      </c>
      <c r="B1330" s="390">
        <f ca="1">IFERROR(INDIRECT($B$2&amp;"!"&amp;C1330&amp;D1330),"")</f>
        <v>0</v>
      </c>
      <c r="C1330" s="280" t="s">
        <v>127</v>
      </c>
      <c r="D1330" s="281">
        <f t="shared" ca="1" si="78"/>
        <v>97</v>
      </c>
      <c r="E1330" s="282">
        <v>9</v>
      </c>
      <c r="F1330" s="105" t="str" cm="1">
        <f t="array" aca="1" ref="F1330" ca="1">IF(OR(INDIRECT($B$2&amp;"!AJ14")=$B$917,B1330=0),"",REPT(" ",E1330)&amp;"},")</f>
        <v/>
      </c>
    </row>
    <row r="1331" spans="1:6" hidden="1">
      <c r="A1331" s="123">
        <f ca="1">IFERROR(INDIRECT($B$2&amp;"!"&amp;"C"&amp;D1331),"")</f>
        <v>0</v>
      </c>
      <c r="B1331" s="390">
        <f ca="1">IFERROR(INDIRECT($B$2&amp;"!"&amp;C1331&amp;D1331),"")</f>
        <v>0</v>
      </c>
      <c r="C1331" s="281" t="s">
        <v>127</v>
      </c>
      <c r="D1331" s="281">
        <f t="shared" ca="1" si="78"/>
        <v>98</v>
      </c>
      <c r="E1331" s="282">
        <v>9</v>
      </c>
      <c r="F1331" s="105" t="str">
        <f ca="1">IF(B1331=0,"",REPT(" ",E1331)&amp;"{ column: "&amp;CHAR(34)&amp;A1331&amp;CHAR(34)&amp;",")</f>
        <v/>
      </c>
    </row>
    <row r="1332" spans="1:6" hidden="1">
      <c r="A1332" s="123"/>
      <c r="B1332" s="390" cm="1">
        <f t="array" aca="1" ref="B1332" ca="1">INDIRECT($B$2&amp;"!"&amp;C1332&amp;D1332)</f>
        <v>0</v>
      </c>
      <c r="C1332" s="280" t="s">
        <v>127</v>
      </c>
      <c r="D1332" s="281">
        <f t="shared" ca="1" si="78"/>
        <v>98</v>
      </c>
      <c r="E1332" s="282">
        <v>12</v>
      </c>
      <c r="F1332" s="105" t="str" cm="1">
        <f t="array" aca="1" ref="F1332" ca="1">IF(OR(INDIRECT($B$2&amp;"!AJ14")=$B$917,B1332=0),"",REPT(" ",E1332)&amp;"summaryType: "&amp;CHAR(34)&amp;B1332&amp;CHAR(34)&amp;",")</f>
        <v/>
      </c>
    </row>
    <row r="1333" spans="1:6" hidden="1">
      <c r="A1333" s="123"/>
      <c r="B1333" s="390">
        <f ca="1">IFERROR(INDIRECT($B$2&amp;"!"&amp;C1333&amp;D1333),"")</f>
        <v>0</v>
      </c>
      <c r="C1333" s="280" t="s">
        <v>127</v>
      </c>
      <c r="D1333" s="281">
        <f t="shared" ca="1" si="78"/>
        <v>98</v>
      </c>
      <c r="E1333" s="282">
        <v>12</v>
      </c>
      <c r="F1333" s="105" t="str" cm="1">
        <f t="array" aca="1" ref="F1333" ca="1">IF(OR(INDIRECT($B$2&amp;"!AJ14")=$B$917,B1333=0),"",REPT(" ",E1333)&amp;"displayFormat: "&amp;CHAR(34)&amp;"{0} Items"&amp;CHAR(34)&amp;",")</f>
        <v/>
      </c>
    </row>
    <row r="1334" spans="1:6" hidden="1">
      <c r="A1334" s="123" t="s">
        <v>772</v>
      </c>
      <c r="B1334" s="390">
        <f ca="1">IFERROR(INDIRECT($B$2&amp;"!"&amp;C1334&amp;D1334),"")</f>
        <v>0</v>
      </c>
      <c r="C1334" s="280" t="s">
        <v>129</v>
      </c>
      <c r="D1334" s="281">
        <f t="shared" ca="1" si="78"/>
        <v>98</v>
      </c>
      <c r="E1334" s="282">
        <v>12</v>
      </c>
      <c r="F1334" s="105" t="str" cm="1">
        <f t="array" aca="1" ref="F1334" ca="1">IF(OR(INDIRECT($B$2&amp;"!AJ14")=$B$917,B1334=0),"",REPT(" ",E1334)&amp;A1334&amp;CHAR(34)&amp;B1334&amp;CHAR(34)&amp;",")</f>
        <v/>
      </c>
    </row>
    <row r="1335" spans="1:6" hidden="1">
      <c r="A1335" s="123" t="s">
        <v>65</v>
      </c>
      <c r="B1335" s="390">
        <f ca="1">IFERROR(INDIRECT($B$2&amp;"!"&amp;C1335&amp;D1335),"")</f>
        <v>0</v>
      </c>
      <c r="C1335" s="280" t="s">
        <v>127</v>
      </c>
      <c r="D1335" s="281">
        <f t="shared" ca="1" si="78"/>
        <v>98</v>
      </c>
      <c r="E1335" s="282">
        <v>9</v>
      </c>
      <c r="F1335" s="105" t="str" cm="1">
        <f t="array" aca="1" ref="F1335" ca="1">IF(OR(INDIRECT($B$2&amp;"!AJ14")=$B$917,B1335=0),"",REPT(" ",E1335)&amp;"},")</f>
        <v/>
      </c>
    </row>
    <row r="1336" spans="1:6" hidden="1">
      <c r="A1336" s="123">
        <f ca="1">IFERROR(INDIRECT($B$2&amp;"!"&amp;"C"&amp;D1336),"")</f>
        <v>0</v>
      </c>
      <c r="B1336" s="390">
        <f ca="1">IFERROR(INDIRECT($B$2&amp;"!"&amp;C1336&amp;D1336),"")</f>
        <v>0</v>
      </c>
      <c r="C1336" s="281" t="s">
        <v>127</v>
      </c>
      <c r="D1336" s="281">
        <f t="shared" ca="1" si="78"/>
        <v>99</v>
      </c>
      <c r="E1336" s="282">
        <v>9</v>
      </c>
      <c r="F1336" s="105" t="str">
        <f ca="1">IF(B1336=0,"",REPT(" ",E1336)&amp;"{ column: "&amp;CHAR(34)&amp;A1336&amp;CHAR(34)&amp;",")</f>
        <v/>
      </c>
    </row>
    <row r="1337" spans="1:6" hidden="1">
      <c r="A1337" s="123"/>
      <c r="B1337" s="390" cm="1">
        <f t="array" aca="1" ref="B1337" ca="1">INDIRECT($B$2&amp;"!"&amp;C1337&amp;D1337)</f>
        <v>0</v>
      </c>
      <c r="C1337" s="280" t="s">
        <v>127</v>
      </c>
      <c r="D1337" s="281">
        <f t="shared" ca="1" si="78"/>
        <v>99</v>
      </c>
      <c r="E1337" s="282">
        <v>12</v>
      </c>
      <c r="F1337" s="105" t="str" cm="1">
        <f t="array" aca="1" ref="F1337" ca="1">IF(OR(INDIRECT($B$2&amp;"!AJ14")=$B$917,B1337=0),"",REPT(" ",E1337)&amp;"summaryType: "&amp;CHAR(34)&amp;B1337&amp;CHAR(34)&amp;",")</f>
        <v/>
      </c>
    </row>
    <row r="1338" spans="1:6" hidden="1">
      <c r="A1338" s="123"/>
      <c r="B1338" s="390">
        <f ca="1">IFERROR(INDIRECT($B$2&amp;"!"&amp;C1338&amp;D1338),"")</f>
        <v>0</v>
      </c>
      <c r="C1338" s="280" t="s">
        <v>127</v>
      </c>
      <c r="D1338" s="281">
        <f t="shared" ca="1" si="78"/>
        <v>99</v>
      </c>
      <c r="E1338" s="282">
        <v>12</v>
      </c>
      <c r="F1338" s="105" t="str" cm="1">
        <f t="array" aca="1" ref="F1338" ca="1">IF(OR(INDIRECT($B$2&amp;"!AJ14")=$B$917,B1338=0),"",REPT(" ",E1338)&amp;"displayFormat: "&amp;CHAR(34)&amp;"{0} Items"&amp;CHAR(34)&amp;",")</f>
        <v/>
      </c>
    </row>
    <row r="1339" spans="1:6" hidden="1">
      <c r="A1339" s="123" t="s">
        <v>772</v>
      </c>
      <c r="B1339" s="390">
        <f ca="1">IFERROR(INDIRECT($B$2&amp;"!"&amp;C1339&amp;D1339),"")</f>
        <v>0</v>
      </c>
      <c r="C1339" s="280" t="s">
        <v>129</v>
      </c>
      <c r="D1339" s="281">
        <f t="shared" ca="1" si="78"/>
        <v>99</v>
      </c>
      <c r="E1339" s="282">
        <v>12</v>
      </c>
      <c r="F1339" s="105" t="str" cm="1">
        <f t="array" aca="1" ref="F1339" ca="1">IF(OR(INDIRECT($B$2&amp;"!AJ14")=$B$917,B1339=0),"",REPT(" ",E1339)&amp;A1339&amp;CHAR(34)&amp;B1339&amp;CHAR(34)&amp;",")</f>
        <v/>
      </c>
    </row>
    <row r="1340" spans="1:6" hidden="1">
      <c r="A1340" s="123" t="s">
        <v>65</v>
      </c>
      <c r="B1340" s="390">
        <f ca="1">IFERROR(INDIRECT($B$2&amp;"!"&amp;C1340&amp;D1340),"")</f>
        <v>0</v>
      </c>
      <c r="C1340" s="280" t="s">
        <v>127</v>
      </c>
      <c r="D1340" s="281">
        <f t="shared" ca="1" si="78"/>
        <v>99</v>
      </c>
      <c r="E1340" s="282">
        <v>9</v>
      </c>
      <c r="F1340" s="105" t="str" cm="1">
        <f t="array" aca="1" ref="F1340" ca="1">IF(OR(INDIRECT($B$2&amp;"!AJ14")=$B$917,B1340=0),"",REPT(" ",E1340)&amp;"},")</f>
        <v/>
      </c>
    </row>
    <row r="1341" spans="1:6" hidden="1">
      <c r="A1341" s="123">
        <f ca="1">IFERROR(INDIRECT($B$2&amp;"!"&amp;"C"&amp;D1341),"")</f>
        <v>0</v>
      </c>
      <c r="B1341" s="390">
        <f ca="1">IFERROR(INDIRECT($B$2&amp;"!"&amp;C1341&amp;D1341),"")</f>
        <v>0</v>
      </c>
      <c r="C1341" s="281" t="s">
        <v>127</v>
      </c>
      <c r="D1341" s="281">
        <f t="shared" ca="1" si="78"/>
        <v>100</v>
      </c>
      <c r="E1341" s="282">
        <v>9</v>
      </c>
      <c r="F1341" s="105" t="str">
        <f ca="1">IF(B1341=0,"",REPT(" ",E1341)&amp;"{ column: "&amp;CHAR(34)&amp;A1341&amp;CHAR(34)&amp;",")</f>
        <v/>
      </c>
    </row>
    <row r="1342" spans="1:6" hidden="1">
      <c r="A1342" s="123"/>
      <c r="B1342" s="390" cm="1">
        <f t="array" aca="1" ref="B1342" ca="1">INDIRECT($B$2&amp;"!"&amp;C1342&amp;D1342)</f>
        <v>0</v>
      </c>
      <c r="C1342" s="280" t="s">
        <v>127</v>
      </c>
      <c r="D1342" s="281">
        <f t="shared" ca="1" si="78"/>
        <v>100</v>
      </c>
      <c r="E1342" s="282">
        <v>12</v>
      </c>
      <c r="F1342" s="105" t="str" cm="1">
        <f t="array" aca="1" ref="F1342" ca="1">IF(OR(INDIRECT($B$2&amp;"!AJ14")=$B$917,B1342=0),"",REPT(" ",E1342)&amp;"summaryType: "&amp;CHAR(34)&amp;B1342&amp;CHAR(34)&amp;",")</f>
        <v/>
      </c>
    </row>
    <row r="1343" spans="1:6" hidden="1">
      <c r="A1343" s="123"/>
      <c r="B1343" s="390">
        <f ca="1">IFERROR(INDIRECT($B$2&amp;"!"&amp;C1343&amp;D1343),"")</f>
        <v>0</v>
      </c>
      <c r="C1343" s="280" t="s">
        <v>127</v>
      </c>
      <c r="D1343" s="281">
        <f t="shared" ca="1" si="78"/>
        <v>100</v>
      </c>
      <c r="E1343" s="282">
        <v>12</v>
      </c>
      <c r="F1343" s="105" t="str" cm="1">
        <f t="array" aca="1" ref="F1343" ca="1">IF(OR(INDIRECT($B$2&amp;"!AJ14")=$B$917,B1343=0),"",REPT(" ",E1343)&amp;"displayFormat: "&amp;CHAR(34)&amp;"{0} Items"&amp;CHAR(34)&amp;",")</f>
        <v/>
      </c>
    </row>
    <row r="1344" spans="1:6" hidden="1">
      <c r="A1344" s="123" t="s">
        <v>772</v>
      </c>
      <c r="B1344" s="390">
        <f ca="1">IFERROR(INDIRECT($B$2&amp;"!"&amp;C1344&amp;D1344),"")</f>
        <v>0</v>
      </c>
      <c r="C1344" s="280" t="s">
        <v>129</v>
      </c>
      <c r="D1344" s="281">
        <f t="shared" ca="1" si="78"/>
        <v>100</v>
      </c>
      <c r="E1344" s="282">
        <v>12</v>
      </c>
      <c r="F1344" s="105" t="str" cm="1">
        <f t="array" aca="1" ref="F1344" ca="1">IF(OR(INDIRECT($B$2&amp;"!AJ14")=$B$917,B1344=0),"",REPT(" ",E1344)&amp;A1344&amp;CHAR(34)&amp;B1344&amp;CHAR(34)&amp;",")</f>
        <v/>
      </c>
    </row>
    <row r="1345" spans="1:6" hidden="1">
      <c r="A1345" s="123" t="s">
        <v>65</v>
      </c>
      <c r="B1345" s="390">
        <f ca="1">IFERROR(INDIRECT($B$2&amp;"!"&amp;C1345&amp;D1345),"")</f>
        <v>0</v>
      </c>
      <c r="C1345" s="280" t="s">
        <v>127</v>
      </c>
      <c r="D1345" s="281">
        <f t="shared" ca="1" si="78"/>
        <v>100</v>
      </c>
      <c r="E1345" s="282">
        <v>9</v>
      </c>
      <c r="F1345" s="105" t="str" cm="1">
        <f t="array" aca="1" ref="F1345" ca="1">IF(OR(INDIRECT($B$2&amp;"!AJ14")=$B$917,B1345=0),"",REPT(" ",E1345)&amp;"},")</f>
        <v/>
      </c>
    </row>
    <row r="1346" spans="1:6" hidden="1">
      <c r="A1346" s="123">
        <f ca="1">IFERROR(INDIRECT($B$2&amp;"!"&amp;"C"&amp;D1346),"")</f>
        <v>0</v>
      </c>
      <c r="B1346" s="390">
        <f ca="1">IFERROR(INDIRECT($B$2&amp;"!"&amp;C1346&amp;D1346),"")</f>
        <v>0</v>
      </c>
      <c r="C1346" s="281" t="s">
        <v>127</v>
      </c>
      <c r="D1346" s="281">
        <f t="shared" ca="1" si="78"/>
        <v>101</v>
      </c>
      <c r="E1346" s="282">
        <v>9</v>
      </c>
      <c r="F1346" s="105" t="str">
        <f ca="1">IF(B1346=0,"",REPT(" ",E1346)&amp;"{ column: "&amp;CHAR(34)&amp;A1346&amp;CHAR(34)&amp;",")</f>
        <v/>
      </c>
    </row>
    <row r="1347" spans="1:6" hidden="1">
      <c r="A1347" s="123"/>
      <c r="B1347" s="390" cm="1">
        <f t="array" aca="1" ref="B1347" ca="1">INDIRECT($B$2&amp;"!"&amp;C1347&amp;D1347)</f>
        <v>0</v>
      </c>
      <c r="C1347" s="280" t="s">
        <v>127</v>
      </c>
      <c r="D1347" s="281">
        <f t="shared" ca="1" si="78"/>
        <v>101</v>
      </c>
      <c r="E1347" s="282">
        <v>12</v>
      </c>
      <c r="F1347" s="105" t="str" cm="1">
        <f t="array" aca="1" ref="F1347" ca="1">IF(OR(INDIRECT($B$2&amp;"!AJ14")=$B$917,B1347=0),"",REPT(" ",E1347)&amp;"summaryType: "&amp;CHAR(34)&amp;B1347&amp;CHAR(34)&amp;",")</f>
        <v/>
      </c>
    </row>
    <row r="1348" spans="1:6" hidden="1">
      <c r="A1348" s="123"/>
      <c r="B1348" s="390">
        <f ca="1">IFERROR(INDIRECT($B$2&amp;"!"&amp;C1348&amp;D1348),"")</f>
        <v>0</v>
      </c>
      <c r="C1348" s="280" t="s">
        <v>127</v>
      </c>
      <c r="D1348" s="281">
        <f t="shared" ca="1" si="78"/>
        <v>101</v>
      </c>
      <c r="E1348" s="282">
        <v>12</v>
      </c>
      <c r="F1348" s="105" t="str" cm="1">
        <f t="array" aca="1" ref="F1348" ca="1">IF(OR(INDIRECT($B$2&amp;"!AJ14")=$B$917,B1348=0),"",REPT(" ",E1348)&amp;"displayFormat: "&amp;CHAR(34)&amp;"{0} Items"&amp;CHAR(34)&amp;",")</f>
        <v/>
      </c>
    </row>
    <row r="1349" spans="1:6" hidden="1">
      <c r="A1349" s="123" t="s">
        <v>772</v>
      </c>
      <c r="B1349" s="390">
        <f ca="1">IFERROR(INDIRECT($B$2&amp;"!"&amp;C1349&amp;D1349),"")</f>
        <v>0</v>
      </c>
      <c r="C1349" s="280" t="s">
        <v>129</v>
      </c>
      <c r="D1349" s="281">
        <f t="shared" ca="1" si="78"/>
        <v>101</v>
      </c>
      <c r="E1349" s="282">
        <v>12</v>
      </c>
      <c r="F1349" s="105" t="str" cm="1">
        <f t="array" aca="1" ref="F1349" ca="1">IF(OR(INDIRECT($B$2&amp;"!AJ14")=$B$917,B1349=0),"",REPT(" ",E1349)&amp;A1349&amp;CHAR(34)&amp;B1349&amp;CHAR(34)&amp;",")</f>
        <v/>
      </c>
    </row>
    <row r="1350" spans="1:6" hidden="1">
      <c r="A1350" s="123" t="s">
        <v>65</v>
      </c>
      <c r="B1350" s="390">
        <f ca="1">IFERROR(INDIRECT($B$2&amp;"!"&amp;C1350&amp;D1350),"")</f>
        <v>0</v>
      </c>
      <c r="C1350" s="280" t="s">
        <v>127</v>
      </c>
      <c r="D1350" s="281">
        <f t="shared" ca="1" si="78"/>
        <v>101</v>
      </c>
      <c r="E1350" s="282">
        <v>9</v>
      </c>
      <c r="F1350" s="105" t="str" cm="1">
        <f t="array" aca="1" ref="F1350" ca="1">IF(OR(INDIRECT($B$2&amp;"!AJ14")=$B$917,B1350=0),"",REPT(" ",E1350)&amp;"},")</f>
        <v/>
      </c>
    </row>
    <row r="1351" spans="1:6" hidden="1">
      <c r="A1351" s="123">
        <f ca="1">IFERROR(INDIRECT($B$2&amp;"!"&amp;"C"&amp;D1351),"")</f>
        <v>0</v>
      </c>
      <c r="B1351" s="390">
        <f ca="1">IFERROR(INDIRECT($B$2&amp;"!"&amp;C1351&amp;D1351),"")</f>
        <v>0</v>
      </c>
      <c r="C1351" s="281" t="s">
        <v>127</v>
      </c>
      <c r="D1351" s="281">
        <f t="shared" ca="1" si="78"/>
        <v>102</v>
      </c>
      <c r="E1351" s="282">
        <v>9</v>
      </c>
      <c r="F1351" s="105" t="str">
        <f ca="1">IF(B1351=0,"",REPT(" ",E1351)&amp;"{ column: "&amp;CHAR(34)&amp;A1351&amp;CHAR(34)&amp;",")</f>
        <v/>
      </c>
    </row>
    <row r="1352" spans="1:6" hidden="1">
      <c r="A1352" s="123"/>
      <c r="B1352" s="390" cm="1">
        <f t="array" aca="1" ref="B1352" ca="1">INDIRECT($B$2&amp;"!"&amp;C1352&amp;D1352)</f>
        <v>0</v>
      </c>
      <c r="C1352" s="280" t="s">
        <v>127</v>
      </c>
      <c r="D1352" s="281">
        <f t="shared" ca="1" si="78"/>
        <v>102</v>
      </c>
      <c r="E1352" s="282">
        <v>12</v>
      </c>
      <c r="F1352" s="105" t="str" cm="1">
        <f t="array" aca="1" ref="F1352" ca="1">IF(OR(INDIRECT($B$2&amp;"!AJ14")=$B$917,B1352=0),"",REPT(" ",E1352)&amp;"summaryType: "&amp;CHAR(34)&amp;B1352&amp;CHAR(34)&amp;",")</f>
        <v/>
      </c>
    </row>
    <row r="1353" spans="1:6" hidden="1">
      <c r="A1353" s="123"/>
      <c r="B1353" s="390">
        <f ca="1">IFERROR(INDIRECT($B$2&amp;"!"&amp;C1353&amp;D1353),"")</f>
        <v>0</v>
      </c>
      <c r="C1353" s="280" t="s">
        <v>127</v>
      </c>
      <c r="D1353" s="281">
        <f t="shared" ca="1" si="78"/>
        <v>102</v>
      </c>
      <c r="E1353" s="282">
        <v>12</v>
      </c>
      <c r="F1353" s="105" t="str" cm="1">
        <f t="array" aca="1" ref="F1353" ca="1">IF(OR(INDIRECT($B$2&amp;"!AJ14")=$B$917,B1353=0),"",REPT(" ",E1353)&amp;"displayFormat: "&amp;CHAR(34)&amp;"{0} Items"&amp;CHAR(34)&amp;",")</f>
        <v/>
      </c>
    </row>
    <row r="1354" spans="1:6" hidden="1">
      <c r="A1354" s="123" t="s">
        <v>772</v>
      </c>
      <c r="B1354" s="390">
        <f ca="1">IFERROR(INDIRECT($B$2&amp;"!"&amp;C1354&amp;D1354),"")</f>
        <v>0</v>
      </c>
      <c r="C1354" s="280" t="s">
        <v>129</v>
      </c>
      <c r="D1354" s="281">
        <f t="shared" ca="1" si="78"/>
        <v>102</v>
      </c>
      <c r="E1354" s="282">
        <v>12</v>
      </c>
      <c r="F1354" s="105" t="str" cm="1">
        <f t="array" aca="1" ref="F1354" ca="1">IF(OR(INDIRECT($B$2&amp;"!AJ14")=$B$917,B1354=0),"",REPT(" ",E1354)&amp;A1354&amp;CHAR(34)&amp;B1354&amp;CHAR(34)&amp;",")</f>
        <v/>
      </c>
    </row>
    <row r="1355" spans="1:6" hidden="1">
      <c r="A1355" s="123" t="s">
        <v>65</v>
      </c>
      <c r="B1355" s="390">
        <f ca="1">IFERROR(INDIRECT($B$2&amp;"!"&amp;C1355&amp;D1355),"")</f>
        <v>0</v>
      </c>
      <c r="C1355" s="280" t="s">
        <v>127</v>
      </c>
      <c r="D1355" s="281">
        <f t="shared" ca="1" si="78"/>
        <v>102</v>
      </c>
      <c r="E1355" s="282">
        <v>9</v>
      </c>
      <c r="F1355" s="105" t="str" cm="1">
        <f t="array" aca="1" ref="F1355" ca="1">IF(OR(INDIRECT($B$2&amp;"!AJ14")=$B$917,B1355=0),"",REPT(" ",E1355)&amp;"},")</f>
        <v/>
      </c>
    </row>
    <row r="1356" spans="1:6" hidden="1">
      <c r="A1356" s="123">
        <f ca="1">IFERROR(INDIRECT($B$2&amp;"!"&amp;"C"&amp;D1356),"")</f>
        <v>0</v>
      </c>
      <c r="B1356" s="390">
        <f ca="1">IFERROR(INDIRECT($B$2&amp;"!"&amp;C1356&amp;D1356),"")</f>
        <v>0</v>
      </c>
      <c r="C1356" s="281" t="s">
        <v>127</v>
      </c>
      <c r="D1356" s="281">
        <f t="shared" ca="1" si="78"/>
        <v>103</v>
      </c>
      <c r="E1356" s="282">
        <v>9</v>
      </c>
      <c r="F1356" s="105" t="str">
        <f ca="1">IF(B1356=0,"",REPT(" ",E1356)&amp;"{ column: "&amp;CHAR(34)&amp;A1356&amp;CHAR(34)&amp;",")</f>
        <v/>
      </c>
    </row>
    <row r="1357" spans="1:6" hidden="1">
      <c r="A1357" s="123"/>
      <c r="B1357" s="390" cm="1">
        <f t="array" aca="1" ref="B1357" ca="1">INDIRECT($B$2&amp;"!"&amp;C1357&amp;D1357)</f>
        <v>0</v>
      </c>
      <c r="C1357" s="280" t="s">
        <v>127</v>
      </c>
      <c r="D1357" s="281">
        <f t="shared" ca="1" si="78"/>
        <v>103</v>
      </c>
      <c r="E1357" s="282">
        <v>12</v>
      </c>
      <c r="F1357" s="105" t="str" cm="1">
        <f t="array" aca="1" ref="F1357" ca="1">IF(OR(INDIRECT($B$2&amp;"!AJ14")=$B$917,B1357=0),"",REPT(" ",E1357)&amp;"summaryType: "&amp;CHAR(34)&amp;B1357&amp;CHAR(34)&amp;",")</f>
        <v/>
      </c>
    </row>
    <row r="1358" spans="1:6" hidden="1">
      <c r="A1358" s="123"/>
      <c r="B1358" s="390">
        <f ca="1">IFERROR(INDIRECT($B$2&amp;"!"&amp;C1358&amp;D1358),"")</f>
        <v>0</v>
      </c>
      <c r="C1358" s="280" t="s">
        <v>127</v>
      </c>
      <c r="D1358" s="281">
        <f t="shared" ca="1" si="78"/>
        <v>103</v>
      </c>
      <c r="E1358" s="282">
        <v>12</v>
      </c>
      <c r="F1358" s="105" t="str" cm="1">
        <f t="array" aca="1" ref="F1358" ca="1">IF(OR(INDIRECT($B$2&amp;"!AJ14")=$B$917,B1358=0),"",REPT(" ",E1358)&amp;"displayFormat: "&amp;CHAR(34)&amp;"{0} Items"&amp;CHAR(34)&amp;",")</f>
        <v/>
      </c>
    </row>
    <row r="1359" spans="1:6" hidden="1">
      <c r="A1359" s="123" t="s">
        <v>772</v>
      </c>
      <c r="B1359" s="390">
        <f ca="1">IFERROR(INDIRECT($B$2&amp;"!"&amp;C1359&amp;D1359),"")</f>
        <v>0</v>
      </c>
      <c r="C1359" s="280" t="s">
        <v>129</v>
      </c>
      <c r="D1359" s="281">
        <f t="shared" ca="1" si="78"/>
        <v>103</v>
      </c>
      <c r="E1359" s="282">
        <v>12</v>
      </c>
      <c r="F1359" s="105" t="str" cm="1">
        <f t="array" aca="1" ref="F1359" ca="1">IF(OR(INDIRECT($B$2&amp;"!AJ14")=$B$917,B1359=0),"",REPT(" ",E1359)&amp;A1359&amp;CHAR(34)&amp;B1359&amp;CHAR(34)&amp;",")</f>
        <v/>
      </c>
    </row>
    <row r="1360" spans="1:6" hidden="1">
      <c r="A1360" s="123" t="s">
        <v>65</v>
      </c>
      <c r="B1360" s="390">
        <f ca="1">IFERROR(INDIRECT($B$2&amp;"!"&amp;C1360&amp;D1360),"")</f>
        <v>0</v>
      </c>
      <c r="C1360" s="280" t="s">
        <v>127</v>
      </c>
      <c r="D1360" s="281">
        <f t="shared" ca="1" si="78"/>
        <v>103</v>
      </c>
      <c r="E1360" s="282">
        <v>9</v>
      </c>
      <c r="F1360" s="105" t="str" cm="1">
        <f t="array" aca="1" ref="F1360" ca="1">IF(OR(INDIRECT($B$2&amp;"!AJ14")=$B$917,B1360=0),"",REPT(" ",E1360)&amp;"},")</f>
        <v/>
      </c>
    </row>
    <row r="1361" spans="1:6" hidden="1">
      <c r="A1361" s="123">
        <f ca="1">IFERROR(INDIRECT($B$2&amp;"!"&amp;"C"&amp;D1361),"")</f>
        <v>0</v>
      </c>
      <c r="B1361" s="390">
        <f ca="1">IFERROR(INDIRECT($B$2&amp;"!"&amp;C1361&amp;D1361),"")</f>
        <v>0</v>
      </c>
      <c r="C1361" s="281" t="s">
        <v>127</v>
      </c>
      <c r="D1361" s="281">
        <f t="shared" ca="1" si="78"/>
        <v>104</v>
      </c>
      <c r="E1361" s="282">
        <v>9</v>
      </c>
      <c r="F1361" s="105" t="str">
        <f ca="1">IF(B1361=0,"",REPT(" ",E1361)&amp;"{ column: "&amp;CHAR(34)&amp;A1361&amp;CHAR(34)&amp;",")</f>
        <v/>
      </c>
    </row>
    <row r="1362" spans="1:6" hidden="1">
      <c r="A1362" s="123"/>
      <c r="B1362" s="390" cm="1">
        <f t="array" aca="1" ref="B1362" ca="1">INDIRECT($B$2&amp;"!"&amp;C1362&amp;D1362)</f>
        <v>0</v>
      </c>
      <c r="C1362" s="280" t="s">
        <v>127</v>
      </c>
      <c r="D1362" s="281">
        <f t="shared" ca="1" si="78"/>
        <v>104</v>
      </c>
      <c r="E1362" s="282">
        <v>12</v>
      </c>
      <c r="F1362" s="105" t="str" cm="1">
        <f t="array" aca="1" ref="F1362" ca="1">IF(OR(INDIRECT($B$2&amp;"!AJ14")=$B$917,B1362=0),"",REPT(" ",E1362)&amp;"summaryType: "&amp;CHAR(34)&amp;B1362&amp;CHAR(34)&amp;",")</f>
        <v/>
      </c>
    </row>
    <row r="1363" spans="1:6" hidden="1">
      <c r="A1363" s="123"/>
      <c r="B1363" s="390">
        <f ca="1">IFERROR(INDIRECT($B$2&amp;"!"&amp;C1363&amp;D1363),"")</f>
        <v>0</v>
      </c>
      <c r="C1363" s="280" t="s">
        <v>127</v>
      </c>
      <c r="D1363" s="281">
        <f t="shared" ca="1" si="78"/>
        <v>104</v>
      </c>
      <c r="E1363" s="282">
        <v>12</v>
      </c>
      <c r="F1363" s="105" t="str" cm="1">
        <f t="array" aca="1" ref="F1363" ca="1">IF(OR(INDIRECT($B$2&amp;"!AJ14")=$B$917,B1363=0),"",REPT(" ",E1363)&amp;"displayFormat: "&amp;CHAR(34)&amp;"{0} Items"&amp;CHAR(34)&amp;",")</f>
        <v/>
      </c>
    </row>
    <row r="1364" spans="1:6" hidden="1">
      <c r="A1364" s="123" t="s">
        <v>772</v>
      </c>
      <c r="B1364" s="390">
        <f ca="1">IFERROR(INDIRECT($B$2&amp;"!"&amp;C1364&amp;D1364),"")</f>
        <v>0</v>
      </c>
      <c r="C1364" s="280" t="s">
        <v>129</v>
      </c>
      <c r="D1364" s="281">
        <f t="shared" ca="1" si="78"/>
        <v>104</v>
      </c>
      <c r="E1364" s="282">
        <v>12</v>
      </c>
      <c r="F1364" s="105" t="str" cm="1">
        <f t="array" aca="1" ref="F1364" ca="1">IF(OR(INDIRECT($B$2&amp;"!AJ14")=$B$917,B1364=0),"",REPT(" ",E1364)&amp;A1364&amp;CHAR(34)&amp;B1364&amp;CHAR(34)&amp;",")</f>
        <v/>
      </c>
    </row>
    <row r="1365" spans="1:6" hidden="1">
      <c r="A1365" s="123" t="s">
        <v>65</v>
      </c>
      <c r="B1365" s="390">
        <f ca="1">IFERROR(INDIRECT($B$2&amp;"!"&amp;C1365&amp;D1365),"")</f>
        <v>0</v>
      </c>
      <c r="C1365" s="280" t="s">
        <v>127</v>
      </c>
      <c r="D1365" s="281">
        <f t="shared" ca="1" si="78"/>
        <v>104</v>
      </c>
      <c r="E1365" s="282">
        <v>9</v>
      </c>
      <c r="F1365" s="105" t="str" cm="1">
        <f t="array" aca="1" ref="F1365" ca="1">IF(OR(INDIRECT($B$2&amp;"!AJ14")=$B$917,B1365=0),"",REPT(" ",E1365)&amp;"},")</f>
        <v/>
      </c>
    </row>
    <row r="1366" spans="1:6" hidden="1">
      <c r="A1366" s="123">
        <f ca="1">IFERROR(INDIRECT($B$2&amp;"!"&amp;"C"&amp;D1366),"")</f>
        <v>0</v>
      </c>
      <c r="B1366" s="390">
        <f ca="1">IFERROR(INDIRECT($B$2&amp;"!"&amp;C1366&amp;D1366),"")</f>
        <v>0</v>
      </c>
      <c r="C1366" s="281" t="s">
        <v>127</v>
      </c>
      <c r="D1366" s="281">
        <f t="shared" ca="1" si="78"/>
        <v>105</v>
      </c>
      <c r="E1366" s="282">
        <v>9</v>
      </c>
      <c r="F1366" s="105" t="str">
        <f ca="1">IF(B1366=0,"",REPT(" ",E1366)&amp;"{ column: "&amp;CHAR(34)&amp;A1366&amp;CHAR(34)&amp;",")</f>
        <v/>
      </c>
    </row>
    <row r="1367" spans="1:6" hidden="1">
      <c r="A1367" s="123"/>
      <c r="B1367" s="390" cm="1">
        <f t="array" aca="1" ref="B1367" ca="1">INDIRECT($B$2&amp;"!"&amp;C1367&amp;D1367)</f>
        <v>0</v>
      </c>
      <c r="C1367" s="280" t="s">
        <v>127</v>
      </c>
      <c r="D1367" s="281">
        <f t="shared" ca="1" si="78"/>
        <v>105</v>
      </c>
      <c r="E1367" s="282">
        <v>12</v>
      </c>
      <c r="F1367" s="105" t="str" cm="1">
        <f t="array" aca="1" ref="F1367" ca="1">IF(OR(INDIRECT($B$2&amp;"!AJ14")=$B$917,B1367=0),"",REPT(" ",E1367)&amp;"summaryType: "&amp;CHAR(34)&amp;B1367&amp;CHAR(34)&amp;",")</f>
        <v/>
      </c>
    </row>
    <row r="1368" spans="1:6" hidden="1">
      <c r="A1368" s="123"/>
      <c r="B1368" s="390">
        <f ca="1">IFERROR(INDIRECT($B$2&amp;"!"&amp;C1368&amp;D1368),"")</f>
        <v>0</v>
      </c>
      <c r="C1368" s="280" t="s">
        <v>127</v>
      </c>
      <c r="D1368" s="281">
        <f t="shared" ca="1" si="78"/>
        <v>105</v>
      </c>
      <c r="E1368" s="282">
        <v>12</v>
      </c>
      <c r="F1368" s="105" t="str" cm="1">
        <f t="array" aca="1" ref="F1368" ca="1">IF(OR(INDIRECT($B$2&amp;"!AJ14")=$B$917,B1368=0),"",REPT(" ",E1368)&amp;"displayFormat: "&amp;CHAR(34)&amp;"{0} Items"&amp;CHAR(34)&amp;",")</f>
        <v/>
      </c>
    </row>
    <row r="1369" spans="1:6" hidden="1">
      <c r="A1369" s="123" t="s">
        <v>772</v>
      </c>
      <c r="B1369" s="390">
        <f ca="1">IFERROR(INDIRECT($B$2&amp;"!"&amp;C1369&amp;D1369),"")</f>
        <v>0</v>
      </c>
      <c r="C1369" s="280" t="s">
        <v>129</v>
      </c>
      <c r="D1369" s="281">
        <f t="shared" ca="1" si="78"/>
        <v>105</v>
      </c>
      <c r="E1369" s="282">
        <v>12</v>
      </c>
      <c r="F1369" s="105" t="str" cm="1">
        <f t="array" aca="1" ref="F1369" ca="1">IF(OR(INDIRECT($B$2&amp;"!AJ14")=$B$917,B1369=0),"",REPT(" ",E1369)&amp;A1369&amp;CHAR(34)&amp;B1369&amp;CHAR(34)&amp;",")</f>
        <v/>
      </c>
    </row>
    <row r="1370" spans="1:6" hidden="1">
      <c r="A1370" s="123" t="s">
        <v>65</v>
      </c>
      <c r="B1370" s="390">
        <f ca="1">IFERROR(INDIRECT($B$2&amp;"!"&amp;C1370&amp;D1370),"")</f>
        <v>0</v>
      </c>
      <c r="C1370" s="280" t="s">
        <v>127</v>
      </c>
      <c r="D1370" s="281">
        <f t="shared" ref="D1370:D1421" ca="1" si="79">IF(TRIM(A1369)="N",1,0)+D1369</f>
        <v>105</v>
      </c>
      <c r="E1370" s="282">
        <v>9</v>
      </c>
      <c r="F1370" s="105" t="str" cm="1">
        <f t="array" aca="1" ref="F1370" ca="1">IF(OR(INDIRECT($B$2&amp;"!AJ14")=$B$917,B1370=0),"",REPT(" ",E1370)&amp;"},")</f>
        <v/>
      </c>
    </row>
    <row r="1371" spans="1:6" hidden="1">
      <c r="A1371" s="123">
        <f ca="1">IFERROR(INDIRECT($B$2&amp;"!"&amp;"C"&amp;D1371),"")</f>
        <v>0</v>
      </c>
      <c r="B1371" s="390">
        <f ca="1">IFERROR(INDIRECT($B$2&amp;"!"&amp;C1371&amp;D1371),"")</f>
        <v>0</v>
      </c>
      <c r="C1371" s="281" t="s">
        <v>127</v>
      </c>
      <c r="D1371" s="281">
        <f t="shared" ca="1" si="79"/>
        <v>106</v>
      </c>
      <c r="E1371" s="282">
        <v>9</v>
      </c>
      <c r="F1371" s="105" t="str">
        <f ca="1">IF(B1371=0,"",REPT(" ",E1371)&amp;"{ column: "&amp;CHAR(34)&amp;A1371&amp;CHAR(34)&amp;",")</f>
        <v/>
      </c>
    </row>
    <row r="1372" spans="1:6" hidden="1">
      <c r="A1372" s="123"/>
      <c r="B1372" s="390" cm="1">
        <f t="array" aca="1" ref="B1372" ca="1">INDIRECT($B$2&amp;"!"&amp;C1372&amp;D1372)</f>
        <v>0</v>
      </c>
      <c r="C1372" s="280" t="s">
        <v>127</v>
      </c>
      <c r="D1372" s="281">
        <f t="shared" ca="1" si="79"/>
        <v>106</v>
      </c>
      <c r="E1372" s="282">
        <v>12</v>
      </c>
      <c r="F1372" s="105" t="str" cm="1">
        <f t="array" aca="1" ref="F1372" ca="1">IF(OR(INDIRECT($B$2&amp;"!AJ14")=$B$917,B1372=0),"",REPT(" ",E1372)&amp;"summaryType: "&amp;CHAR(34)&amp;B1372&amp;CHAR(34)&amp;",")</f>
        <v/>
      </c>
    </row>
    <row r="1373" spans="1:6" hidden="1">
      <c r="A1373" s="123"/>
      <c r="B1373" s="390">
        <f ca="1">IFERROR(INDIRECT($B$2&amp;"!"&amp;C1373&amp;D1373),"")</f>
        <v>0</v>
      </c>
      <c r="C1373" s="280" t="s">
        <v>127</v>
      </c>
      <c r="D1373" s="281">
        <f t="shared" ca="1" si="79"/>
        <v>106</v>
      </c>
      <c r="E1373" s="282">
        <v>12</v>
      </c>
      <c r="F1373" s="105" t="str" cm="1">
        <f t="array" aca="1" ref="F1373" ca="1">IF(OR(INDIRECT($B$2&amp;"!AJ14")=$B$917,B1373=0),"",REPT(" ",E1373)&amp;"displayFormat: "&amp;CHAR(34)&amp;"{0} Items"&amp;CHAR(34)&amp;",")</f>
        <v/>
      </c>
    </row>
    <row r="1374" spans="1:6" hidden="1">
      <c r="A1374" s="123" t="s">
        <v>772</v>
      </c>
      <c r="B1374" s="390">
        <f ca="1">IFERROR(INDIRECT($B$2&amp;"!"&amp;C1374&amp;D1374),"")</f>
        <v>0</v>
      </c>
      <c r="C1374" s="280" t="s">
        <v>129</v>
      </c>
      <c r="D1374" s="281">
        <f t="shared" ca="1" si="79"/>
        <v>106</v>
      </c>
      <c r="E1374" s="282">
        <v>12</v>
      </c>
      <c r="F1374" s="105" t="str" cm="1">
        <f t="array" aca="1" ref="F1374" ca="1">IF(OR(INDIRECT($B$2&amp;"!AJ14")=$B$917,B1374=0),"",REPT(" ",E1374)&amp;A1374&amp;CHAR(34)&amp;B1374&amp;CHAR(34)&amp;",")</f>
        <v/>
      </c>
    </row>
    <row r="1375" spans="1:6" hidden="1">
      <c r="A1375" s="123" t="s">
        <v>65</v>
      </c>
      <c r="B1375" s="390">
        <f ca="1">IFERROR(INDIRECT($B$2&amp;"!"&amp;C1375&amp;D1375),"")</f>
        <v>0</v>
      </c>
      <c r="C1375" s="280" t="s">
        <v>127</v>
      </c>
      <c r="D1375" s="281">
        <f t="shared" ca="1" si="79"/>
        <v>106</v>
      </c>
      <c r="E1375" s="282">
        <v>9</v>
      </c>
      <c r="F1375" s="105" t="str" cm="1">
        <f t="array" aca="1" ref="F1375" ca="1">IF(OR(INDIRECT($B$2&amp;"!AJ14")=$B$917,B1375=0),"",REPT(" ",E1375)&amp;"},")</f>
        <v/>
      </c>
    </row>
    <row r="1376" spans="1:6" hidden="1">
      <c r="A1376" s="123">
        <f ca="1">IFERROR(INDIRECT($B$2&amp;"!"&amp;"C"&amp;D1376),"")</f>
        <v>0</v>
      </c>
      <c r="B1376" s="390">
        <f ca="1">IFERROR(INDIRECT($B$2&amp;"!"&amp;C1376&amp;D1376),"")</f>
        <v>0</v>
      </c>
      <c r="C1376" s="281" t="s">
        <v>127</v>
      </c>
      <c r="D1376" s="281">
        <f t="shared" ca="1" si="79"/>
        <v>107</v>
      </c>
      <c r="E1376" s="282">
        <v>9</v>
      </c>
      <c r="F1376" s="105" t="str">
        <f ca="1">IF(B1376=0,"",REPT(" ",E1376)&amp;"{ column: "&amp;CHAR(34)&amp;A1376&amp;CHAR(34)&amp;",")</f>
        <v/>
      </c>
    </row>
    <row r="1377" spans="1:6" hidden="1">
      <c r="A1377" s="123"/>
      <c r="B1377" s="390" cm="1">
        <f t="array" aca="1" ref="B1377" ca="1">INDIRECT($B$2&amp;"!"&amp;C1377&amp;D1377)</f>
        <v>0</v>
      </c>
      <c r="C1377" s="280" t="s">
        <v>127</v>
      </c>
      <c r="D1377" s="281">
        <f t="shared" ca="1" si="79"/>
        <v>107</v>
      </c>
      <c r="E1377" s="282">
        <v>12</v>
      </c>
      <c r="F1377" s="105" t="str" cm="1">
        <f t="array" aca="1" ref="F1377" ca="1">IF(OR(INDIRECT($B$2&amp;"!AJ14")=$B$917,B1377=0),"",REPT(" ",E1377)&amp;"summaryType: "&amp;CHAR(34)&amp;B1377&amp;CHAR(34)&amp;",")</f>
        <v/>
      </c>
    </row>
    <row r="1378" spans="1:6" hidden="1">
      <c r="A1378" s="123"/>
      <c r="B1378" s="390">
        <f ca="1">IFERROR(INDIRECT($B$2&amp;"!"&amp;C1378&amp;D1378),"")</f>
        <v>0</v>
      </c>
      <c r="C1378" s="280" t="s">
        <v>127</v>
      </c>
      <c r="D1378" s="281">
        <f t="shared" ca="1" si="79"/>
        <v>107</v>
      </c>
      <c r="E1378" s="282">
        <v>12</v>
      </c>
      <c r="F1378" s="105" t="str" cm="1">
        <f t="array" aca="1" ref="F1378" ca="1">IF(OR(INDIRECT($B$2&amp;"!AJ14")=$B$917,B1378=0),"",REPT(" ",E1378)&amp;"displayFormat: "&amp;CHAR(34)&amp;"{0} Items"&amp;CHAR(34)&amp;",")</f>
        <v/>
      </c>
    </row>
    <row r="1379" spans="1:6" hidden="1">
      <c r="A1379" s="123" t="s">
        <v>772</v>
      </c>
      <c r="B1379" s="390">
        <f ca="1">IFERROR(INDIRECT($B$2&amp;"!"&amp;C1379&amp;D1379),"")</f>
        <v>0</v>
      </c>
      <c r="C1379" s="280" t="s">
        <v>129</v>
      </c>
      <c r="D1379" s="281">
        <f t="shared" ca="1" si="79"/>
        <v>107</v>
      </c>
      <c r="E1379" s="282">
        <v>12</v>
      </c>
      <c r="F1379" s="105" t="str" cm="1">
        <f t="array" aca="1" ref="F1379" ca="1">IF(OR(INDIRECT($B$2&amp;"!AJ14")=$B$917,B1379=0),"",REPT(" ",E1379)&amp;A1379&amp;CHAR(34)&amp;B1379&amp;CHAR(34)&amp;",")</f>
        <v/>
      </c>
    </row>
    <row r="1380" spans="1:6" hidden="1">
      <c r="A1380" s="123" t="s">
        <v>65</v>
      </c>
      <c r="B1380" s="390">
        <f ca="1">IFERROR(INDIRECT($B$2&amp;"!"&amp;C1380&amp;D1380),"")</f>
        <v>0</v>
      </c>
      <c r="C1380" s="280" t="s">
        <v>127</v>
      </c>
      <c r="D1380" s="281">
        <f t="shared" ca="1" si="79"/>
        <v>107</v>
      </c>
      <c r="E1380" s="282">
        <v>9</v>
      </c>
      <c r="F1380" s="105" t="str" cm="1">
        <f t="array" aca="1" ref="F1380" ca="1">IF(OR(INDIRECT($B$2&amp;"!AJ14")=$B$917,B1380=0),"",REPT(" ",E1380)&amp;"},")</f>
        <v/>
      </c>
    </row>
    <row r="1381" spans="1:6" hidden="1">
      <c r="A1381" s="123">
        <f ca="1">IFERROR(INDIRECT($B$2&amp;"!"&amp;"C"&amp;D1381),"")</f>
        <v>0</v>
      </c>
      <c r="B1381" s="390">
        <f ca="1">IFERROR(INDIRECT($B$2&amp;"!"&amp;C1381&amp;D1381),"")</f>
        <v>0</v>
      </c>
      <c r="C1381" s="281" t="s">
        <v>127</v>
      </c>
      <c r="D1381" s="281">
        <f t="shared" ca="1" si="79"/>
        <v>108</v>
      </c>
      <c r="E1381" s="282">
        <v>9</v>
      </c>
      <c r="F1381" s="105" t="str">
        <f ca="1">IF(B1381=0,"",REPT(" ",E1381)&amp;"{ column: "&amp;CHAR(34)&amp;A1381&amp;CHAR(34)&amp;",")</f>
        <v/>
      </c>
    </row>
    <row r="1382" spans="1:6" hidden="1">
      <c r="A1382" s="123"/>
      <c r="B1382" s="390" cm="1">
        <f t="array" aca="1" ref="B1382" ca="1">INDIRECT($B$2&amp;"!"&amp;C1382&amp;D1382)</f>
        <v>0</v>
      </c>
      <c r="C1382" s="280" t="s">
        <v>127</v>
      </c>
      <c r="D1382" s="281">
        <f t="shared" ca="1" si="79"/>
        <v>108</v>
      </c>
      <c r="E1382" s="282">
        <v>12</v>
      </c>
      <c r="F1382" s="105" t="str" cm="1">
        <f t="array" aca="1" ref="F1382" ca="1">IF(OR(INDIRECT($B$2&amp;"!AJ14")=$B$917,B1382=0),"",REPT(" ",E1382)&amp;"summaryType: "&amp;CHAR(34)&amp;B1382&amp;CHAR(34)&amp;",")</f>
        <v/>
      </c>
    </row>
    <row r="1383" spans="1:6" hidden="1">
      <c r="A1383" s="123"/>
      <c r="B1383" s="390">
        <f ca="1">IFERROR(INDIRECT($B$2&amp;"!"&amp;C1383&amp;D1383),"")</f>
        <v>0</v>
      </c>
      <c r="C1383" s="280" t="s">
        <v>127</v>
      </c>
      <c r="D1383" s="281">
        <f t="shared" ca="1" si="79"/>
        <v>108</v>
      </c>
      <c r="E1383" s="282">
        <v>12</v>
      </c>
      <c r="F1383" s="105" t="str" cm="1">
        <f t="array" aca="1" ref="F1383" ca="1">IF(OR(INDIRECT($B$2&amp;"!AJ14")=$B$917,B1383=0),"",REPT(" ",E1383)&amp;"displayFormat: "&amp;CHAR(34)&amp;"{0} Items"&amp;CHAR(34)&amp;",")</f>
        <v/>
      </c>
    </row>
    <row r="1384" spans="1:6" hidden="1">
      <c r="A1384" s="123" t="s">
        <v>772</v>
      </c>
      <c r="B1384" s="390">
        <f ca="1">IFERROR(INDIRECT($B$2&amp;"!"&amp;C1384&amp;D1384),"")</f>
        <v>0</v>
      </c>
      <c r="C1384" s="280" t="s">
        <v>129</v>
      </c>
      <c r="D1384" s="281">
        <f t="shared" ca="1" si="79"/>
        <v>108</v>
      </c>
      <c r="E1384" s="282">
        <v>12</v>
      </c>
      <c r="F1384" s="105" t="str" cm="1">
        <f t="array" aca="1" ref="F1384" ca="1">IF(OR(INDIRECT($B$2&amp;"!AJ14")=$B$917,B1384=0),"",REPT(" ",E1384)&amp;A1384&amp;CHAR(34)&amp;B1384&amp;CHAR(34)&amp;",")</f>
        <v/>
      </c>
    </row>
    <row r="1385" spans="1:6" hidden="1">
      <c r="A1385" s="123" t="s">
        <v>65</v>
      </c>
      <c r="B1385" s="390">
        <f ca="1">IFERROR(INDIRECT($B$2&amp;"!"&amp;C1385&amp;D1385),"")</f>
        <v>0</v>
      </c>
      <c r="C1385" s="280" t="s">
        <v>127</v>
      </c>
      <c r="D1385" s="281">
        <f t="shared" ca="1" si="79"/>
        <v>108</v>
      </c>
      <c r="E1385" s="282">
        <v>9</v>
      </c>
      <c r="F1385" s="105" t="str" cm="1">
        <f t="array" aca="1" ref="F1385" ca="1">IF(OR(INDIRECT($B$2&amp;"!AJ14")=$B$917,B1385=0),"",REPT(" ",E1385)&amp;"},")</f>
        <v/>
      </c>
    </row>
    <row r="1386" spans="1:6" hidden="1">
      <c r="A1386" s="123">
        <f ca="1">IFERROR(INDIRECT($B$2&amp;"!"&amp;"C"&amp;D1386),"")</f>
        <v>0</v>
      </c>
      <c r="B1386" s="390">
        <f ca="1">IFERROR(INDIRECT($B$2&amp;"!"&amp;C1386&amp;D1386),"")</f>
        <v>0</v>
      </c>
      <c r="C1386" s="281" t="s">
        <v>127</v>
      </c>
      <c r="D1386" s="281">
        <f t="shared" ca="1" si="79"/>
        <v>109</v>
      </c>
      <c r="E1386" s="282">
        <v>9</v>
      </c>
      <c r="F1386" s="105" t="str">
        <f ca="1">IF(B1386=0,"",REPT(" ",E1386)&amp;"{ column: "&amp;CHAR(34)&amp;A1386&amp;CHAR(34)&amp;",")</f>
        <v/>
      </c>
    </row>
    <row r="1387" spans="1:6" hidden="1">
      <c r="A1387" s="123"/>
      <c r="B1387" s="390" cm="1">
        <f t="array" aca="1" ref="B1387" ca="1">INDIRECT($B$2&amp;"!"&amp;C1387&amp;D1387)</f>
        <v>0</v>
      </c>
      <c r="C1387" s="280" t="s">
        <v>127</v>
      </c>
      <c r="D1387" s="281">
        <f t="shared" ca="1" si="79"/>
        <v>109</v>
      </c>
      <c r="E1387" s="282">
        <v>12</v>
      </c>
      <c r="F1387" s="105" t="str" cm="1">
        <f t="array" aca="1" ref="F1387" ca="1">IF(OR(INDIRECT($B$2&amp;"!AJ14")=$B$917,B1387=0),"",REPT(" ",E1387)&amp;"summaryType: "&amp;CHAR(34)&amp;B1387&amp;CHAR(34)&amp;",")</f>
        <v/>
      </c>
    </row>
    <row r="1388" spans="1:6" hidden="1">
      <c r="A1388" s="123"/>
      <c r="B1388" s="390">
        <f ca="1">IFERROR(INDIRECT($B$2&amp;"!"&amp;C1388&amp;D1388),"")</f>
        <v>0</v>
      </c>
      <c r="C1388" s="280" t="s">
        <v>127</v>
      </c>
      <c r="D1388" s="281">
        <f t="shared" ca="1" si="79"/>
        <v>109</v>
      </c>
      <c r="E1388" s="282">
        <v>12</v>
      </c>
      <c r="F1388" s="105" t="str" cm="1">
        <f t="array" aca="1" ref="F1388" ca="1">IF(OR(INDIRECT($B$2&amp;"!AJ14")=$B$917,B1388=0),"",REPT(" ",E1388)&amp;"displayFormat: "&amp;CHAR(34)&amp;"{0} Items"&amp;CHAR(34)&amp;",")</f>
        <v/>
      </c>
    </row>
    <row r="1389" spans="1:6" hidden="1">
      <c r="A1389" s="123" t="s">
        <v>772</v>
      </c>
      <c r="B1389" s="390">
        <f ca="1">IFERROR(INDIRECT($B$2&amp;"!"&amp;C1389&amp;D1389),"")</f>
        <v>0</v>
      </c>
      <c r="C1389" s="280" t="s">
        <v>129</v>
      </c>
      <c r="D1389" s="281">
        <f t="shared" ca="1" si="79"/>
        <v>109</v>
      </c>
      <c r="E1389" s="282">
        <v>12</v>
      </c>
      <c r="F1389" s="105" t="str" cm="1">
        <f t="array" aca="1" ref="F1389" ca="1">IF(OR(INDIRECT($B$2&amp;"!AJ14")=$B$917,B1389=0),"",REPT(" ",E1389)&amp;A1389&amp;CHAR(34)&amp;B1389&amp;CHAR(34)&amp;",")</f>
        <v/>
      </c>
    </row>
    <row r="1390" spans="1:6" hidden="1">
      <c r="A1390" s="123" t="s">
        <v>65</v>
      </c>
      <c r="B1390" s="390">
        <f ca="1">IFERROR(INDIRECT($B$2&amp;"!"&amp;C1390&amp;D1390),"")</f>
        <v>0</v>
      </c>
      <c r="C1390" s="280" t="s">
        <v>127</v>
      </c>
      <c r="D1390" s="281">
        <f t="shared" ca="1" si="79"/>
        <v>109</v>
      </c>
      <c r="E1390" s="282">
        <v>9</v>
      </c>
      <c r="F1390" s="105" t="str" cm="1">
        <f t="array" aca="1" ref="F1390" ca="1">IF(OR(INDIRECT($B$2&amp;"!AJ14")=$B$917,B1390=0),"",REPT(" ",E1390)&amp;"},")</f>
        <v/>
      </c>
    </row>
    <row r="1391" spans="1:6" hidden="1">
      <c r="A1391" s="123">
        <f ca="1">IFERROR(INDIRECT($B$2&amp;"!"&amp;"C"&amp;D1391),"")</f>
        <v>0</v>
      </c>
      <c r="B1391" s="390">
        <f ca="1">IFERROR(INDIRECT($B$2&amp;"!"&amp;C1391&amp;D1391),"")</f>
        <v>0</v>
      </c>
      <c r="C1391" s="281" t="s">
        <v>127</v>
      </c>
      <c r="D1391" s="281">
        <f t="shared" ca="1" si="79"/>
        <v>110</v>
      </c>
      <c r="E1391" s="282">
        <v>9</v>
      </c>
      <c r="F1391" s="105" t="str">
        <f ca="1">IF(B1391=0,"",REPT(" ",E1391)&amp;"{ column: "&amp;CHAR(34)&amp;A1391&amp;CHAR(34)&amp;",")</f>
        <v/>
      </c>
    </row>
    <row r="1392" spans="1:6" hidden="1">
      <c r="A1392" s="123"/>
      <c r="B1392" s="390" cm="1">
        <f t="array" aca="1" ref="B1392" ca="1">INDIRECT($B$2&amp;"!"&amp;C1392&amp;D1392)</f>
        <v>0</v>
      </c>
      <c r="C1392" s="280" t="s">
        <v>127</v>
      </c>
      <c r="D1392" s="281">
        <f t="shared" ca="1" si="79"/>
        <v>110</v>
      </c>
      <c r="E1392" s="282">
        <v>12</v>
      </c>
      <c r="F1392" s="105" t="str" cm="1">
        <f t="array" aca="1" ref="F1392" ca="1">IF(OR(INDIRECT($B$2&amp;"!AJ14")=$B$917,B1392=0),"",REPT(" ",E1392)&amp;"summaryType: "&amp;CHAR(34)&amp;B1392&amp;CHAR(34)&amp;",")</f>
        <v/>
      </c>
    </row>
    <row r="1393" spans="1:6" hidden="1">
      <c r="A1393" s="123"/>
      <c r="B1393" s="390">
        <f ca="1">IFERROR(INDIRECT($B$2&amp;"!"&amp;C1393&amp;D1393),"")</f>
        <v>0</v>
      </c>
      <c r="C1393" s="280" t="s">
        <v>127</v>
      </c>
      <c r="D1393" s="281">
        <f t="shared" ca="1" si="79"/>
        <v>110</v>
      </c>
      <c r="E1393" s="282">
        <v>12</v>
      </c>
      <c r="F1393" s="105" t="str" cm="1">
        <f t="array" aca="1" ref="F1393" ca="1">IF(OR(INDIRECT($B$2&amp;"!AJ14")=$B$917,B1393=0),"",REPT(" ",E1393)&amp;"displayFormat: "&amp;CHAR(34)&amp;"{0} Items"&amp;CHAR(34)&amp;",")</f>
        <v/>
      </c>
    </row>
    <row r="1394" spans="1:6" hidden="1">
      <c r="A1394" s="123" t="s">
        <v>772</v>
      </c>
      <c r="B1394" s="390">
        <f ca="1">IFERROR(INDIRECT($B$2&amp;"!"&amp;C1394&amp;D1394),"")</f>
        <v>0</v>
      </c>
      <c r="C1394" s="280" t="s">
        <v>129</v>
      </c>
      <c r="D1394" s="281">
        <f t="shared" ca="1" si="79"/>
        <v>110</v>
      </c>
      <c r="E1394" s="282">
        <v>12</v>
      </c>
      <c r="F1394" s="105" t="str" cm="1">
        <f t="array" aca="1" ref="F1394" ca="1">IF(OR(INDIRECT($B$2&amp;"!AJ14")=$B$917,B1394=0),"",REPT(" ",E1394)&amp;A1394&amp;CHAR(34)&amp;B1394&amp;CHAR(34)&amp;",")</f>
        <v/>
      </c>
    </row>
    <row r="1395" spans="1:6" hidden="1">
      <c r="A1395" s="123" t="s">
        <v>65</v>
      </c>
      <c r="B1395" s="390">
        <f ca="1">IFERROR(INDIRECT($B$2&amp;"!"&amp;C1395&amp;D1395),"")</f>
        <v>0</v>
      </c>
      <c r="C1395" s="280" t="s">
        <v>127</v>
      </c>
      <c r="D1395" s="281">
        <f t="shared" ca="1" si="79"/>
        <v>110</v>
      </c>
      <c r="E1395" s="282">
        <v>9</v>
      </c>
      <c r="F1395" s="105" t="str" cm="1">
        <f t="array" aca="1" ref="F1395" ca="1">IF(OR(INDIRECT($B$2&amp;"!AJ14")=$B$917,B1395=0),"",REPT(" ",E1395)&amp;"},")</f>
        <v/>
      </c>
    </row>
    <row r="1396" spans="1:6" hidden="1">
      <c r="A1396" s="123">
        <f ca="1">IFERROR(INDIRECT($B$2&amp;"!"&amp;"C"&amp;D1396),"")</f>
        <v>0</v>
      </c>
      <c r="B1396" s="390">
        <f ca="1">IFERROR(INDIRECT($B$2&amp;"!"&amp;C1396&amp;D1396),"")</f>
        <v>0</v>
      </c>
      <c r="C1396" s="281" t="s">
        <v>127</v>
      </c>
      <c r="D1396" s="281">
        <f t="shared" ca="1" si="79"/>
        <v>111</v>
      </c>
      <c r="E1396" s="282">
        <v>9</v>
      </c>
      <c r="F1396" s="105" t="str">
        <f ca="1">IF(B1396=0,"",REPT(" ",E1396)&amp;"{ column: "&amp;CHAR(34)&amp;A1396&amp;CHAR(34)&amp;",")</f>
        <v/>
      </c>
    </row>
    <row r="1397" spans="1:6" hidden="1">
      <c r="A1397" s="123"/>
      <c r="B1397" s="390" cm="1">
        <f t="array" aca="1" ref="B1397" ca="1">INDIRECT($B$2&amp;"!"&amp;C1397&amp;D1397)</f>
        <v>0</v>
      </c>
      <c r="C1397" s="280" t="s">
        <v>127</v>
      </c>
      <c r="D1397" s="281">
        <f t="shared" ca="1" si="79"/>
        <v>111</v>
      </c>
      <c r="E1397" s="282">
        <v>12</v>
      </c>
      <c r="F1397" s="105" t="str" cm="1">
        <f t="array" aca="1" ref="F1397" ca="1">IF(OR(INDIRECT($B$2&amp;"!AJ14")=$B$917,B1397=0),"",REPT(" ",E1397)&amp;"summaryType: "&amp;CHAR(34)&amp;B1397&amp;CHAR(34)&amp;",")</f>
        <v/>
      </c>
    </row>
    <row r="1398" spans="1:6" hidden="1">
      <c r="A1398" s="123"/>
      <c r="B1398" s="390">
        <f ca="1">IFERROR(INDIRECT($B$2&amp;"!"&amp;C1398&amp;D1398),"")</f>
        <v>0</v>
      </c>
      <c r="C1398" s="280" t="s">
        <v>127</v>
      </c>
      <c r="D1398" s="281">
        <f t="shared" ca="1" si="79"/>
        <v>111</v>
      </c>
      <c r="E1398" s="282">
        <v>12</v>
      </c>
      <c r="F1398" s="105" t="str" cm="1">
        <f t="array" aca="1" ref="F1398" ca="1">IF(OR(INDIRECT($B$2&amp;"!AJ14")=$B$917,B1398=0),"",REPT(" ",E1398)&amp;"displayFormat: "&amp;CHAR(34)&amp;"{0} Items"&amp;CHAR(34)&amp;",")</f>
        <v/>
      </c>
    </row>
    <row r="1399" spans="1:6" hidden="1">
      <c r="A1399" s="123" t="s">
        <v>772</v>
      </c>
      <c r="B1399" s="390">
        <f ca="1">IFERROR(INDIRECT($B$2&amp;"!"&amp;C1399&amp;D1399),"")</f>
        <v>0</v>
      </c>
      <c r="C1399" s="280" t="s">
        <v>129</v>
      </c>
      <c r="D1399" s="281">
        <f t="shared" ca="1" si="79"/>
        <v>111</v>
      </c>
      <c r="E1399" s="282">
        <v>12</v>
      </c>
      <c r="F1399" s="105" t="str" cm="1">
        <f t="array" aca="1" ref="F1399" ca="1">IF(OR(INDIRECT($B$2&amp;"!AJ14")=$B$917,B1399=0),"",REPT(" ",E1399)&amp;A1399&amp;CHAR(34)&amp;B1399&amp;CHAR(34)&amp;",")</f>
        <v/>
      </c>
    </row>
    <row r="1400" spans="1:6" hidden="1">
      <c r="A1400" s="123" t="s">
        <v>65</v>
      </c>
      <c r="B1400" s="390">
        <f ca="1">IFERROR(INDIRECT($B$2&amp;"!"&amp;C1400&amp;D1400),"")</f>
        <v>0</v>
      </c>
      <c r="C1400" s="280" t="s">
        <v>127</v>
      </c>
      <c r="D1400" s="281">
        <f t="shared" ca="1" si="79"/>
        <v>111</v>
      </c>
      <c r="E1400" s="282">
        <v>9</v>
      </c>
      <c r="F1400" s="105" t="str" cm="1">
        <f t="array" aca="1" ref="F1400" ca="1">IF(OR(INDIRECT($B$2&amp;"!AJ14")=$B$917,B1400=0),"",REPT(" ",E1400)&amp;"},")</f>
        <v/>
      </c>
    </row>
    <row r="1401" spans="1:6" hidden="1">
      <c r="A1401" s="123">
        <f ca="1">IFERROR(INDIRECT($B$2&amp;"!"&amp;"C"&amp;D1401),"")</f>
        <v>0</v>
      </c>
      <c r="B1401" s="390">
        <f ca="1">IFERROR(INDIRECT($B$2&amp;"!"&amp;C1401&amp;D1401),"")</f>
        <v>0</v>
      </c>
      <c r="C1401" s="281" t="s">
        <v>127</v>
      </c>
      <c r="D1401" s="281">
        <f t="shared" ca="1" si="79"/>
        <v>112</v>
      </c>
      <c r="E1401" s="282">
        <v>9</v>
      </c>
      <c r="F1401" s="105" t="str">
        <f ca="1">IF(B1401=0,"",REPT(" ",E1401)&amp;"{ column: "&amp;CHAR(34)&amp;A1401&amp;CHAR(34)&amp;",")</f>
        <v/>
      </c>
    </row>
    <row r="1402" spans="1:6" hidden="1">
      <c r="A1402" s="123"/>
      <c r="B1402" s="390" cm="1">
        <f t="array" aca="1" ref="B1402" ca="1">INDIRECT($B$2&amp;"!"&amp;C1402&amp;D1402)</f>
        <v>0</v>
      </c>
      <c r="C1402" s="280" t="s">
        <v>127</v>
      </c>
      <c r="D1402" s="281">
        <f t="shared" ca="1" si="79"/>
        <v>112</v>
      </c>
      <c r="E1402" s="282">
        <v>12</v>
      </c>
      <c r="F1402" s="105" t="str" cm="1">
        <f t="array" aca="1" ref="F1402" ca="1">IF(OR(INDIRECT($B$2&amp;"!AJ14")=$B$917,B1402=0),"",REPT(" ",E1402)&amp;"summaryType: "&amp;CHAR(34)&amp;B1402&amp;CHAR(34)&amp;",")</f>
        <v/>
      </c>
    </row>
    <row r="1403" spans="1:6" hidden="1">
      <c r="A1403" s="123"/>
      <c r="B1403" s="390">
        <f ca="1">IFERROR(INDIRECT($B$2&amp;"!"&amp;C1403&amp;D1403),"")</f>
        <v>0</v>
      </c>
      <c r="C1403" s="280" t="s">
        <v>127</v>
      </c>
      <c r="D1403" s="281">
        <f t="shared" ca="1" si="79"/>
        <v>112</v>
      </c>
      <c r="E1403" s="282">
        <v>12</v>
      </c>
      <c r="F1403" s="105" t="str" cm="1">
        <f t="array" aca="1" ref="F1403" ca="1">IF(OR(INDIRECT($B$2&amp;"!AJ14")=$B$917,B1403=0),"",REPT(" ",E1403)&amp;"displayFormat: "&amp;CHAR(34)&amp;"{0} Items"&amp;CHAR(34)&amp;",")</f>
        <v/>
      </c>
    </row>
    <row r="1404" spans="1:6" hidden="1">
      <c r="A1404" s="123" t="s">
        <v>772</v>
      </c>
      <c r="B1404" s="390">
        <f ca="1">IFERROR(INDIRECT($B$2&amp;"!"&amp;C1404&amp;D1404),"")</f>
        <v>0</v>
      </c>
      <c r="C1404" s="280" t="s">
        <v>129</v>
      </c>
      <c r="D1404" s="281">
        <f t="shared" ca="1" si="79"/>
        <v>112</v>
      </c>
      <c r="E1404" s="282">
        <v>12</v>
      </c>
      <c r="F1404" s="105" t="str" cm="1">
        <f t="array" aca="1" ref="F1404" ca="1">IF(OR(INDIRECT($B$2&amp;"!AJ14")=$B$917,B1404=0),"",REPT(" ",E1404)&amp;A1404&amp;CHAR(34)&amp;B1404&amp;CHAR(34)&amp;",")</f>
        <v/>
      </c>
    </row>
    <row r="1405" spans="1:6" hidden="1">
      <c r="A1405" s="123" t="s">
        <v>65</v>
      </c>
      <c r="B1405" s="390">
        <f ca="1">IFERROR(INDIRECT($B$2&amp;"!"&amp;C1405&amp;D1405),"")</f>
        <v>0</v>
      </c>
      <c r="C1405" s="280" t="s">
        <v>127</v>
      </c>
      <c r="D1405" s="281">
        <f t="shared" ca="1" si="79"/>
        <v>112</v>
      </c>
      <c r="E1405" s="282">
        <v>9</v>
      </c>
      <c r="F1405" s="105" t="str" cm="1">
        <f t="array" aca="1" ref="F1405" ca="1">IF(OR(INDIRECT($B$2&amp;"!AJ14")=$B$917,B1405=0),"",REPT(" ",E1405)&amp;"},")</f>
        <v/>
      </c>
    </row>
    <row r="1406" spans="1:6" hidden="1">
      <c r="A1406" s="123">
        <f ca="1">IFERROR(INDIRECT($B$2&amp;"!"&amp;"C"&amp;D1406),"")</f>
        <v>0</v>
      </c>
      <c r="B1406" s="390">
        <f ca="1">IFERROR(INDIRECT($B$2&amp;"!"&amp;C1406&amp;D1406),"")</f>
        <v>0</v>
      </c>
      <c r="C1406" s="281" t="s">
        <v>127</v>
      </c>
      <c r="D1406" s="281">
        <f t="shared" ca="1" si="79"/>
        <v>113</v>
      </c>
      <c r="E1406" s="282">
        <v>9</v>
      </c>
      <c r="F1406" s="105" t="str">
        <f ca="1">IF(B1406=0,"",REPT(" ",E1406)&amp;"{ column: "&amp;CHAR(34)&amp;A1406&amp;CHAR(34)&amp;",")</f>
        <v/>
      </c>
    </row>
    <row r="1407" spans="1:6" hidden="1">
      <c r="A1407" s="123"/>
      <c r="B1407" s="390" cm="1">
        <f t="array" aca="1" ref="B1407" ca="1">INDIRECT($B$2&amp;"!"&amp;C1407&amp;D1407)</f>
        <v>0</v>
      </c>
      <c r="C1407" s="280" t="s">
        <v>127</v>
      </c>
      <c r="D1407" s="281">
        <f t="shared" ca="1" si="79"/>
        <v>113</v>
      </c>
      <c r="E1407" s="282">
        <v>12</v>
      </c>
      <c r="F1407" s="105" t="str" cm="1">
        <f t="array" aca="1" ref="F1407" ca="1">IF(OR(INDIRECT($B$2&amp;"!AJ14")=$B$917,B1407=0),"",REPT(" ",E1407)&amp;"summaryType: "&amp;CHAR(34)&amp;B1407&amp;CHAR(34)&amp;",")</f>
        <v/>
      </c>
    </row>
    <row r="1408" spans="1:6" hidden="1">
      <c r="A1408" s="123"/>
      <c r="B1408" s="390">
        <f ca="1">IFERROR(INDIRECT($B$2&amp;"!"&amp;C1408&amp;D1408),"")</f>
        <v>0</v>
      </c>
      <c r="C1408" s="280" t="s">
        <v>127</v>
      </c>
      <c r="D1408" s="281">
        <f t="shared" ca="1" si="79"/>
        <v>113</v>
      </c>
      <c r="E1408" s="282">
        <v>12</v>
      </c>
      <c r="F1408" s="105" t="str" cm="1">
        <f t="array" aca="1" ref="F1408" ca="1">IF(OR(INDIRECT($B$2&amp;"!AJ14")=$B$917,B1408=0),"",REPT(" ",E1408)&amp;"displayFormat: "&amp;CHAR(34)&amp;"{0} Items"&amp;CHAR(34)&amp;",")</f>
        <v/>
      </c>
    </row>
    <row r="1409" spans="1:6" hidden="1">
      <c r="A1409" s="123" t="s">
        <v>772</v>
      </c>
      <c r="B1409" s="390">
        <f ca="1">IFERROR(INDIRECT($B$2&amp;"!"&amp;C1409&amp;D1409),"")</f>
        <v>0</v>
      </c>
      <c r="C1409" s="280" t="s">
        <v>129</v>
      </c>
      <c r="D1409" s="281">
        <f t="shared" ca="1" si="79"/>
        <v>113</v>
      </c>
      <c r="E1409" s="282">
        <v>12</v>
      </c>
      <c r="F1409" s="105" t="str" cm="1">
        <f t="array" aca="1" ref="F1409" ca="1">IF(OR(INDIRECT($B$2&amp;"!AJ14")=$B$917,B1409=0),"",REPT(" ",E1409)&amp;A1409&amp;CHAR(34)&amp;B1409&amp;CHAR(34)&amp;",")</f>
        <v/>
      </c>
    </row>
    <row r="1410" spans="1:6" hidden="1">
      <c r="A1410" s="123" t="s">
        <v>65</v>
      </c>
      <c r="B1410" s="390">
        <f ca="1">IFERROR(INDIRECT($B$2&amp;"!"&amp;C1410&amp;D1410),"")</f>
        <v>0</v>
      </c>
      <c r="C1410" s="280" t="s">
        <v>127</v>
      </c>
      <c r="D1410" s="281">
        <f t="shared" ca="1" si="79"/>
        <v>113</v>
      </c>
      <c r="E1410" s="282">
        <v>9</v>
      </c>
      <c r="F1410" s="105" t="str" cm="1">
        <f t="array" aca="1" ref="F1410" ca="1">IF(OR(INDIRECT($B$2&amp;"!AJ14")=$B$917,B1410=0),"",REPT(" ",E1410)&amp;"},")</f>
        <v/>
      </c>
    </row>
    <row r="1411" spans="1:6" hidden="1">
      <c r="A1411" s="123">
        <f ca="1">IFERROR(INDIRECT($B$2&amp;"!"&amp;"C"&amp;D1411),"")</f>
        <v>0</v>
      </c>
      <c r="B1411" s="390">
        <f ca="1">IFERROR(INDIRECT($B$2&amp;"!"&amp;C1411&amp;D1411),"")</f>
        <v>0</v>
      </c>
      <c r="C1411" s="281" t="s">
        <v>127</v>
      </c>
      <c r="D1411" s="281">
        <f t="shared" ca="1" si="79"/>
        <v>114</v>
      </c>
      <c r="E1411" s="282">
        <v>9</v>
      </c>
      <c r="F1411" s="105" t="str">
        <f ca="1">IF(B1411=0,"",REPT(" ",E1411)&amp;"{ column: "&amp;CHAR(34)&amp;A1411&amp;CHAR(34)&amp;",")</f>
        <v/>
      </c>
    </row>
    <row r="1412" spans="1:6" hidden="1">
      <c r="A1412" s="123"/>
      <c r="B1412" s="390" cm="1">
        <f t="array" aca="1" ref="B1412" ca="1">INDIRECT($B$2&amp;"!"&amp;C1412&amp;D1412)</f>
        <v>0</v>
      </c>
      <c r="C1412" s="280" t="s">
        <v>127</v>
      </c>
      <c r="D1412" s="281">
        <f t="shared" ca="1" si="79"/>
        <v>114</v>
      </c>
      <c r="E1412" s="282">
        <v>12</v>
      </c>
      <c r="F1412" s="105" t="str" cm="1">
        <f t="array" aca="1" ref="F1412" ca="1">IF(OR(INDIRECT($B$2&amp;"!AJ14")=$B$917,B1412=0),"",REPT(" ",E1412)&amp;"summaryType: "&amp;CHAR(34)&amp;B1412&amp;CHAR(34)&amp;",")</f>
        <v/>
      </c>
    </row>
    <row r="1413" spans="1:6" hidden="1">
      <c r="A1413" s="123"/>
      <c r="B1413" s="390">
        <f ca="1">IFERROR(INDIRECT($B$2&amp;"!"&amp;C1413&amp;D1413),"")</f>
        <v>0</v>
      </c>
      <c r="C1413" s="280" t="s">
        <v>127</v>
      </c>
      <c r="D1413" s="281">
        <f t="shared" ca="1" si="79"/>
        <v>114</v>
      </c>
      <c r="E1413" s="282">
        <v>12</v>
      </c>
      <c r="F1413" s="105" t="str" cm="1">
        <f t="array" aca="1" ref="F1413" ca="1">IF(OR(INDIRECT($B$2&amp;"!AJ14")=$B$917,B1413=0),"",REPT(" ",E1413)&amp;"displayFormat: "&amp;CHAR(34)&amp;"{0} Items"&amp;CHAR(34)&amp;",")</f>
        <v/>
      </c>
    </row>
    <row r="1414" spans="1:6" hidden="1">
      <c r="A1414" s="123" t="s">
        <v>772</v>
      </c>
      <c r="B1414" s="390">
        <f ca="1">IFERROR(INDIRECT($B$2&amp;"!"&amp;C1414&amp;D1414),"")</f>
        <v>0</v>
      </c>
      <c r="C1414" s="280" t="s">
        <v>129</v>
      </c>
      <c r="D1414" s="281">
        <f t="shared" ca="1" si="79"/>
        <v>114</v>
      </c>
      <c r="E1414" s="282">
        <v>12</v>
      </c>
      <c r="F1414" s="105" t="str" cm="1">
        <f t="array" aca="1" ref="F1414" ca="1">IF(OR(INDIRECT($B$2&amp;"!AJ14")=$B$917,B1414=0),"",REPT(" ",E1414)&amp;A1414&amp;CHAR(34)&amp;B1414&amp;CHAR(34)&amp;",")</f>
        <v/>
      </c>
    </row>
    <row r="1415" spans="1:6" hidden="1">
      <c r="A1415" s="123" t="s">
        <v>65</v>
      </c>
      <c r="B1415" s="390">
        <f ca="1">IFERROR(INDIRECT($B$2&amp;"!"&amp;C1415&amp;D1415),"")</f>
        <v>0</v>
      </c>
      <c r="C1415" s="280" t="s">
        <v>127</v>
      </c>
      <c r="D1415" s="281">
        <f t="shared" ca="1" si="79"/>
        <v>114</v>
      </c>
      <c r="E1415" s="282">
        <v>9</v>
      </c>
      <c r="F1415" s="105" t="str" cm="1">
        <f t="array" aca="1" ref="F1415" ca="1">IF(OR(INDIRECT($B$2&amp;"!AJ14")=$B$917,B1415=0),"",REPT(" ",E1415)&amp;"},")</f>
        <v/>
      </c>
    </row>
    <row r="1416" spans="1:6" hidden="1">
      <c r="A1416" s="123">
        <f ca="1">IFERROR(INDIRECT($B$2&amp;"!"&amp;"C"&amp;D1416),"")</f>
        <v>0</v>
      </c>
      <c r="B1416" s="390">
        <f ca="1">IFERROR(INDIRECT($B$2&amp;"!"&amp;C1416&amp;D1416),"")</f>
        <v>0</v>
      </c>
      <c r="C1416" s="281" t="s">
        <v>127</v>
      </c>
      <c r="D1416" s="281">
        <f t="shared" ca="1" si="79"/>
        <v>115</v>
      </c>
      <c r="E1416" s="282">
        <v>9</v>
      </c>
      <c r="F1416" s="105" t="str">
        <f ca="1">IF(B1416=0,"",REPT(" ",E1416)&amp;"{ column: "&amp;CHAR(34)&amp;A1416&amp;CHAR(34)&amp;",")</f>
        <v/>
      </c>
    </row>
    <row r="1417" spans="1:6" hidden="1">
      <c r="A1417" s="123"/>
      <c r="B1417" s="390" cm="1">
        <f t="array" aca="1" ref="B1417" ca="1">INDIRECT($B$2&amp;"!"&amp;C1417&amp;D1417)</f>
        <v>0</v>
      </c>
      <c r="C1417" s="280" t="s">
        <v>127</v>
      </c>
      <c r="D1417" s="281">
        <f t="shared" ca="1" si="79"/>
        <v>115</v>
      </c>
      <c r="E1417" s="282">
        <v>12</v>
      </c>
      <c r="F1417" s="105" t="str" cm="1">
        <f t="array" aca="1" ref="F1417" ca="1">IF(OR(INDIRECT($B$2&amp;"!AJ14")=$B$917,B1417=0),"",REPT(" ",E1417)&amp;"summaryType: "&amp;CHAR(34)&amp;B1417&amp;CHAR(34)&amp;",")</f>
        <v/>
      </c>
    </row>
    <row r="1418" spans="1:6" hidden="1">
      <c r="A1418" s="123"/>
      <c r="B1418" s="390">
        <f ca="1">IFERROR(INDIRECT($B$2&amp;"!"&amp;C1418&amp;D1418),"")</f>
        <v>0</v>
      </c>
      <c r="C1418" s="280" t="s">
        <v>127</v>
      </c>
      <c r="D1418" s="281">
        <f t="shared" ca="1" si="79"/>
        <v>115</v>
      </c>
      <c r="E1418" s="282">
        <v>12</v>
      </c>
      <c r="F1418" s="105" t="str" cm="1">
        <f t="array" aca="1" ref="F1418" ca="1">IF(OR(INDIRECT($B$2&amp;"!AJ14")=$B$917,B1418=0),"",REPT(" ",E1418)&amp;"displayFormat: "&amp;CHAR(34)&amp;"{0} Items"&amp;CHAR(34)&amp;",")</f>
        <v/>
      </c>
    </row>
    <row r="1419" spans="1:6" hidden="1">
      <c r="A1419" s="123" t="s">
        <v>772</v>
      </c>
      <c r="B1419" s="390">
        <f ca="1">IFERROR(INDIRECT($B$2&amp;"!"&amp;C1419&amp;D1419),"")</f>
        <v>0</v>
      </c>
      <c r="C1419" s="280" t="s">
        <v>129</v>
      </c>
      <c r="D1419" s="281">
        <f t="shared" ca="1" si="79"/>
        <v>115</v>
      </c>
      <c r="E1419" s="282">
        <v>12</v>
      </c>
      <c r="F1419" s="105" t="str" cm="1">
        <f t="array" aca="1" ref="F1419" ca="1">IF(OR(INDIRECT($B$2&amp;"!AJ14")=$B$917,B1419=0),"",REPT(" ",E1419)&amp;A1419&amp;CHAR(34)&amp;B1419&amp;CHAR(34)&amp;",")</f>
        <v/>
      </c>
    </row>
    <row r="1420" spans="1:6" hidden="1">
      <c r="A1420" s="123" t="s">
        <v>65</v>
      </c>
      <c r="B1420" s="390">
        <f ca="1">IFERROR(INDIRECT($B$2&amp;"!"&amp;C1420&amp;D1420),"")</f>
        <v>0</v>
      </c>
      <c r="C1420" s="280" t="s">
        <v>127</v>
      </c>
      <c r="D1420" s="281">
        <f t="shared" ca="1" si="79"/>
        <v>115</v>
      </c>
      <c r="E1420" s="282">
        <v>9</v>
      </c>
      <c r="F1420" s="105" t="str" cm="1">
        <f t="array" aca="1" ref="F1420" ca="1">IF(OR(INDIRECT($B$2&amp;"!AJ14")=$B$917,B1420=0),"",REPT(" ",E1420)&amp;"},")</f>
        <v/>
      </c>
    </row>
    <row r="1421" spans="1:6">
      <c r="A1421" s="123"/>
      <c r="B1421" s="390"/>
      <c r="D1421" s="281">
        <f t="shared" ca="1" si="79"/>
        <v>116</v>
      </c>
      <c r="E1421" s="282">
        <v>6</v>
      </c>
      <c r="F1421" s="105" t="str" cm="1">
        <f t="array" aca="1" ref="F1421" ca="1">IF(INDIRECT($B$2&amp;"!AJ14")=$B$917,"",REPT(" ",E1421)&amp;"],")</f>
        <v xml:space="preserve">      ],</v>
      </c>
    </row>
    <row r="1422" spans="1:6">
      <c r="A1422" s="123" t="s">
        <v>778</v>
      </c>
      <c r="B1422" s="396">
        <v>100</v>
      </c>
      <c r="C1422" s="281"/>
      <c r="D1422" s="281">
        <v>16</v>
      </c>
      <c r="E1422" s="282">
        <v>6</v>
      </c>
      <c r="F1422" s="105" t="str" cm="1">
        <f t="array" aca="1" ref="F1422" ca="1">IF(INDIRECT($B$2&amp;"!AM14")=$B$1422,"",REPT(" ",E1422)&amp;A1422&amp;"[")</f>
        <v xml:space="preserve">      groupItems: [</v>
      </c>
    </row>
    <row r="1423" spans="1:6" hidden="1">
      <c r="A1423" s="123" t="str">
        <f ca="1">IFERROR(INDIRECT($B$2&amp;"!"&amp;"C"&amp;D1423),"")</f>
        <v>IDNO</v>
      </c>
      <c r="B1423" s="390">
        <f ca="1">IFERROR(INDIRECT($B$2&amp;"!"&amp;C1423&amp;D1423),"")</f>
        <v>0</v>
      </c>
      <c r="C1423" s="281" t="s">
        <v>130</v>
      </c>
      <c r="D1423" s="281">
        <f t="shared" ref="D1423:D1432" si="80">IF(TRIM(A1422)="N",1,0)+D1422</f>
        <v>16</v>
      </c>
      <c r="E1423" s="282">
        <v>9</v>
      </c>
      <c r="F1423" s="105" t="str">
        <f ca="1">IF(B1423=0,"",REPT(" ",E1423)&amp;"{ column: "&amp;CHAR(34)&amp;A1423&amp;CHAR(34)&amp;",")</f>
        <v/>
      </c>
    </row>
    <row r="1424" spans="1:6" hidden="1">
      <c r="A1424" s="123"/>
      <c r="B1424" s="390" cm="1">
        <f t="array" aca="1" ref="B1424" ca="1">INDIRECT($B$2&amp;"!"&amp;C1424&amp;D1424)</f>
        <v>0</v>
      </c>
      <c r="C1424" s="280" t="s">
        <v>130</v>
      </c>
      <c r="D1424" s="281">
        <f t="shared" ca="1" si="80"/>
        <v>16</v>
      </c>
      <c r="E1424" s="282">
        <v>12</v>
      </c>
      <c r="F1424" s="105" t="str" cm="1">
        <f t="array" aca="1" ref="F1424" ca="1">IF(OR(INDIRECT($B$2&amp;"!AM14")=$B$1422,B1424=0),"",REPT(" ",E1424)&amp;"summaryType: "&amp;CHAR(34)&amp;B1424&amp;CHAR(34)&amp;",")</f>
        <v/>
      </c>
    </row>
    <row r="1425" spans="1:6" hidden="1">
      <c r="A1425" s="123"/>
      <c r="B1425" s="390">
        <f ca="1">IFERROR(INDIRECT($B$2&amp;"!"&amp;C1425&amp;D1425),"")</f>
        <v>0</v>
      </c>
      <c r="C1425" s="280" t="s">
        <v>130</v>
      </c>
      <c r="D1425" s="281">
        <f t="shared" ca="1" si="80"/>
        <v>16</v>
      </c>
      <c r="E1425" s="282">
        <v>12</v>
      </c>
      <c r="F1425" s="105" t="str" cm="1">
        <f t="array" aca="1" ref="F1425" ca="1">IF(OR(INDIRECT($B$2&amp;"!AM14")=$B$1422,B1425=0),"",REPT(" ",E1425)&amp;"displayFormat: "&amp;CHAR(34)&amp;"{0} Items"&amp;CHAR(34)&amp;",")</f>
        <v/>
      </c>
    </row>
    <row r="1426" spans="1:6" hidden="1">
      <c r="A1426" s="123" t="s">
        <v>772</v>
      </c>
      <c r="B1426" s="390">
        <f ca="1">IFERROR(INDIRECT($B$2&amp;"!"&amp;C1426&amp;D1426),"")</f>
        <v>0</v>
      </c>
      <c r="C1426" s="280" t="s">
        <v>132</v>
      </c>
      <c r="D1426" s="281">
        <f t="shared" ca="1" si="80"/>
        <v>16</v>
      </c>
      <c r="E1426" s="282">
        <v>12</v>
      </c>
      <c r="F1426" s="105" t="str" cm="1">
        <f t="array" aca="1" ref="F1426" ca="1">IF(OR(INDIRECT($B$2&amp;"!AM14")=$B$1422,B1426=0),"",REPT(" ",E1426)&amp;A1426&amp;CHAR(34)&amp;B1426&amp;CHAR(34)&amp;",")</f>
        <v/>
      </c>
    </row>
    <row r="1427" spans="1:6" hidden="1">
      <c r="A1427" s="123" t="s">
        <v>65</v>
      </c>
      <c r="B1427" s="390">
        <f ca="1">IFERROR(INDIRECT($B$2&amp;"!"&amp;C1427&amp;D1427),"")</f>
        <v>0</v>
      </c>
      <c r="C1427" s="280" t="s">
        <v>130</v>
      </c>
      <c r="D1427" s="281">
        <f t="shared" ca="1" si="80"/>
        <v>16</v>
      </c>
      <c r="E1427" s="282">
        <v>9</v>
      </c>
      <c r="F1427" s="105" t="str" cm="1">
        <f t="array" aca="1" ref="F1427" ca="1">IF(OR(INDIRECT($B$2&amp;"!AM14")=$B$1422,B1427=0),"",REPT(" ",E1427)&amp;"},")</f>
        <v/>
      </c>
    </row>
    <row r="1428" spans="1:6" hidden="1">
      <c r="A1428" s="123" t="str">
        <f ca="1">IFERROR(INDIRECT($B$2&amp;"!"&amp;"C"&amp;D1428),"")</f>
        <v>BenefitLevel</v>
      </c>
      <c r="B1428" s="390">
        <f ca="1">IFERROR(INDIRECT($B$2&amp;"!"&amp;C1428&amp;D1428),"")</f>
        <v>0</v>
      </c>
      <c r="C1428" s="281" t="s">
        <v>130</v>
      </c>
      <c r="D1428" s="281">
        <f t="shared" ca="1" si="80"/>
        <v>17</v>
      </c>
      <c r="E1428" s="282">
        <v>9</v>
      </c>
      <c r="F1428" s="105" t="str">
        <f ca="1">IF(B1428=0,"",REPT(" ",E1428)&amp;"{ column: "&amp;CHAR(34)&amp;A1428&amp;CHAR(34)&amp;",")</f>
        <v/>
      </c>
    </row>
    <row r="1429" spans="1:6" hidden="1">
      <c r="A1429" s="123"/>
      <c r="B1429" s="390" cm="1">
        <f t="array" aca="1" ref="B1429" ca="1">INDIRECT($B$2&amp;"!"&amp;C1429&amp;D1429)</f>
        <v>0</v>
      </c>
      <c r="C1429" s="280" t="s">
        <v>130</v>
      </c>
      <c r="D1429" s="281">
        <f t="shared" ca="1" si="80"/>
        <v>17</v>
      </c>
      <c r="E1429" s="282">
        <v>12</v>
      </c>
      <c r="F1429" s="105" t="str" cm="1">
        <f t="array" aca="1" ref="F1429" ca="1">IF(OR(INDIRECT($B$2&amp;"!AM14")=$B$1422,B1429=0),"",REPT(" ",E1429)&amp;"summaryType: "&amp;CHAR(34)&amp;B1429&amp;CHAR(34)&amp;",")</f>
        <v/>
      </c>
    </row>
    <row r="1430" spans="1:6" hidden="1">
      <c r="A1430" s="123"/>
      <c r="B1430" s="390">
        <f ca="1">IFERROR(INDIRECT($B$2&amp;"!"&amp;C1430&amp;D1430),"")</f>
        <v>0</v>
      </c>
      <c r="C1430" s="280" t="s">
        <v>130</v>
      </c>
      <c r="D1430" s="281">
        <f t="shared" ca="1" si="80"/>
        <v>17</v>
      </c>
      <c r="E1430" s="282">
        <v>12</v>
      </c>
      <c r="F1430" s="105" t="str" cm="1">
        <f t="array" aca="1" ref="F1430" ca="1">IF(OR(INDIRECT($B$2&amp;"!AM14")=$B$1422,B1430=0),"",REPT(" ",E1430)&amp;"displayFormat: "&amp;CHAR(34)&amp;"{0} Items"&amp;CHAR(34)&amp;",")</f>
        <v/>
      </c>
    </row>
    <row r="1431" spans="1:6" hidden="1">
      <c r="A1431" s="123" t="s">
        <v>772</v>
      </c>
      <c r="B1431" s="390">
        <f ca="1">IFERROR(INDIRECT($B$2&amp;"!"&amp;C1431&amp;D1431),"")</f>
        <v>0</v>
      </c>
      <c r="C1431" s="280" t="s">
        <v>132</v>
      </c>
      <c r="D1431" s="281">
        <f t="shared" ca="1" si="80"/>
        <v>17</v>
      </c>
      <c r="E1431" s="282">
        <v>12</v>
      </c>
      <c r="F1431" s="105" t="str" cm="1">
        <f t="array" aca="1" ref="F1431" ca="1">IF(OR(INDIRECT($B$2&amp;"!AM14")=$B$1422,B1431=0),"",REPT(" ",E1431)&amp;A1431&amp;CHAR(34)&amp;B1431&amp;CHAR(34)&amp;",")</f>
        <v/>
      </c>
    </row>
    <row r="1432" spans="1:6" hidden="1">
      <c r="A1432" s="123" t="s">
        <v>65</v>
      </c>
      <c r="B1432" s="390">
        <f ca="1">IFERROR(INDIRECT($B$2&amp;"!"&amp;C1432&amp;D1432),"")</f>
        <v>0</v>
      </c>
      <c r="C1432" s="280" t="s">
        <v>130</v>
      </c>
      <c r="D1432" s="281">
        <f t="shared" ca="1" si="80"/>
        <v>17</v>
      </c>
      <c r="E1432" s="282">
        <v>9</v>
      </c>
      <c r="F1432" s="105" t="str" cm="1">
        <f t="array" aca="1" ref="F1432" ca="1">IF(OR(INDIRECT($B$2&amp;"!AM14")=$B$1422,B1432=0),"",REPT(" ",E1432)&amp;"},")</f>
        <v/>
      </c>
    </row>
    <row r="1433" spans="1:6" hidden="1">
      <c r="A1433" s="123" t="str">
        <f ca="1">IFERROR(INDIRECT($B$2&amp;"!"&amp;"C"&amp;D1433),"")</f>
        <v>FamilyReimbursement</v>
      </c>
      <c r="B1433" s="390">
        <f ca="1">IFERROR(INDIRECT($B$2&amp;"!"&amp;C1433&amp;D1433),"")</f>
        <v>0</v>
      </c>
      <c r="C1433" s="281" t="s">
        <v>130</v>
      </c>
      <c r="D1433" s="281">
        <f ca="1">IF(TRIM(A1432)="N",1,0)+D1432</f>
        <v>18</v>
      </c>
      <c r="E1433" s="282">
        <v>9</v>
      </c>
      <c r="F1433" s="105" t="str">
        <f ca="1">IF(B1433=0,"",REPT(" ",E1433)&amp;"{ column: "&amp;CHAR(34)&amp;A1433&amp;CHAR(34)&amp;",")</f>
        <v/>
      </c>
    </row>
    <row r="1434" spans="1:6" hidden="1">
      <c r="A1434" s="123"/>
      <c r="B1434" s="390" cm="1">
        <f t="array" aca="1" ref="B1434" ca="1">INDIRECT($B$2&amp;"!"&amp;C1434&amp;D1434)</f>
        <v>0</v>
      </c>
      <c r="C1434" s="280" t="s">
        <v>130</v>
      </c>
      <c r="D1434" s="281">
        <f ca="1">IF(TRIM(A1433)="N",1,0)+D1433</f>
        <v>18</v>
      </c>
      <c r="E1434" s="282">
        <v>12</v>
      </c>
      <c r="F1434" s="105" t="str" cm="1">
        <f t="array" aca="1" ref="F1434" ca="1">IF(OR(INDIRECT($B$2&amp;"!AM14")=$B$1422,B1434=0),"",REPT(" ",E1434)&amp;"summaryType: "&amp;CHAR(34)&amp;B1434&amp;CHAR(34)&amp;",")</f>
        <v/>
      </c>
    </row>
    <row r="1435" spans="1:6" hidden="1">
      <c r="A1435" s="123"/>
      <c r="B1435" s="390">
        <f ca="1">IFERROR(INDIRECT($B$2&amp;"!"&amp;C1435&amp;D1435),"")</f>
        <v>0</v>
      </c>
      <c r="C1435" s="280" t="s">
        <v>130</v>
      </c>
      <c r="D1435" s="281">
        <f t="shared" ref="D1435:D1498" ca="1" si="81">IF(TRIM(A1434)="N",1,0)+D1434</f>
        <v>18</v>
      </c>
      <c r="E1435" s="282">
        <v>12</v>
      </c>
      <c r="F1435" s="105" t="str" cm="1">
        <f t="array" aca="1" ref="F1435" ca="1">IF(OR(INDIRECT($B$2&amp;"!AM14")=$B$1422,B1435=0),"",REPT(" ",E1435)&amp;"displayFormat: "&amp;CHAR(34)&amp;"{0} Items"&amp;CHAR(34)&amp;",")</f>
        <v/>
      </c>
    </row>
    <row r="1436" spans="1:6" hidden="1">
      <c r="A1436" s="123" t="s">
        <v>772</v>
      </c>
      <c r="B1436" s="390">
        <f ca="1">IFERROR(INDIRECT($B$2&amp;"!"&amp;C1436&amp;D1436),"")</f>
        <v>0</v>
      </c>
      <c r="C1436" s="280" t="s">
        <v>132</v>
      </c>
      <c r="D1436" s="281">
        <f t="shared" ca="1" si="81"/>
        <v>18</v>
      </c>
      <c r="E1436" s="282">
        <v>12</v>
      </c>
      <c r="F1436" s="105" t="str" cm="1">
        <f t="array" aca="1" ref="F1436" ca="1">IF(OR(INDIRECT($B$2&amp;"!AM14")=$B$1422,B1436=0),"",REPT(" ",E1436)&amp;A1436&amp;CHAR(34)&amp;B1436&amp;CHAR(34)&amp;",")</f>
        <v/>
      </c>
    </row>
    <row r="1437" spans="1:6" hidden="1">
      <c r="A1437" s="123" t="s">
        <v>65</v>
      </c>
      <c r="B1437" s="390">
        <f ca="1">IFERROR(INDIRECT($B$2&amp;"!"&amp;C1437&amp;D1437),"")</f>
        <v>0</v>
      </c>
      <c r="C1437" s="280" t="s">
        <v>130</v>
      </c>
      <c r="D1437" s="281">
        <f t="shared" ca="1" si="81"/>
        <v>18</v>
      </c>
      <c r="E1437" s="282">
        <v>9</v>
      </c>
      <c r="F1437" s="105" t="str" cm="1">
        <f t="array" aca="1" ref="F1437" ca="1">IF(OR(INDIRECT($B$2&amp;"!AM14")=$B$1422,B1437=0),"",REPT(" ",E1437)&amp;"},")</f>
        <v/>
      </c>
    </row>
    <row r="1438" spans="1:6" hidden="1">
      <c r="A1438" s="123" t="str">
        <f ca="1">IFERROR(INDIRECT($B$2&amp;"!"&amp;"C"&amp;D1438),"")</f>
        <v>AllowSSO</v>
      </c>
      <c r="B1438" s="390">
        <f ca="1">IFERROR(INDIRECT($B$2&amp;"!"&amp;C1438&amp;D1438),"")</f>
        <v>0</v>
      </c>
      <c r="C1438" s="281" t="s">
        <v>130</v>
      </c>
      <c r="D1438" s="281">
        <f t="shared" ca="1" si="81"/>
        <v>19</v>
      </c>
      <c r="E1438" s="282">
        <v>9</v>
      </c>
      <c r="F1438" s="105" t="str">
        <f ca="1">IF(B1438=0,"",REPT(" ",E1438)&amp;"{ column: "&amp;CHAR(34)&amp;A1438&amp;CHAR(34)&amp;",")</f>
        <v/>
      </c>
    </row>
    <row r="1439" spans="1:6" hidden="1">
      <c r="A1439" s="123"/>
      <c r="B1439" s="390" cm="1">
        <f t="array" aca="1" ref="B1439" ca="1">INDIRECT($B$2&amp;"!"&amp;C1439&amp;D1439)</f>
        <v>0</v>
      </c>
      <c r="C1439" s="280" t="s">
        <v>130</v>
      </c>
      <c r="D1439" s="281">
        <f t="shared" ca="1" si="81"/>
        <v>19</v>
      </c>
      <c r="E1439" s="282">
        <v>12</v>
      </c>
      <c r="F1439" s="105" t="str" cm="1">
        <f t="array" aca="1" ref="F1439" ca="1">IF(OR(INDIRECT($B$2&amp;"!AM14")=$B$1422,B1439=0),"",REPT(" ",E1439)&amp;"summaryType: "&amp;CHAR(34)&amp;B1439&amp;CHAR(34)&amp;",")</f>
        <v/>
      </c>
    </row>
    <row r="1440" spans="1:6" hidden="1">
      <c r="A1440" s="123"/>
      <c r="B1440" s="390">
        <f ca="1">IFERROR(INDIRECT($B$2&amp;"!"&amp;C1440&amp;D1440),"")</f>
        <v>0</v>
      </c>
      <c r="C1440" s="280" t="s">
        <v>130</v>
      </c>
      <c r="D1440" s="281">
        <f t="shared" ca="1" si="81"/>
        <v>19</v>
      </c>
      <c r="E1440" s="282">
        <v>12</v>
      </c>
      <c r="F1440" s="105" t="str" cm="1">
        <f t="array" aca="1" ref="F1440" ca="1">IF(OR(INDIRECT($B$2&amp;"!AM14")=$B$1422,B1440=0),"",REPT(" ",E1440)&amp;"displayFormat: "&amp;CHAR(34)&amp;"{0} Items"&amp;CHAR(34)&amp;",")</f>
        <v/>
      </c>
    </row>
    <row r="1441" spans="1:6" hidden="1">
      <c r="A1441" s="123" t="s">
        <v>772</v>
      </c>
      <c r="B1441" s="390">
        <f ca="1">IFERROR(INDIRECT($B$2&amp;"!"&amp;C1441&amp;D1441),"")</f>
        <v>0</v>
      </c>
      <c r="C1441" s="280" t="s">
        <v>132</v>
      </c>
      <c r="D1441" s="281">
        <f t="shared" ca="1" si="81"/>
        <v>19</v>
      </c>
      <c r="E1441" s="282">
        <v>12</v>
      </c>
      <c r="F1441" s="105" t="str" cm="1">
        <f t="array" aca="1" ref="F1441" ca="1">IF(OR(INDIRECT($B$2&amp;"!AM14")=$B$1422,B1441=0),"",REPT(" ",E1441)&amp;A1441&amp;CHAR(34)&amp;B1441&amp;CHAR(34)&amp;",")</f>
        <v/>
      </c>
    </row>
    <row r="1442" spans="1:6" hidden="1">
      <c r="A1442" s="123" t="s">
        <v>65</v>
      </c>
      <c r="B1442" s="390">
        <f ca="1">IFERROR(INDIRECT($B$2&amp;"!"&amp;C1442&amp;D1442),"")</f>
        <v>0</v>
      </c>
      <c r="C1442" s="280" t="s">
        <v>130</v>
      </c>
      <c r="D1442" s="281">
        <f t="shared" ca="1" si="81"/>
        <v>19</v>
      </c>
      <c r="E1442" s="282">
        <v>9</v>
      </c>
      <c r="F1442" s="105" t="str" cm="1">
        <f t="array" aca="1" ref="F1442" ca="1">IF(OR(INDIRECT($B$2&amp;"!AM14")=$B$1422,B1442=0),"",REPT(" ",E1442)&amp;"},")</f>
        <v/>
      </c>
    </row>
    <row r="1443" spans="1:6">
      <c r="A1443" s="123" t="str">
        <f ca="1">IFERROR(INDIRECT($B$2&amp;"!"&amp;"C"&amp;D1443),"")</f>
        <v>OPDLimitperrequest</v>
      </c>
      <c r="B1443" s="390" t="str">
        <f ca="1">IFERROR(INDIRECT($B$2&amp;"!"&amp;C1443&amp;D1443),"")</f>
        <v>count</v>
      </c>
      <c r="C1443" s="281" t="s">
        <v>130</v>
      </c>
      <c r="D1443" s="281">
        <f t="shared" ca="1" si="81"/>
        <v>20</v>
      </c>
      <c r="E1443" s="282">
        <v>9</v>
      </c>
      <c r="F1443" s="105" t="str">
        <f ca="1">IF(B1443=0,"",REPT(" ",E1443)&amp;"{ column: "&amp;CHAR(34)&amp;A1443&amp;CHAR(34)&amp;",")</f>
        <v xml:space="preserve">         { column: "OPDLimitperrequest",</v>
      </c>
    </row>
    <row r="1444" spans="1:6">
      <c r="A1444" s="123"/>
      <c r="B1444" s="390" t="str" cm="1">
        <f t="array" aca="1" ref="B1444" ca="1">INDIRECT($B$2&amp;"!"&amp;C1444&amp;D1444)</f>
        <v>count</v>
      </c>
      <c r="C1444" s="280" t="s">
        <v>130</v>
      </c>
      <c r="D1444" s="281">
        <f t="shared" ca="1" si="81"/>
        <v>20</v>
      </c>
      <c r="E1444" s="282">
        <v>12</v>
      </c>
      <c r="F1444" s="105" t="str" cm="1">
        <f t="array" aca="1" ref="F1444" ca="1">IF(OR(INDIRECT($B$2&amp;"!AM14")=$B$1422,B1444=0),"",REPT(" ",E1444)&amp;"summaryType: "&amp;CHAR(34)&amp;B1444&amp;CHAR(34)&amp;",")</f>
        <v xml:space="preserve">            summaryType: "count",</v>
      </c>
    </row>
    <row r="1445" spans="1:6">
      <c r="A1445" s="123"/>
      <c r="B1445" s="390" t="str">
        <f ca="1">IFERROR(INDIRECT($B$2&amp;"!"&amp;C1445&amp;D1445),"")</f>
        <v>count</v>
      </c>
      <c r="C1445" s="280" t="s">
        <v>130</v>
      </c>
      <c r="D1445" s="281">
        <f t="shared" ca="1" si="81"/>
        <v>20</v>
      </c>
      <c r="E1445" s="282">
        <v>12</v>
      </c>
      <c r="F1445" s="105" t="str" cm="1">
        <f t="array" aca="1" ref="F1445" ca="1">IF(OR(INDIRECT($B$2&amp;"!AM14")=$B$1422,B1445=0),"",REPT(" ",E1445)&amp;"displayFormat: "&amp;CHAR(34)&amp;"{0} Items"&amp;CHAR(34)&amp;",")</f>
        <v xml:space="preserve">            displayFormat: "{0} Items",</v>
      </c>
    </row>
    <row r="1446" spans="1:6" hidden="1">
      <c r="A1446" s="123" t="s">
        <v>772</v>
      </c>
      <c r="B1446" s="390">
        <f ca="1">IFERROR(INDIRECT($B$2&amp;"!"&amp;C1446&amp;D1446),"")</f>
        <v>0</v>
      </c>
      <c r="C1446" s="280" t="s">
        <v>132</v>
      </c>
      <c r="D1446" s="281">
        <f t="shared" ca="1" si="81"/>
        <v>20</v>
      </c>
      <c r="E1446" s="282">
        <v>12</v>
      </c>
      <c r="F1446" s="105" t="str" cm="1">
        <f t="array" aca="1" ref="F1446" ca="1">IF(OR(INDIRECT($B$2&amp;"!AM14")=$B$1422,B1446=0),"",REPT(" ",E1446)&amp;A1446&amp;CHAR(34)&amp;B1446&amp;CHAR(34)&amp;",")</f>
        <v/>
      </c>
    </row>
    <row r="1447" spans="1:6">
      <c r="A1447" s="123" t="s">
        <v>65</v>
      </c>
      <c r="B1447" s="390" t="str">
        <f ca="1">IFERROR(INDIRECT($B$2&amp;"!"&amp;C1447&amp;D1447),"")</f>
        <v>count</v>
      </c>
      <c r="C1447" s="280" t="s">
        <v>130</v>
      </c>
      <c r="D1447" s="281">
        <f t="shared" ca="1" si="81"/>
        <v>20</v>
      </c>
      <c r="E1447" s="282">
        <v>9</v>
      </c>
      <c r="F1447" s="105" t="str" cm="1">
        <f t="array" aca="1" ref="F1447" ca="1">IF(OR(INDIRECT($B$2&amp;"!AM14")=$B$1422,B1447=0),"",REPT(" ",E1447)&amp;"},")</f>
        <v xml:space="preserve">         },</v>
      </c>
    </row>
    <row r="1448" spans="1:6" hidden="1">
      <c r="A1448" s="123" t="str">
        <f ca="1">IFERROR(INDIRECT($B$2&amp;"!"&amp;"C"&amp;D1448),"")</f>
        <v>OPDLimitperyear</v>
      </c>
      <c r="B1448" s="390">
        <f ca="1">IFERROR(INDIRECT($B$2&amp;"!"&amp;C1448&amp;D1448),"")</f>
        <v>0</v>
      </c>
      <c r="C1448" s="281" t="s">
        <v>130</v>
      </c>
      <c r="D1448" s="281">
        <f t="shared" ca="1" si="81"/>
        <v>21</v>
      </c>
      <c r="E1448" s="282">
        <v>9</v>
      </c>
      <c r="F1448" s="105" t="str">
        <f ca="1">IF(B1448=0,"",REPT(" ",E1448)&amp;"{ column: "&amp;CHAR(34)&amp;A1448&amp;CHAR(34)&amp;",")</f>
        <v/>
      </c>
    </row>
    <row r="1449" spans="1:6" hidden="1">
      <c r="A1449" s="123"/>
      <c r="B1449" s="390" cm="1">
        <f t="array" aca="1" ref="B1449" ca="1">INDIRECT($B$2&amp;"!"&amp;C1449&amp;D1449)</f>
        <v>0</v>
      </c>
      <c r="C1449" s="280" t="s">
        <v>130</v>
      </c>
      <c r="D1449" s="281">
        <f t="shared" ca="1" si="81"/>
        <v>21</v>
      </c>
      <c r="E1449" s="282">
        <v>12</v>
      </c>
      <c r="F1449" s="105" t="str" cm="1">
        <f t="array" aca="1" ref="F1449" ca="1">IF(OR(INDIRECT($B$2&amp;"!AM14")=$B$1422,B1449=0),"",REPT(" ",E1449)&amp;"summaryType: "&amp;CHAR(34)&amp;B1449&amp;CHAR(34)&amp;",")</f>
        <v/>
      </c>
    </row>
    <row r="1450" spans="1:6" hidden="1">
      <c r="A1450" s="123"/>
      <c r="B1450" s="390">
        <f ca="1">IFERROR(INDIRECT($B$2&amp;"!"&amp;C1450&amp;D1450),"")</f>
        <v>0</v>
      </c>
      <c r="C1450" s="280" t="s">
        <v>130</v>
      </c>
      <c r="D1450" s="281">
        <f t="shared" ca="1" si="81"/>
        <v>21</v>
      </c>
      <c r="E1450" s="282">
        <v>12</v>
      </c>
      <c r="F1450" s="105" t="str" cm="1">
        <f t="array" aca="1" ref="F1450" ca="1">IF(OR(INDIRECT($B$2&amp;"!AM14")=$B$1422,B1450=0),"",REPT(" ",E1450)&amp;"displayFormat: "&amp;CHAR(34)&amp;"{0} Items"&amp;CHAR(34)&amp;",")</f>
        <v/>
      </c>
    </row>
    <row r="1451" spans="1:6" hidden="1">
      <c r="A1451" s="123" t="s">
        <v>772</v>
      </c>
      <c r="B1451" s="390">
        <f ca="1">IFERROR(INDIRECT($B$2&amp;"!"&amp;C1451&amp;D1451),"")</f>
        <v>0</v>
      </c>
      <c r="C1451" s="280" t="s">
        <v>132</v>
      </c>
      <c r="D1451" s="281">
        <f t="shared" ca="1" si="81"/>
        <v>21</v>
      </c>
      <c r="E1451" s="282">
        <v>12</v>
      </c>
      <c r="F1451" s="105" t="str" cm="1">
        <f t="array" aca="1" ref="F1451" ca="1">IF(OR(INDIRECT($B$2&amp;"!AM14")=$B$1422,B1451=0),"",REPT(" ",E1451)&amp;A1451&amp;CHAR(34)&amp;B1451&amp;CHAR(34)&amp;",")</f>
        <v/>
      </c>
    </row>
    <row r="1452" spans="1:6" hidden="1">
      <c r="A1452" s="123" t="s">
        <v>65</v>
      </c>
      <c r="B1452" s="390">
        <f ca="1">IFERROR(INDIRECT($B$2&amp;"!"&amp;C1452&amp;D1452),"")</f>
        <v>0</v>
      </c>
      <c r="C1452" s="280" t="s">
        <v>130</v>
      </c>
      <c r="D1452" s="281">
        <f t="shared" ca="1" si="81"/>
        <v>21</v>
      </c>
      <c r="E1452" s="282">
        <v>9</v>
      </c>
      <c r="F1452" s="105" t="str" cm="1">
        <f t="array" aca="1" ref="F1452" ca="1">IF(OR(INDIRECT($B$2&amp;"!AM14")=$B$1422,B1452=0),"",REPT(" ",E1452)&amp;"},")</f>
        <v/>
      </c>
    </row>
    <row r="1453" spans="1:6" hidden="1">
      <c r="A1453" s="123" t="str">
        <f ca="1">IFERROR(INDIRECT($B$2&amp;"!"&amp;"C"&amp;D1453),"")</f>
        <v>MaternityLimitperyear</v>
      </c>
      <c r="B1453" s="390">
        <f ca="1">IFERROR(INDIRECT($B$2&amp;"!"&amp;C1453&amp;D1453),"")</f>
        <v>0</v>
      </c>
      <c r="C1453" s="281" t="s">
        <v>130</v>
      </c>
      <c r="D1453" s="281">
        <f t="shared" ca="1" si="81"/>
        <v>22</v>
      </c>
      <c r="E1453" s="282">
        <v>9</v>
      </c>
      <c r="F1453" s="105" t="str">
        <f ca="1">IF(B1453=0,"",REPT(" ",E1453)&amp;"{ column: "&amp;CHAR(34)&amp;A1453&amp;CHAR(34)&amp;",")</f>
        <v/>
      </c>
    </row>
    <row r="1454" spans="1:6" hidden="1">
      <c r="A1454" s="123"/>
      <c r="B1454" s="390" cm="1">
        <f t="array" aca="1" ref="B1454" ca="1">INDIRECT($B$2&amp;"!"&amp;C1454&amp;D1454)</f>
        <v>0</v>
      </c>
      <c r="C1454" s="280" t="s">
        <v>130</v>
      </c>
      <c r="D1454" s="281">
        <f t="shared" ca="1" si="81"/>
        <v>22</v>
      </c>
      <c r="E1454" s="282">
        <v>12</v>
      </c>
      <c r="F1454" s="105" t="str" cm="1">
        <f t="array" aca="1" ref="F1454" ca="1">IF(OR(INDIRECT($B$2&amp;"!AM14")=$B$1422,B1454=0),"",REPT(" ",E1454)&amp;"summaryType: "&amp;CHAR(34)&amp;B1454&amp;CHAR(34)&amp;",")</f>
        <v/>
      </c>
    </row>
    <row r="1455" spans="1:6" hidden="1">
      <c r="A1455" s="123"/>
      <c r="B1455" s="390">
        <f ca="1">IFERROR(INDIRECT($B$2&amp;"!"&amp;C1455&amp;D1455),"")</f>
        <v>0</v>
      </c>
      <c r="C1455" s="280" t="s">
        <v>130</v>
      </c>
      <c r="D1455" s="281">
        <f t="shared" ca="1" si="81"/>
        <v>22</v>
      </c>
      <c r="E1455" s="282">
        <v>12</v>
      </c>
      <c r="F1455" s="105" t="str" cm="1">
        <f t="array" aca="1" ref="F1455" ca="1">IF(OR(INDIRECT($B$2&amp;"!AM14")=$B$1422,B1455=0),"",REPT(" ",E1455)&amp;"displayFormat: "&amp;CHAR(34)&amp;"{0} Items"&amp;CHAR(34)&amp;",")</f>
        <v/>
      </c>
    </row>
    <row r="1456" spans="1:6" hidden="1">
      <c r="A1456" s="123" t="s">
        <v>772</v>
      </c>
      <c r="B1456" s="390">
        <f ca="1">IFERROR(INDIRECT($B$2&amp;"!"&amp;C1456&amp;D1456),"")</f>
        <v>0</v>
      </c>
      <c r="C1456" s="280" t="s">
        <v>132</v>
      </c>
      <c r="D1456" s="281">
        <f t="shared" ca="1" si="81"/>
        <v>22</v>
      </c>
      <c r="E1456" s="282">
        <v>12</v>
      </c>
      <c r="F1456" s="105" t="str" cm="1">
        <f t="array" aca="1" ref="F1456" ca="1">IF(OR(INDIRECT($B$2&amp;"!AM14")=$B$1422,B1456=0),"",REPT(" ",E1456)&amp;A1456&amp;CHAR(34)&amp;B1456&amp;CHAR(34)&amp;",")</f>
        <v/>
      </c>
    </row>
    <row r="1457" spans="1:6" hidden="1">
      <c r="A1457" s="123" t="s">
        <v>65</v>
      </c>
      <c r="B1457" s="390">
        <f ca="1">IFERROR(INDIRECT($B$2&amp;"!"&amp;C1457&amp;D1457),"")</f>
        <v>0</v>
      </c>
      <c r="C1457" s="280" t="s">
        <v>130</v>
      </c>
      <c r="D1457" s="281">
        <f t="shared" ca="1" si="81"/>
        <v>22</v>
      </c>
      <c r="E1457" s="282">
        <v>9</v>
      </c>
      <c r="F1457" s="105" t="str" cm="1">
        <f t="array" aca="1" ref="F1457" ca="1">IF(OR(INDIRECT($B$2&amp;"!AM14")=$B$1422,B1457=0),"",REPT(" ",E1457)&amp;"},")</f>
        <v/>
      </c>
    </row>
    <row r="1458" spans="1:6" hidden="1">
      <c r="A1458" s="123" t="str">
        <f ca="1">IFERROR(INDIRECT($B$2&amp;"!"&amp;"C"&amp;D1458),"")</f>
        <v>IPDLimitpercase</v>
      </c>
      <c r="B1458" s="390">
        <f ca="1">IFERROR(INDIRECT($B$2&amp;"!"&amp;C1458&amp;D1458),"")</f>
        <v>0</v>
      </c>
      <c r="C1458" s="281" t="s">
        <v>130</v>
      </c>
      <c r="D1458" s="281">
        <f t="shared" ca="1" si="81"/>
        <v>23</v>
      </c>
      <c r="E1458" s="282">
        <v>9</v>
      </c>
      <c r="F1458" s="105" t="str">
        <f ca="1">IF(B1458=0,"",REPT(" ",E1458)&amp;"{ column: "&amp;CHAR(34)&amp;A1458&amp;CHAR(34)&amp;",")</f>
        <v/>
      </c>
    </row>
    <row r="1459" spans="1:6" hidden="1">
      <c r="A1459" s="123"/>
      <c r="B1459" s="390" cm="1">
        <f t="array" aca="1" ref="B1459" ca="1">INDIRECT($B$2&amp;"!"&amp;C1459&amp;D1459)</f>
        <v>0</v>
      </c>
      <c r="C1459" s="280" t="s">
        <v>130</v>
      </c>
      <c r="D1459" s="281">
        <f t="shared" ca="1" si="81"/>
        <v>23</v>
      </c>
      <c r="E1459" s="282">
        <v>12</v>
      </c>
      <c r="F1459" s="105" t="str" cm="1">
        <f t="array" aca="1" ref="F1459" ca="1">IF(OR(INDIRECT($B$2&amp;"!AM14")=$B$1422,B1459=0),"",REPT(" ",E1459)&amp;"summaryType: "&amp;CHAR(34)&amp;B1459&amp;CHAR(34)&amp;",")</f>
        <v/>
      </c>
    </row>
    <row r="1460" spans="1:6" hidden="1">
      <c r="A1460" s="123"/>
      <c r="B1460" s="390">
        <f ca="1">IFERROR(INDIRECT($B$2&amp;"!"&amp;C1460&amp;D1460),"")</f>
        <v>0</v>
      </c>
      <c r="C1460" s="280" t="s">
        <v>130</v>
      </c>
      <c r="D1460" s="281">
        <f t="shared" ca="1" si="81"/>
        <v>23</v>
      </c>
      <c r="E1460" s="282">
        <v>12</v>
      </c>
      <c r="F1460" s="105" t="str" cm="1">
        <f t="array" aca="1" ref="F1460" ca="1">IF(OR(INDIRECT($B$2&amp;"!AM14")=$B$1422,B1460=0),"",REPT(" ",E1460)&amp;"displayFormat: "&amp;CHAR(34)&amp;"{0} Items"&amp;CHAR(34)&amp;",")</f>
        <v/>
      </c>
    </row>
    <row r="1461" spans="1:6" hidden="1">
      <c r="A1461" s="123" t="s">
        <v>772</v>
      </c>
      <c r="B1461" s="390">
        <f ca="1">IFERROR(INDIRECT($B$2&amp;"!"&amp;C1461&amp;D1461),"")</f>
        <v>0</v>
      </c>
      <c r="C1461" s="280" t="s">
        <v>132</v>
      </c>
      <c r="D1461" s="281">
        <f t="shared" ca="1" si="81"/>
        <v>23</v>
      </c>
      <c r="E1461" s="282">
        <v>12</v>
      </c>
      <c r="F1461" s="105" t="str" cm="1">
        <f t="array" aca="1" ref="F1461" ca="1">IF(OR(INDIRECT($B$2&amp;"!AM14")=$B$1422,B1461=0),"",REPT(" ",E1461)&amp;A1461&amp;CHAR(34)&amp;B1461&amp;CHAR(34)&amp;",")</f>
        <v/>
      </c>
    </row>
    <row r="1462" spans="1:6" hidden="1">
      <c r="A1462" s="123" t="s">
        <v>65</v>
      </c>
      <c r="B1462" s="390">
        <f ca="1">IFERROR(INDIRECT($B$2&amp;"!"&amp;C1462&amp;D1462),"")</f>
        <v>0</v>
      </c>
      <c r="C1462" s="280" t="s">
        <v>130</v>
      </c>
      <c r="D1462" s="281">
        <f t="shared" ca="1" si="81"/>
        <v>23</v>
      </c>
      <c r="E1462" s="282">
        <v>9</v>
      </c>
      <c r="F1462" s="105" t="str" cm="1">
        <f t="array" aca="1" ref="F1462" ca="1">IF(OR(INDIRECT($B$2&amp;"!AM14")=$B$1422,B1462=0),"",REPT(" ",E1462)&amp;"},")</f>
        <v/>
      </c>
    </row>
    <row r="1463" spans="1:6" hidden="1">
      <c r="A1463" s="123" t="str">
        <f ca="1">IFERROR(INDIRECT($B$2&amp;"!"&amp;"C"&amp;D1463),"")</f>
        <v>FleetLimit</v>
      </c>
      <c r="B1463" s="390">
        <f ca="1">IFERROR(INDIRECT($B$2&amp;"!"&amp;C1463&amp;D1463),"")</f>
        <v>0</v>
      </c>
      <c r="C1463" s="281" t="s">
        <v>130</v>
      </c>
      <c r="D1463" s="281">
        <f t="shared" ca="1" si="81"/>
        <v>24</v>
      </c>
      <c r="E1463" s="282">
        <v>9</v>
      </c>
      <c r="F1463" s="105" t="str">
        <f ca="1">IF(B1463=0,"",REPT(" ",E1463)&amp;"{ column: "&amp;CHAR(34)&amp;A1463&amp;CHAR(34)&amp;",")</f>
        <v/>
      </c>
    </row>
    <row r="1464" spans="1:6" hidden="1">
      <c r="A1464" s="123"/>
      <c r="B1464" s="390" cm="1">
        <f t="array" aca="1" ref="B1464" ca="1">INDIRECT($B$2&amp;"!"&amp;C1464&amp;D1464)</f>
        <v>0</v>
      </c>
      <c r="C1464" s="280" t="s">
        <v>130</v>
      </c>
      <c r="D1464" s="281">
        <f t="shared" ca="1" si="81"/>
        <v>24</v>
      </c>
      <c r="E1464" s="282">
        <v>12</v>
      </c>
      <c r="F1464" s="105" t="str" cm="1">
        <f t="array" aca="1" ref="F1464" ca="1">IF(OR(INDIRECT($B$2&amp;"!AM14")=$B$1422,B1464=0),"",REPT(" ",E1464)&amp;"summaryType: "&amp;CHAR(34)&amp;B1464&amp;CHAR(34)&amp;",")</f>
        <v/>
      </c>
    </row>
    <row r="1465" spans="1:6" hidden="1">
      <c r="A1465" s="123"/>
      <c r="B1465" s="390">
        <f ca="1">IFERROR(INDIRECT($B$2&amp;"!"&amp;C1465&amp;D1465),"")</f>
        <v>0</v>
      </c>
      <c r="C1465" s="280" t="s">
        <v>130</v>
      </c>
      <c r="D1465" s="281">
        <f t="shared" ca="1" si="81"/>
        <v>24</v>
      </c>
      <c r="E1465" s="282">
        <v>12</v>
      </c>
      <c r="F1465" s="105" t="str" cm="1">
        <f t="array" aca="1" ref="F1465" ca="1">IF(OR(INDIRECT($B$2&amp;"!AM14")=$B$1422,B1465=0),"",REPT(" ",E1465)&amp;"displayFormat: "&amp;CHAR(34)&amp;"{0} Items"&amp;CHAR(34)&amp;",")</f>
        <v/>
      </c>
    </row>
    <row r="1466" spans="1:6" hidden="1">
      <c r="A1466" s="123" t="s">
        <v>772</v>
      </c>
      <c r="B1466" s="390">
        <f ca="1">IFERROR(INDIRECT($B$2&amp;"!"&amp;C1466&amp;D1466),"")</f>
        <v>0</v>
      </c>
      <c r="C1466" s="280" t="s">
        <v>132</v>
      </c>
      <c r="D1466" s="281">
        <f t="shared" ca="1" si="81"/>
        <v>24</v>
      </c>
      <c r="E1466" s="282">
        <v>12</v>
      </c>
      <c r="F1466" s="105" t="str" cm="1">
        <f t="array" aca="1" ref="F1466" ca="1">IF(OR(INDIRECT($B$2&amp;"!AM14")=$B$1422,B1466=0),"",REPT(" ",E1466)&amp;A1466&amp;CHAR(34)&amp;B1466&amp;CHAR(34)&amp;",")</f>
        <v/>
      </c>
    </row>
    <row r="1467" spans="1:6" hidden="1">
      <c r="A1467" s="123" t="s">
        <v>65</v>
      </c>
      <c r="B1467" s="390">
        <f ca="1">IFERROR(INDIRECT($B$2&amp;"!"&amp;C1467&amp;D1467),"")</f>
        <v>0</v>
      </c>
      <c r="C1467" s="280" t="s">
        <v>130</v>
      </c>
      <c r="D1467" s="281">
        <f t="shared" ca="1" si="81"/>
        <v>24</v>
      </c>
      <c r="E1467" s="282">
        <v>9</v>
      </c>
      <c r="F1467" s="105" t="str" cm="1">
        <f t="array" aca="1" ref="F1467" ca="1">IF(OR(INDIRECT($B$2&amp;"!AM14")=$B$1422,B1467=0),"",REPT(" ",E1467)&amp;"},")</f>
        <v/>
      </c>
    </row>
    <row r="1468" spans="1:6" hidden="1">
      <c r="A1468" s="123" t="str">
        <f ca="1">IFERROR(INDIRECT($B$2&amp;"!"&amp;"C"&amp;D1468),"")</f>
        <v>PositionGroup</v>
      </c>
      <c r="B1468" s="390">
        <f ca="1">IFERROR(INDIRECT($B$2&amp;"!"&amp;C1468&amp;D1468),"")</f>
        <v>0</v>
      </c>
      <c r="C1468" s="281" t="s">
        <v>130</v>
      </c>
      <c r="D1468" s="281">
        <f t="shared" ca="1" si="81"/>
        <v>25</v>
      </c>
      <c r="E1468" s="282">
        <v>9</v>
      </c>
      <c r="F1468" s="105" t="str">
        <f ca="1">IF(B1468=0,"",REPT(" ",E1468)&amp;"{ column: "&amp;CHAR(34)&amp;A1468&amp;CHAR(34)&amp;",")</f>
        <v/>
      </c>
    </row>
    <row r="1469" spans="1:6" hidden="1">
      <c r="A1469" s="123"/>
      <c r="B1469" s="390" cm="1">
        <f t="array" aca="1" ref="B1469" ca="1">INDIRECT($B$2&amp;"!"&amp;C1469&amp;D1469)</f>
        <v>0</v>
      </c>
      <c r="C1469" s="280" t="s">
        <v>130</v>
      </c>
      <c r="D1469" s="281">
        <f t="shared" ca="1" si="81"/>
        <v>25</v>
      </c>
      <c r="E1469" s="282">
        <v>12</v>
      </c>
      <c r="F1469" s="105" t="str" cm="1">
        <f t="array" aca="1" ref="F1469" ca="1">IF(OR(INDIRECT($B$2&amp;"!AM14")=$B$1422,B1469=0),"",REPT(" ",E1469)&amp;"summaryType: "&amp;CHAR(34)&amp;B1469&amp;CHAR(34)&amp;",")</f>
        <v/>
      </c>
    </row>
    <row r="1470" spans="1:6" hidden="1">
      <c r="A1470" s="123"/>
      <c r="B1470" s="390">
        <f ca="1">IFERROR(INDIRECT($B$2&amp;"!"&amp;C1470&amp;D1470),"")</f>
        <v>0</v>
      </c>
      <c r="C1470" s="280" t="s">
        <v>130</v>
      </c>
      <c r="D1470" s="281">
        <f t="shared" ca="1" si="81"/>
        <v>25</v>
      </c>
      <c r="E1470" s="282">
        <v>12</v>
      </c>
      <c r="F1470" s="105" t="str" cm="1">
        <f t="array" aca="1" ref="F1470" ca="1">IF(OR(INDIRECT($B$2&amp;"!AM14")=$B$1422,B1470=0),"",REPT(" ",E1470)&amp;"displayFormat: "&amp;CHAR(34)&amp;"{0} Items"&amp;CHAR(34)&amp;",")</f>
        <v/>
      </c>
    </row>
    <row r="1471" spans="1:6" hidden="1">
      <c r="A1471" s="123" t="s">
        <v>772</v>
      </c>
      <c r="B1471" s="390">
        <f ca="1">IFERROR(INDIRECT($B$2&amp;"!"&amp;C1471&amp;D1471),"")</f>
        <v>0</v>
      </c>
      <c r="C1471" s="280" t="s">
        <v>132</v>
      </c>
      <c r="D1471" s="281">
        <f t="shared" ca="1" si="81"/>
        <v>25</v>
      </c>
      <c r="E1471" s="282">
        <v>12</v>
      </c>
      <c r="F1471" s="105" t="str" cm="1">
        <f t="array" aca="1" ref="F1471" ca="1">IF(OR(INDIRECT($B$2&amp;"!AM14")=$B$1422,B1471=0),"",REPT(" ",E1471)&amp;A1471&amp;CHAR(34)&amp;B1471&amp;CHAR(34)&amp;",")</f>
        <v/>
      </c>
    </row>
    <row r="1472" spans="1:6" hidden="1">
      <c r="A1472" s="123" t="s">
        <v>65</v>
      </c>
      <c r="B1472" s="390">
        <f ca="1">IFERROR(INDIRECT($B$2&amp;"!"&amp;C1472&amp;D1472),"")</f>
        <v>0</v>
      </c>
      <c r="C1472" s="280" t="s">
        <v>130</v>
      </c>
      <c r="D1472" s="281">
        <f t="shared" ca="1" si="81"/>
        <v>25</v>
      </c>
      <c r="E1472" s="282">
        <v>9</v>
      </c>
      <c r="F1472" s="105" t="str" cm="1">
        <f t="array" aca="1" ref="F1472" ca="1">IF(OR(INDIRECT($B$2&amp;"!AM14")=$B$1422,B1472=0),"",REPT(" ",E1472)&amp;"},")</f>
        <v/>
      </c>
    </row>
    <row r="1473" spans="1:6" hidden="1">
      <c r="A1473" s="123" t="str">
        <f ca="1">IFERROR(INDIRECT($B$2&amp;"!"&amp;"C"&amp;D1473),"")</f>
        <v>NOTE</v>
      </c>
      <c r="B1473" s="390">
        <f ca="1">IFERROR(INDIRECT($B$2&amp;"!"&amp;C1473&amp;D1473),"")</f>
        <v>0</v>
      </c>
      <c r="C1473" s="281" t="s">
        <v>130</v>
      </c>
      <c r="D1473" s="281">
        <f t="shared" ca="1" si="81"/>
        <v>26</v>
      </c>
      <c r="E1473" s="282">
        <v>9</v>
      </c>
      <c r="F1473" s="105" t="str">
        <f ca="1">IF(B1473=0,"",REPT(" ",E1473)&amp;"{ column: "&amp;CHAR(34)&amp;A1473&amp;CHAR(34)&amp;",")</f>
        <v/>
      </c>
    </row>
    <row r="1474" spans="1:6" hidden="1">
      <c r="A1474" s="123"/>
      <c r="B1474" s="390" cm="1">
        <f t="array" aca="1" ref="B1474" ca="1">INDIRECT($B$2&amp;"!"&amp;C1474&amp;D1474)</f>
        <v>0</v>
      </c>
      <c r="C1474" s="280" t="s">
        <v>130</v>
      </c>
      <c r="D1474" s="281">
        <f t="shared" ca="1" si="81"/>
        <v>26</v>
      </c>
      <c r="E1474" s="282">
        <v>12</v>
      </c>
      <c r="F1474" s="105" t="str" cm="1">
        <f t="array" aca="1" ref="F1474" ca="1">IF(OR(INDIRECT($B$2&amp;"!AM14")=$B$1422,B1474=0),"",REPT(" ",E1474)&amp;"summaryType: "&amp;CHAR(34)&amp;B1474&amp;CHAR(34)&amp;",")</f>
        <v/>
      </c>
    </row>
    <row r="1475" spans="1:6" hidden="1">
      <c r="A1475" s="123"/>
      <c r="B1475" s="390">
        <f ca="1">IFERROR(INDIRECT($B$2&amp;"!"&amp;C1475&amp;D1475),"")</f>
        <v>0</v>
      </c>
      <c r="C1475" s="280" t="s">
        <v>130</v>
      </c>
      <c r="D1475" s="281">
        <f t="shared" ca="1" si="81"/>
        <v>26</v>
      </c>
      <c r="E1475" s="282">
        <v>12</v>
      </c>
      <c r="F1475" s="105" t="str" cm="1">
        <f t="array" aca="1" ref="F1475" ca="1">IF(OR(INDIRECT($B$2&amp;"!AM14")=$B$1422,B1475=0),"",REPT(" ",E1475)&amp;"displayFormat: "&amp;CHAR(34)&amp;"{0} Items"&amp;CHAR(34)&amp;",")</f>
        <v/>
      </c>
    </row>
    <row r="1476" spans="1:6" hidden="1">
      <c r="A1476" s="123" t="s">
        <v>772</v>
      </c>
      <c r="B1476" s="390">
        <f ca="1">IFERROR(INDIRECT($B$2&amp;"!"&amp;C1476&amp;D1476),"")</f>
        <v>0</v>
      </c>
      <c r="C1476" s="280" t="s">
        <v>132</v>
      </c>
      <c r="D1476" s="281">
        <f t="shared" ca="1" si="81"/>
        <v>26</v>
      </c>
      <c r="E1476" s="282">
        <v>12</v>
      </c>
      <c r="F1476" s="105" t="str" cm="1">
        <f t="array" aca="1" ref="F1476" ca="1">IF(OR(INDIRECT($B$2&amp;"!AM14")=$B$1422,B1476=0),"",REPT(" ",E1476)&amp;A1476&amp;CHAR(34)&amp;B1476&amp;CHAR(34)&amp;",")</f>
        <v/>
      </c>
    </row>
    <row r="1477" spans="1:6" hidden="1">
      <c r="A1477" s="123" t="s">
        <v>65</v>
      </c>
      <c r="B1477" s="390">
        <f ca="1">IFERROR(INDIRECT($B$2&amp;"!"&amp;C1477&amp;D1477),"")</f>
        <v>0</v>
      </c>
      <c r="C1477" s="280" t="s">
        <v>130</v>
      </c>
      <c r="D1477" s="281">
        <f t="shared" ca="1" si="81"/>
        <v>26</v>
      </c>
      <c r="E1477" s="282">
        <v>9</v>
      </c>
      <c r="F1477" s="105" t="str" cm="1">
        <f t="array" aca="1" ref="F1477" ca="1">IF(OR(INDIRECT($B$2&amp;"!AM14")=$B$1422,B1477=0),"",REPT(" ",E1477)&amp;"},")</f>
        <v/>
      </c>
    </row>
    <row r="1478" spans="1:6" hidden="1">
      <c r="A1478" s="123" t="str">
        <f ca="1">IFERROR(INDIRECT($B$2&amp;"!"&amp;"C"&amp;D1478),"")</f>
        <v>EntryBy</v>
      </c>
      <c r="B1478" s="390">
        <f ca="1">IFERROR(INDIRECT($B$2&amp;"!"&amp;C1478&amp;D1478),"")</f>
        <v>0</v>
      </c>
      <c r="C1478" s="281" t="s">
        <v>130</v>
      </c>
      <c r="D1478" s="281">
        <f t="shared" ca="1" si="81"/>
        <v>27</v>
      </c>
      <c r="E1478" s="282">
        <v>9</v>
      </c>
      <c r="F1478" s="105" t="str">
        <f ca="1">IF(B1478=0,"",REPT(" ",E1478)&amp;"{ column: "&amp;CHAR(34)&amp;A1478&amp;CHAR(34)&amp;",")</f>
        <v/>
      </c>
    </row>
    <row r="1479" spans="1:6" hidden="1">
      <c r="A1479" s="123"/>
      <c r="B1479" s="390" cm="1">
        <f t="array" aca="1" ref="B1479" ca="1">INDIRECT($B$2&amp;"!"&amp;C1479&amp;D1479)</f>
        <v>0</v>
      </c>
      <c r="C1479" s="280" t="s">
        <v>130</v>
      </c>
      <c r="D1479" s="281">
        <f t="shared" ca="1" si="81"/>
        <v>27</v>
      </c>
      <c r="E1479" s="282">
        <v>12</v>
      </c>
      <c r="F1479" s="105" t="str" cm="1">
        <f t="array" aca="1" ref="F1479" ca="1">IF(OR(INDIRECT($B$2&amp;"!AM14")=$B$1422,B1479=0),"",REPT(" ",E1479)&amp;"summaryType: "&amp;CHAR(34)&amp;B1479&amp;CHAR(34)&amp;",")</f>
        <v/>
      </c>
    </row>
    <row r="1480" spans="1:6" hidden="1">
      <c r="A1480" s="123"/>
      <c r="B1480" s="390">
        <f ca="1">IFERROR(INDIRECT($B$2&amp;"!"&amp;C1480&amp;D1480),"")</f>
        <v>0</v>
      </c>
      <c r="C1480" s="280" t="s">
        <v>130</v>
      </c>
      <c r="D1480" s="281">
        <f t="shared" ca="1" si="81"/>
        <v>27</v>
      </c>
      <c r="E1480" s="282">
        <v>12</v>
      </c>
      <c r="F1480" s="105" t="str" cm="1">
        <f t="array" aca="1" ref="F1480" ca="1">IF(OR(INDIRECT($B$2&amp;"!AM14")=$B$1422,B1480=0),"",REPT(" ",E1480)&amp;"displayFormat: "&amp;CHAR(34)&amp;"{0} Items"&amp;CHAR(34)&amp;",")</f>
        <v/>
      </c>
    </row>
    <row r="1481" spans="1:6" hidden="1">
      <c r="A1481" s="123" t="s">
        <v>772</v>
      </c>
      <c r="B1481" s="390">
        <f ca="1">IFERROR(INDIRECT($B$2&amp;"!"&amp;C1481&amp;D1481),"")</f>
        <v>0</v>
      </c>
      <c r="C1481" s="280" t="s">
        <v>132</v>
      </c>
      <c r="D1481" s="281">
        <f t="shared" ca="1" si="81"/>
        <v>27</v>
      </c>
      <c r="E1481" s="282">
        <v>12</v>
      </c>
      <c r="F1481" s="105" t="str" cm="1">
        <f t="array" aca="1" ref="F1481" ca="1">IF(OR(INDIRECT($B$2&amp;"!AM14")=$B$1422,B1481=0),"",REPT(" ",E1481)&amp;A1481&amp;CHAR(34)&amp;B1481&amp;CHAR(34)&amp;",")</f>
        <v/>
      </c>
    </row>
    <row r="1482" spans="1:6" hidden="1">
      <c r="A1482" s="123" t="s">
        <v>65</v>
      </c>
      <c r="B1482" s="390">
        <f ca="1">IFERROR(INDIRECT($B$2&amp;"!"&amp;C1482&amp;D1482),"")</f>
        <v>0</v>
      </c>
      <c r="C1482" s="280" t="s">
        <v>130</v>
      </c>
      <c r="D1482" s="281">
        <f t="shared" ca="1" si="81"/>
        <v>27</v>
      </c>
      <c r="E1482" s="282">
        <v>9</v>
      </c>
      <c r="F1482" s="105" t="str" cm="1">
        <f t="array" aca="1" ref="F1482" ca="1">IF(OR(INDIRECT($B$2&amp;"!AM14")=$B$1422,B1482=0),"",REPT(" ",E1482)&amp;"},")</f>
        <v/>
      </c>
    </row>
    <row r="1483" spans="1:6" hidden="1">
      <c r="A1483" s="123" t="str">
        <f ca="1">IFERROR(INDIRECT($B$2&amp;"!"&amp;"C"&amp;D1483),"")</f>
        <v>EntryDate</v>
      </c>
      <c r="B1483" s="390">
        <f ca="1">IFERROR(INDIRECT($B$2&amp;"!"&amp;C1483&amp;D1483),"")</f>
        <v>0</v>
      </c>
      <c r="C1483" s="281" t="s">
        <v>130</v>
      </c>
      <c r="D1483" s="281">
        <f t="shared" ca="1" si="81"/>
        <v>28</v>
      </c>
      <c r="E1483" s="282">
        <v>9</v>
      </c>
      <c r="F1483" s="105" t="str">
        <f ca="1">IF(B1483=0,"",REPT(" ",E1483)&amp;"{ column: "&amp;CHAR(34)&amp;A1483&amp;CHAR(34)&amp;",")</f>
        <v/>
      </c>
    </row>
    <row r="1484" spans="1:6" hidden="1">
      <c r="A1484" s="123"/>
      <c r="B1484" s="390" cm="1">
        <f t="array" aca="1" ref="B1484" ca="1">INDIRECT($B$2&amp;"!"&amp;C1484&amp;D1484)</f>
        <v>0</v>
      </c>
      <c r="C1484" s="280" t="s">
        <v>130</v>
      </c>
      <c r="D1484" s="281">
        <f t="shared" ca="1" si="81"/>
        <v>28</v>
      </c>
      <c r="E1484" s="282">
        <v>12</v>
      </c>
      <c r="F1484" s="105" t="str" cm="1">
        <f t="array" aca="1" ref="F1484" ca="1">IF(OR(INDIRECT($B$2&amp;"!AM14")=$B$1422,B1484=0),"",REPT(" ",E1484)&amp;"summaryType: "&amp;CHAR(34)&amp;B1484&amp;CHAR(34)&amp;",")</f>
        <v/>
      </c>
    </row>
    <row r="1485" spans="1:6" hidden="1">
      <c r="A1485" s="123"/>
      <c r="B1485" s="390">
        <f ca="1">IFERROR(INDIRECT($B$2&amp;"!"&amp;C1485&amp;D1485),"")</f>
        <v>0</v>
      </c>
      <c r="C1485" s="280" t="s">
        <v>130</v>
      </c>
      <c r="D1485" s="281">
        <f t="shared" ca="1" si="81"/>
        <v>28</v>
      </c>
      <c r="E1485" s="282">
        <v>12</v>
      </c>
      <c r="F1485" s="105" t="str" cm="1">
        <f t="array" aca="1" ref="F1485" ca="1">IF(OR(INDIRECT($B$2&amp;"!AM14")=$B$1422,B1485=0),"",REPT(" ",E1485)&amp;"displayFormat: "&amp;CHAR(34)&amp;"{0} Items"&amp;CHAR(34)&amp;",")</f>
        <v/>
      </c>
    </row>
    <row r="1486" spans="1:6" hidden="1">
      <c r="A1486" s="123" t="s">
        <v>772</v>
      </c>
      <c r="B1486" s="390">
        <f ca="1">IFERROR(INDIRECT($B$2&amp;"!"&amp;C1486&amp;D1486),"")</f>
        <v>0</v>
      </c>
      <c r="C1486" s="280" t="s">
        <v>132</v>
      </c>
      <c r="D1486" s="281">
        <f t="shared" ca="1" si="81"/>
        <v>28</v>
      </c>
      <c r="E1486" s="282">
        <v>12</v>
      </c>
      <c r="F1486" s="105" t="str" cm="1">
        <f t="array" aca="1" ref="F1486" ca="1">IF(OR(INDIRECT($B$2&amp;"!AM14")=$B$1422,B1486=0),"",REPT(" ",E1486)&amp;A1486&amp;CHAR(34)&amp;B1486&amp;CHAR(34)&amp;",")</f>
        <v/>
      </c>
    </row>
    <row r="1487" spans="1:6" hidden="1">
      <c r="A1487" s="123" t="s">
        <v>65</v>
      </c>
      <c r="B1487" s="390">
        <f ca="1">IFERROR(INDIRECT($B$2&amp;"!"&amp;C1487&amp;D1487),"")</f>
        <v>0</v>
      </c>
      <c r="C1487" s="280" t="s">
        <v>130</v>
      </c>
      <c r="D1487" s="281">
        <f t="shared" ca="1" si="81"/>
        <v>28</v>
      </c>
      <c r="E1487" s="282">
        <v>9</v>
      </c>
      <c r="F1487" s="105" t="str" cm="1">
        <f t="array" aca="1" ref="F1487" ca="1">IF(OR(INDIRECT($B$2&amp;"!AM14")=$B$1422,B1487=0),"",REPT(" ",E1487)&amp;"},")</f>
        <v/>
      </c>
    </row>
    <row r="1488" spans="1:6" hidden="1">
      <c r="A1488" s="123">
        <f ca="1">IFERROR(INDIRECT($B$2&amp;"!"&amp;"C"&amp;D1488),"")</f>
        <v>0</v>
      </c>
      <c r="B1488" s="390">
        <f ca="1">IFERROR(INDIRECT($B$2&amp;"!"&amp;C1488&amp;D1488),"")</f>
        <v>0</v>
      </c>
      <c r="C1488" s="281" t="s">
        <v>130</v>
      </c>
      <c r="D1488" s="281">
        <f t="shared" ca="1" si="81"/>
        <v>29</v>
      </c>
      <c r="E1488" s="282">
        <v>9</v>
      </c>
      <c r="F1488" s="105" t="str">
        <f ca="1">IF(B1488=0,"",REPT(" ",E1488)&amp;"{ column: "&amp;CHAR(34)&amp;A1488&amp;CHAR(34)&amp;",")</f>
        <v/>
      </c>
    </row>
    <row r="1489" spans="1:6" hidden="1">
      <c r="A1489" s="123"/>
      <c r="B1489" s="390" cm="1">
        <f t="array" aca="1" ref="B1489" ca="1">INDIRECT($B$2&amp;"!"&amp;C1489&amp;D1489)</f>
        <v>0</v>
      </c>
      <c r="C1489" s="280" t="s">
        <v>130</v>
      </c>
      <c r="D1489" s="281">
        <f t="shared" ca="1" si="81"/>
        <v>29</v>
      </c>
      <c r="E1489" s="282">
        <v>12</v>
      </c>
      <c r="F1489" s="105" t="str" cm="1">
        <f t="array" aca="1" ref="F1489" ca="1">IF(OR(INDIRECT($B$2&amp;"!AM14")=$B$1422,B1489=0),"",REPT(" ",E1489)&amp;"summaryType: "&amp;CHAR(34)&amp;B1489&amp;CHAR(34)&amp;",")</f>
        <v/>
      </c>
    </row>
    <row r="1490" spans="1:6" hidden="1">
      <c r="A1490" s="123"/>
      <c r="B1490" s="390">
        <f ca="1">IFERROR(INDIRECT($B$2&amp;"!"&amp;C1490&amp;D1490),"")</f>
        <v>0</v>
      </c>
      <c r="C1490" s="280" t="s">
        <v>130</v>
      </c>
      <c r="D1490" s="281">
        <f t="shared" ca="1" si="81"/>
        <v>29</v>
      </c>
      <c r="E1490" s="282">
        <v>12</v>
      </c>
      <c r="F1490" s="105" t="str" cm="1">
        <f t="array" aca="1" ref="F1490" ca="1">IF(OR(INDIRECT($B$2&amp;"!AM14")=$B$1422,B1490=0),"",REPT(" ",E1490)&amp;"displayFormat: "&amp;CHAR(34)&amp;"{0} Items"&amp;CHAR(34)&amp;",")</f>
        <v/>
      </c>
    </row>
    <row r="1491" spans="1:6" hidden="1">
      <c r="A1491" s="123" t="s">
        <v>772</v>
      </c>
      <c r="B1491" s="390">
        <f ca="1">IFERROR(INDIRECT($B$2&amp;"!"&amp;C1491&amp;D1491),"")</f>
        <v>0</v>
      </c>
      <c r="C1491" s="280" t="s">
        <v>132</v>
      </c>
      <c r="D1491" s="281">
        <f t="shared" ca="1" si="81"/>
        <v>29</v>
      </c>
      <c r="E1491" s="282">
        <v>12</v>
      </c>
      <c r="F1491" s="105" t="str" cm="1">
        <f t="array" aca="1" ref="F1491" ca="1">IF(OR(INDIRECT($B$2&amp;"!AM14")=$B$1422,B1491=0),"",REPT(" ",E1491)&amp;A1491&amp;CHAR(34)&amp;B1491&amp;CHAR(34)&amp;",")</f>
        <v/>
      </c>
    </row>
    <row r="1492" spans="1:6" hidden="1">
      <c r="A1492" s="123" t="s">
        <v>65</v>
      </c>
      <c r="B1492" s="390">
        <f ca="1">IFERROR(INDIRECT($B$2&amp;"!"&amp;C1492&amp;D1492),"")</f>
        <v>0</v>
      </c>
      <c r="C1492" s="280" t="s">
        <v>130</v>
      </c>
      <c r="D1492" s="281">
        <f t="shared" ca="1" si="81"/>
        <v>29</v>
      </c>
      <c r="E1492" s="282">
        <v>9</v>
      </c>
      <c r="F1492" s="105" t="str" cm="1">
        <f t="array" aca="1" ref="F1492" ca="1">IF(OR(INDIRECT($B$2&amp;"!AM14")=$B$1422,B1492=0),"",REPT(" ",E1492)&amp;"},")</f>
        <v/>
      </c>
    </row>
    <row r="1493" spans="1:6" hidden="1">
      <c r="A1493" s="123">
        <f ca="1">IFERROR(INDIRECT($B$2&amp;"!"&amp;"C"&amp;D1493),"")</f>
        <v>0</v>
      </c>
      <c r="B1493" s="390">
        <f ca="1">IFERROR(INDIRECT($B$2&amp;"!"&amp;C1493&amp;D1493),"")</f>
        <v>0</v>
      </c>
      <c r="C1493" s="281" t="s">
        <v>130</v>
      </c>
      <c r="D1493" s="281">
        <f t="shared" ca="1" si="81"/>
        <v>30</v>
      </c>
      <c r="E1493" s="282">
        <v>9</v>
      </c>
      <c r="F1493" s="105" t="str">
        <f ca="1">IF(B1493=0,"",REPT(" ",E1493)&amp;"{ column: "&amp;CHAR(34)&amp;A1493&amp;CHAR(34)&amp;",")</f>
        <v/>
      </c>
    </row>
    <row r="1494" spans="1:6" hidden="1">
      <c r="A1494" s="123"/>
      <c r="B1494" s="390" cm="1">
        <f t="array" aca="1" ref="B1494" ca="1">INDIRECT($B$2&amp;"!"&amp;C1494&amp;D1494)</f>
        <v>0</v>
      </c>
      <c r="C1494" s="280" t="s">
        <v>130</v>
      </c>
      <c r="D1494" s="281">
        <f t="shared" ca="1" si="81"/>
        <v>30</v>
      </c>
      <c r="E1494" s="282">
        <v>12</v>
      </c>
      <c r="F1494" s="105" t="str" cm="1">
        <f t="array" aca="1" ref="F1494" ca="1">IF(OR(INDIRECT($B$2&amp;"!AM14")=$B$1422,B1494=0),"",REPT(" ",E1494)&amp;"summaryType: "&amp;CHAR(34)&amp;B1494&amp;CHAR(34)&amp;",")</f>
        <v/>
      </c>
    </row>
    <row r="1495" spans="1:6" hidden="1">
      <c r="A1495" s="123"/>
      <c r="B1495" s="390">
        <f ca="1">IFERROR(INDIRECT($B$2&amp;"!"&amp;C1495&amp;D1495),"")</f>
        <v>0</v>
      </c>
      <c r="C1495" s="280" t="s">
        <v>130</v>
      </c>
      <c r="D1495" s="281">
        <f t="shared" ca="1" si="81"/>
        <v>30</v>
      </c>
      <c r="E1495" s="282">
        <v>12</v>
      </c>
      <c r="F1495" s="105" t="str" cm="1">
        <f t="array" aca="1" ref="F1495" ca="1">IF(OR(INDIRECT($B$2&amp;"!AM14")=$B$1422,B1495=0),"",REPT(" ",E1495)&amp;"displayFormat: "&amp;CHAR(34)&amp;"{0} Items"&amp;CHAR(34)&amp;",")</f>
        <v/>
      </c>
    </row>
    <row r="1496" spans="1:6" hidden="1">
      <c r="A1496" s="123" t="s">
        <v>772</v>
      </c>
      <c r="B1496" s="390">
        <f ca="1">IFERROR(INDIRECT($B$2&amp;"!"&amp;C1496&amp;D1496),"")</f>
        <v>0</v>
      </c>
      <c r="C1496" s="280" t="s">
        <v>132</v>
      </c>
      <c r="D1496" s="281">
        <f t="shared" ca="1" si="81"/>
        <v>30</v>
      </c>
      <c r="E1496" s="282">
        <v>12</v>
      </c>
      <c r="F1496" s="105" t="str" cm="1">
        <f t="array" aca="1" ref="F1496" ca="1">IF(OR(INDIRECT($B$2&amp;"!AM14")=$B$1422,B1496=0),"",REPT(" ",E1496)&amp;A1496&amp;CHAR(34)&amp;B1496&amp;CHAR(34)&amp;",")</f>
        <v/>
      </c>
    </row>
    <row r="1497" spans="1:6" hidden="1">
      <c r="A1497" s="123" t="s">
        <v>65</v>
      </c>
      <c r="B1497" s="390">
        <f ca="1">IFERROR(INDIRECT($B$2&amp;"!"&amp;C1497&amp;D1497),"")</f>
        <v>0</v>
      </c>
      <c r="C1497" s="280" t="s">
        <v>130</v>
      </c>
      <c r="D1497" s="281">
        <f t="shared" ca="1" si="81"/>
        <v>30</v>
      </c>
      <c r="E1497" s="282">
        <v>9</v>
      </c>
      <c r="F1497" s="105" t="str" cm="1">
        <f t="array" aca="1" ref="F1497" ca="1">IF(OR(INDIRECT($B$2&amp;"!AM14")=$B$1422,B1497=0),"",REPT(" ",E1497)&amp;"},")</f>
        <v/>
      </c>
    </row>
    <row r="1498" spans="1:6" hidden="1">
      <c r="A1498" s="123">
        <f ca="1">IFERROR(INDIRECT($B$2&amp;"!"&amp;"C"&amp;D1498),"")</f>
        <v>0</v>
      </c>
      <c r="B1498" s="390">
        <f ca="1">IFERROR(INDIRECT($B$2&amp;"!"&amp;C1498&amp;D1498),"")</f>
        <v>0</v>
      </c>
      <c r="C1498" s="281" t="s">
        <v>130</v>
      </c>
      <c r="D1498" s="281">
        <f t="shared" ca="1" si="81"/>
        <v>31</v>
      </c>
      <c r="E1498" s="282">
        <v>9</v>
      </c>
      <c r="F1498" s="105" t="str">
        <f ca="1">IF(B1498=0,"",REPT(" ",E1498)&amp;"{ column: "&amp;CHAR(34)&amp;A1498&amp;CHAR(34)&amp;",")</f>
        <v/>
      </c>
    </row>
    <row r="1499" spans="1:6" hidden="1">
      <c r="A1499" s="123"/>
      <c r="B1499" s="390" cm="1">
        <f t="array" aca="1" ref="B1499" ca="1">INDIRECT($B$2&amp;"!"&amp;C1499&amp;D1499)</f>
        <v>0</v>
      </c>
      <c r="C1499" s="280" t="s">
        <v>130</v>
      </c>
      <c r="D1499" s="281">
        <f t="shared" ref="D1499:D1562" ca="1" si="82">IF(TRIM(A1498)="N",1,0)+D1498</f>
        <v>31</v>
      </c>
      <c r="E1499" s="282">
        <v>12</v>
      </c>
      <c r="F1499" s="105" t="str" cm="1">
        <f t="array" aca="1" ref="F1499" ca="1">IF(OR(INDIRECT($B$2&amp;"!AM14")=$B$1422,B1499=0),"",REPT(" ",E1499)&amp;"summaryType: "&amp;CHAR(34)&amp;B1499&amp;CHAR(34)&amp;",")</f>
        <v/>
      </c>
    </row>
    <row r="1500" spans="1:6" hidden="1">
      <c r="A1500" s="123"/>
      <c r="B1500" s="390">
        <f ca="1">IFERROR(INDIRECT($B$2&amp;"!"&amp;C1500&amp;D1500),"")</f>
        <v>0</v>
      </c>
      <c r="C1500" s="280" t="s">
        <v>130</v>
      </c>
      <c r="D1500" s="281">
        <f t="shared" ca="1" si="82"/>
        <v>31</v>
      </c>
      <c r="E1500" s="282">
        <v>12</v>
      </c>
      <c r="F1500" s="105" t="str" cm="1">
        <f t="array" aca="1" ref="F1500" ca="1">IF(OR(INDIRECT($B$2&amp;"!AM14")=$B$1422,B1500=0),"",REPT(" ",E1500)&amp;"displayFormat: "&amp;CHAR(34)&amp;"{0} Items"&amp;CHAR(34)&amp;",")</f>
        <v/>
      </c>
    </row>
    <row r="1501" spans="1:6" hidden="1">
      <c r="A1501" s="123" t="s">
        <v>772</v>
      </c>
      <c r="B1501" s="390">
        <f ca="1">IFERROR(INDIRECT($B$2&amp;"!"&amp;C1501&amp;D1501),"")</f>
        <v>0</v>
      </c>
      <c r="C1501" s="280" t="s">
        <v>132</v>
      </c>
      <c r="D1501" s="281">
        <f t="shared" ca="1" si="82"/>
        <v>31</v>
      </c>
      <c r="E1501" s="282">
        <v>12</v>
      </c>
      <c r="F1501" s="105" t="str" cm="1">
        <f t="array" aca="1" ref="F1501" ca="1">IF(OR(INDIRECT($B$2&amp;"!AM14")=$B$1422,B1501=0),"",REPT(" ",E1501)&amp;A1501&amp;CHAR(34)&amp;B1501&amp;CHAR(34)&amp;",")</f>
        <v/>
      </c>
    </row>
    <row r="1502" spans="1:6" hidden="1">
      <c r="A1502" s="123" t="s">
        <v>65</v>
      </c>
      <c r="B1502" s="390">
        <f ca="1">IFERROR(INDIRECT($B$2&amp;"!"&amp;C1502&amp;D1502),"")</f>
        <v>0</v>
      </c>
      <c r="C1502" s="280" t="s">
        <v>130</v>
      </c>
      <c r="D1502" s="281">
        <f t="shared" ca="1" si="82"/>
        <v>31</v>
      </c>
      <c r="E1502" s="282">
        <v>9</v>
      </c>
      <c r="F1502" s="105" t="str" cm="1">
        <f t="array" aca="1" ref="F1502" ca="1">IF(OR(INDIRECT($B$2&amp;"!AM14")=$B$1422,B1502=0),"",REPT(" ",E1502)&amp;"},")</f>
        <v/>
      </c>
    </row>
    <row r="1503" spans="1:6" hidden="1">
      <c r="A1503" s="123">
        <f ca="1">IFERROR(INDIRECT($B$2&amp;"!"&amp;"C"&amp;D1503),"")</f>
        <v>0</v>
      </c>
      <c r="B1503" s="390">
        <f ca="1">IFERROR(INDIRECT($B$2&amp;"!"&amp;C1503&amp;D1503),"")</f>
        <v>0</v>
      </c>
      <c r="C1503" s="281" t="s">
        <v>130</v>
      </c>
      <c r="D1503" s="281">
        <f t="shared" ca="1" si="82"/>
        <v>32</v>
      </c>
      <c r="E1503" s="282">
        <v>9</v>
      </c>
      <c r="F1503" s="105" t="str">
        <f ca="1">IF(B1503=0,"",REPT(" ",E1503)&amp;"{ column: "&amp;CHAR(34)&amp;A1503&amp;CHAR(34)&amp;",")</f>
        <v/>
      </c>
    </row>
    <row r="1504" spans="1:6" hidden="1">
      <c r="A1504" s="123"/>
      <c r="B1504" s="390" cm="1">
        <f t="array" aca="1" ref="B1504" ca="1">INDIRECT($B$2&amp;"!"&amp;C1504&amp;D1504)</f>
        <v>0</v>
      </c>
      <c r="C1504" s="280" t="s">
        <v>130</v>
      </c>
      <c r="D1504" s="281">
        <f t="shared" ca="1" si="82"/>
        <v>32</v>
      </c>
      <c r="E1504" s="282">
        <v>12</v>
      </c>
      <c r="F1504" s="105" t="str" cm="1">
        <f t="array" aca="1" ref="F1504" ca="1">IF(OR(INDIRECT($B$2&amp;"!AM14")=$B$1422,B1504=0),"",REPT(" ",E1504)&amp;"summaryType: "&amp;CHAR(34)&amp;B1504&amp;CHAR(34)&amp;",")</f>
        <v/>
      </c>
    </row>
    <row r="1505" spans="1:6" hidden="1">
      <c r="A1505" s="123"/>
      <c r="B1505" s="390">
        <f ca="1">IFERROR(INDIRECT($B$2&amp;"!"&amp;C1505&amp;D1505),"")</f>
        <v>0</v>
      </c>
      <c r="C1505" s="280" t="s">
        <v>130</v>
      </c>
      <c r="D1505" s="281">
        <f t="shared" ca="1" si="82"/>
        <v>32</v>
      </c>
      <c r="E1505" s="282">
        <v>12</v>
      </c>
      <c r="F1505" s="105" t="str" cm="1">
        <f t="array" aca="1" ref="F1505" ca="1">IF(OR(INDIRECT($B$2&amp;"!AM14")=$B$1422,B1505=0),"",REPT(" ",E1505)&amp;"displayFormat: "&amp;CHAR(34)&amp;"{0} Items"&amp;CHAR(34)&amp;",")</f>
        <v/>
      </c>
    </row>
    <row r="1506" spans="1:6" hidden="1">
      <c r="A1506" s="123" t="s">
        <v>772</v>
      </c>
      <c r="B1506" s="390">
        <f ca="1">IFERROR(INDIRECT($B$2&amp;"!"&amp;C1506&amp;D1506),"")</f>
        <v>0</v>
      </c>
      <c r="C1506" s="280" t="s">
        <v>132</v>
      </c>
      <c r="D1506" s="281">
        <f t="shared" ca="1" si="82"/>
        <v>32</v>
      </c>
      <c r="E1506" s="282">
        <v>12</v>
      </c>
      <c r="F1506" s="105" t="str" cm="1">
        <f t="array" aca="1" ref="F1506" ca="1">IF(OR(INDIRECT($B$2&amp;"!AM14")=$B$1422,B1506=0),"",REPT(" ",E1506)&amp;A1506&amp;CHAR(34)&amp;B1506&amp;CHAR(34)&amp;",")</f>
        <v/>
      </c>
    </row>
    <row r="1507" spans="1:6" hidden="1">
      <c r="A1507" s="123" t="s">
        <v>65</v>
      </c>
      <c r="B1507" s="390">
        <f ca="1">IFERROR(INDIRECT($B$2&amp;"!"&amp;C1507&amp;D1507),"")</f>
        <v>0</v>
      </c>
      <c r="C1507" s="280" t="s">
        <v>130</v>
      </c>
      <c r="D1507" s="281">
        <f t="shared" ca="1" si="82"/>
        <v>32</v>
      </c>
      <c r="E1507" s="282">
        <v>9</v>
      </c>
      <c r="F1507" s="105" t="str" cm="1">
        <f t="array" aca="1" ref="F1507" ca="1">IF(OR(INDIRECT($B$2&amp;"!AM14")=$B$1422,B1507=0),"",REPT(" ",E1507)&amp;"},")</f>
        <v/>
      </c>
    </row>
    <row r="1508" spans="1:6" hidden="1">
      <c r="A1508" s="123">
        <f ca="1">IFERROR(INDIRECT($B$2&amp;"!"&amp;"C"&amp;D1508),"")</f>
        <v>0</v>
      </c>
      <c r="B1508" s="390">
        <f ca="1">IFERROR(INDIRECT($B$2&amp;"!"&amp;C1508&amp;D1508),"")</f>
        <v>0</v>
      </c>
      <c r="C1508" s="281" t="s">
        <v>130</v>
      </c>
      <c r="D1508" s="281">
        <f t="shared" ca="1" si="82"/>
        <v>33</v>
      </c>
      <c r="E1508" s="282">
        <v>9</v>
      </c>
      <c r="F1508" s="105" t="str">
        <f ca="1">IF(B1508=0,"",REPT(" ",E1508)&amp;"{ column: "&amp;CHAR(34)&amp;A1508&amp;CHAR(34)&amp;",")</f>
        <v/>
      </c>
    </row>
    <row r="1509" spans="1:6" hidden="1">
      <c r="A1509" s="123"/>
      <c r="B1509" s="390" cm="1">
        <f t="array" aca="1" ref="B1509" ca="1">INDIRECT($B$2&amp;"!"&amp;C1509&amp;D1509)</f>
        <v>0</v>
      </c>
      <c r="C1509" s="280" t="s">
        <v>130</v>
      </c>
      <c r="D1509" s="281">
        <f t="shared" ca="1" si="82"/>
        <v>33</v>
      </c>
      <c r="E1509" s="282">
        <v>12</v>
      </c>
      <c r="F1509" s="105" t="str" cm="1">
        <f t="array" aca="1" ref="F1509" ca="1">IF(OR(INDIRECT($B$2&amp;"!AM14")=$B$1422,B1509=0),"",REPT(" ",E1509)&amp;"summaryType: "&amp;CHAR(34)&amp;B1509&amp;CHAR(34)&amp;",")</f>
        <v/>
      </c>
    </row>
    <row r="1510" spans="1:6" hidden="1">
      <c r="A1510" s="123"/>
      <c r="B1510" s="390">
        <f ca="1">IFERROR(INDIRECT($B$2&amp;"!"&amp;C1510&amp;D1510),"")</f>
        <v>0</v>
      </c>
      <c r="C1510" s="280" t="s">
        <v>130</v>
      </c>
      <c r="D1510" s="281">
        <f t="shared" ca="1" si="82"/>
        <v>33</v>
      </c>
      <c r="E1510" s="282">
        <v>12</v>
      </c>
      <c r="F1510" s="105" t="str" cm="1">
        <f t="array" aca="1" ref="F1510" ca="1">IF(OR(INDIRECT($B$2&amp;"!AM14")=$B$1422,B1510=0),"",REPT(" ",E1510)&amp;"displayFormat: "&amp;CHAR(34)&amp;"{0} Items"&amp;CHAR(34)&amp;",")</f>
        <v/>
      </c>
    </row>
    <row r="1511" spans="1:6" hidden="1">
      <c r="A1511" s="123" t="s">
        <v>772</v>
      </c>
      <c r="B1511" s="390">
        <f ca="1">IFERROR(INDIRECT($B$2&amp;"!"&amp;C1511&amp;D1511),"")</f>
        <v>0</v>
      </c>
      <c r="C1511" s="280" t="s">
        <v>132</v>
      </c>
      <c r="D1511" s="281">
        <f t="shared" ca="1" si="82"/>
        <v>33</v>
      </c>
      <c r="E1511" s="282">
        <v>12</v>
      </c>
      <c r="F1511" s="105" t="str" cm="1">
        <f t="array" aca="1" ref="F1511" ca="1">IF(OR(INDIRECT($B$2&amp;"!AM14")=$B$1422,B1511=0),"",REPT(" ",E1511)&amp;A1511&amp;CHAR(34)&amp;B1511&amp;CHAR(34)&amp;",")</f>
        <v/>
      </c>
    </row>
    <row r="1512" spans="1:6" hidden="1">
      <c r="A1512" s="123" t="s">
        <v>65</v>
      </c>
      <c r="B1512" s="390">
        <f ca="1">IFERROR(INDIRECT($B$2&amp;"!"&amp;C1512&amp;D1512),"")</f>
        <v>0</v>
      </c>
      <c r="C1512" s="280" t="s">
        <v>130</v>
      </c>
      <c r="D1512" s="281">
        <f t="shared" ca="1" si="82"/>
        <v>33</v>
      </c>
      <c r="E1512" s="282">
        <v>9</v>
      </c>
      <c r="F1512" s="105" t="str" cm="1">
        <f t="array" aca="1" ref="F1512" ca="1">IF(OR(INDIRECT($B$2&amp;"!AM14")=$B$1422,B1512=0),"",REPT(" ",E1512)&amp;"},")</f>
        <v/>
      </c>
    </row>
    <row r="1513" spans="1:6" hidden="1">
      <c r="A1513" s="123">
        <f ca="1">IFERROR(INDIRECT($B$2&amp;"!"&amp;"C"&amp;D1513),"")</f>
        <v>0</v>
      </c>
      <c r="B1513" s="390">
        <f ca="1">IFERROR(INDIRECT($B$2&amp;"!"&amp;C1513&amp;D1513),"")</f>
        <v>0</v>
      </c>
      <c r="C1513" s="281" t="s">
        <v>130</v>
      </c>
      <c r="D1513" s="281">
        <f t="shared" ca="1" si="82"/>
        <v>34</v>
      </c>
      <c r="E1513" s="282">
        <v>9</v>
      </c>
      <c r="F1513" s="105" t="str">
        <f ca="1">IF(B1513=0,"",REPT(" ",E1513)&amp;"{ column: "&amp;CHAR(34)&amp;A1513&amp;CHAR(34)&amp;",")</f>
        <v/>
      </c>
    </row>
    <row r="1514" spans="1:6" hidden="1">
      <c r="A1514" s="123"/>
      <c r="B1514" s="390" cm="1">
        <f t="array" aca="1" ref="B1514" ca="1">INDIRECT($B$2&amp;"!"&amp;C1514&amp;D1514)</f>
        <v>0</v>
      </c>
      <c r="C1514" s="280" t="s">
        <v>130</v>
      </c>
      <c r="D1514" s="281">
        <f t="shared" ca="1" si="82"/>
        <v>34</v>
      </c>
      <c r="E1514" s="282">
        <v>12</v>
      </c>
      <c r="F1514" s="105" t="str" cm="1">
        <f t="array" aca="1" ref="F1514" ca="1">IF(OR(INDIRECT($B$2&amp;"!AM14")=$B$1422,B1514=0),"",REPT(" ",E1514)&amp;"summaryType: "&amp;CHAR(34)&amp;B1514&amp;CHAR(34)&amp;",")</f>
        <v/>
      </c>
    </row>
    <row r="1515" spans="1:6" hidden="1">
      <c r="A1515" s="123"/>
      <c r="B1515" s="390">
        <f ca="1">IFERROR(INDIRECT($B$2&amp;"!"&amp;C1515&amp;D1515),"")</f>
        <v>0</v>
      </c>
      <c r="C1515" s="280" t="s">
        <v>130</v>
      </c>
      <c r="D1515" s="281">
        <f t="shared" ca="1" si="82"/>
        <v>34</v>
      </c>
      <c r="E1515" s="282">
        <v>12</v>
      </c>
      <c r="F1515" s="105" t="str" cm="1">
        <f t="array" aca="1" ref="F1515" ca="1">IF(OR(INDIRECT($B$2&amp;"!AM14")=$B$1422,B1515=0),"",REPT(" ",E1515)&amp;"displayFormat: "&amp;CHAR(34)&amp;"{0} Items"&amp;CHAR(34)&amp;",")</f>
        <v/>
      </c>
    </row>
    <row r="1516" spans="1:6" hidden="1">
      <c r="A1516" s="123" t="s">
        <v>772</v>
      </c>
      <c r="B1516" s="390">
        <f ca="1">IFERROR(INDIRECT($B$2&amp;"!"&amp;C1516&amp;D1516),"")</f>
        <v>0</v>
      </c>
      <c r="C1516" s="280" t="s">
        <v>132</v>
      </c>
      <c r="D1516" s="281">
        <f t="shared" ca="1" si="82"/>
        <v>34</v>
      </c>
      <c r="E1516" s="282">
        <v>12</v>
      </c>
      <c r="F1516" s="105" t="str" cm="1">
        <f t="array" aca="1" ref="F1516" ca="1">IF(OR(INDIRECT($B$2&amp;"!AM14")=$B$1422,B1516=0),"",REPT(" ",E1516)&amp;A1516&amp;CHAR(34)&amp;B1516&amp;CHAR(34)&amp;",")</f>
        <v/>
      </c>
    </row>
    <row r="1517" spans="1:6" hidden="1">
      <c r="A1517" s="123" t="s">
        <v>65</v>
      </c>
      <c r="B1517" s="390">
        <f ca="1">IFERROR(INDIRECT($B$2&amp;"!"&amp;C1517&amp;D1517),"")</f>
        <v>0</v>
      </c>
      <c r="C1517" s="280" t="s">
        <v>130</v>
      </c>
      <c r="D1517" s="281">
        <f t="shared" ca="1" si="82"/>
        <v>34</v>
      </c>
      <c r="E1517" s="282">
        <v>9</v>
      </c>
      <c r="F1517" s="105" t="str" cm="1">
        <f t="array" aca="1" ref="F1517" ca="1">IF(OR(INDIRECT($B$2&amp;"!AM14")=$B$1422,B1517=0),"",REPT(" ",E1517)&amp;"},")</f>
        <v/>
      </c>
    </row>
    <row r="1518" spans="1:6" hidden="1">
      <c r="A1518" s="123">
        <f ca="1">IFERROR(INDIRECT($B$2&amp;"!"&amp;"C"&amp;D1518),"")</f>
        <v>0</v>
      </c>
      <c r="B1518" s="390">
        <f ca="1">IFERROR(INDIRECT($B$2&amp;"!"&amp;C1518&amp;D1518),"")</f>
        <v>0</v>
      </c>
      <c r="C1518" s="281" t="s">
        <v>130</v>
      </c>
      <c r="D1518" s="281">
        <f t="shared" ca="1" si="82"/>
        <v>35</v>
      </c>
      <c r="E1518" s="282">
        <v>9</v>
      </c>
      <c r="F1518" s="105" t="str">
        <f ca="1">IF(B1518=0,"",REPT(" ",E1518)&amp;"{ column: "&amp;CHAR(34)&amp;A1518&amp;CHAR(34)&amp;",")</f>
        <v/>
      </c>
    </row>
    <row r="1519" spans="1:6" hidden="1">
      <c r="A1519" s="123"/>
      <c r="B1519" s="390" cm="1">
        <f t="array" aca="1" ref="B1519" ca="1">INDIRECT($B$2&amp;"!"&amp;C1519&amp;D1519)</f>
        <v>0</v>
      </c>
      <c r="C1519" s="280" t="s">
        <v>130</v>
      </c>
      <c r="D1519" s="281">
        <f t="shared" ca="1" si="82"/>
        <v>35</v>
      </c>
      <c r="E1519" s="282">
        <v>12</v>
      </c>
      <c r="F1519" s="105" t="str" cm="1">
        <f t="array" aca="1" ref="F1519" ca="1">IF(OR(INDIRECT($B$2&amp;"!AM14")=$B$1422,B1519=0),"",REPT(" ",E1519)&amp;"summaryType: "&amp;CHAR(34)&amp;B1519&amp;CHAR(34)&amp;",")</f>
        <v/>
      </c>
    </row>
    <row r="1520" spans="1:6" hidden="1">
      <c r="A1520" s="123"/>
      <c r="B1520" s="390">
        <f ca="1">IFERROR(INDIRECT($B$2&amp;"!"&amp;C1520&amp;D1520),"")</f>
        <v>0</v>
      </c>
      <c r="C1520" s="280" t="s">
        <v>130</v>
      </c>
      <c r="D1520" s="281">
        <f t="shared" ca="1" si="82"/>
        <v>35</v>
      </c>
      <c r="E1520" s="282">
        <v>12</v>
      </c>
      <c r="F1520" s="105" t="str" cm="1">
        <f t="array" aca="1" ref="F1520" ca="1">IF(OR(INDIRECT($B$2&amp;"!AM14")=$B$1422,B1520=0),"",REPT(" ",E1520)&amp;"displayFormat: "&amp;CHAR(34)&amp;"{0} Items"&amp;CHAR(34)&amp;",")</f>
        <v/>
      </c>
    </row>
    <row r="1521" spans="1:6" hidden="1">
      <c r="A1521" s="123" t="s">
        <v>772</v>
      </c>
      <c r="B1521" s="390">
        <f ca="1">IFERROR(INDIRECT($B$2&amp;"!"&amp;C1521&amp;D1521),"")</f>
        <v>0</v>
      </c>
      <c r="C1521" s="280" t="s">
        <v>132</v>
      </c>
      <c r="D1521" s="281">
        <f t="shared" ca="1" si="82"/>
        <v>35</v>
      </c>
      <c r="E1521" s="282">
        <v>12</v>
      </c>
      <c r="F1521" s="105" t="str" cm="1">
        <f t="array" aca="1" ref="F1521" ca="1">IF(OR(INDIRECT($B$2&amp;"!AM14")=$B$1422,B1521=0),"",REPT(" ",E1521)&amp;A1521&amp;CHAR(34)&amp;B1521&amp;CHAR(34)&amp;",")</f>
        <v/>
      </c>
    </row>
    <row r="1522" spans="1:6" hidden="1">
      <c r="A1522" s="123" t="s">
        <v>65</v>
      </c>
      <c r="B1522" s="390">
        <f ca="1">IFERROR(INDIRECT($B$2&amp;"!"&amp;C1522&amp;D1522),"")</f>
        <v>0</v>
      </c>
      <c r="C1522" s="280" t="s">
        <v>130</v>
      </c>
      <c r="D1522" s="281">
        <f t="shared" ca="1" si="82"/>
        <v>35</v>
      </c>
      <c r="E1522" s="282">
        <v>9</v>
      </c>
      <c r="F1522" s="105" t="str" cm="1">
        <f t="array" aca="1" ref="F1522" ca="1">IF(OR(INDIRECT($B$2&amp;"!AM14")=$B$1422,B1522=0),"",REPT(" ",E1522)&amp;"},")</f>
        <v/>
      </c>
    </row>
    <row r="1523" spans="1:6" hidden="1">
      <c r="A1523" s="123">
        <f ca="1">IFERROR(INDIRECT($B$2&amp;"!"&amp;"C"&amp;D1523),"")</f>
        <v>0</v>
      </c>
      <c r="B1523" s="390">
        <f ca="1">IFERROR(INDIRECT($B$2&amp;"!"&amp;C1523&amp;D1523),"")</f>
        <v>0</v>
      </c>
      <c r="C1523" s="281" t="s">
        <v>130</v>
      </c>
      <c r="D1523" s="281">
        <f t="shared" ca="1" si="82"/>
        <v>36</v>
      </c>
      <c r="E1523" s="282">
        <v>9</v>
      </c>
      <c r="F1523" s="105" t="str">
        <f ca="1">IF(B1523=0,"",REPT(" ",E1523)&amp;"{ column: "&amp;CHAR(34)&amp;A1523&amp;CHAR(34)&amp;",")</f>
        <v/>
      </c>
    </row>
    <row r="1524" spans="1:6" hidden="1">
      <c r="A1524" s="123"/>
      <c r="B1524" s="390" cm="1">
        <f t="array" aca="1" ref="B1524" ca="1">INDIRECT($B$2&amp;"!"&amp;C1524&amp;D1524)</f>
        <v>0</v>
      </c>
      <c r="C1524" s="280" t="s">
        <v>130</v>
      </c>
      <c r="D1524" s="281">
        <f t="shared" ca="1" si="82"/>
        <v>36</v>
      </c>
      <c r="E1524" s="282">
        <v>12</v>
      </c>
      <c r="F1524" s="105" t="str" cm="1">
        <f t="array" aca="1" ref="F1524" ca="1">IF(OR(INDIRECT($B$2&amp;"!AM14")=$B$1422,B1524=0),"",REPT(" ",E1524)&amp;"summaryType: "&amp;CHAR(34)&amp;B1524&amp;CHAR(34)&amp;",")</f>
        <v/>
      </c>
    </row>
    <row r="1525" spans="1:6" hidden="1">
      <c r="A1525" s="123"/>
      <c r="B1525" s="390">
        <f ca="1">IFERROR(INDIRECT($B$2&amp;"!"&amp;C1525&amp;D1525),"")</f>
        <v>0</v>
      </c>
      <c r="C1525" s="280" t="s">
        <v>130</v>
      </c>
      <c r="D1525" s="281">
        <f t="shared" ca="1" si="82"/>
        <v>36</v>
      </c>
      <c r="E1525" s="282">
        <v>12</v>
      </c>
      <c r="F1525" s="105" t="str" cm="1">
        <f t="array" aca="1" ref="F1525" ca="1">IF(OR(INDIRECT($B$2&amp;"!AM14")=$B$1422,B1525=0),"",REPT(" ",E1525)&amp;"displayFormat: "&amp;CHAR(34)&amp;"{0} Items"&amp;CHAR(34)&amp;",")</f>
        <v/>
      </c>
    </row>
    <row r="1526" spans="1:6" hidden="1">
      <c r="A1526" s="123" t="s">
        <v>772</v>
      </c>
      <c r="B1526" s="390">
        <f ca="1">IFERROR(INDIRECT($B$2&amp;"!"&amp;C1526&amp;D1526),"")</f>
        <v>0</v>
      </c>
      <c r="C1526" s="280" t="s">
        <v>132</v>
      </c>
      <c r="D1526" s="281">
        <f t="shared" ca="1" si="82"/>
        <v>36</v>
      </c>
      <c r="E1526" s="282">
        <v>12</v>
      </c>
      <c r="F1526" s="105" t="str" cm="1">
        <f t="array" aca="1" ref="F1526" ca="1">IF(OR(INDIRECT($B$2&amp;"!AM14")=$B$1422,B1526=0),"",REPT(" ",E1526)&amp;A1526&amp;CHAR(34)&amp;B1526&amp;CHAR(34)&amp;",")</f>
        <v/>
      </c>
    </row>
    <row r="1527" spans="1:6" hidden="1">
      <c r="A1527" s="123" t="s">
        <v>65</v>
      </c>
      <c r="B1527" s="390">
        <f ca="1">IFERROR(INDIRECT($B$2&amp;"!"&amp;C1527&amp;D1527),"")</f>
        <v>0</v>
      </c>
      <c r="C1527" s="280" t="s">
        <v>130</v>
      </c>
      <c r="D1527" s="281">
        <f t="shared" ca="1" si="82"/>
        <v>36</v>
      </c>
      <c r="E1527" s="282">
        <v>9</v>
      </c>
      <c r="F1527" s="105" t="str" cm="1">
        <f t="array" aca="1" ref="F1527" ca="1">IF(OR(INDIRECT($B$2&amp;"!AM14")=$B$1422,B1527=0),"",REPT(" ",E1527)&amp;"},")</f>
        <v/>
      </c>
    </row>
    <row r="1528" spans="1:6" hidden="1">
      <c r="A1528" s="123">
        <f ca="1">IFERROR(INDIRECT($B$2&amp;"!"&amp;"C"&amp;D1528),"")</f>
        <v>0</v>
      </c>
      <c r="B1528" s="390">
        <f ca="1">IFERROR(INDIRECT($B$2&amp;"!"&amp;C1528&amp;D1528),"")</f>
        <v>0</v>
      </c>
      <c r="C1528" s="281" t="s">
        <v>130</v>
      </c>
      <c r="D1528" s="281">
        <f t="shared" ca="1" si="82"/>
        <v>37</v>
      </c>
      <c r="E1528" s="282">
        <v>9</v>
      </c>
      <c r="F1528" s="105" t="str">
        <f ca="1">IF(B1528=0,"",REPT(" ",E1528)&amp;"{ column: "&amp;CHAR(34)&amp;A1528&amp;CHAR(34)&amp;",")</f>
        <v/>
      </c>
    </row>
    <row r="1529" spans="1:6" hidden="1">
      <c r="A1529" s="123"/>
      <c r="B1529" s="390" cm="1">
        <f t="array" aca="1" ref="B1529" ca="1">INDIRECT($B$2&amp;"!"&amp;C1529&amp;D1529)</f>
        <v>0</v>
      </c>
      <c r="C1529" s="280" t="s">
        <v>130</v>
      </c>
      <c r="D1529" s="281">
        <f t="shared" ca="1" si="82"/>
        <v>37</v>
      </c>
      <c r="E1529" s="282">
        <v>12</v>
      </c>
      <c r="F1529" s="105" t="str" cm="1">
        <f t="array" aca="1" ref="F1529" ca="1">IF(OR(INDIRECT($B$2&amp;"!AM14")=$B$1422,B1529=0),"",REPT(" ",E1529)&amp;"summaryType: "&amp;CHAR(34)&amp;B1529&amp;CHAR(34)&amp;",")</f>
        <v/>
      </c>
    </row>
    <row r="1530" spans="1:6" hidden="1">
      <c r="A1530" s="123"/>
      <c r="B1530" s="390">
        <f ca="1">IFERROR(INDIRECT($B$2&amp;"!"&amp;C1530&amp;D1530),"")</f>
        <v>0</v>
      </c>
      <c r="C1530" s="280" t="s">
        <v>130</v>
      </c>
      <c r="D1530" s="281">
        <f t="shared" ca="1" si="82"/>
        <v>37</v>
      </c>
      <c r="E1530" s="282">
        <v>12</v>
      </c>
      <c r="F1530" s="105" t="str" cm="1">
        <f t="array" aca="1" ref="F1530" ca="1">IF(OR(INDIRECT($B$2&amp;"!AM14")=$B$1422,B1530=0),"",REPT(" ",E1530)&amp;"displayFormat: "&amp;CHAR(34)&amp;"{0} Items"&amp;CHAR(34)&amp;",")</f>
        <v/>
      </c>
    </row>
    <row r="1531" spans="1:6" hidden="1">
      <c r="A1531" s="123" t="s">
        <v>772</v>
      </c>
      <c r="B1531" s="390">
        <f ca="1">IFERROR(INDIRECT($B$2&amp;"!"&amp;C1531&amp;D1531),"")</f>
        <v>0</v>
      </c>
      <c r="C1531" s="280" t="s">
        <v>132</v>
      </c>
      <c r="D1531" s="281">
        <f t="shared" ca="1" si="82"/>
        <v>37</v>
      </c>
      <c r="E1531" s="282">
        <v>12</v>
      </c>
      <c r="F1531" s="105" t="str" cm="1">
        <f t="array" aca="1" ref="F1531" ca="1">IF(OR(INDIRECT($B$2&amp;"!AM14")=$B$1422,B1531=0),"",REPT(" ",E1531)&amp;A1531&amp;CHAR(34)&amp;B1531&amp;CHAR(34)&amp;",")</f>
        <v/>
      </c>
    </row>
    <row r="1532" spans="1:6" hidden="1">
      <c r="A1532" s="123" t="s">
        <v>65</v>
      </c>
      <c r="B1532" s="390">
        <f ca="1">IFERROR(INDIRECT($B$2&amp;"!"&amp;C1532&amp;D1532),"")</f>
        <v>0</v>
      </c>
      <c r="C1532" s="280" t="s">
        <v>130</v>
      </c>
      <c r="D1532" s="281">
        <f t="shared" ca="1" si="82"/>
        <v>37</v>
      </c>
      <c r="E1532" s="282">
        <v>9</v>
      </c>
      <c r="F1532" s="105" t="str" cm="1">
        <f t="array" aca="1" ref="F1532" ca="1">IF(OR(INDIRECT($B$2&amp;"!AM14")=$B$1422,B1532=0),"",REPT(" ",E1532)&amp;"},")</f>
        <v/>
      </c>
    </row>
    <row r="1533" spans="1:6" hidden="1">
      <c r="A1533" s="123">
        <f ca="1">IFERROR(INDIRECT($B$2&amp;"!"&amp;"C"&amp;D1533),"")</f>
        <v>0</v>
      </c>
      <c r="B1533" s="390">
        <f ca="1">IFERROR(INDIRECT($B$2&amp;"!"&amp;C1533&amp;D1533),"")</f>
        <v>0</v>
      </c>
      <c r="C1533" s="281" t="s">
        <v>130</v>
      </c>
      <c r="D1533" s="281">
        <f t="shared" ca="1" si="82"/>
        <v>38</v>
      </c>
      <c r="E1533" s="282">
        <v>9</v>
      </c>
      <c r="F1533" s="105" t="str">
        <f ca="1">IF(B1533=0,"",REPT(" ",E1533)&amp;"{ column: "&amp;CHAR(34)&amp;A1533&amp;CHAR(34)&amp;",")</f>
        <v/>
      </c>
    </row>
    <row r="1534" spans="1:6" hidden="1">
      <c r="A1534" s="123"/>
      <c r="B1534" s="390" cm="1">
        <f t="array" aca="1" ref="B1534" ca="1">INDIRECT($B$2&amp;"!"&amp;C1534&amp;D1534)</f>
        <v>0</v>
      </c>
      <c r="C1534" s="280" t="s">
        <v>130</v>
      </c>
      <c r="D1534" s="281">
        <f t="shared" ca="1" si="82"/>
        <v>38</v>
      </c>
      <c r="E1534" s="282">
        <v>12</v>
      </c>
      <c r="F1534" s="105" t="str" cm="1">
        <f t="array" aca="1" ref="F1534" ca="1">IF(OR(INDIRECT($B$2&amp;"!AM14")=$B$1422,B1534=0),"",REPT(" ",E1534)&amp;"summaryType: "&amp;CHAR(34)&amp;B1534&amp;CHAR(34)&amp;",")</f>
        <v/>
      </c>
    </row>
    <row r="1535" spans="1:6" hidden="1">
      <c r="A1535" s="123"/>
      <c r="B1535" s="390">
        <f ca="1">IFERROR(INDIRECT($B$2&amp;"!"&amp;C1535&amp;D1535),"")</f>
        <v>0</v>
      </c>
      <c r="C1535" s="280" t="s">
        <v>130</v>
      </c>
      <c r="D1535" s="281">
        <f t="shared" ca="1" si="82"/>
        <v>38</v>
      </c>
      <c r="E1535" s="282">
        <v>12</v>
      </c>
      <c r="F1535" s="105" t="str" cm="1">
        <f t="array" aca="1" ref="F1535" ca="1">IF(OR(INDIRECT($B$2&amp;"!AM14")=$B$1422,B1535=0),"",REPT(" ",E1535)&amp;"displayFormat: "&amp;CHAR(34)&amp;"{0} Items"&amp;CHAR(34)&amp;",")</f>
        <v/>
      </c>
    </row>
    <row r="1536" spans="1:6" hidden="1">
      <c r="A1536" s="123" t="s">
        <v>772</v>
      </c>
      <c r="B1536" s="390">
        <f ca="1">IFERROR(INDIRECT($B$2&amp;"!"&amp;C1536&amp;D1536),"")</f>
        <v>0</v>
      </c>
      <c r="C1536" s="280" t="s">
        <v>132</v>
      </c>
      <c r="D1536" s="281">
        <f t="shared" ca="1" si="82"/>
        <v>38</v>
      </c>
      <c r="E1536" s="282">
        <v>12</v>
      </c>
      <c r="F1536" s="105" t="str" cm="1">
        <f t="array" aca="1" ref="F1536" ca="1">IF(OR(INDIRECT($B$2&amp;"!AM14")=$B$1422,B1536=0),"",REPT(" ",E1536)&amp;A1536&amp;CHAR(34)&amp;B1536&amp;CHAR(34)&amp;",")</f>
        <v/>
      </c>
    </row>
    <row r="1537" spans="1:6" hidden="1">
      <c r="A1537" s="123" t="s">
        <v>65</v>
      </c>
      <c r="B1537" s="390">
        <f ca="1">IFERROR(INDIRECT($B$2&amp;"!"&amp;C1537&amp;D1537),"")</f>
        <v>0</v>
      </c>
      <c r="C1537" s="280" t="s">
        <v>130</v>
      </c>
      <c r="D1537" s="281">
        <f t="shared" ca="1" si="82"/>
        <v>38</v>
      </c>
      <c r="E1537" s="282">
        <v>9</v>
      </c>
      <c r="F1537" s="105" t="str" cm="1">
        <f t="array" aca="1" ref="F1537" ca="1">IF(OR(INDIRECT($B$2&amp;"!AM14")=$B$1422,B1537=0),"",REPT(" ",E1537)&amp;"},")</f>
        <v/>
      </c>
    </row>
    <row r="1538" spans="1:6" hidden="1">
      <c r="A1538" s="123">
        <f ca="1">IFERROR(INDIRECT($B$2&amp;"!"&amp;"C"&amp;D1538),"")</f>
        <v>0</v>
      </c>
      <c r="B1538" s="390">
        <f ca="1">IFERROR(INDIRECT($B$2&amp;"!"&amp;C1538&amp;D1538),"")</f>
        <v>0</v>
      </c>
      <c r="C1538" s="281" t="s">
        <v>130</v>
      </c>
      <c r="D1538" s="281">
        <f t="shared" ca="1" si="82"/>
        <v>39</v>
      </c>
      <c r="E1538" s="282">
        <v>9</v>
      </c>
      <c r="F1538" s="105" t="str">
        <f ca="1">IF(B1538=0,"",REPT(" ",E1538)&amp;"{ column: "&amp;CHAR(34)&amp;A1538&amp;CHAR(34)&amp;",")</f>
        <v/>
      </c>
    </row>
    <row r="1539" spans="1:6" hidden="1">
      <c r="A1539" s="123"/>
      <c r="B1539" s="390" cm="1">
        <f t="array" aca="1" ref="B1539" ca="1">INDIRECT($B$2&amp;"!"&amp;C1539&amp;D1539)</f>
        <v>0</v>
      </c>
      <c r="C1539" s="280" t="s">
        <v>130</v>
      </c>
      <c r="D1539" s="281">
        <f t="shared" ca="1" si="82"/>
        <v>39</v>
      </c>
      <c r="E1539" s="282">
        <v>12</v>
      </c>
      <c r="F1539" s="105" t="str" cm="1">
        <f t="array" aca="1" ref="F1539" ca="1">IF(OR(INDIRECT($B$2&amp;"!AM14")=$B$1422,B1539=0),"",REPT(" ",E1539)&amp;"summaryType: "&amp;CHAR(34)&amp;B1539&amp;CHAR(34)&amp;",")</f>
        <v/>
      </c>
    </row>
    <row r="1540" spans="1:6" hidden="1">
      <c r="A1540" s="123"/>
      <c r="B1540" s="390">
        <f ca="1">IFERROR(INDIRECT($B$2&amp;"!"&amp;C1540&amp;D1540),"")</f>
        <v>0</v>
      </c>
      <c r="C1540" s="280" t="s">
        <v>130</v>
      </c>
      <c r="D1540" s="281">
        <f t="shared" ca="1" si="82"/>
        <v>39</v>
      </c>
      <c r="E1540" s="282">
        <v>12</v>
      </c>
      <c r="F1540" s="105" t="str" cm="1">
        <f t="array" aca="1" ref="F1540" ca="1">IF(OR(INDIRECT($B$2&amp;"!AM14")=$B$1422,B1540=0),"",REPT(" ",E1540)&amp;"displayFormat: "&amp;CHAR(34)&amp;"{0} Items"&amp;CHAR(34)&amp;",")</f>
        <v/>
      </c>
    </row>
    <row r="1541" spans="1:6" hidden="1">
      <c r="A1541" s="123" t="s">
        <v>772</v>
      </c>
      <c r="B1541" s="390">
        <f ca="1">IFERROR(INDIRECT($B$2&amp;"!"&amp;C1541&amp;D1541),"")</f>
        <v>0</v>
      </c>
      <c r="C1541" s="280" t="s">
        <v>132</v>
      </c>
      <c r="D1541" s="281">
        <f t="shared" ca="1" si="82"/>
        <v>39</v>
      </c>
      <c r="E1541" s="282">
        <v>12</v>
      </c>
      <c r="F1541" s="105" t="str" cm="1">
        <f t="array" aca="1" ref="F1541" ca="1">IF(OR(INDIRECT($B$2&amp;"!AM14")=$B$1422,B1541=0),"",REPT(" ",E1541)&amp;A1541&amp;CHAR(34)&amp;B1541&amp;CHAR(34)&amp;",")</f>
        <v/>
      </c>
    </row>
    <row r="1542" spans="1:6" hidden="1">
      <c r="A1542" s="123" t="s">
        <v>65</v>
      </c>
      <c r="B1542" s="390">
        <f ca="1">IFERROR(INDIRECT($B$2&amp;"!"&amp;C1542&amp;D1542),"")</f>
        <v>0</v>
      </c>
      <c r="C1542" s="280" t="s">
        <v>130</v>
      </c>
      <c r="D1542" s="281">
        <f t="shared" ca="1" si="82"/>
        <v>39</v>
      </c>
      <c r="E1542" s="282">
        <v>9</v>
      </c>
      <c r="F1542" s="105" t="str" cm="1">
        <f t="array" aca="1" ref="F1542" ca="1">IF(OR(INDIRECT($B$2&amp;"!AM14")=$B$1422,B1542=0),"",REPT(" ",E1542)&amp;"},")</f>
        <v/>
      </c>
    </row>
    <row r="1543" spans="1:6" hidden="1">
      <c r="A1543" s="123">
        <f ca="1">IFERROR(INDIRECT($B$2&amp;"!"&amp;"C"&amp;D1543),"")</f>
        <v>0</v>
      </c>
      <c r="B1543" s="390">
        <f ca="1">IFERROR(INDIRECT($B$2&amp;"!"&amp;C1543&amp;D1543),"")</f>
        <v>0</v>
      </c>
      <c r="C1543" s="281" t="s">
        <v>130</v>
      </c>
      <c r="D1543" s="281">
        <f t="shared" ca="1" si="82"/>
        <v>40</v>
      </c>
      <c r="E1543" s="282">
        <v>9</v>
      </c>
      <c r="F1543" s="105" t="str">
        <f ca="1">IF(B1543=0,"",REPT(" ",E1543)&amp;"{ column: "&amp;CHAR(34)&amp;A1543&amp;CHAR(34)&amp;",")</f>
        <v/>
      </c>
    </row>
    <row r="1544" spans="1:6" hidden="1">
      <c r="A1544" s="123"/>
      <c r="B1544" s="390" cm="1">
        <f t="array" aca="1" ref="B1544" ca="1">INDIRECT($B$2&amp;"!"&amp;C1544&amp;D1544)</f>
        <v>0</v>
      </c>
      <c r="C1544" s="280" t="s">
        <v>130</v>
      </c>
      <c r="D1544" s="281">
        <f t="shared" ca="1" si="82"/>
        <v>40</v>
      </c>
      <c r="E1544" s="282">
        <v>12</v>
      </c>
      <c r="F1544" s="105" t="str" cm="1">
        <f t="array" aca="1" ref="F1544" ca="1">IF(OR(INDIRECT($B$2&amp;"!AM14")=$B$1422,B1544=0),"",REPT(" ",E1544)&amp;"summaryType: "&amp;CHAR(34)&amp;B1544&amp;CHAR(34)&amp;",")</f>
        <v/>
      </c>
    </row>
    <row r="1545" spans="1:6" hidden="1">
      <c r="A1545" s="123"/>
      <c r="B1545" s="390">
        <f ca="1">IFERROR(INDIRECT($B$2&amp;"!"&amp;C1545&amp;D1545),"")</f>
        <v>0</v>
      </c>
      <c r="C1545" s="280" t="s">
        <v>130</v>
      </c>
      <c r="D1545" s="281">
        <f t="shared" ca="1" si="82"/>
        <v>40</v>
      </c>
      <c r="E1545" s="282">
        <v>12</v>
      </c>
      <c r="F1545" s="105" t="str" cm="1">
        <f t="array" aca="1" ref="F1545" ca="1">IF(OR(INDIRECT($B$2&amp;"!AM14")=$B$1422,B1545=0),"",REPT(" ",E1545)&amp;"displayFormat: "&amp;CHAR(34)&amp;"{0} Items"&amp;CHAR(34)&amp;",")</f>
        <v/>
      </c>
    </row>
    <row r="1546" spans="1:6" hidden="1">
      <c r="A1546" s="123" t="s">
        <v>772</v>
      </c>
      <c r="B1546" s="390">
        <f ca="1">IFERROR(INDIRECT($B$2&amp;"!"&amp;C1546&amp;D1546),"")</f>
        <v>0</v>
      </c>
      <c r="C1546" s="280" t="s">
        <v>132</v>
      </c>
      <c r="D1546" s="281">
        <f t="shared" ca="1" si="82"/>
        <v>40</v>
      </c>
      <c r="E1546" s="282">
        <v>12</v>
      </c>
      <c r="F1546" s="105" t="str" cm="1">
        <f t="array" aca="1" ref="F1546" ca="1">IF(OR(INDIRECT($B$2&amp;"!AM14")=$B$1422,B1546=0),"",REPT(" ",E1546)&amp;A1546&amp;CHAR(34)&amp;B1546&amp;CHAR(34)&amp;",")</f>
        <v/>
      </c>
    </row>
    <row r="1547" spans="1:6" hidden="1">
      <c r="A1547" s="123" t="s">
        <v>65</v>
      </c>
      <c r="B1547" s="390">
        <f ca="1">IFERROR(INDIRECT($B$2&amp;"!"&amp;C1547&amp;D1547),"")</f>
        <v>0</v>
      </c>
      <c r="C1547" s="280" t="s">
        <v>130</v>
      </c>
      <c r="D1547" s="281">
        <f t="shared" ca="1" si="82"/>
        <v>40</v>
      </c>
      <c r="E1547" s="282">
        <v>9</v>
      </c>
      <c r="F1547" s="105" t="str" cm="1">
        <f t="array" aca="1" ref="F1547" ca="1">IF(OR(INDIRECT($B$2&amp;"!AM14")=$B$1422,B1547=0),"",REPT(" ",E1547)&amp;"},")</f>
        <v/>
      </c>
    </row>
    <row r="1548" spans="1:6" hidden="1">
      <c r="A1548" s="123">
        <f ca="1">IFERROR(INDIRECT($B$2&amp;"!"&amp;"C"&amp;D1548),"")</f>
        <v>0</v>
      </c>
      <c r="B1548" s="390">
        <f ca="1">IFERROR(INDIRECT($B$2&amp;"!"&amp;C1548&amp;D1548),"")</f>
        <v>0</v>
      </c>
      <c r="C1548" s="281" t="s">
        <v>130</v>
      </c>
      <c r="D1548" s="281">
        <f t="shared" ca="1" si="82"/>
        <v>41</v>
      </c>
      <c r="E1548" s="282">
        <v>9</v>
      </c>
      <c r="F1548" s="105" t="str">
        <f ca="1">IF(B1548=0,"",REPT(" ",E1548)&amp;"{ column: "&amp;CHAR(34)&amp;A1548&amp;CHAR(34)&amp;",")</f>
        <v/>
      </c>
    </row>
    <row r="1549" spans="1:6" hidden="1">
      <c r="A1549" s="123"/>
      <c r="B1549" s="390" cm="1">
        <f t="array" aca="1" ref="B1549" ca="1">INDIRECT($B$2&amp;"!"&amp;C1549&amp;D1549)</f>
        <v>0</v>
      </c>
      <c r="C1549" s="280" t="s">
        <v>130</v>
      </c>
      <c r="D1549" s="281">
        <f t="shared" ca="1" si="82"/>
        <v>41</v>
      </c>
      <c r="E1549" s="282">
        <v>12</v>
      </c>
      <c r="F1549" s="105" t="str" cm="1">
        <f t="array" aca="1" ref="F1549" ca="1">IF(OR(INDIRECT($B$2&amp;"!AM14")=$B$1422,B1549=0),"",REPT(" ",E1549)&amp;"summaryType: "&amp;CHAR(34)&amp;B1549&amp;CHAR(34)&amp;",")</f>
        <v/>
      </c>
    </row>
    <row r="1550" spans="1:6" hidden="1">
      <c r="A1550" s="123"/>
      <c r="B1550" s="390">
        <f ca="1">IFERROR(INDIRECT($B$2&amp;"!"&amp;C1550&amp;D1550),"")</f>
        <v>0</v>
      </c>
      <c r="C1550" s="280" t="s">
        <v>130</v>
      </c>
      <c r="D1550" s="281">
        <f t="shared" ca="1" si="82"/>
        <v>41</v>
      </c>
      <c r="E1550" s="282">
        <v>12</v>
      </c>
      <c r="F1550" s="105" t="str" cm="1">
        <f t="array" aca="1" ref="F1550" ca="1">IF(OR(INDIRECT($B$2&amp;"!AM14")=$B$1422,B1550=0),"",REPT(" ",E1550)&amp;"displayFormat: "&amp;CHAR(34)&amp;"{0} Items"&amp;CHAR(34)&amp;",")</f>
        <v/>
      </c>
    </row>
    <row r="1551" spans="1:6" hidden="1">
      <c r="A1551" s="123" t="s">
        <v>772</v>
      </c>
      <c r="B1551" s="390">
        <f ca="1">IFERROR(INDIRECT($B$2&amp;"!"&amp;C1551&amp;D1551),"")</f>
        <v>0</v>
      </c>
      <c r="C1551" s="280" t="s">
        <v>132</v>
      </c>
      <c r="D1551" s="281">
        <f t="shared" ca="1" si="82"/>
        <v>41</v>
      </c>
      <c r="E1551" s="282">
        <v>12</v>
      </c>
      <c r="F1551" s="105" t="str" cm="1">
        <f t="array" aca="1" ref="F1551" ca="1">IF(OR(INDIRECT($B$2&amp;"!AM14")=$B$1422,B1551=0),"",REPT(" ",E1551)&amp;A1551&amp;CHAR(34)&amp;B1551&amp;CHAR(34)&amp;",")</f>
        <v/>
      </c>
    </row>
    <row r="1552" spans="1:6" hidden="1">
      <c r="A1552" s="123" t="s">
        <v>65</v>
      </c>
      <c r="B1552" s="390">
        <f ca="1">IFERROR(INDIRECT($B$2&amp;"!"&amp;C1552&amp;D1552),"")</f>
        <v>0</v>
      </c>
      <c r="C1552" s="280" t="s">
        <v>130</v>
      </c>
      <c r="D1552" s="281">
        <f t="shared" ca="1" si="82"/>
        <v>41</v>
      </c>
      <c r="E1552" s="282">
        <v>9</v>
      </c>
      <c r="F1552" s="105" t="str" cm="1">
        <f t="array" aca="1" ref="F1552" ca="1">IF(OR(INDIRECT($B$2&amp;"!AM14")=$B$1422,B1552=0),"",REPT(" ",E1552)&amp;"},")</f>
        <v/>
      </c>
    </row>
    <row r="1553" spans="1:6" hidden="1">
      <c r="A1553" s="123">
        <f ca="1">IFERROR(INDIRECT($B$2&amp;"!"&amp;"C"&amp;D1553),"")</f>
        <v>0</v>
      </c>
      <c r="B1553" s="390">
        <f ca="1">IFERROR(INDIRECT($B$2&amp;"!"&amp;C1553&amp;D1553),"")</f>
        <v>0</v>
      </c>
      <c r="C1553" s="281" t="s">
        <v>130</v>
      </c>
      <c r="D1553" s="281">
        <f t="shared" ca="1" si="82"/>
        <v>42</v>
      </c>
      <c r="E1553" s="282">
        <v>9</v>
      </c>
      <c r="F1553" s="105" t="str">
        <f ca="1">IF(B1553=0,"",REPT(" ",E1553)&amp;"{ column: "&amp;CHAR(34)&amp;A1553&amp;CHAR(34)&amp;",")</f>
        <v/>
      </c>
    </row>
    <row r="1554" spans="1:6" hidden="1">
      <c r="A1554" s="123"/>
      <c r="B1554" s="390" cm="1">
        <f t="array" aca="1" ref="B1554" ca="1">INDIRECT($B$2&amp;"!"&amp;C1554&amp;D1554)</f>
        <v>0</v>
      </c>
      <c r="C1554" s="280" t="s">
        <v>130</v>
      </c>
      <c r="D1554" s="281">
        <f t="shared" ca="1" si="82"/>
        <v>42</v>
      </c>
      <c r="E1554" s="282">
        <v>12</v>
      </c>
      <c r="F1554" s="105" t="str" cm="1">
        <f t="array" aca="1" ref="F1554" ca="1">IF(OR(INDIRECT($B$2&amp;"!AM14")=$B$1422,B1554=0),"",REPT(" ",E1554)&amp;"summaryType: "&amp;CHAR(34)&amp;B1554&amp;CHAR(34)&amp;",")</f>
        <v/>
      </c>
    </row>
    <row r="1555" spans="1:6" hidden="1">
      <c r="A1555" s="123"/>
      <c r="B1555" s="390">
        <f ca="1">IFERROR(INDIRECT($B$2&amp;"!"&amp;C1555&amp;D1555),"")</f>
        <v>0</v>
      </c>
      <c r="C1555" s="280" t="s">
        <v>130</v>
      </c>
      <c r="D1555" s="281">
        <f t="shared" ca="1" si="82"/>
        <v>42</v>
      </c>
      <c r="E1555" s="282">
        <v>12</v>
      </c>
      <c r="F1555" s="105" t="str" cm="1">
        <f t="array" aca="1" ref="F1555" ca="1">IF(OR(INDIRECT($B$2&amp;"!AM14")=$B$1422,B1555=0),"",REPT(" ",E1555)&amp;"displayFormat: "&amp;CHAR(34)&amp;"{0} Items"&amp;CHAR(34)&amp;",")</f>
        <v/>
      </c>
    </row>
    <row r="1556" spans="1:6" hidden="1">
      <c r="A1556" s="123" t="s">
        <v>772</v>
      </c>
      <c r="B1556" s="390">
        <f ca="1">IFERROR(INDIRECT($B$2&amp;"!"&amp;C1556&amp;D1556),"")</f>
        <v>0</v>
      </c>
      <c r="C1556" s="280" t="s">
        <v>132</v>
      </c>
      <c r="D1556" s="281">
        <f t="shared" ca="1" si="82"/>
        <v>42</v>
      </c>
      <c r="E1556" s="282">
        <v>12</v>
      </c>
      <c r="F1556" s="105" t="str" cm="1">
        <f t="array" aca="1" ref="F1556" ca="1">IF(OR(INDIRECT($B$2&amp;"!AM14")=$B$1422,B1556=0),"",REPT(" ",E1556)&amp;A1556&amp;CHAR(34)&amp;B1556&amp;CHAR(34)&amp;",")</f>
        <v/>
      </c>
    </row>
    <row r="1557" spans="1:6" hidden="1">
      <c r="A1557" s="123" t="s">
        <v>65</v>
      </c>
      <c r="B1557" s="390">
        <f ca="1">IFERROR(INDIRECT($B$2&amp;"!"&amp;C1557&amp;D1557),"")</f>
        <v>0</v>
      </c>
      <c r="C1557" s="280" t="s">
        <v>130</v>
      </c>
      <c r="D1557" s="281">
        <f t="shared" ca="1" si="82"/>
        <v>42</v>
      </c>
      <c r="E1557" s="282">
        <v>9</v>
      </c>
      <c r="F1557" s="105" t="str" cm="1">
        <f t="array" aca="1" ref="F1557" ca="1">IF(OR(INDIRECT($B$2&amp;"!AM14")=$B$1422,B1557=0),"",REPT(" ",E1557)&amp;"},")</f>
        <v/>
      </c>
    </row>
    <row r="1558" spans="1:6" hidden="1">
      <c r="A1558" s="123">
        <f ca="1">IFERROR(INDIRECT($B$2&amp;"!"&amp;"C"&amp;D1558),"")</f>
        <v>0</v>
      </c>
      <c r="B1558" s="390">
        <f ca="1">IFERROR(INDIRECT($B$2&amp;"!"&amp;C1558&amp;D1558),"")</f>
        <v>0</v>
      </c>
      <c r="C1558" s="281" t="s">
        <v>130</v>
      </c>
      <c r="D1558" s="281">
        <f t="shared" ca="1" si="82"/>
        <v>43</v>
      </c>
      <c r="E1558" s="282">
        <v>9</v>
      </c>
      <c r="F1558" s="105" t="str">
        <f ca="1">IF(B1558=0,"",REPT(" ",E1558)&amp;"{ column: "&amp;CHAR(34)&amp;A1558&amp;CHAR(34)&amp;",")</f>
        <v/>
      </c>
    </row>
    <row r="1559" spans="1:6" hidden="1">
      <c r="A1559" s="123"/>
      <c r="B1559" s="390" cm="1">
        <f t="array" aca="1" ref="B1559" ca="1">INDIRECT($B$2&amp;"!"&amp;C1559&amp;D1559)</f>
        <v>0</v>
      </c>
      <c r="C1559" s="280" t="s">
        <v>130</v>
      </c>
      <c r="D1559" s="281">
        <f t="shared" ca="1" si="82"/>
        <v>43</v>
      </c>
      <c r="E1559" s="282">
        <v>12</v>
      </c>
      <c r="F1559" s="105" t="str" cm="1">
        <f t="array" aca="1" ref="F1559" ca="1">IF(OR(INDIRECT($B$2&amp;"!AM14")=$B$1422,B1559=0),"",REPT(" ",E1559)&amp;"summaryType: "&amp;CHAR(34)&amp;B1559&amp;CHAR(34)&amp;",")</f>
        <v/>
      </c>
    </row>
    <row r="1560" spans="1:6" hidden="1">
      <c r="A1560" s="123"/>
      <c r="B1560" s="390">
        <f ca="1">IFERROR(INDIRECT($B$2&amp;"!"&amp;C1560&amp;D1560),"")</f>
        <v>0</v>
      </c>
      <c r="C1560" s="280" t="s">
        <v>130</v>
      </c>
      <c r="D1560" s="281">
        <f t="shared" ca="1" si="82"/>
        <v>43</v>
      </c>
      <c r="E1560" s="282">
        <v>12</v>
      </c>
      <c r="F1560" s="105" t="str" cm="1">
        <f t="array" aca="1" ref="F1560" ca="1">IF(OR(INDIRECT($B$2&amp;"!AM14")=$B$1422,B1560=0),"",REPT(" ",E1560)&amp;"displayFormat: "&amp;CHAR(34)&amp;"{0} Items"&amp;CHAR(34)&amp;",")</f>
        <v/>
      </c>
    </row>
    <row r="1561" spans="1:6" hidden="1">
      <c r="A1561" s="123" t="s">
        <v>772</v>
      </c>
      <c r="B1561" s="390">
        <f ca="1">IFERROR(INDIRECT($B$2&amp;"!"&amp;C1561&amp;D1561),"")</f>
        <v>0</v>
      </c>
      <c r="C1561" s="280" t="s">
        <v>132</v>
      </c>
      <c r="D1561" s="281">
        <f t="shared" ca="1" si="82"/>
        <v>43</v>
      </c>
      <c r="E1561" s="282">
        <v>12</v>
      </c>
      <c r="F1561" s="105" t="str" cm="1">
        <f t="array" aca="1" ref="F1561" ca="1">IF(OR(INDIRECT($B$2&amp;"!AM14")=$B$1422,B1561=0),"",REPT(" ",E1561)&amp;A1561&amp;CHAR(34)&amp;B1561&amp;CHAR(34)&amp;",")</f>
        <v/>
      </c>
    </row>
    <row r="1562" spans="1:6" hidden="1">
      <c r="A1562" s="123" t="s">
        <v>65</v>
      </c>
      <c r="B1562" s="390">
        <f ca="1">IFERROR(INDIRECT($B$2&amp;"!"&amp;C1562&amp;D1562),"")</f>
        <v>0</v>
      </c>
      <c r="C1562" s="280" t="s">
        <v>130</v>
      </c>
      <c r="D1562" s="281">
        <f t="shared" ca="1" si="82"/>
        <v>43</v>
      </c>
      <c r="E1562" s="282">
        <v>9</v>
      </c>
      <c r="F1562" s="105" t="str" cm="1">
        <f t="array" aca="1" ref="F1562" ca="1">IF(OR(INDIRECT($B$2&amp;"!AM14")=$B$1422,B1562=0),"",REPT(" ",E1562)&amp;"},")</f>
        <v/>
      </c>
    </row>
    <row r="1563" spans="1:6" hidden="1">
      <c r="A1563" s="123">
        <f ca="1">IFERROR(INDIRECT($B$2&amp;"!"&amp;"C"&amp;D1563),"")</f>
        <v>0</v>
      </c>
      <c r="B1563" s="390">
        <f ca="1">IFERROR(INDIRECT($B$2&amp;"!"&amp;C1563&amp;D1563),"")</f>
        <v>0</v>
      </c>
      <c r="C1563" s="281" t="s">
        <v>130</v>
      </c>
      <c r="D1563" s="281">
        <f t="shared" ref="D1563:D1626" ca="1" si="83">IF(TRIM(A1562)="N",1,0)+D1562</f>
        <v>44</v>
      </c>
      <c r="E1563" s="282">
        <v>9</v>
      </c>
      <c r="F1563" s="105" t="str">
        <f ca="1">IF(B1563=0,"",REPT(" ",E1563)&amp;"{ column: "&amp;CHAR(34)&amp;A1563&amp;CHAR(34)&amp;",")</f>
        <v/>
      </c>
    </row>
    <row r="1564" spans="1:6" hidden="1">
      <c r="A1564" s="123"/>
      <c r="B1564" s="390" cm="1">
        <f t="array" aca="1" ref="B1564" ca="1">INDIRECT($B$2&amp;"!"&amp;C1564&amp;D1564)</f>
        <v>0</v>
      </c>
      <c r="C1564" s="280" t="s">
        <v>130</v>
      </c>
      <c r="D1564" s="281">
        <f t="shared" ca="1" si="83"/>
        <v>44</v>
      </c>
      <c r="E1564" s="282">
        <v>12</v>
      </c>
      <c r="F1564" s="105" t="str" cm="1">
        <f t="array" aca="1" ref="F1564" ca="1">IF(OR(INDIRECT($B$2&amp;"!AM14")=$B$1422,B1564=0),"",REPT(" ",E1564)&amp;"summaryType: "&amp;CHAR(34)&amp;B1564&amp;CHAR(34)&amp;",")</f>
        <v/>
      </c>
    </row>
    <row r="1565" spans="1:6" hidden="1">
      <c r="A1565" s="123"/>
      <c r="B1565" s="390">
        <f ca="1">IFERROR(INDIRECT($B$2&amp;"!"&amp;C1565&amp;D1565),"")</f>
        <v>0</v>
      </c>
      <c r="C1565" s="280" t="s">
        <v>130</v>
      </c>
      <c r="D1565" s="281">
        <f t="shared" ca="1" si="83"/>
        <v>44</v>
      </c>
      <c r="E1565" s="282">
        <v>12</v>
      </c>
      <c r="F1565" s="105" t="str" cm="1">
        <f t="array" aca="1" ref="F1565" ca="1">IF(OR(INDIRECT($B$2&amp;"!AM14")=$B$1422,B1565=0),"",REPT(" ",E1565)&amp;"displayFormat: "&amp;CHAR(34)&amp;"{0} Items"&amp;CHAR(34)&amp;",")</f>
        <v/>
      </c>
    </row>
    <row r="1566" spans="1:6" hidden="1">
      <c r="A1566" s="123" t="s">
        <v>772</v>
      </c>
      <c r="B1566" s="390">
        <f ca="1">IFERROR(INDIRECT($B$2&amp;"!"&amp;C1566&amp;D1566),"")</f>
        <v>0</v>
      </c>
      <c r="C1566" s="280" t="s">
        <v>132</v>
      </c>
      <c r="D1566" s="281">
        <f t="shared" ca="1" si="83"/>
        <v>44</v>
      </c>
      <c r="E1566" s="282">
        <v>12</v>
      </c>
      <c r="F1566" s="105" t="str" cm="1">
        <f t="array" aca="1" ref="F1566" ca="1">IF(OR(INDIRECT($B$2&amp;"!AM14")=$B$1422,B1566=0),"",REPT(" ",E1566)&amp;A1566&amp;CHAR(34)&amp;B1566&amp;CHAR(34)&amp;",")</f>
        <v/>
      </c>
    </row>
    <row r="1567" spans="1:6" hidden="1">
      <c r="A1567" s="123" t="s">
        <v>65</v>
      </c>
      <c r="B1567" s="390">
        <f ca="1">IFERROR(INDIRECT($B$2&amp;"!"&amp;C1567&amp;D1567),"")</f>
        <v>0</v>
      </c>
      <c r="C1567" s="280" t="s">
        <v>130</v>
      </c>
      <c r="D1567" s="281">
        <f t="shared" ca="1" si="83"/>
        <v>44</v>
      </c>
      <c r="E1567" s="282">
        <v>9</v>
      </c>
      <c r="F1567" s="105" t="str" cm="1">
        <f t="array" aca="1" ref="F1567" ca="1">IF(OR(INDIRECT($B$2&amp;"!AM14")=$B$1422,B1567=0),"",REPT(" ",E1567)&amp;"},")</f>
        <v/>
      </c>
    </row>
    <row r="1568" spans="1:6" hidden="1">
      <c r="A1568" s="123">
        <f ca="1">IFERROR(INDIRECT($B$2&amp;"!"&amp;"C"&amp;D1568),"")</f>
        <v>0</v>
      </c>
      <c r="B1568" s="390">
        <f ca="1">IFERROR(INDIRECT($B$2&amp;"!"&amp;C1568&amp;D1568),"")</f>
        <v>0</v>
      </c>
      <c r="C1568" s="281" t="s">
        <v>130</v>
      </c>
      <c r="D1568" s="281">
        <f t="shared" ca="1" si="83"/>
        <v>45</v>
      </c>
      <c r="E1568" s="282">
        <v>9</v>
      </c>
      <c r="F1568" s="105" t="str">
        <f ca="1">IF(B1568=0,"",REPT(" ",E1568)&amp;"{ column: "&amp;CHAR(34)&amp;A1568&amp;CHAR(34)&amp;",")</f>
        <v/>
      </c>
    </row>
    <row r="1569" spans="1:6" hidden="1">
      <c r="A1569" s="123"/>
      <c r="B1569" s="390" cm="1">
        <f t="array" aca="1" ref="B1569" ca="1">INDIRECT($B$2&amp;"!"&amp;C1569&amp;D1569)</f>
        <v>0</v>
      </c>
      <c r="C1569" s="280" t="s">
        <v>130</v>
      </c>
      <c r="D1569" s="281">
        <f t="shared" ca="1" si="83"/>
        <v>45</v>
      </c>
      <c r="E1569" s="282">
        <v>12</v>
      </c>
      <c r="F1569" s="105" t="str" cm="1">
        <f t="array" aca="1" ref="F1569" ca="1">IF(OR(INDIRECT($B$2&amp;"!AM14")=$B$1422,B1569=0),"",REPT(" ",E1569)&amp;"summaryType: "&amp;CHAR(34)&amp;B1569&amp;CHAR(34)&amp;",")</f>
        <v/>
      </c>
    </row>
    <row r="1570" spans="1:6" hidden="1">
      <c r="A1570" s="123"/>
      <c r="B1570" s="390">
        <f ca="1">IFERROR(INDIRECT($B$2&amp;"!"&amp;C1570&amp;D1570),"")</f>
        <v>0</v>
      </c>
      <c r="C1570" s="280" t="s">
        <v>130</v>
      </c>
      <c r="D1570" s="281">
        <f t="shared" ca="1" si="83"/>
        <v>45</v>
      </c>
      <c r="E1570" s="282">
        <v>12</v>
      </c>
      <c r="F1570" s="105" t="str" cm="1">
        <f t="array" aca="1" ref="F1570" ca="1">IF(OR(INDIRECT($B$2&amp;"!AM14")=$B$1422,B1570=0),"",REPT(" ",E1570)&amp;"displayFormat: "&amp;CHAR(34)&amp;"{0} Items"&amp;CHAR(34)&amp;",")</f>
        <v/>
      </c>
    </row>
    <row r="1571" spans="1:6" hidden="1">
      <c r="A1571" s="123" t="s">
        <v>772</v>
      </c>
      <c r="B1571" s="390">
        <f ca="1">IFERROR(INDIRECT($B$2&amp;"!"&amp;C1571&amp;D1571),"")</f>
        <v>0</v>
      </c>
      <c r="C1571" s="280" t="s">
        <v>132</v>
      </c>
      <c r="D1571" s="281">
        <f t="shared" ca="1" si="83"/>
        <v>45</v>
      </c>
      <c r="E1571" s="282">
        <v>12</v>
      </c>
      <c r="F1571" s="105" t="str" cm="1">
        <f t="array" aca="1" ref="F1571" ca="1">IF(OR(INDIRECT($B$2&amp;"!AM14")=$B$1422,B1571=0),"",REPT(" ",E1571)&amp;A1571&amp;CHAR(34)&amp;B1571&amp;CHAR(34)&amp;",")</f>
        <v/>
      </c>
    </row>
    <row r="1572" spans="1:6" hidden="1">
      <c r="A1572" s="123" t="s">
        <v>65</v>
      </c>
      <c r="B1572" s="390">
        <f ca="1">IFERROR(INDIRECT($B$2&amp;"!"&amp;C1572&amp;D1572),"")</f>
        <v>0</v>
      </c>
      <c r="C1572" s="280" t="s">
        <v>130</v>
      </c>
      <c r="D1572" s="281">
        <f t="shared" ca="1" si="83"/>
        <v>45</v>
      </c>
      <c r="E1572" s="282">
        <v>9</v>
      </c>
      <c r="F1572" s="105" t="str" cm="1">
        <f t="array" aca="1" ref="F1572" ca="1">IF(OR(INDIRECT($B$2&amp;"!AM14")=$B$1422,B1572=0),"",REPT(" ",E1572)&amp;"},")</f>
        <v/>
      </c>
    </row>
    <row r="1573" spans="1:6" hidden="1">
      <c r="A1573" s="123">
        <f ca="1">IFERROR(INDIRECT($B$2&amp;"!"&amp;"C"&amp;D1573),"")</f>
        <v>0</v>
      </c>
      <c r="B1573" s="390">
        <f ca="1">IFERROR(INDIRECT($B$2&amp;"!"&amp;C1573&amp;D1573),"")</f>
        <v>0</v>
      </c>
      <c r="C1573" s="281" t="s">
        <v>130</v>
      </c>
      <c r="D1573" s="281">
        <f t="shared" ca="1" si="83"/>
        <v>46</v>
      </c>
      <c r="E1573" s="282">
        <v>9</v>
      </c>
      <c r="F1573" s="105" t="str">
        <f ca="1">IF(B1573=0,"",REPT(" ",E1573)&amp;"{ column: "&amp;CHAR(34)&amp;A1573&amp;CHAR(34)&amp;",")</f>
        <v/>
      </c>
    </row>
    <row r="1574" spans="1:6" hidden="1">
      <c r="A1574" s="123"/>
      <c r="B1574" s="390" cm="1">
        <f t="array" aca="1" ref="B1574" ca="1">INDIRECT($B$2&amp;"!"&amp;C1574&amp;D1574)</f>
        <v>0</v>
      </c>
      <c r="C1574" s="280" t="s">
        <v>130</v>
      </c>
      <c r="D1574" s="281">
        <f t="shared" ca="1" si="83"/>
        <v>46</v>
      </c>
      <c r="E1574" s="282">
        <v>12</v>
      </c>
      <c r="F1574" s="105" t="str" cm="1">
        <f t="array" aca="1" ref="F1574" ca="1">IF(OR(INDIRECT($B$2&amp;"!AM14")=$B$1422,B1574=0),"",REPT(" ",E1574)&amp;"summaryType: "&amp;CHAR(34)&amp;B1574&amp;CHAR(34)&amp;",")</f>
        <v/>
      </c>
    </row>
    <row r="1575" spans="1:6" hidden="1">
      <c r="A1575" s="123"/>
      <c r="B1575" s="390">
        <f ca="1">IFERROR(INDIRECT($B$2&amp;"!"&amp;C1575&amp;D1575),"")</f>
        <v>0</v>
      </c>
      <c r="C1575" s="280" t="s">
        <v>130</v>
      </c>
      <c r="D1575" s="281">
        <f t="shared" ca="1" si="83"/>
        <v>46</v>
      </c>
      <c r="E1575" s="282">
        <v>12</v>
      </c>
      <c r="F1575" s="105" t="str" cm="1">
        <f t="array" aca="1" ref="F1575" ca="1">IF(OR(INDIRECT($B$2&amp;"!AM14")=$B$1422,B1575=0),"",REPT(" ",E1575)&amp;"displayFormat: "&amp;CHAR(34)&amp;"{0} Items"&amp;CHAR(34)&amp;",")</f>
        <v/>
      </c>
    </row>
    <row r="1576" spans="1:6" hidden="1">
      <c r="A1576" s="123" t="s">
        <v>772</v>
      </c>
      <c r="B1576" s="390">
        <f ca="1">IFERROR(INDIRECT($B$2&amp;"!"&amp;C1576&amp;D1576),"")</f>
        <v>0</v>
      </c>
      <c r="C1576" s="280" t="s">
        <v>132</v>
      </c>
      <c r="D1576" s="281">
        <f t="shared" ca="1" si="83"/>
        <v>46</v>
      </c>
      <c r="E1576" s="282">
        <v>12</v>
      </c>
      <c r="F1576" s="105" t="str" cm="1">
        <f t="array" aca="1" ref="F1576" ca="1">IF(OR(INDIRECT($B$2&amp;"!AM14")=$B$1422,B1576=0),"",REPT(" ",E1576)&amp;A1576&amp;CHAR(34)&amp;B1576&amp;CHAR(34)&amp;",")</f>
        <v/>
      </c>
    </row>
    <row r="1577" spans="1:6" hidden="1">
      <c r="A1577" s="123" t="s">
        <v>65</v>
      </c>
      <c r="B1577" s="390">
        <f ca="1">IFERROR(INDIRECT($B$2&amp;"!"&amp;C1577&amp;D1577),"")</f>
        <v>0</v>
      </c>
      <c r="C1577" s="280" t="s">
        <v>130</v>
      </c>
      <c r="D1577" s="281">
        <f t="shared" ca="1" si="83"/>
        <v>46</v>
      </c>
      <c r="E1577" s="282">
        <v>9</v>
      </c>
      <c r="F1577" s="105" t="str" cm="1">
        <f t="array" aca="1" ref="F1577" ca="1">IF(OR(INDIRECT($B$2&amp;"!AM14")=$B$1422,B1577=0),"",REPT(" ",E1577)&amp;"},")</f>
        <v/>
      </c>
    </row>
    <row r="1578" spans="1:6" hidden="1">
      <c r="A1578" s="123">
        <f ca="1">IFERROR(INDIRECT($B$2&amp;"!"&amp;"C"&amp;D1578),"")</f>
        <v>0</v>
      </c>
      <c r="B1578" s="390">
        <f ca="1">IFERROR(INDIRECT($B$2&amp;"!"&amp;C1578&amp;D1578),"")</f>
        <v>0</v>
      </c>
      <c r="C1578" s="281" t="s">
        <v>130</v>
      </c>
      <c r="D1578" s="281">
        <f t="shared" ca="1" si="83"/>
        <v>47</v>
      </c>
      <c r="E1578" s="282">
        <v>9</v>
      </c>
      <c r="F1578" s="105" t="str">
        <f ca="1">IF(B1578=0,"",REPT(" ",E1578)&amp;"{ column: "&amp;CHAR(34)&amp;A1578&amp;CHAR(34)&amp;",")</f>
        <v/>
      </c>
    </row>
    <row r="1579" spans="1:6" hidden="1">
      <c r="A1579" s="123"/>
      <c r="B1579" s="390" cm="1">
        <f t="array" aca="1" ref="B1579" ca="1">INDIRECT($B$2&amp;"!"&amp;C1579&amp;D1579)</f>
        <v>0</v>
      </c>
      <c r="C1579" s="280" t="s">
        <v>130</v>
      </c>
      <c r="D1579" s="281">
        <f t="shared" ca="1" si="83"/>
        <v>47</v>
      </c>
      <c r="E1579" s="282">
        <v>12</v>
      </c>
      <c r="F1579" s="105" t="str" cm="1">
        <f t="array" aca="1" ref="F1579" ca="1">IF(OR(INDIRECT($B$2&amp;"!AM14")=$B$1422,B1579=0),"",REPT(" ",E1579)&amp;"summaryType: "&amp;CHAR(34)&amp;B1579&amp;CHAR(34)&amp;",")</f>
        <v/>
      </c>
    </row>
    <row r="1580" spans="1:6" hidden="1">
      <c r="A1580" s="123"/>
      <c r="B1580" s="390">
        <f ca="1">IFERROR(INDIRECT($B$2&amp;"!"&amp;C1580&amp;D1580),"")</f>
        <v>0</v>
      </c>
      <c r="C1580" s="280" t="s">
        <v>130</v>
      </c>
      <c r="D1580" s="281">
        <f t="shared" ca="1" si="83"/>
        <v>47</v>
      </c>
      <c r="E1580" s="282">
        <v>12</v>
      </c>
      <c r="F1580" s="105" t="str" cm="1">
        <f t="array" aca="1" ref="F1580" ca="1">IF(OR(INDIRECT($B$2&amp;"!AM14")=$B$1422,B1580=0),"",REPT(" ",E1580)&amp;"displayFormat: "&amp;CHAR(34)&amp;"{0} Items"&amp;CHAR(34)&amp;",")</f>
        <v/>
      </c>
    </row>
    <row r="1581" spans="1:6" hidden="1">
      <c r="A1581" s="123" t="s">
        <v>772</v>
      </c>
      <c r="B1581" s="390">
        <f ca="1">IFERROR(INDIRECT($B$2&amp;"!"&amp;C1581&amp;D1581),"")</f>
        <v>0</v>
      </c>
      <c r="C1581" s="280" t="s">
        <v>132</v>
      </c>
      <c r="D1581" s="281">
        <f t="shared" ca="1" si="83"/>
        <v>47</v>
      </c>
      <c r="E1581" s="282">
        <v>12</v>
      </c>
      <c r="F1581" s="105" t="str" cm="1">
        <f t="array" aca="1" ref="F1581" ca="1">IF(OR(INDIRECT($B$2&amp;"!AM14")=$B$1422,B1581=0),"",REPT(" ",E1581)&amp;A1581&amp;CHAR(34)&amp;B1581&amp;CHAR(34)&amp;",")</f>
        <v/>
      </c>
    </row>
    <row r="1582" spans="1:6" hidden="1">
      <c r="A1582" s="123" t="s">
        <v>65</v>
      </c>
      <c r="B1582" s="390">
        <f ca="1">IFERROR(INDIRECT($B$2&amp;"!"&amp;C1582&amp;D1582),"")</f>
        <v>0</v>
      </c>
      <c r="C1582" s="280" t="s">
        <v>130</v>
      </c>
      <c r="D1582" s="281">
        <f t="shared" ca="1" si="83"/>
        <v>47</v>
      </c>
      <c r="E1582" s="282">
        <v>9</v>
      </c>
      <c r="F1582" s="105" t="str" cm="1">
        <f t="array" aca="1" ref="F1582" ca="1">IF(OR(INDIRECT($B$2&amp;"!AM14")=$B$1422,B1582=0),"",REPT(" ",E1582)&amp;"},")</f>
        <v/>
      </c>
    </row>
    <row r="1583" spans="1:6" hidden="1">
      <c r="A1583" s="123">
        <f ca="1">IFERROR(INDIRECT($B$2&amp;"!"&amp;"C"&amp;D1583),"")</f>
        <v>0</v>
      </c>
      <c r="B1583" s="390">
        <f ca="1">IFERROR(INDIRECT($B$2&amp;"!"&amp;C1583&amp;D1583),"")</f>
        <v>0</v>
      </c>
      <c r="C1583" s="281" t="s">
        <v>130</v>
      </c>
      <c r="D1583" s="281">
        <f t="shared" ca="1" si="83"/>
        <v>48</v>
      </c>
      <c r="E1583" s="282">
        <v>9</v>
      </c>
      <c r="F1583" s="105" t="str">
        <f ca="1">IF(B1583=0,"",REPT(" ",E1583)&amp;"{ column: "&amp;CHAR(34)&amp;A1583&amp;CHAR(34)&amp;",")</f>
        <v/>
      </c>
    </row>
    <row r="1584" spans="1:6" hidden="1">
      <c r="A1584" s="123"/>
      <c r="B1584" s="390" cm="1">
        <f t="array" aca="1" ref="B1584" ca="1">INDIRECT($B$2&amp;"!"&amp;C1584&amp;D1584)</f>
        <v>0</v>
      </c>
      <c r="C1584" s="280" t="s">
        <v>130</v>
      </c>
      <c r="D1584" s="281">
        <f t="shared" ca="1" si="83"/>
        <v>48</v>
      </c>
      <c r="E1584" s="282">
        <v>12</v>
      </c>
      <c r="F1584" s="105" t="str" cm="1">
        <f t="array" aca="1" ref="F1584" ca="1">IF(OR(INDIRECT($B$2&amp;"!AM14")=$B$1422,B1584=0),"",REPT(" ",E1584)&amp;"summaryType: "&amp;CHAR(34)&amp;B1584&amp;CHAR(34)&amp;",")</f>
        <v/>
      </c>
    </row>
    <row r="1585" spans="1:6" hidden="1">
      <c r="A1585" s="123"/>
      <c r="B1585" s="390">
        <f ca="1">IFERROR(INDIRECT($B$2&amp;"!"&amp;C1585&amp;D1585),"")</f>
        <v>0</v>
      </c>
      <c r="C1585" s="280" t="s">
        <v>130</v>
      </c>
      <c r="D1585" s="281">
        <f t="shared" ca="1" si="83"/>
        <v>48</v>
      </c>
      <c r="E1585" s="282">
        <v>12</v>
      </c>
      <c r="F1585" s="105" t="str" cm="1">
        <f t="array" aca="1" ref="F1585" ca="1">IF(OR(INDIRECT($B$2&amp;"!AM14")=$B$1422,B1585=0),"",REPT(" ",E1585)&amp;"displayFormat: "&amp;CHAR(34)&amp;"{0} Items"&amp;CHAR(34)&amp;",")</f>
        <v/>
      </c>
    </row>
    <row r="1586" spans="1:6" hidden="1">
      <c r="A1586" s="123" t="s">
        <v>772</v>
      </c>
      <c r="B1586" s="390">
        <f ca="1">IFERROR(INDIRECT($B$2&amp;"!"&amp;C1586&amp;D1586),"")</f>
        <v>0</v>
      </c>
      <c r="C1586" s="280" t="s">
        <v>132</v>
      </c>
      <c r="D1586" s="281">
        <f t="shared" ca="1" si="83"/>
        <v>48</v>
      </c>
      <c r="E1586" s="282">
        <v>12</v>
      </c>
      <c r="F1586" s="105" t="str" cm="1">
        <f t="array" aca="1" ref="F1586" ca="1">IF(OR(INDIRECT($B$2&amp;"!AM14")=$B$1422,B1586=0),"",REPT(" ",E1586)&amp;A1586&amp;CHAR(34)&amp;B1586&amp;CHAR(34)&amp;",")</f>
        <v/>
      </c>
    </row>
    <row r="1587" spans="1:6" hidden="1">
      <c r="A1587" s="123" t="s">
        <v>65</v>
      </c>
      <c r="B1587" s="390">
        <f ca="1">IFERROR(INDIRECT($B$2&amp;"!"&amp;C1587&amp;D1587),"")</f>
        <v>0</v>
      </c>
      <c r="C1587" s="280" t="s">
        <v>130</v>
      </c>
      <c r="D1587" s="281">
        <f t="shared" ca="1" si="83"/>
        <v>48</v>
      </c>
      <c r="E1587" s="282">
        <v>9</v>
      </c>
      <c r="F1587" s="105" t="str" cm="1">
        <f t="array" aca="1" ref="F1587" ca="1">IF(OR(INDIRECT($B$2&amp;"!AM14")=$B$1422,B1587=0),"",REPT(" ",E1587)&amp;"},")</f>
        <v/>
      </c>
    </row>
    <row r="1588" spans="1:6" hidden="1">
      <c r="A1588" s="123">
        <f ca="1">IFERROR(INDIRECT($B$2&amp;"!"&amp;"C"&amp;D1588),"")</f>
        <v>0</v>
      </c>
      <c r="B1588" s="390">
        <f ca="1">IFERROR(INDIRECT($B$2&amp;"!"&amp;C1588&amp;D1588),"")</f>
        <v>0</v>
      </c>
      <c r="C1588" s="281" t="s">
        <v>130</v>
      </c>
      <c r="D1588" s="281">
        <f t="shared" ca="1" si="83"/>
        <v>49</v>
      </c>
      <c r="E1588" s="282">
        <v>9</v>
      </c>
      <c r="F1588" s="105" t="str">
        <f ca="1">IF(B1588=0,"",REPT(" ",E1588)&amp;"{ column: "&amp;CHAR(34)&amp;A1588&amp;CHAR(34)&amp;",")</f>
        <v/>
      </c>
    </row>
    <row r="1589" spans="1:6" hidden="1">
      <c r="A1589" s="123"/>
      <c r="B1589" s="390" cm="1">
        <f t="array" aca="1" ref="B1589" ca="1">INDIRECT($B$2&amp;"!"&amp;C1589&amp;D1589)</f>
        <v>0</v>
      </c>
      <c r="C1589" s="280" t="s">
        <v>130</v>
      </c>
      <c r="D1589" s="281">
        <f t="shared" ca="1" si="83"/>
        <v>49</v>
      </c>
      <c r="E1589" s="282">
        <v>12</v>
      </c>
      <c r="F1589" s="105" t="str" cm="1">
        <f t="array" aca="1" ref="F1589" ca="1">IF(OR(INDIRECT($B$2&amp;"!AM14")=$B$1422,B1589=0),"",REPT(" ",E1589)&amp;"summaryType: "&amp;CHAR(34)&amp;B1589&amp;CHAR(34)&amp;",")</f>
        <v/>
      </c>
    </row>
    <row r="1590" spans="1:6" hidden="1">
      <c r="A1590" s="123"/>
      <c r="B1590" s="390">
        <f ca="1">IFERROR(INDIRECT($B$2&amp;"!"&amp;C1590&amp;D1590),"")</f>
        <v>0</v>
      </c>
      <c r="C1590" s="280" t="s">
        <v>130</v>
      </c>
      <c r="D1590" s="281">
        <f t="shared" ca="1" si="83"/>
        <v>49</v>
      </c>
      <c r="E1590" s="282">
        <v>12</v>
      </c>
      <c r="F1590" s="105" t="str" cm="1">
        <f t="array" aca="1" ref="F1590" ca="1">IF(OR(INDIRECT($B$2&amp;"!AM14")=$B$1422,B1590=0),"",REPT(" ",E1590)&amp;"displayFormat: "&amp;CHAR(34)&amp;"{0} Items"&amp;CHAR(34)&amp;",")</f>
        <v/>
      </c>
    </row>
    <row r="1591" spans="1:6" hidden="1">
      <c r="A1591" s="123" t="s">
        <v>772</v>
      </c>
      <c r="B1591" s="390">
        <f ca="1">IFERROR(INDIRECT($B$2&amp;"!"&amp;C1591&amp;D1591),"")</f>
        <v>0</v>
      </c>
      <c r="C1591" s="280" t="s">
        <v>132</v>
      </c>
      <c r="D1591" s="281">
        <f t="shared" ca="1" si="83"/>
        <v>49</v>
      </c>
      <c r="E1591" s="282">
        <v>12</v>
      </c>
      <c r="F1591" s="105" t="str" cm="1">
        <f t="array" aca="1" ref="F1591" ca="1">IF(OR(INDIRECT($B$2&amp;"!AM14")=$B$1422,B1591=0),"",REPT(" ",E1591)&amp;A1591&amp;CHAR(34)&amp;B1591&amp;CHAR(34)&amp;",")</f>
        <v/>
      </c>
    </row>
    <row r="1592" spans="1:6" hidden="1">
      <c r="A1592" s="123" t="s">
        <v>65</v>
      </c>
      <c r="B1592" s="390">
        <f ca="1">IFERROR(INDIRECT($B$2&amp;"!"&amp;C1592&amp;D1592),"")</f>
        <v>0</v>
      </c>
      <c r="C1592" s="280" t="s">
        <v>130</v>
      </c>
      <c r="D1592" s="281">
        <f t="shared" ca="1" si="83"/>
        <v>49</v>
      </c>
      <c r="E1592" s="282">
        <v>9</v>
      </c>
      <c r="F1592" s="105" t="str" cm="1">
        <f t="array" aca="1" ref="F1592" ca="1">IF(OR(INDIRECT($B$2&amp;"!AM14")=$B$1422,B1592=0),"",REPT(" ",E1592)&amp;"},")</f>
        <v/>
      </c>
    </row>
    <row r="1593" spans="1:6" hidden="1">
      <c r="A1593" s="123">
        <f ca="1">IFERROR(INDIRECT($B$2&amp;"!"&amp;"C"&amp;D1593),"")</f>
        <v>0</v>
      </c>
      <c r="B1593" s="390">
        <f ca="1">IFERROR(INDIRECT($B$2&amp;"!"&amp;C1593&amp;D1593),"")</f>
        <v>0</v>
      </c>
      <c r="C1593" s="281" t="s">
        <v>130</v>
      </c>
      <c r="D1593" s="281">
        <f t="shared" ca="1" si="83"/>
        <v>50</v>
      </c>
      <c r="E1593" s="282">
        <v>9</v>
      </c>
      <c r="F1593" s="105" t="str">
        <f ca="1">IF(B1593=0,"",REPT(" ",E1593)&amp;"{ column: "&amp;CHAR(34)&amp;A1593&amp;CHAR(34)&amp;",")</f>
        <v/>
      </c>
    </row>
    <row r="1594" spans="1:6" hidden="1">
      <c r="A1594" s="123"/>
      <c r="B1594" s="390" cm="1">
        <f t="array" aca="1" ref="B1594" ca="1">INDIRECT($B$2&amp;"!"&amp;C1594&amp;D1594)</f>
        <v>0</v>
      </c>
      <c r="C1594" s="280" t="s">
        <v>130</v>
      </c>
      <c r="D1594" s="281">
        <f t="shared" ca="1" si="83"/>
        <v>50</v>
      </c>
      <c r="E1594" s="282">
        <v>12</v>
      </c>
      <c r="F1594" s="105" t="str" cm="1">
        <f t="array" aca="1" ref="F1594" ca="1">IF(OR(INDIRECT($B$2&amp;"!AM14")=$B$1422,B1594=0),"",REPT(" ",E1594)&amp;"summaryType: "&amp;CHAR(34)&amp;B1594&amp;CHAR(34)&amp;",")</f>
        <v/>
      </c>
    </row>
    <row r="1595" spans="1:6" hidden="1">
      <c r="A1595" s="123"/>
      <c r="B1595" s="390">
        <f ca="1">IFERROR(INDIRECT($B$2&amp;"!"&amp;C1595&amp;D1595),"")</f>
        <v>0</v>
      </c>
      <c r="C1595" s="280" t="s">
        <v>130</v>
      </c>
      <c r="D1595" s="281">
        <f t="shared" ca="1" si="83"/>
        <v>50</v>
      </c>
      <c r="E1595" s="282">
        <v>12</v>
      </c>
      <c r="F1595" s="105" t="str" cm="1">
        <f t="array" aca="1" ref="F1595" ca="1">IF(OR(INDIRECT($B$2&amp;"!AM14")=$B$1422,B1595=0),"",REPT(" ",E1595)&amp;"displayFormat: "&amp;CHAR(34)&amp;"{0} Items"&amp;CHAR(34)&amp;",")</f>
        <v/>
      </c>
    </row>
    <row r="1596" spans="1:6" hidden="1">
      <c r="A1596" s="123" t="s">
        <v>772</v>
      </c>
      <c r="B1596" s="390">
        <f ca="1">IFERROR(INDIRECT($B$2&amp;"!"&amp;C1596&amp;D1596),"")</f>
        <v>0</v>
      </c>
      <c r="C1596" s="280" t="s">
        <v>132</v>
      </c>
      <c r="D1596" s="281">
        <f t="shared" ca="1" si="83"/>
        <v>50</v>
      </c>
      <c r="E1596" s="282">
        <v>12</v>
      </c>
      <c r="F1596" s="105" t="str" cm="1">
        <f t="array" aca="1" ref="F1596" ca="1">IF(OR(INDIRECT($B$2&amp;"!AM14")=$B$1422,B1596=0),"",REPT(" ",E1596)&amp;A1596&amp;CHAR(34)&amp;B1596&amp;CHAR(34)&amp;",")</f>
        <v/>
      </c>
    </row>
    <row r="1597" spans="1:6" hidden="1">
      <c r="A1597" s="123" t="s">
        <v>65</v>
      </c>
      <c r="B1597" s="390">
        <f ca="1">IFERROR(INDIRECT($B$2&amp;"!"&amp;C1597&amp;D1597),"")</f>
        <v>0</v>
      </c>
      <c r="C1597" s="280" t="s">
        <v>130</v>
      </c>
      <c r="D1597" s="281">
        <f t="shared" ca="1" si="83"/>
        <v>50</v>
      </c>
      <c r="E1597" s="282">
        <v>9</v>
      </c>
      <c r="F1597" s="105" t="str" cm="1">
        <f t="array" aca="1" ref="F1597" ca="1">IF(OR(INDIRECT($B$2&amp;"!AM14")=$B$1422,B1597=0),"",REPT(" ",E1597)&amp;"},")</f>
        <v/>
      </c>
    </row>
    <row r="1598" spans="1:6" hidden="1">
      <c r="A1598" s="123">
        <f ca="1">IFERROR(INDIRECT($B$2&amp;"!"&amp;"C"&amp;D1598),"")</f>
        <v>0</v>
      </c>
      <c r="B1598" s="390">
        <f ca="1">IFERROR(INDIRECT($B$2&amp;"!"&amp;C1598&amp;D1598),"")</f>
        <v>0</v>
      </c>
      <c r="C1598" s="281" t="s">
        <v>130</v>
      </c>
      <c r="D1598" s="281">
        <f t="shared" ca="1" si="83"/>
        <v>51</v>
      </c>
      <c r="E1598" s="282">
        <v>9</v>
      </c>
      <c r="F1598" s="105" t="str">
        <f ca="1">IF(B1598=0,"",REPT(" ",E1598)&amp;"{ column: "&amp;CHAR(34)&amp;A1598&amp;CHAR(34)&amp;",")</f>
        <v/>
      </c>
    </row>
    <row r="1599" spans="1:6" hidden="1">
      <c r="A1599" s="123"/>
      <c r="B1599" s="390" cm="1">
        <f t="array" aca="1" ref="B1599" ca="1">INDIRECT($B$2&amp;"!"&amp;C1599&amp;D1599)</f>
        <v>0</v>
      </c>
      <c r="C1599" s="280" t="s">
        <v>130</v>
      </c>
      <c r="D1599" s="281">
        <f t="shared" ca="1" si="83"/>
        <v>51</v>
      </c>
      <c r="E1599" s="282">
        <v>12</v>
      </c>
      <c r="F1599" s="105" t="str" cm="1">
        <f t="array" aca="1" ref="F1599" ca="1">IF(OR(INDIRECT($B$2&amp;"!AM14")=$B$1422,B1599=0),"",REPT(" ",E1599)&amp;"summaryType: "&amp;CHAR(34)&amp;B1599&amp;CHAR(34)&amp;",")</f>
        <v/>
      </c>
    </row>
    <row r="1600" spans="1:6" hidden="1">
      <c r="A1600" s="123"/>
      <c r="B1600" s="390">
        <f ca="1">IFERROR(INDIRECT($B$2&amp;"!"&amp;C1600&amp;D1600),"")</f>
        <v>0</v>
      </c>
      <c r="C1600" s="280" t="s">
        <v>130</v>
      </c>
      <c r="D1600" s="281">
        <f t="shared" ca="1" si="83"/>
        <v>51</v>
      </c>
      <c r="E1600" s="282">
        <v>12</v>
      </c>
      <c r="F1600" s="105" t="str" cm="1">
        <f t="array" aca="1" ref="F1600" ca="1">IF(OR(INDIRECT($B$2&amp;"!AM14")=$B$1422,B1600=0),"",REPT(" ",E1600)&amp;"displayFormat: "&amp;CHAR(34)&amp;"{0} Items"&amp;CHAR(34)&amp;",")</f>
        <v/>
      </c>
    </row>
    <row r="1601" spans="1:6" hidden="1">
      <c r="A1601" s="123" t="s">
        <v>772</v>
      </c>
      <c r="B1601" s="390">
        <f ca="1">IFERROR(INDIRECT($B$2&amp;"!"&amp;C1601&amp;D1601),"")</f>
        <v>0</v>
      </c>
      <c r="C1601" s="280" t="s">
        <v>132</v>
      </c>
      <c r="D1601" s="281">
        <f t="shared" ca="1" si="83"/>
        <v>51</v>
      </c>
      <c r="E1601" s="282">
        <v>12</v>
      </c>
      <c r="F1601" s="105" t="str" cm="1">
        <f t="array" aca="1" ref="F1601" ca="1">IF(OR(INDIRECT($B$2&amp;"!AM14")=$B$1422,B1601=0),"",REPT(" ",E1601)&amp;A1601&amp;CHAR(34)&amp;B1601&amp;CHAR(34)&amp;",")</f>
        <v/>
      </c>
    </row>
    <row r="1602" spans="1:6" hidden="1">
      <c r="A1602" s="123" t="s">
        <v>65</v>
      </c>
      <c r="B1602" s="390">
        <f ca="1">IFERROR(INDIRECT($B$2&amp;"!"&amp;C1602&amp;D1602),"")</f>
        <v>0</v>
      </c>
      <c r="C1602" s="280" t="s">
        <v>130</v>
      </c>
      <c r="D1602" s="281">
        <f t="shared" ca="1" si="83"/>
        <v>51</v>
      </c>
      <c r="E1602" s="282">
        <v>9</v>
      </c>
      <c r="F1602" s="105" t="str" cm="1">
        <f t="array" aca="1" ref="F1602" ca="1">IF(OR(INDIRECT($B$2&amp;"!AM14")=$B$1422,B1602=0),"",REPT(" ",E1602)&amp;"},")</f>
        <v/>
      </c>
    </row>
    <row r="1603" spans="1:6" hidden="1">
      <c r="A1603" s="123">
        <f ca="1">IFERROR(INDIRECT($B$2&amp;"!"&amp;"C"&amp;D1603),"")</f>
        <v>0</v>
      </c>
      <c r="B1603" s="390">
        <f ca="1">IFERROR(INDIRECT($B$2&amp;"!"&amp;C1603&amp;D1603),"")</f>
        <v>0</v>
      </c>
      <c r="C1603" s="281" t="s">
        <v>130</v>
      </c>
      <c r="D1603" s="281">
        <f t="shared" ca="1" si="83"/>
        <v>52</v>
      </c>
      <c r="E1603" s="282">
        <v>9</v>
      </c>
      <c r="F1603" s="105" t="str">
        <f ca="1">IF(B1603=0,"",REPT(" ",E1603)&amp;"{ column: "&amp;CHAR(34)&amp;A1603&amp;CHAR(34)&amp;",")</f>
        <v/>
      </c>
    </row>
    <row r="1604" spans="1:6" hidden="1">
      <c r="A1604" s="123"/>
      <c r="B1604" s="390" cm="1">
        <f t="array" aca="1" ref="B1604" ca="1">INDIRECT($B$2&amp;"!"&amp;C1604&amp;D1604)</f>
        <v>0</v>
      </c>
      <c r="C1604" s="280" t="s">
        <v>130</v>
      </c>
      <c r="D1604" s="281">
        <f t="shared" ca="1" si="83"/>
        <v>52</v>
      </c>
      <c r="E1604" s="282">
        <v>12</v>
      </c>
      <c r="F1604" s="105" t="str" cm="1">
        <f t="array" aca="1" ref="F1604" ca="1">IF(OR(INDIRECT($B$2&amp;"!AM14")=$B$1422,B1604=0),"",REPT(" ",E1604)&amp;"summaryType: "&amp;CHAR(34)&amp;B1604&amp;CHAR(34)&amp;",")</f>
        <v/>
      </c>
    </row>
    <row r="1605" spans="1:6" hidden="1">
      <c r="A1605" s="123"/>
      <c r="B1605" s="390">
        <f ca="1">IFERROR(INDIRECT($B$2&amp;"!"&amp;C1605&amp;D1605),"")</f>
        <v>0</v>
      </c>
      <c r="C1605" s="280" t="s">
        <v>130</v>
      </c>
      <c r="D1605" s="281">
        <f t="shared" ca="1" si="83"/>
        <v>52</v>
      </c>
      <c r="E1605" s="282">
        <v>12</v>
      </c>
      <c r="F1605" s="105" t="str" cm="1">
        <f t="array" aca="1" ref="F1605" ca="1">IF(OR(INDIRECT($B$2&amp;"!AM14")=$B$1422,B1605=0),"",REPT(" ",E1605)&amp;"displayFormat: "&amp;CHAR(34)&amp;"{0} Items"&amp;CHAR(34)&amp;",")</f>
        <v/>
      </c>
    </row>
    <row r="1606" spans="1:6" hidden="1">
      <c r="A1606" s="123" t="s">
        <v>772</v>
      </c>
      <c r="B1606" s="390">
        <f ca="1">IFERROR(INDIRECT($B$2&amp;"!"&amp;C1606&amp;D1606),"")</f>
        <v>0</v>
      </c>
      <c r="C1606" s="280" t="s">
        <v>132</v>
      </c>
      <c r="D1606" s="281">
        <f t="shared" ca="1" si="83"/>
        <v>52</v>
      </c>
      <c r="E1606" s="282">
        <v>12</v>
      </c>
      <c r="F1606" s="105" t="str" cm="1">
        <f t="array" aca="1" ref="F1606" ca="1">IF(OR(INDIRECT($B$2&amp;"!AM14")=$B$1422,B1606=0),"",REPT(" ",E1606)&amp;A1606&amp;CHAR(34)&amp;B1606&amp;CHAR(34)&amp;",")</f>
        <v/>
      </c>
    </row>
    <row r="1607" spans="1:6" hidden="1">
      <c r="A1607" s="123" t="s">
        <v>65</v>
      </c>
      <c r="B1607" s="390">
        <f ca="1">IFERROR(INDIRECT($B$2&amp;"!"&amp;C1607&amp;D1607),"")</f>
        <v>0</v>
      </c>
      <c r="C1607" s="280" t="s">
        <v>130</v>
      </c>
      <c r="D1607" s="281">
        <f t="shared" ca="1" si="83"/>
        <v>52</v>
      </c>
      <c r="E1607" s="282">
        <v>9</v>
      </c>
      <c r="F1607" s="105" t="str" cm="1">
        <f t="array" aca="1" ref="F1607" ca="1">IF(OR(INDIRECT($B$2&amp;"!AM14")=$B$1422,B1607=0),"",REPT(" ",E1607)&amp;"},")</f>
        <v/>
      </c>
    </row>
    <row r="1608" spans="1:6" hidden="1">
      <c r="A1608" s="123">
        <f ca="1">IFERROR(INDIRECT($B$2&amp;"!"&amp;"C"&amp;D1608),"")</f>
        <v>0</v>
      </c>
      <c r="B1608" s="390">
        <f ca="1">IFERROR(INDIRECT($B$2&amp;"!"&amp;C1608&amp;D1608),"")</f>
        <v>0</v>
      </c>
      <c r="C1608" s="281" t="s">
        <v>130</v>
      </c>
      <c r="D1608" s="281">
        <f t="shared" ca="1" si="83"/>
        <v>53</v>
      </c>
      <c r="E1608" s="282">
        <v>9</v>
      </c>
      <c r="F1608" s="105" t="str">
        <f ca="1">IF(B1608=0,"",REPT(" ",E1608)&amp;"{ column: "&amp;CHAR(34)&amp;A1608&amp;CHAR(34)&amp;",")</f>
        <v/>
      </c>
    </row>
    <row r="1609" spans="1:6" hidden="1">
      <c r="A1609" s="123"/>
      <c r="B1609" s="390" cm="1">
        <f t="array" aca="1" ref="B1609" ca="1">INDIRECT($B$2&amp;"!"&amp;C1609&amp;D1609)</f>
        <v>0</v>
      </c>
      <c r="C1609" s="280" t="s">
        <v>130</v>
      </c>
      <c r="D1609" s="281">
        <f t="shared" ca="1" si="83"/>
        <v>53</v>
      </c>
      <c r="E1609" s="282">
        <v>12</v>
      </c>
      <c r="F1609" s="105" t="str" cm="1">
        <f t="array" aca="1" ref="F1609" ca="1">IF(OR(INDIRECT($B$2&amp;"!AM14")=$B$1422,B1609=0),"",REPT(" ",E1609)&amp;"summaryType: "&amp;CHAR(34)&amp;B1609&amp;CHAR(34)&amp;",")</f>
        <v/>
      </c>
    </row>
    <row r="1610" spans="1:6" hidden="1">
      <c r="A1610" s="123"/>
      <c r="B1610" s="390">
        <f ca="1">IFERROR(INDIRECT($B$2&amp;"!"&amp;C1610&amp;D1610),"")</f>
        <v>0</v>
      </c>
      <c r="C1610" s="280" t="s">
        <v>130</v>
      </c>
      <c r="D1610" s="281">
        <f t="shared" ca="1" si="83"/>
        <v>53</v>
      </c>
      <c r="E1610" s="282">
        <v>12</v>
      </c>
      <c r="F1610" s="105" t="str" cm="1">
        <f t="array" aca="1" ref="F1610" ca="1">IF(OR(INDIRECT($B$2&amp;"!AM14")=$B$1422,B1610=0),"",REPT(" ",E1610)&amp;"displayFormat: "&amp;CHAR(34)&amp;"{0} Items"&amp;CHAR(34)&amp;",")</f>
        <v/>
      </c>
    </row>
    <row r="1611" spans="1:6" hidden="1">
      <c r="A1611" s="123" t="s">
        <v>772</v>
      </c>
      <c r="B1611" s="390">
        <f ca="1">IFERROR(INDIRECT($B$2&amp;"!"&amp;C1611&amp;D1611),"")</f>
        <v>0</v>
      </c>
      <c r="C1611" s="280" t="s">
        <v>132</v>
      </c>
      <c r="D1611" s="281">
        <f t="shared" ca="1" si="83"/>
        <v>53</v>
      </c>
      <c r="E1611" s="282">
        <v>12</v>
      </c>
      <c r="F1611" s="105" t="str" cm="1">
        <f t="array" aca="1" ref="F1611" ca="1">IF(OR(INDIRECT($B$2&amp;"!AM14")=$B$1422,B1611=0),"",REPT(" ",E1611)&amp;A1611&amp;CHAR(34)&amp;B1611&amp;CHAR(34)&amp;",")</f>
        <v/>
      </c>
    </row>
    <row r="1612" spans="1:6" hidden="1">
      <c r="A1612" s="123" t="s">
        <v>65</v>
      </c>
      <c r="B1612" s="390">
        <f ca="1">IFERROR(INDIRECT($B$2&amp;"!"&amp;C1612&amp;D1612),"")</f>
        <v>0</v>
      </c>
      <c r="C1612" s="280" t="s">
        <v>130</v>
      </c>
      <c r="D1612" s="281">
        <f t="shared" ca="1" si="83"/>
        <v>53</v>
      </c>
      <c r="E1612" s="282">
        <v>9</v>
      </c>
      <c r="F1612" s="105" t="str" cm="1">
        <f t="array" aca="1" ref="F1612" ca="1">IF(OR(INDIRECT($B$2&amp;"!AM14")=$B$1422,B1612=0),"",REPT(" ",E1612)&amp;"},")</f>
        <v/>
      </c>
    </row>
    <row r="1613" spans="1:6" hidden="1">
      <c r="A1613" s="123">
        <f ca="1">IFERROR(INDIRECT($B$2&amp;"!"&amp;"C"&amp;D1613),"")</f>
        <v>0</v>
      </c>
      <c r="B1613" s="390">
        <f ca="1">IFERROR(INDIRECT($B$2&amp;"!"&amp;C1613&amp;D1613),"")</f>
        <v>0</v>
      </c>
      <c r="C1613" s="281" t="s">
        <v>130</v>
      </c>
      <c r="D1613" s="281">
        <f t="shared" ca="1" si="83"/>
        <v>54</v>
      </c>
      <c r="E1613" s="282">
        <v>9</v>
      </c>
      <c r="F1613" s="105" t="str">
        <f ca="1">IF(B1613=0,"",REPT(" ",E1613)&amp;"{ column: "&amp;CHAR(34)&amp;A1613&amp;CHAR(34)&amp;",")</f>
        <v/>
      </c>
    </row>
    <row r="1614" spans="1:6" hidden="1">
      <c r="A1614" s="123"/>
      <c r="B1614" s="390" cm="1">
        <f t="array" aca="1" ref="B1614" ca="1">INDIRECT($B$2&amp;"!"&amp;C1614&amp;D1614)</f>
        <v>0</v>
      </c>
      <c r="C1614" s="280" t="s">
        <v>130</v>
      </c>
      <c r="D1614" s="281">
        <f t="shared" ca="1" si="83"/>
        <v>54</v>
      </c>
      <c r="E1614" s="282">
        <v>12</v>
      </c>
      <c r="F1614" s="105" t="str" cm="1">
        <f t="array" aca="1" ref="F1614" ca="1">IF(OR(INDIRECT($B$2&amp;"!AM14")=$B$1422,B1614=0),"",REPT(" ",E1614)&amp;"summaryType: "&amp;CHAR(34)&amp;B1614&amp;CHAR(34)&amp;",")</f>
        <v/>
      </c>
    </row>
    <row r="1615" spans="1:6" hidden="1">
      <c r="A1615" s="123"/>
      <c r="B1615" s="390">
        <f ca="1">IFERROR(INDIRECT($B$2&amp;"!"&amp;C1615&amp;D1615),"")</f>
        <v>0</v>
      </c>
      <c r="C1615" s="280" t="s">
        <v>130</v>
      </c>
      <c r="D1615" s="281">
        <f t="shared" ca="1" si="83"/>
        <v>54</v>
      </c>
      <c r="E1615" s="282">
        <v>12</v>
      </c>
      <c r="F1615" s="105" t="str" cm="1">
        <f t="array" aca="1" ref="F1615" ca="1">IF(OR(INDIRECT($B$2&amp;"!AM14")=$B$1422,B1615=0),"",REPT(" ",E1615)&amp;"displayFormat: "&amp;CHAR(34)&amp;"{0} Items"&amp;CHAR(34)&amp;",")</f>
        <v/>
      </c>
    </row>
    <row r="1616" spans="1:6" hidden="1">
      <c r="A1616" s="123" t="s">
        <v>772</v>
      </c>
      <c r="B1616" s="390">
        <f ca="1">IFERROR(INDIRECT($B$2&amp;"!"&amp;C1616&amp;D1616),"")</f>
        <v>0</v>
      </c>
      <c r="C1616" s="280" t="s">
        <v>132</v>
      </c>
      <c r="D1616" s="281">
        <f t="shared" ca="1" si="83"/>
        <v>54</v>
      </c>
      <c r="E1616" s="282">
        <v>12</v>
      </c>
      <c r="F1616" s="105" t="str" cm="1">
        <f t="array" aca="1" ref="F1616" ca="1">IF(OR(INDIRECT($B$2&amp;"!AM14")=$B$1422,B1616=0),"",REPT(" ",E1616)&amp;A1616&amp;CHAR(34)&amp;B1616&amp;CHAR(34)&amp;",")</f>
        <v/>
      </c>
    </row>
    <row r="1617" spans="1:6" hidden="1">
      <c r="A1617" s="123" t="s">
        <v>65</v>
      </c>
      <c r="B1617" s="390">
        <f ca="1">IFERROR(INDIRECT($B$2&amp;"!"&amp;C1617&amp;D1617),"")</f>
        <v>0</v>
      </c>
      <c r="C1617" s="280" t="s">
        <v>130</v>
      </c>
      <c r="D1617" s="281">
        <f t="shared" ca="1" si="83"/>
        <v>54</v>
      </c>
      <c r="E1617" s="282">
        <v>9</v>
      </c>
      <c r="F1617" s="105" t="str" cm="1">
        <f t="array" aca="1" ref="F1617" ca="1">IF(OR(INDIRECT($B$2&amp;"!AM14")=$B$1422,B1617=0),"",REPT(" ",E1617)&amp;"},")</f>
        <v/>
      </c>
    </row>
    <row r="1618" spans="1:6" hidden="1">
      <c r="A1618" s="123">
        <f ca="1">IFERROR(INDIRECT($B$2&amp;"!"&amp;"C"&amp;D1618),"")</f>
        <v>0</v>
      </c>
      <c r="B1618" s="390">
        <f ca="1">IFERROR(INDIRECT($B$2&amp;"!"&amp;C1618&amp;D1618),"")</f>
        <v>0</v>
      </c>
      <c r="C1618" s="281" t="s">
        <v>130</v>
      </c>
      <c r="D1618" s="281">
        <f t="shared" ca="1" si="83"/>
        <v>55</v>
      </c>
      <c r="E1618" s="282">
        <v>9</v>
      </c>
      <c r="F1618" s="105" t="str">
        <f ca="1">IF(B1618=0,"",REPT(" ",E1618)&amp;"{ column: "&amp;CHAR(34)&amp;A1618&amp;CHAR(34)&amp;",")</f>
        <v/>
      </c>
    </row>
    <row r="1619" spans="1:6" hidden="1">
      <c r="A1619" s="123"/>
      <c r="B1619" s="390" cm="1">
        <f t="array" aca="1" ref="B1619" ca="1">INDIRECT($B$2&amp;"!"&amp;C1619&amp;D1619)</f>
        <v>0</v>
      </c>
      <c r="C1619" s="280" t="s">
        <v>130</v>
      </c>
      <c r="D1619" s="281">
        <f t="shared" ca="1" si="83"/>
        <v>55</v>
      </c>
      <c r="E1619" s="282">
        <v>12</v>
      </c>
      <c r="F1619" s="105" t="str" cm="1">
        <f t="array" aca="1" ref="F1619" ca="1">IF(OR(INDIRECT($B$2&amp;"!AM14")=$B$1422,B1619=0),"",REPT(" ",E1619)&amp;"summaryType: "&amp;CHAR(34)&amp;B1619&amp;CHAR(34)&amp;",")</f>
        <v/>
      </c>
    </row>
    <row r="1620" spans="1:6" hidden="1">
      <c r="A1620" s="123"/>
      <c r="B1620" s="390">
        <f ca="1">IFERROR(INDIRECT($B$2&amp;"!"&amp;C1620&amp;D1620),"")</f>
        <v>0</v>
      </c>
      <c r="C1620" s="280" t="s">
        <v>130</v>
      </c>
      <c r="D1620" s="281">
        <f t="shared" ca="1" si="83"/>
        <v>55</v>
      </c>
      <c r="E1620" s="282">
        <v>12</v>
      </c>
      <c r="F1620" s="105" t="str" cm="1">
        <f t="array" aca="1" ref="F1620" ca="1">IF(OR(INDIRECT($B$2&amp;"!AM14")=$B$1422,B1620=0),"",REPT(" ",E1620)&amp;"displayFormat: "&amp;CHAR(34)&amp;"{0} Items"&amp;CHAR(34)&amp;",")</f>
        <v/>
      </c>
    </row>
    <row r="1621" spans="1:6" hidden="1">
      <c r="A1621" s="123" t="s">
        <v>772</v>
      </c>
      <c r="B1621" s="390">
        <f ca="1">IFERROR(INDIRECT($B$2&amp;"!"&amp;C1621&amp;D1621),"")</f>
        <v>0</v>
      </c>
      <c r="C1621" s="280" t="s">
        <v>132</v>
      </c>
      <c r="D1621" s="281">
        <f t="shared" ca="1" si="83"/>
        <v>55</v>
      </c>
      <c r="E1621" s="282">
        <v>12</v>
      </c>
      <c r="F1621" s="105" t="str" cm="1">
        <f t="array" aca="1" ref="F1621" ca="1">IF(OR(INDIRECT($B$2&amp;"!AM14")=$B$1422,B1621=0),"",REPT(" ",E1621)&amp;A1621&amp;CHAR(34)&amp;B1621&amp;CHAR(34)&amp;",")</f>
        <v/>
      </c>
    </row>
    <row r="1622" spans="1:6" hidden="1">
      <c r="A1622" s="123" t="s">
        <v>65</v>
      </c>
      <c r="B1622" s="390">
        <f ca="1">IFERROR(INDIRECT($B$2&amp;"!"&amp;C1622&amp;D1622),"")</f>
        <v>0</v>
      </c>
      <c r="C1622" s="280" t="s">
        <v>130</v>
      </c>
      <c r="D1622" s="281">
        <f t="shared" ca="1" si="83"/>
        <v>55</v>
      </c>
      <c r="E1622" s="282">
        <v>9</v>
      </c>
      <c r="F1622" s="105" t="str" cm="1">
        <f t="array" aca="1" ref="F1622" ca="1">IF(OR(INDIRECT($B$2&amp;"!AM14")=$B$1422,B1622=0),"",REPT(" ",E1622)&amp;"},")</f>
        <v/>
      </c>
    </row>
    <row r="1623" spans="1:6" hidden="1">
      <c r="A1623" s="123">
        <f ca="1">IFERROR(INDIRECT($B$2&amp;"!"&amp;"C"&amp;D1623),"")</f>
        <v>0</v>
      </c>
      <c r="B1623" s="390">
        <f ca="1">IFERROR(INDIRECT($B$2&amp;"!"&amp;C1623&amp;D1623),"")</f>
        <v>0</v>
      </c>
      <c r="C1623" s="281" t="s">
        <v>130</v>
      </c>
      <c r="D1623" s="281">
        <f t="shared" ca="1" si="83"/>
        <v>56</v>
      </c>
      <c r="E1623" s="282">
        <v>9</v>
      </c>
      <c r="F1623" s="105" t="str">
        <f ca="1">IF(B1623=0,"",REPT(" ",E1623)&amp;"{ column: "&amp;CHAR(34)&amp;A1623&amp;CHAR(34)&amp;",")</f>
        <v/>
      </c>
    </row>
    <row r="1624" spans="1:6" hidden="1">
      <c r="A1624" s="123"/>
      <c r="B1624" s="390" cm="1">
        <f t="array" aca="1" ref="B1624" ca="1">INDIRECT($B$2&amp;"!"&amp;C1624&amp;D1624)</f>
        <v>0</v>
      </c>
      <c r="C1624" s="280" t="s">
        <v>130</v>
      </c>
      <c r="D1624" s="281">
        <f t="shared" ca="1" si="83"/>
        <v>56</v>
      </c>
      <c r="E1624" s="282">
        <v>12</v>
      </c>
      <c r="F1624" s="105" t="str" cm="1">
        <f t="array" aca="1" ref="F1624" ca="1">IF(OR(INDIRECT($B$2&amp;"!AM14")=$B$1422,B1624=0),"",REPT(" ",E1624)&amp;"summaryType: "&amp;CHAR(34)&amp;B1624&amp;CHAR(34)&amp;",")</f>
        <v/>
      </c>
    </row>
    <row r="1625" spans="1:6" hidden="1">
      <c r="A1625" s="123"/>
      <c r="B1625" s="390">
        <f ca="1">IFERROR(INDIRECT($B$2&amp;"!"&amp;C1625&amp;D1625),"")</f>
        <v>0</v>
      </c>
      <c r="C1625" s="280" t="s">
        <v>130</v>
      </c>
      <c r="D1625" s="281">
        <f t="shared" ca="1" si="83"/>
        <v>56</v>
      </c>
      <c r="E1625" s="282">
        <v>12</v>
      </c>
      <c r="F1625" s="105" t="str" cm="1">
        <f t="array" aca="1" ref="F1625" ca="1">IF(OR(INDIRECT($B$2&amp;"!AM14")=$B$1422,B1625=0),"",REPT(" ",E1625)&amp;"displayFormat: "&amp;CHAR(34)&amp;"{0} Items"&amp;CHAR(34)&amp;",")</f>
        <v/>
      </c>
    </row>
    <row r="1626" spans="1:6" hidden="1">
      <c r="A1626" s="123" t="s">
        <v>772</v>
      </c>
      <c r="B1626" s="390">
        <f ca="1">IFERROR(INDIRECT($B$2&amp;"!"&amp;C1626&amp;D1626),"")</f>
        <v>0</v>
      </c>
      <c r="C1626" s="280" t="s">
        <v>132</v>
      </c>
      <c r="D1626" s="281">
        <f t="shared" ca="1" si="83"/>
        <v>56</v>
      </c>
      <c r="E1626" s="282">
        <v>12</v>
      </c>
      <c r="F1626" s="105" t="str" cm="1">
        <f t="array" aca="1" ref="F1626" ca="1">IF(OR(INDIRECT($B$2&amp;"!AM14")=$B$1422,B1626=0),"",REPT(" ",E1626)&amp;A1626&amp;CHAR(34)&amp;B1626&amp;CHAR(34)&amp;",")</f>
        <v/>
      </c>
    </row>
    <row r="1627" spans="1:6" hidden="1">
      <c r="A1627" s="123" t="s">
        <v>65</v>
      </c>
      <c r="B1627" s="390">
        <f ca="1">IFERROR(INDIRECT($B$2&amp;"!"&amp;C1627&amp;D1627),"")</f>
        <v>0</v>
      </c>
      <c r="C1627" s="280" t="s">
        <v>130</v>
      </c>
      <c r="D1627" s="281">
        <f t="shared" ref="D1627:D1690" ca="1" si="84">IF(TRIM(A1626)="N",1,0)+D1626</f>
        <v>56</v>
      </c>
      <c r="E1627" s="282">
        <v>9</v>
      </c>
      <c r="F1627" s="105" t="str" cm="1">
        <f t="array" aca="1" ref="F1627" ca="1">IF(OR(INDIRECT($B$2&amp;"!AM14")=$B$1422,B1627=0),"",REPT(" ",E1627)&amp;"},")</f>
        <v/>
      </c>
    </row>
    <row r="1628" spans="1:6" hidden="1">
      <c r="A1628" s="123">
        <f ca="1">IFERROR(INDIRECT($B$2&amp;"!"&amp;"C"&amp;D1628),"")</f>
        <v>0</v>
      </c>
      <c r="B1628" s="390">
        <f ca="1">IFERROR(INDIRECT($B$2&amp;"!"&amp;C1628&amp;D1628),"")</f>
        <v>0</v>
      </c>
      <c r="C1628" s="281" t="s">
        <v>130</v>
      </c>
      <c r="D1628" s="281">
        <f t="shared" ca="1" si="84"/>
        <v>57</v>
      </c>
      <c r="E1628" s="282">
        <v>9</v>
      </c>
      <c r="F1628" s="105" t="str">
        <f ca="1">IF(B1628=0,"",REPT(" ",E1628)&amp;"{ column: "&amp;CHAR(34)&amp;A1628&amp;CHAR(34)&amp;",")</f>
        <v/>
      </c>
    </row>
    <row r="1629" spans="1:6" hidden="1">
      <c r="A1629" s="123"/>
      <c r="B1629" s="390" cm="1">
        <f t="array" aca="1" ref="B1629" ca="1">INDIRECT($B$2&amp;"!"&amp;C1629&amp;D1629)</f>
        <v>0</v>
      </c>
      <c r="C1629" s="280" t="s">
        <v>130</v>
      </c>
      <c r="D1629" s="281">
        <f t="shared" ca="1" si="84"/>
        <v>57</v>
      </c>
      <c r="E1629" s="282">
        <v>12</v>
      </c>
      <c r="F1629" s="105" t="str" cm="1">
        <f t="array" aca="1" ref="F1629" ca="1">IF(OR(INDIRECT($B$2&amp;"!AM14")=$B$1422,B1629=0),"",REPT(" ",E1629)&amp;"summaryType: "&amp;CHAR(34)&amp;B1629&amp;CHAR(34)&amp;",")</f>
        <v/>
      </c>
    </row>
    <row r="1630" spans="1:6" hidden="1">
      <c r="A1630" s="123"/>
      <c r="B1630" s="390">
        <f ca="1">IFERROR(INDIRECT($B$2&amp;"!"&amp;C1630&amp;D1630),"")</f>
        <v>0</v>
      </c>
      <c r="C1630" s="280" t="s">
        <v>130</v>
      </c>
      <c r="D1630" s="281">
        <f t="shared" ca="1" si="84"/>
        <v>57</v>
      </c>
      <c r="E1630" s="282">
        <v>12</v>
      </c>
      <c r="F1630" s="105" t="str" cm="1">
        <f t="array" aca="1" ref="F1630" ca="1">IF(OR(INDIRECT($B$2&amp;"!AM14")=$B$1422,B1630=0),"",REPT(" ",E1630)&amp;"displayFormat: "&amp;CHAR(34)&amp;"{0} Items"&amp;CHAR(34)&amp;",")</f>
        <v/>
      </c>
    </row>
    <row r="1631" spans="1:6" hidden="1">
      <c r="A1631" s="123" t="s">
        <v>772</v>
      </c>
      <c r="B1631" s="390">
        <f ca="1">IFERROR(INDIRECT($B$2&amp;"!"&amp;C1631&amp;D1631),"")</f>
        <v>0</v>
      </c>
      <c r="C1631" s="280" t="s">
        <v>132</v>
      </c>
      <c r="D1631" s="281">
        <f t="shared" ca="1" si="84"/>
        <v>57</v>
      </c>
      <c r="E1631" s="282">
        <v>12</v>
      </c>
      <c r="F1631" s="105" t="str" cm="1">
        <f t="array" aca="1" ref="F1631" ca="1">IF(OR(INDIRECT($B$2&amp;"!AM14")=$B$1422,B1631=0),"",REPT(" ",E1631)&amp;A1631&amp;CHAR(34)&amp;B1631&amp;CHAR(34)&amp;",")</f>
        <v/>
      </c>
    </row>
    <row r="1632" spans="1:6" hidden="1">
      <c r="A1632" s="123" t="s">
        <v>65</v>
      </c>
      <c r="B1632" s="390">
        <f ca="1">IFERROR(INDIRECT($B$2&amp;"!"&amp;C1632&amp;D1632),"")</f>
        <v>0</v>
      </c>
      <c r="C1632" s="280" t="s">
        <v>130</v>
      </c>
      <c r="D1632" s="281">
        <f t="shared" ca="1" si="84"/>
        <v>57</v>
      </c>
      <c r="E1632" s="282">
        <v>9</v>
      </c>
      <c r="F1632" s="105" t="str" cm="1">
        <f t="array" aca="1" ref="F1632" ca="1">IF(OR(INDIRECT($B$2&amp;"!AM14")=$B$1422,B1632=0),"",REPT(" ",E1632)&amp;"},")</f>
        <v/>
      </c>
    </row>
    <row r="1633" spans="1:6" hidden="1">
      <c r="A1633" s="123">
        <f ca="1">IFERROR(INDIRECT($B$2&amp;"!"&amp;"C"&amp;D1633),"")</f>
        <v>0</v>
      </c>
      <c r="B1633" s="390">
        <f ca="1">IFERROR(INDIRECT($B$2&amp;"!"&amp;C1633&amp;D1633),"")</f>
        <v>0</v>
      </c>
      <c r="C1633" s="281" t="s">
        <v>130</v>
      </c>
      <c r="D1633" s="281">
        <f t="shared" ca="1" si="84"/>
        <v>58</v>
      </c>
      <c r="E1633" s="282">
        <v>9</v>
      </c>
      <c r="F1633" s="105" t="str">
        <f ca="1">IF(B1633=0,"",REPT(" ",E1633)&amp;"{ column: "&amp;CHAR(34)&amp;A1633&amp;CHAR(34)&amp;",")</f>
        <v/>
      </c>
    </row>
    <row r="1634" spans="1:6" hidden="1">
      <c r="A1634" s="123"/>
      <c r="B1634" s="390" cm="1">
        <f t="array" aca="1" ref="B1634" ca="1">INDIRECT($B$2&amp;"!"&amp;C1634&amp;D1634)</f>
        <v>0</v>
      </c>
      <c r="C1634" s="280" t="s">
        <v>130</v>
      </c>
      <c r="D1634" s="281">
        <f t="shared" ca="1" si="84"/>
        <v>58</v>
      </c>
      <c r="E1634" s="282">
        <v>12</v>
      </c>
      <c r="F1634" s="105" t="str" cm="1">
        <f t="array" aca="1" ref="F1634" ca="1">IF(OR(INDIRECT($B$2&amp;"!AM14")=$B$1422,B1634=0),"",REPT(" ",E1634)&amp;"summaryType: "&amp;CHAR(34)&amp;B1634&amp;CHAR(34)&amp;",")</f>
        <v/>
      </c>
    </row>
    <row r="1635" spans="1:6" hidden="1">
      <c r="A1635" s="123"/>
      <c r="B1635" s="390">
        <f ca="1">IFERROR(INDIRECT($B$2&amp;"!"&amp;C1635&amp;D1635),"")</f>
        <v>0</v>
      </c>
      <c r="C1635" s="280" t="s">
        <v>130</v>
      </c>
      <c r="D1635" s="281">
        <f t="shared" ca="1" si="84"/>
        <v>58</v>
      </c>
      <c r="E1635" s="282">
        <v>12</v>
      </c>
      <c r="F1635" s="105" t="str" cm="1">
        <f t="array" aca="1" ref="F1635" ca="1">IF(OR(INDIRECT($B$2&amp;"!AM14")=$B$1422,B1635=0),"",REPT(" ",E1635)&amp;"displayFormat: "&amp;CHAR(34)&amp;"{0} Items"&amp;CHAR(34)&amp;",")</f>
        <v/>
      </c>
    </row>
    <row r="1636" spans="1:6" hidden="1">
      <c r="A1636" s="123" t="s">
        <v>772</v>
      </c>
      <c r="B1636" s="390">
        <f ca="1">IFERROR(INDIRECT($B$2&amp;"!"&amp;C1636&amp;D1636),"")</f>
        <v>0</v>
      </c>
      <c r="C1636" s="280" t="s">
        <v>132</v>
      </c>
      <c r="D1636" s="281">
        <f t="shared" ca="1" si="84"/>
        <v>58</v>
      </c>
      <c r="E1636" s="282">
        <v>12</v>
      </c>
      <c r="F1636" s="105" t="str" cm="1">
        <f t="array" aca="1" ref="F1636" ca="1">IF(OR(INDIRECT($B$2&amp;"!AM14")=$B$1422,B1636=0),"",REPT(" ",E1636)&amp;A1636&amp;CHAR(34)&amp;B1636&amp;CHAR(34)&amp;",")</f>
        <v/>
      </c>
    </row>
    <row r="1637" spans="1:6" hidden="1">
      <c r="A1637" s="123" t="s">
        <v>65</v>
      </c>
      <c r="B1637" s="390">
        <f ca="1">IFERROR(INDIRECT($B$2&amp;"!"&amp;C1637&amp;D1637),"")</f>
        <v>0</v>
      </c>
      <c r="C1637" s="280" t="s">
        <v>130</v>
      </c>
      <c r="D1637" s="281">
        <f t="shared" ca="1" si="84"/>
        <v>58</v>
      </c>
      <c r="E1637" s="282">
        <v>9</v>
      </c>
      <c r="F1637" s="105" t="str" cm="1">
        <f t="array" aca="1" ref="F1637" ca="1">IF(OR(INDIRECT($B$2&amp;"!AM14")=$B$1422,B1637=0),"",REPT(" ",E1637)&amp;"},")</f>
        <v/>
      </c>
    </row>
    <row r="1638" spans="1:6" hidden="1">
      <c r="A1638" s="123">
        <f ca="1">IFERROR(INDIRECT($B$2&amp;"!"&amp;"C"&amp;D1638),"")</f>
        <v>0</v>
      </c>
      <c r="B1638" s="390">
        <f ca="1">IFERROR(INDIRECT($B$2&amp;"!"&amp;C1638&amp;D1638),"")</f>
        <v>0</v>
      </c>
      <c r="C1638" s="281" t="s">
        <v>130</v>
      </c>
      <c r="D1638" s="281">
        <f t="shared" ca="1" si="84"/>
        <v>59</v>
      </c>
      <c r="E1638" s="282">
        <v>9</v>
      </c>
      <c r="F1638" s="105" t="str">
        <f ca="1">IF(B1638=0,"",REPT(" ",E1638)&amp;"{ column: "&amp;CHAR(34)&amp;A1638&amp;CHAR(34)&amp;",")</f>
        <v/>
      </c>
    </row>
    <row r="1639" spans="1:6" hidden="1">
      <c r="A1639" s="123"/>
      <c r="B1639" s="390" cm="1">
        <f t="array" aca="1" ref="B1639" ca="1">INDIRECT($B$2&amp;"!"&amp;C1639&amp;D1639)</f>
        <v>0</v>
      </c>
      <c r="C1639" s="280" t="s">
        <v>130</v>
      </c>
      <c r="D1639" s="281">
        <f t="shared" ca="1" si="84"/>
        <v>59</v>
      </c>
      <c r="E1639" s="282">
        <v>12</v>
      </c>
      <c r="F1639" s="105" t="str" cm="1">
        <f t="array" aca="1" ref="F1639" ca="1">IF(OR(INDIRECT($B$2&amp;"!AM14")=$B$1422,B1639=0),"",REPT(" ",E1639)&amp;"summaryType: "&amp;CHAR(34)&amp;B1639&amp;CHAR(34)&amp;",")</f>
        <v/>
      </c>
    </row>
    <row r="1640" spans="1:6" hidden="1">
      <c r="A1640" s="123"/>
      <c r="B1640" s="390">
        <f ca="1">IFERROR(INDIRECT($B$2&amp;"!"&amp;C1640&amp;D1640),"")</f>
        <v>0</v>
      </c>
      <c r="C1640" s="280" t="s">
        <v>130</v>
      </c>
      <c r="D1640" s="281">
        <f t="shared" ca="1" si="84"/>
        <v>59</v>
      </c>
      <c r="E1640" s="282">
        <v>12</v>
      </c>
      <c r="F1640" s="105" t="str" cm="1">
        <f t="array" aca="1" ref="F1640" ca="1">IF(OR(INDIRECT($B$2&amp;"!AM14")=$B$1422,B1640=0),"",REPT(" ",E1640)&amp;"displayFormat: "&amp;CHAR(34)&amp;"{0} Items"&amp;CHAR(34)&amp;",")</f>
        <v/>
      </c>
    </row>
    <row r="1641" spans="1:6" hidden="1">
      <c r="A1641" s="123" t="s">
        <v>772</v>
      </c>
      <c r="B1641" s="390">
        <f ca="1">IFERROR(INDIRECT($B$2&amp;"!"&amp;C1641&amp;D1641),"")</f>
        <v>0</v>
      </c>
      <c r="C1641" s="280" t="s">
        <v>132</v>
      </c>
      <c r="D1641" s="281">
        <f t="shared" ca="1" si="84"/>
        <v>59</v>
      </c>
      <c r="E1641" s="282">
        <v>12</v>
      </c>
      <c r="F1641" s="105" t="str" cm="1">
        <f t="array" aca="1" ref="F1641" ca="1">IF(OR(INDIRECT($B$2&amp;"!AM14")=$B$1422,B1641=0),"",REPT(" ",E1641)&amp;A1641&amp;CHAR(34)&amp;B1641&amp;CHAR(34)&amp;",")</f>
        <v/>
      </c>
    </row>
    <row r="1642" spans="1:6" hidden="1">
      <c r="A1642" s="123" t="s">
        <v>65</v>
      </c>
      <c r="B1642" s="390">
        <f ca="1">IFERROR(INDIRECT($B$2&amp;"!"&amp;C1642&amp;D1642),"")</f>
        <v>0</v>
      </c>
      <c r="C1642" s="280" t="s">
        <v>130</v>
      </c>
      <c r="D1642" s="281">
        <f t="shared" ca="1" si="84"/>
        <v>59</v>
      </c>
      <c r="E1642" s="282">
        <v>9</v>
      </c>
      <c r="F1642" s="105" t="str" cm="1">
        <f t="array" aca="1" ref="F1642" ca="1">IF(OR(INDIRECT($B$2&amp;"!AM14")=$B$1422,B1642=0),"",REPT(" ",E1642)&amp;"},")</f>
        <v/>
      </c>
    </row>
    <row r="1643" spans="1:6" hidden="1">
      <c r="A1643" s="123">
        <f ca="1">IFERROR(INDIRECT($B$2&amp;"!"&amp;"C"&amp;D1643),"")</f>
        <v>0</v>
      </c>
      <c r="B1643" s="390">
        <f ca="1">IFERROR(INDIRECT($B$2&amp;"!"&amp;C1643&amp;D1643),"")</f>
        <v>0</v>
      </c>
      <c r="C1643" s="281" t="s">
        <v>130</v>
      </c>
      <c r="D1643" s="281">
        <f t="shared" ca="1" si="84"/>
        <v>60</v>
      </c>
      <c r="E1643" s="282">
        <v>9</v>
      </c>
      <c r="F1643" s="105" t="str">
        <f ca="1">IF(B1643=0,"",REPT(" ",E1643)&amp;"{ column: "&amp;CHAR(34)&amp;A1643&amp;CHAR(34)&amp;",")</f>
        <v/>
      </c>
    </row>
    <row r="1644" spans="1:6" hidden="1">
      <c r="A1644" s="123"/>
      <c r="B1644" s="390" cm="1">
        <f t="array" aca="1" ref="B1644" ca="1">INDIRECT($B$2&amp;"!"&amp;C1644&amp;D1644)</f>
        <v>0</v>
      </c>
      <c r="C1644" s="280" t="s">
        <v>130</v>
      </c>
      <c r="D1644" s="281">
        <f t="shared" ca="1" si="84"/>
        <v>60</v>
      </c>
      <c r="E1644" s="282">
        <v>12</v>
      </c>
      <c r="F1644" s="105" t="str" cm="1">
        <f t="array" aca="1" ref="F1644" ca="1">IF(OR(INDIRECT($B$2&amp;"!AM14")=$B$1422,B1644=0),"",REPT(" ",E1644)&amp;"summaryType: "&amp;CHAR(34)&amp;B1644&amp;CHAR(34)&amp;",")</f>
        <v/>
      </c>
    </row>
    <row r="1645" spans="1:6" hidden="1">
      <c r="A1645" s="123"/>
      <c r="B1645" s="390">
        <f ca="1">IFERROR(INDIRECT($B$2&amp;"!"&amp;C1645&amp;D1645),"")</f>
        <v>0</v>
      </c>
      <c r="C1645" s="280" t="s">
        <v>130</v>
      </c>
      <c r="D1645" s="281">
        <f t="shared" ca="1" si="84"/>
        <v>60</v>
      </c>
      <c r="E1645" s="282">
        <v>12</v>
      </c>
      <c r="F1645" s="105" t="str" cm="1">
        <f t="array" aca="1" ref="F1645" ca="1">IF(OR(INDIRECT($B$2&amp;"!AM14")=$B$1422,B1645=0),"",REPT(" ",E1645)&amp;"displayFormat: "&amp;CHAR(34)&amp;"{0} Items"&amp;CHAR(34)&amp;",")</f>
        <v/>
      </c>
    </row>
    <row r="1646" spans="1:6" hidden="1">
      <c r="A1646" s="123" t="s">
        <v>772</v>
      </c>
      <c r="B1646" s="390">
        <f ca="1">IFERROR(INDIRECT($B$2&amp;"!"&amp;C1646&amp;D1646),"")</f>
        <v>0</v>
      </c>
      <c r="C1646" s="280" t="s">
        <v>132</v>
      </c>
      <c r="D1646" s="281">
        <f t="shared" ca="1" si="84"/>
        <v>60</v>
      </c>
      <c r="E1646" s="282">
        <v>12</v>
      </c>
      <c r="F1646" s="105" t="str" cm="1">
        <f t="array" aca="1" ref="F1646" ca="1">IF(OR(INDIRECT($B$2&amp;"!AM14")=$B$1422,B1646=0),"",REPT(" ",E1646)&amp;A1646&amp;CHAR(34)&amp;B1646&amp;CHAR(34)&amp;",")</f>
        <v/>
      </c>
    </row>
    <row r="1647" spans="1:6" hidden="1">
      <c r="A1647" s="123" t="s">
        <v>65</v>
      </c>
      <c r="B1647" s="390">
        <f ca="1">IFERROR(INDIRECT($B$2&amp;"!"&amp;C1647&amp;D1647),"")</f>
        <v>0</v>
      </c>
      <c r="C1647" s="280" t="s">
        <v>130</v>
      </c>
      <c r="D1647" s="281">
        <f t="shared" ca="1" si="84"/>
        <v>60</v>
      </c>
      <c r="E1647" s="282">
        <v>9</v>
      </c>
      <c r="F1647" s="105" t="str" cm="1">
        <f t="array" aca="1" ref="F1647" ca="1">IF(OR(INDIRECT($B$2&amp;"!AM14")=$B$1422,B1647=0),"",REPT(" ",E1647)&amp;"},")</f>
        <v/>
      </c>
    </row>
    <row r="1648" spans="1:6" hidden="1">
      <c r="A1648" s="123">
        <f ca="1">IFERROR(INDIRECT($B$2&amp;"!"&amp;"C"&amp;D1648),"")</f>
        <v>0</v>
      </c>
      <c r="B1648" s="390">
        <f ca="1">IFERROR(INDIRECT($B$2&amp;"!"&amp;C1648&amp;D1648),"")</f>
        <v>0</v>
      </c>
      <c r="C1648" s="281" t="s">
        <v>130</v>
      </c>
      <c r="D1648" s="281">
        <f t="shared" ca="1" si="84"/>
        <v>61</v>
      </c>
      <c r="E1648" s="282">
        <v>9</v>
      </c>
      <c r="F1648" s="105" t="str">
        <f ca="1">IF(B1648=0,"",REPT(" ",E1648)&amp;"{ column: "&amp;CHAR(34)&amp;A1648&amp;CHAR(34)&amp;",")</f>
        <v/>
      </c>
    </row>
    <row r="1649" spans="1:6" hidden="1">
      <c r="A1649" s="123"/>
      <c r="B1649" s="390" cm="1">
        <f t="array" aca="1" ref="B1649" ca="1">INDIRECT($B$2&amp;"!"&amp;C1649&amp;D1649)</f>
        <v>0</v>
      </c>
      <c r="C1649" s="280" t="s">
        <v>130</v>
      </c>
      <c r="D1649" s="281">
        <f t="shared" ca="1" si="84"/>
        <v>61</v>
      </c>
      <c r="E1649" s="282">
        <v>12</v>
      </c>
      <c r="F1649" s="105" t="str" cm="1">
        <f t="array" aca="1" ref="F1649" ca="1">IF(OR(INDIRECT($B$2&amp;"!AM14")=$B$1422,B1649=0),"",REPT(" ",E1649)&amp;"summaryType: "&amp;CHAR(34)&amp;B1649&amp;CHAR(34)&amp;",")</f>
        <v/>
      </c>
    </row>
    <row r="1650" spans="1:6" hidden="1">
      <c r="A1650" s="123"/>
      <c r="B1650" s="390">
        <f ca="1">IFERROR(INDIRECT($B$2&amp;"!"&amp;C1650&amp;D1650),"")</f>
        <v>0</v>
      </c>
      <c r="C1650" s="280" t="s">
        <v>130</v>
      </c>
      <c r="D1650" s="281">
        <f t="shared" ca="1" si="84"/>
        <v>61</v>
      </c>
      <c r="E1650" s="282">
        <v>12</v>
      </c>
      <c r="F1650" s="105" t="str" cm="1">
        <f t="array" aca="1" ref="F1650" ca="1">IF(OR(INDIRECT($B$2&amp;"!AM14")=$B$1422,B1650=0),"",REPT(" ",E1650)&amp;"displayFormat: "&amp;CHAR(34)&amp;"{0} Items"&amp;CHAR(34)&amp;",")</f>
        <v/>
      </c>
    </row>
    <row r="1651" spans="1:6" hidden="1">
      <c r="A1651" s="123" t="s">
        <v>772</v>
      </c>
      <c r="B1651" s="390">
        <f ca="1">IFERROR(INDIRECT($B$2&amp;"!"&amp;C1651&amp;D1651),"")</f>
        <v>0</v>
      </c>
      <c r="C1651" s="280" t="s">
        <v>132</v>
      </c>
      <c r="D1651" s="281">
        <f t="shared" ca="1" si="84"/>
        <v>61</v>
      </c>
      <c r="E1651" s="282">
        <v>12</v>
      </c>
      <c r="F1651" s="105" t="str" cm="1">
        <f t="array" aca="1" ref="F1651" ca="1">IF(OR(INDIRECT($B$2&amp;"!AM14")=$B$1422,B1651=0),"",REPT(" ",E1651)&amp;A1651&amp;CHAR(34)&amp;B1651&amp;CHAR(34)&amp;",")</f>
        <v/>
      </c>
    </row>
    <row r="1652" spans="1:6" hidden="1">
      <c r="A1652" s="123" t="s">
        <v>65</v>
      </c>
      <c r="B1652" s="390">
        <f ca="1">IFERROR(INDIRECT($B$2&amp;"!"&amp;C1652&amp;D1652),"")</f>
        <v>0</v>
      </c>
      <c r="C1652" s="280" t="s">
        <v>130</v>
      </c>
      <c r="D1652" s="281">
        <f t="shared" ca="1" si="84"/>
        <v>61</v>
      </c>
      <c r="E1652" s="282">
        <v>9</v>
      </c>
      <c r="F1652" s="105" t="str" cm="1">
        <f t="array" aca="1" ref="F1652" ca="1">IF(OR(INDIRECT($B$2&amp;"!AM14")=$B$1422,B1652=0),"",REPT(" ",E1652)&amp;"},")</f>
        <v/>
      </c>
    </row>
    <row r="1653" spans="1:6" hidden="1">
      <c r="A1653" s="123">
        <f ca="1">IFERROR(INDIRECT($B$2&amp;"!"&amp;"C"&amp;D1653),"")</f>
        <v>0</v>
      </c>
      <c r="B1653" s="390">
        <f ca="1">IFERROR(INDIRECT($B$2&amp;"!"&amp;C1653&amp;D1653),"")</f>
        <v>0</v>
      </c>
      <c r="C1653" s="281" t="s">
        <v>130</v>
      </c>
      <c r="D1653" s="281">
        <f t="shared" ca="1" si="84"/>
        <v>62</v>
      </c>
      <c r="E1653" s="282">
        <v>9</v>
      </c>
      <c r="F1653" s="105" t="str">
        <f ca="1">IF(B1653=0,"",REPT(" ",E1653)&amp;"{ column: "&amp;CHAR(34)&amp;A1653&amp;CHAR(34)&amp;",")</f>
        <v/>
      </c>
    </row>
    <row r="1654" spans="1:6" hidden="1">
      <c r="A1654" s="123"/>
      <c r="B1654" s="390" cm="1">
        <f t="array" aca="1" ref="B1654" ca="1">INDIRECT($B$2&amp;"!"&amp;C1654&amp;D1654)</f>
        <v>0</v>
      </c>
      <c r="C1654" s="280" t="s">
        <v>130</v>
      </c>
      <c r="D1654" s="281">
        <f t="shared" ca="1" si="84"/>
        <v>62</v>
      </c>
      <c r="E1654" s="282">
        <v>12</v>
      </c>
      <c r="F1654" s="105" t="str" cm="1">
        <f t="array" aca="1" ref="F1654" ca="1">IF(OR(INDIRECT($B$2&amp;"!AM14")=$B$1422,B1654=0),"",REPT(" ",E1654)&amp;"summaryType: "&amp;CHAR(34)&amp;B1654&amp;CHAR(34)&amp;",")</f>
        <v/>
      </c>
    </row>
    <row r="1655" spans="1:6" hidden="1">
      <c r="A1655" s="123"/>
      <c r="B1655" s="390">
        <f ca="1">IFERROR(INDIRECT($B$2&amp;"!"&amp;C1655&amp;D1655),"")</f>
        <v>0</v>
      </c>
      <c r="C1655" s="280" t="s">
        <v>130</v>
      </c>
      <c r="D1655" s="281">
        <f t="shared" ca="1" si="84"/>
        <v>62</v>
      </c>
      <c r="E1655" s="282">
        <v>12</v>
      </c>
      <c r="F1655" s="105" t="str" cm="1">
        <f t="array" aca="1" ref="F1655" ca="1">IF(OR(INDIRECT($B$2&amp;"!AM14")=$B$1422,B1655=0),"",REPT(" ",E1655)&amp;"displayFormat: "&amp;CHAR(34)&amp;"{0} Items"&amp;CHAR(34)&amp;",")</f>
        <v/>
      </c>
    </row>
    <row r="1656" spans="1:6" hidden="1">
      <c r="A1656" s="123" t="s">
        <v>772</v>
      </c>
      <c r="B1656" s="390">
        <f ca="1">IFERROR(INDIRECT($B$2&amp;"!"&amp;C1656&amp;D1656),"")</f>
        <v>0</v>
      </c>
      <c r="C1656" s="280" t="s">
        <v>132</v>
      </c>
      <c r="D1656" s="281">
        <f t="shared" ca="1" si="84"/>
        <v>62</v>
      </c>
      <c r="E1656" s="282">
        <v>12</v>
      </c>
      <c r="F1656" s="105" t="str" cm="1">
        <f t="array" aca="1" ref="F1656" ca="1">IF(OR(INDIRECT($B$2&amp;"!AM14")=$B$1422,B1656=0),"",REPT(" ",E1656)&amp;A1656&amp;CHAR(34)&amp;B1656&amp;CHAR(34)&amp;",")</f>
        <v/>
      </c>
    </row>
    <row r="1657" spans="1:6" hidden="1">
      <c r="A1657" s="123" t="s">
        <v>65</v>
      </c>
      <c r="B1657" s="390">
        <f ca="1">IFERROR(INDIRECT($B$2&amp;"!"&amp;C1657&amp;D1657),"")</f>
        <v>0</v>
      </c>
      <c r="C1657" s="280" t="s">
        <v>130</v>
      </c>
      <c r="D1657" s="281">
        <f t="shared" ca="1" si="84"/>
        <v>62</v>
      </c>
      <c r="E1657" s="282">
        <v>9</v>
      </c>
      <c r="F1657" s="105" t="str" cm="1">
        <f t="array" aca="1" ref="F1657" ca="1">IF(OR(INDIRECT($B$2&amp;"!AM14")=$B$1422,B1657=0),"",REPT(" ",E1657)&amp;"},")</f>
        <v/>
      </c>
    </row>
    <row r="1658" spans="1:6" hidden="1">
      <c r="A1658" s="123">
        <f ca="1">IFERROR(INDIRECT($B$2&amp;"!"&amp;"C"&amp;D1658),"")</f>
        <v>0</v>
      </c>
      <c r="B1658" s="390">
        <f ca="1">IFERROR(INDIRECT($B$2&amp;"!"&amp;C1658&amp;D1658),"")</f>
        <v>0</v>
      </c>
      <c r="C1658" s="281" t="s">
        <v>130</v>
      </c>
      <c r="D1658" s="281">
        <f t="shared" ca="1" si="84"/>
        <v>63</v>
      </c>
      <c r="E1658" s="282">
        <v>9</v>
      </c>
      <c r="F1658" s="105" t="str">
        <f ca="1">IF(B1658=0,"",REPT(" ",E1658)&amp;"{ column: "&amp;CHAR(34)&amp;A1658&amp;CHAR(34)&amp;",")</f>
        <v/>
      </c>
    </row>
    <row r="1659" spans="1:6" hidden="1">
      <c r="A1659" s="123"/>
      <c r="B1659" s="390" cm="1">
        <f t="array" aca="1" ref="B1659" ca="1">INDIRECT($B$2&amp;"!"&amp;C1659&amp;D1659)</f>
        <v>0</v>
      </c>
      <c r="C1659" s="280" t="s">
        <v>130</v>
      </c>
      <c r="D1659" s="281">
        <f t="shared" ca="1" si="84"/>
        <v>63</v>
      </c>
      <c r="E1659" s="282">
        <v>12</v>
      </c>
      <c r="F1659" s="105" t="str" cm="1">
        <f t="array" aca="1" ref="F1659" ca="1">IF(OR(INDIRECT($B$2&amp;"!AM14")=$B$1422,B1659=0),"",REPT(" ",E1659)&amp;"summaryType: "&amp;CHAR(34)&amp;B1659&amp;CHAR(34)&amp;",")</f>
        <v/>
      </c>
    </row>
    <row r="1660" spans="1:6" hidden="1">
      <c r="A1660" s="123"/>
      <c r="B1660" s="390">
        <f ca="1">IFERROR(INDIRECT($B$2&amp;"!"&amp;C1660&amp;D1660),"")</f>
        <v>0</v>
      </c>
      <c r="C1660" s="280" t="s">
        <v>130</v>
      </c>
      <c r="D1660" s="281">
        <f t="shared" ca="1" si="84"/>
        <v>63</v>
      </c>
      <c r="E1660" s="282">
        <v>12</v>
      </c>
      <c r="F1660" s="105" t="str" cm="1">
        <f t="array" aca="1" ref="F1660" ca="1">IF(OR(INDIRECT($B$2&amp;"!AM14")=$B$1422,B1660=0),"",REPT(" ",E1660)&amp;"displayFormat: "&amp;CHAR(34)&amp;"{0} Items"&amp;CHAR(34)&amp;",")</f>
        <v/>
      </c>
    </row>
    <row r="1661" spans="1:6" hidden="1">
      <c r="A1661" s="123" t="s">
        <v>772</v>
      </c>
      <c r="B1661" s="390">
        <f ca="1">IFERROR(INDIRECT($B$2&amp;"!"&amp;C1661&amp;D1661),"")</f>
        <v>0</v>
      </c>
      <c r="C1661" s="280" t="s">
        <v>132</v>
      </c>
      <c r="D1661" s="281">
        <f t="shared" ca="1" si="84"/>
        <v>63</v>
      </c>
      <c r="E1661" s="282">
        <v>12</v>
      </c>
      <c r="F1661" s="105" t="str" cm="1">
        <f t="array" aca="1" ref="F1661" ca="1">IF(OR(INDIRECT($B$2&amp;"!AM14")=$B$1422,B1661=0),"",REPT(" ",E1661)&amp;A1661&amp;CHAR(34)&amp;B1661&amp;CHAR(34)&amp;",")</f>
        <v/>
      </c>
    </row>
    <row r="1662" spans="1:6" hidden="1">
      <c r="A1662" s="123" t="s">
        <v>65</v>
      </c>
      <c r="B1662" s="390">
        <f ca="1">IFERROR(INDIRECT($B$2&amp;"!"&amp;C1662&amp;D1662),"")</f>
        <v>0</v>
      </c>
      <c r="C1662" s="280" t="s">
        <v>130</v>
      </c>
      <c r="D1662" s="281">
        <f t="shared" ca="1" si="84"/>
        <v>63</v>
      </c>
      <c r="E1662" s="282">
        <v>9</v>
      </c>
      <c r="F1662" s="105" t="str" cm="1">
        <f t="array" aca="1" ref="F1662" ca="1">IF(OR(INDIRECT($B$2&amp;"!AM14")=$B$1422,B1662=0),"",REPT(" ",E1662)&amp;"},")</f>
        <v/>
      </c>
    </row>
    <row r="1663" spans="1:6" hidden="1">
      <c r="A1663" s="123">
        <f ca="1">IFERROR(INDIRECT($B$2&amp;"!"&amp;"C"&amp;D1663),"")</f>
        <v>0</v>
      </c>
      <c r="B1663" s="390">
        <f ca="1">IFERROR(INDIRECT($B$2&amp;"!"&amp;C1663&amp;D1663),"")</f>
        <v>0</v>
      </c>
      <c r="C1663" s="281" t="s">
        <v>130</v>
      </c>
      <c r="D1663" s="281">
        <f t="shared" ca="1" si="84"/>
        <v>64</v>
      </c>
      <c r="E1663" s="282">
        <v>9</v>
      </c>
      <c r="F1663" s="105" t="str">
        <f ca="1">IF(B1663=0,"",REPT(" ",E1663)&amp;"{ column: "&amp;CHAR(34)&amp;A1663&amp;CHAR(34)&amp;",")</f>
        <v/>
      </c>
    </row>
    <row r="1664" spans="1:6" hidden="1">
      <c r="A1664" s="123"/>
      <c r="B1664" s="390" cm="1">
        <f t="array" aca="1" ref="B1664" ca="1">INDIRECT($B$2&amp;"!"&amp;C1664&amp;D1664)</f>
        <v>0</v>
      </c>
      <c r="C1664" s="280" t="s">
        <v>130</v>
      </c>
      <c r="D1664" s="281">
        <f t="shared" ca="1" si="84"/>
        <v>64</v>
      </c>
      <c r="E1664" s="282">
        <v>12</v>
      </c>
      <c r="F1664" s="105" t="str" cm="1">
        <f t="array" aca="1" ref="F1664" ca="1">IF(OR(INDIRECT($B$2&amp;"!AM14")=$B$1422,B1664=0),"",REPT(" ",E1664)&amp;"summaryType: "&amp;CHAR(34)&amp;B1664&amp;CHAR(34)&amp;",")</f>
        <v/>
      </c>
    </row>
    <row r="1665" spans="1:6" hidden="1">
      <c r="A1665" s="123"/>
      <c r="B1665" s="390">
        <f ca="1">IFERROR(INDIRECT($B$2&amp;"!"&amp;C1665&amp;D1665),"")</f>
        <v>0</v>
      </c>
      <c r="C1665" s="280" t="s">
        <v>130</v>
      </c>
      <c r="D1665" s="281">
        <f t="shared" ca="1" si="84"/>
        <v>64</v>
      </c>
      <c r="E1665" s="282">
        <v>12</v>
      </c>
      <c r="F1665" s="105" t="str" cm="1">
        <f t="array" aca="1" ref="F1665" ca="1">IF(OR(INDIRECT($B$2&amp;"!AM14")=$B$1422,B1665=0),"",REPT(" ",E1665)&amp;"displayFormat: "&amp;CHAR(34)&amp;"{0} Items"&amp;CHAR(34)&amp;",")</f>
        <v/>
      </c>
    </row>
    <row r="1666" spans="1:6" hidden="1">
      <c r="A1666" s="123" t="s">
        <v>772</v>
      </c>
      <c r="B1666" s="390">
        <f ca="1">IFERROR(INDIRECT($B$2&amp;"!"&amp;C1666&amp;D1666),"")</f>
        <v>0</v>
      </c>
      <c r="C1666" s="280" t="s">
        <v>132</v>
      </c>
      <c r="D1666" s="281">
        <f t="shared" ca="1" si="84"/>
        <v>64</v>
      </c>
      <c r="E1666" s="282">
        <v>12</v>
      </c>
      <c r="F1666" s="105" t="str" cm="1">
        <f t="array" aca="1" ref="F1666" ca="1">IF(OR(INDIRECT($B$2&amp;"!AM14")=$B$1422,B1666=0),"",REPT(" ",E1666)&amp;A1666&amp;CHAR(34)&amp;B1666&amp;CHAR(34)&amp;",")</f>
        <v/>
      </c>
    </row>
    <row r="1667" spans="1:6" hidden="1">
      <c r="A1667" s="123" t="s">
        <v>65</v>
      </c>
      <c r="B1667" s="390">
        <f ca="1">IFERROR(INDIRECT($B$2&amp;"!"&amp;C1667&amp;D1667),"")</f>
        <v>0</v>
      </c>
      <c r="C1667" s="280" t="s">
        <v>130</v>
      </c>
      <c r="D1667" s="281">
        <f t="shared" ca="1" si="84"/>
        <v>64</v>
      </c>
      <c r="E1667" s="282">
        <v>9</v>
      </c>
      <c r="F1667" s="105" t="str" cm="1">
        <f t="array" aca="1" ref="F1667" ca="1">IF(OR(INDIRECT($B$2&amp;"!AM14")=$B$1422,B1667=0),"",REPT(" ",E1667)&amp;"},")</f>
        <v/>
      </c>
    </row>
    <row r="1668" spans="1:6" hidden="1">
      <c r="A1668" s="123">
        <f ca="1">IFERROR(INDIRECT($B$2&amp;"!"&amp;"C"&amp;D1668),"")</f>
        <v>0</v>
      </c>
      <c r="B1668" s="390">
        <f ca="1">IFERROR(INDIRECT($B$2&amp;"!"&amp;C1668&amp;D1668),"")</f>
        <v>0</v>
      </c>
      <c r="C1668" s="281" t="s">
        <v>130</v>
      </c>
      <c r="D1668" s="281">
        <f t="shared" ca="1" si="84"/>
        <v>65</v>
      </c>
      <c r="E1668" s="282">
        <v>9</v>
      </c>
      <c r="F1668" s="105" t="str">
        <f ca="1">IF(B1668=0,"",REPT(" ",E1668)&amp;"{ column: "&amp;CHAR(34)&amp;A1668&amp;CHAR(34)&amp;",")</f>
        <v/>
      </c>
    </row>
    <row r="1669" spans="1:6" hidden="1">
      <c r="A1669" s="123"/>
      <c r="B1669" s="390" cm="1">
        <f t="array" aca="1" ref="B1669" ca="1">INDIRECT($B$2&amp;"!"&amp;C1669&amp;D1669)</f>
        <v>0</v>
      </c>
      <c r="C1669" s="280" t="s">
        <v>130</v>
      </c>
      <c r="D1669" s="281">
        <f t="shared" ca="1" si="84"/>
        <v>65</v>
      </c>
      <c r="E1669" s="282">
        <v>12</v>
      </c>
      <c r="F1669" s="105" t="str" cm="1">
        <f t="array" aca="1" ref="F1669" ca="1">IF(OR(INDIRECT($B$2&amp;"!AM14")=$B$1422,B1669=0),"",REPT(" ",E1669)&amp;"summaryType: "&amp;CHAR(34)&amp;B1669&amp;CHAR(34)&amp;",")</f>
        <v/>
      </c>
    </row>
    <row r="1670" spans="1:6" hidden="1">
      <c r="A1670" s="123"/>
      <c r="B1670" s="390">
        <f ca="1">IFERROR(INDIRECT($B$2&amp;"!"&amp;C1670&amp;D1670),"")</f>
        <v>0</v>
      </c>
      <c r="C1670" s="280" t="s">
        <v>130</v>
      </c>
      <c r="D1670" s="281">
        <f t="shared" ca="1" si="84"/>
        <v>65</v>
      </c>
      <c r="E1670" s="282">
        <v>12</v>
      </c>
      <c r="F1670" s="105" t="str" cm="1">
        <f t="array" aca="1" ref="F1670" ca="1">IF(OR(INDIRECT($B$2&amp;"!AM14")=$B$1422,B1670=0),"",REPT(" ",E1670)&amp;"displayFormat: "&amp;CHAR(34)&amp;"{0} Items"&amp;CHAR(34)&amp;",")</f>
        <v/>
      </c>
    </row>
    <row r="1671" spans="1:6" hidden="1">
      <c r="A1671" s="123" t="s">
        <v>772</v>
      </c>
      <c r="B1671" s="390">
        <f ca="1">IFERROR(INDIRECT($B$2&amp;"!"&amp;C1671&amp;D1671),"")</f>
        <v>0</v>
      </c>
      <c r="C1671" s="280" t="s">
        <v>132</v>
      </c>
      <c r="D1671" s="281">
        <f t="shared" ca="1" si="84"/>
        <v>65</v>
      </c>
      <c r="E1671" s="282">
        <v>12</v>
      </c>
      <c r="F1671" s="105" t="str" cm="1">
        <f t="array" aca="1" ref="F1671" ca="1">IF(OR(INDIRECT($B$2&amp;"!AM14")=$B$1422,B1671=0),"",REPT(" ",E1671)&amp;A1671&amp;CHAR(34)&amp;B1671&amp;CHAR(34)&amp;",")</f>
        <v/>
      </c>
    </row>
    <row r="1672" spans="1:6" hidden="1">
      <c r="A1672" s="123" t="s">
        <v>65</v>
      </c>
      <c r="B1672" s="390">
        <f ca="1">IFERROR(INDIRECT($B$2&amp;"!"&amp;C1672&amp;D1672),"")</f>
        <v>0</v>
      </c>
      <c r="C1672" s="280" t="s">
        <v>130</v>
      </c>
      <c r="D1672" s="281">
        <f t="shared" ca="1" si="84"/>
        <v>65</v>
      </c>
      <c r="E1672" s="282">
        <v>9</v>
      </c>
      <c r="F1672" s="105" t="str" cm="1">
        <f t="array" aca="1" ref="F1672" ca="1">IF(OR(INDIRECT($B$2&amp;"!AM14")=$B$1422,B1672=0),"",REPT(" ",E1672)&amp;"},")</f>
        <v/>
      </c>
    </row>
    <row r="1673" spans="1:6" hidden="1">
      <c r="A1673" s="123">
        <f ca="1">IFERROR(INDIRECT($B$2&amp;"!"&amp;"C"&amp;D1673),"")</f>
        <v>0</v>
      </c>
      <c r="B1673" s="390">
        <f ca="1">IFERROR(INDIRECT($B$2&amp;"!"&amp;C1673&amp;D1673),"")</f>
        <v>0</v>
      </c>
      <c r="C1673" s="281" t="s">
        <v>130</v>
      </c>
      <c r="D1673" s="281">
        <f t="shared" ca="1" si="84"/>
        <v>66</v>
      </c>
      <c r="E1673" s="282">
        <v>9</v>
      </c>
      <c r="F1673" s="105" t="str">
        <f ca="1">IF(B1673=0,"",REPT(" ",E1673)&amp;"{ column: "&amp;CHAR(34)&amp;A1673&amp;CHAR(34)&amp;",")</f>
        <v/>
      </c>
    </row>
    <row r="1674" spans="1:6" hidden="1">
      <c r="A1674" s="123"/>
      <c r="B1674" s="390" cm="1">
        <f t="array" aca="1" ref="B1674" ca="1">INDIRECT($B$2&amp;"!"&amp;C1674&amp;D1674)</f>
        <v>0</v>
      </c>
      <c r="C1674" s="280" t="s">
        <v>130</v>
      </c>
      <c r="D1674" s="281">
        <f t="shared" ca="1" si="84"/>
        <v>66</v>
      </c>
      <c r="E1674" s="282">
        <v>12</v>
      </c>
      <c r="F1674" s="105" t="str" cm="1">
        <f t="array" aca="1" ref="F1674" ca="1">IF(OR(INDIRECT($B$2&amp;"!AM14")=$B$1422,B1674=0),"",REPT(" ",E1674)&amp;"summaryType: "&amp;CHAR(34)&amp;B1674&amp;CHAR(34)&amp;",")</f>
        <v/>
      </c>
    </row>
    <row r="1675" spans="1:6" hidden="1">
      <c r="A1675" s="123"/>
      <c r="B1675" s="390">
        <f ca="1">IFERROR(INDIRECT($B$2&amp;"!"&amp;C1675&amp;D1675),"")</f>
        <v>0</v>
      </c>
      <c r="C1675" s="280" t="s">
        <v>130</v>
      </c>
      <c r="D1675" s="281">
        <f t="shared" ca="1" si="84"/>
        <v>66</v>
      </c>
      <c r="E1675" s="282">
        <v>12</v>
      </c>
      <c r="F1675" s="105" t="str" cm="1">
        <f t="array" aca="1" ref="F1675" ca="1">IF(OR(INDIRECT($B$2&amp;"!AM14")=$B$1422,B1675=0),"",REPT(" ",E1675)&amp;"displayFormat: "&amp;CHAR(34)&amp;"{0} Items"&amp;CHAR(34)&amp;",")</f>
        <v/>
      </c>
    </row>
    <row r="1676" spans="1:6" hidden="1">
      <c r="A1676" s="123" t="s">
        <v>772</v>
      </c>
      <c r="B1676" s="390">
        <f ca="1">IFERROR(INDIRECT($B$2&amp;"!"&amp;C1676&amp;D1676),"")</f>
        <v>0</v>
      </c>
      <c r="C1676" s="280" t="s">
        <v>132</v>
      </c>
      <c r="D1676" s="281">
        <f t="shared" ca="1" si="84"/>
        <v>66</v>
      </c>
      <c r="E1676" s="282">
        <v>12</v>
      </c>
      <c r="F1676" s="105" t="str" cm="1">
        <f t="array" aca="1" ref="F1676" ca="1">IF(OR(INDIRECT($B$2&amp;"!AM14")=$B$1422,B1676=0),"",REPT(" ",E1676)&amp;A1676&amp;CHAR(34)&amp;B1676&amp;CHAR(34)&amp;",")</f>
        <v/>
      </c>
    </row>
    <row r="1677" spans="1:6" hidden="1">
      <c r="A1677" s="123" t="s">
        <v>65</v>
      </c>
      <c r="B1677" s="390">
        <f ca="1">IFERROR(INDIRECT($B$2&amp;"!"&amp;C1677&amp;D1677),"")</f>
        <v>0</v>
      </c>
      <c r="C1677" s="280" t="s">
        <v>130</v>
      </c>
      <c r="D1677" s="281">
        <f t="shared" ca="1" si="84"/>
        <v>66</v>
      </c>
      <c r="E1677" s="282">
        <v>9</v>
      </c>
      <c r="F1677" s="105" t="str" cm="1">
        <f t="array" aca="1" ref="F1677" ca="1">IF(OR(INDIRECT($B$2&amp;"!AM14")=$B$1422,B1677=0),"",REPT(" ",E1677)&amp;"},")</f>
        <v/>
      </c>
    </row>
    <row r="1678" spans="1:6" hidden="1">
      <c r="A1678" s="123">
        <f ca="1">IFERROR(INDIRECT($B$2&amp;"!"&amp;"C"&amp;D1678),"")</f>
        <v>0</v>
      </c>
      <c r="B1678" s="390">
        <f ca="1">IFERROR(INDIRECT($B$2&amp;"!"&amp;C1678&amp;D1678),"")</f>
        <v>0</v>
      </c>
      <c r="C1678" s="281" t="s">
        <v>130</v>
      </c>
      <c r="D1678" s="281">
        <f t="shared" ca="1" si="84"/>
        <v>67</v>
      </c>
      <c r="E1678" s="282">
        <v>9</v>
      </c>
      <c r="F1678" s="105" t="str">
        <f ca="1">IF(B1678=0,"",REPT(" ",E1678)&amp;"{ column: "&amp;CHAR(34)&amp;A1678&amp;CHAR(34)&amp;",")</f>
        <v/>
      </c>
    </row>
    <row r="1679" spans="1:6" hidden="1">
      <c r="A1679" s="123"/>
      <c r="B1679" s="390" cm="1">
        <f t="array" aca="1" ref="B1679" ca="1">INDIRECT($B$2&amp;"!"&amp;C1679&amp;D1679)</f>
        <v>0</v>
      </c>
      <c r="C1679" s="280" t="s">
        <v>130</v>
      </c>
      <c r="D1679" s="281">
        <f t="shared" ca="1" si="84"/>
        <v>67</v>
      </c>
      <c r="E1679" s="282">
        <v>12</v>
      </c>
      <c r="F1679" s="105" t="str" cm="1">
        <f t="array" aca="1" ref="F1679" ca="1">IF(OR(INDIRECT($B$2&amp;"!AM14")=$B$1422,B1679=0),"",REPT(" ",E1679)&amp;"summaryType: "&amp;CHAR(34)&amp;B1679&amp;CHAR(34)&amp;",")</f>
        <v/>
      </c>
    </row>
    <row r="1680" spans="1:6" hidden="1">
      <c r="A1680" s="123"/>
      <c r="B1680" s="390">
        <f ca="1">IFERROR(INDIRECT($B$2&amp;"!"&amp;C1680&amp;D1680),"")</f>
        <v>0</v>
      </c>
      <c r="C1680" s="280" t="s">
        <v>130</v>
      </c>
      <c r="D1680" s="281">
        <f t="shared" ca="1" si="84"/>
        <v>67</v>
      </c>
      <c r="E1680" s="282">
        <v>12</v>
      </c>
      <c r="F1680" s="105" t="str" cm="1">
        <f t="array" aca="1" ref="F1680" ca="1">IF(OR(INDIRECT($B$2&amp;"!AM14")=$B$1422,B1680=0),"",REPT(" ",E1680)&amp;"displayFormat: "&amp;CHAR(34)&amp;"{0} Items"&amp;CHAR(34)&amp;",")</f>
        <v/>
      </c>
    </row>
    <row r="1681" spans="1:6" hidden="1">
      <c r="A1681" s="123" t="s">
        <v>772</v>
      </c>
      <c r="B1681" s="390">
        <f ca="1">IFERROR(INDIRECT($B$2&amp;"!"&amp;C1681&amp;D1681),"")</f>
        <v>0</v>
      </c>
      <c r="C1681" s="280" t="s">
        <v>132</v>
      </c>
      <c r="D1681" s="281">
        <f t="shared" ca="1" si="84"/>
        <v>67</v>
      </c>
      <c r="E1681" s="282">
        <v>12</v>
      </c>
      <c r="F1681" s="105" t="str" cm="1">
        <f t="array" aca="1" ref="F1681" ca="1">IF(OR(INDIRECT($B$2&amp;"!AM14")=$B$1422,B1681=0),"",REPT(" ",E1681)&amp;A1681&amp;CHAR(34)&amp;B1681&amp;CHAR(34)&amp;",")</f>
        <v/>
      </c>
    </row>
    <row r="1682" spans="1:6" hidden="1">
      <c r="A1682" s="123" t="s">
        <v>65</v>
      </c>
      <c r="B1682" s="390">
        <f ca="1">IFERROR(INDIRECT($B$2&amp;"!"&amp;C1682&amp;D1682),"")</f>
        <v>0</v>
      </c>
      <c r="C1682" s="280" t="s">
        <v>130</v>
      </c>
      <c r="D1682" s="281">
        <f t="shared" ca="1" si="84"/>
        <v>67</v>
      </c>
      <c r="E1682" s="282">
        <v>9</v>
      </c>
      <c r="F1682" s="105" t="str" cm="1">
        <f t="array" aca="1" ref="F1682" ca="1">IF(OR(INDIRECT($B$2&amp;"!AM14")=$B$1422,B1682=0),"",REPT(" ",E1682)&amp;"},")</f>
        <v/>
      </c>
    </row>
    <row r="1683" spans="1:6" hidden="1">
      <c r="A1683" s="123">
        <f ca="1">IFERROR(INDIRECT($B$2&amp;"!"&amp;"C"&amp;D1683),"")</f>
        <v>0</v>
      </c>
      <c r="B1683" s="390">
        <f ca="1">IFERROR(INDIRECT($B$2&amp;"!"&amp;C1683&amp;D1683),"")</f>
        <v>0</v>
      </c>
      <c r="C1683" s="281" t="s">
        <v>130</v>
      </c>
      <c r="D1683" s="281">
        <f t="shared" ca="1" si="84"/>
        <v>68</v>
      </c>
      <c r="E1683" s="282">
        <v>9</v>
      </c>
      <c r="F1683" s="105" t="str">
        <f ca="1">IF(B1683=0,"",REPT(" ",E1683)&amp;"{ column: "&amp;CHAR(34)&amp;A1683&amp;CHAR(34)&amp;",")</f>
        <v/>
      </c>
    </row>
    <row r="1684" spans="1:6" hidden="1">
      <c r="A1684" s="123"/>
      <c r="B1684" s="390" cm="1">
        <f t="array" aca="1" ref="B1684" ca="1">INDIRECT($B$2&amp;"!"&amp;C1684&amp;D1684)</f>
        <v>0</v>
      </c>
      <c r="C1684" s="280" t="s">
        <v>130</v>
      </c>
      <c r="D1684" s="281">
        <f t="shared" ca="1" si="84"/>
        <v>68</v>
      </c>
      <c r="E1684" s="282">
        <v>12</v>
      </c>
      <c r="F1684" s="105" t="str" cm="1">
        <f t="array" aca="1" ref="F1684" ca="1">IF(OR(INDIRECT($B$2&amp;"!AM14")=$B$1422,B1684=0),"",REPT(" ",E1684)&amp;"summaryType: "&amp;CHAR(34)&amp;B1684&amp;CHAR(34)&amp;",")</f>
        <v/>
      </c>
    </row>
    <row r="1685" spans="1:6" hidden="1">
      <c r="A1685" s="123"/>
      <c r="B1685" s="390">
        <f ca="1">IFERROR(INDIRECT($B$2&amp;"!"&amp;C1685&amp;D1685),"")</f>
        <v>0</v>
      </c>
      <c r="C1685" s="280" t="s">
        <v>130</v>
      </c>
      <c r="D1685" s="281">
        <f t="shared" ca="1" si="84"/>
        <v>68</v>
      </c>
      <c r="E1685" s="282">
        <v>12</v>
      </c>
      <c r="F1685" s="105" t="str" cm="1">
        <f t="array" aca="1" ref="F1685" ca="1">IF(OR(INDIRECT($B$2&amp;"!AM14")=$B$1422,B1685=0),"",REPT(" ",E1685)&amp;"displayFormat: "&amp;CHAR(34)&amp;"{0} Items"&amp;CHAR(34)&amp;",")</f>
        <v/>
      </c>
    </row>
    <row r="1686" spans="1:6" hidden="1">
      <c r="A1686" s="123" t="s">
        <v>772</v>
      </c>
      <c r="B1686" s="390">
        <f ca="1">IFERROR(INDIRECT($B$2&amp;"!"&amp;C1686&amp;D1686),"")</f>
        <v>0</v>
      </c>
      <c r="C1686" s="280" t="s">
        <v>132</v>
      </c>
      <c r="D1686" s="281">
        <f t="shared" ca="1" si="84"/>
        <v>68</v>
      </c>
      <c r="E1686" s="282">
        <v>12</v>
      </c>
      <c r="F1686" s="105" t="str" cm="1">
        <f t="array" aca="1" ref="F1686" ca="1">IF(OR(INDIRECT($B$2&amp;"!AM14")=$B$1422,B1686=0),"",REPT(" ",E1686)&amp;A1686&amp;CHAR(34)&amp;B1686&amp;CHAR(34)&amp;",")</f>
        <v/>
      </c>
    </row>
    <row r="1687" spans="1:6" hidden="1">
      <c r="A1687" s="123" t="s">
        <v>65</v>
      </c>
      <c r="B1687" s="390">
        <f ca="1">IFERROR(INDIRECT($B$2&amp;"!"&amp;C1687&amp;D1687),"")</f>
        <v>0</v>
      </c>
      <c r="C1687" s="280" t="s">
        <v>130</v>
      </c>
      <c r="D1687" s="281">
        <f t="shared" ca="1" si="84"/>
        <v>68</v>
      </c>
      <c r="E1687" s="282">
        <v>9</v>
      </c>
      <c r="F1687" s="105" t="str" cm="1">
        <f t="array" aca="1" ref="F1687" ca="1">IF(OR(INDIRECT($B$2&amp;"!AM14")=$B$1422,B1687=0),"",REPT(" ",E1687)&amp;"},")</f>
        <v/>
      </c>
    </row>
    <row r="1688" spans="1:6" hidden="1">
      <c r="A1688" s="123">
        <f ca="1">IFERROR(INDIRECT($B$2&amp;"!"&amp;"C"&amp;D1688),"")</f>
        <v>0</v>
      </c>
      <c r="B1688" s="390">
        <f ca="1">IFERROR(INDIRECT($B$2&amp;"!"&amp;C1688&amp;D1688),"")</f>
        <v>0</v>
      </c>
      <c r="C1688" s="281" t="s">
        <v>130</v>
      </c>
      <c r="D1688" s="281">
        <f t="shared" ca="1" si="84"/>
        <v>69</v>
      </c>
      <c r="E1688" s="282">
        <v>9</v>
      </c>
      <c r="F1688" s="105" t="str">
        <f ca="1">IF(B1688=0,"",REPT(" ",E1688)&amp;"{ column: "&amp;CHAR(34)&amp;A1688&amp;CHAR(34)&amp;",")</f>
        <v/>
      </c>
    </row>
    <row r="1689" spans="1:6" hidden="1">
      <c r="A1689" s="123"/>
      <c r="B1689" s="390" cm="1">
        <f t="array" aca="1" ref="B1689" ca="1">INDIRECT($B$2&amp;"!"&amp;C1689&amp;D1689)</f>
        <v>0</v>
      </c>
      <c r="C1689" s="280" t="s">
        <v>130</v>
      </c>
      <c r="D1689" s="281">
        <f t="shared" ca="1" si="84"/>
        <v>69</v>
      </c>
      <c r="E1689" s="282">
        <v>12</v>
      </c>
      <c r="F1689" s="105" t="str" cm="1">
        <f t="array" aca="1" ref="F1689" ca="1">IF(OR(INDIRECT($B$2&amp;"!AM14")=$B$1422,B1689=0),"",REPT(" ",E1689)&amp;"summaryType: "&amp;CHAR(34)&amp;B1689&amp;CHAR(34)&amp;",")</f>
        <v/>
      </c>
    </row>
    <row r="1690" spans="1:6" hidden="1">
      <c r="A1690" s="123"/>
      <c r="B1690" s="390">
        <f ca="1">IFERROR(INDIRECT($B$2&amp;"!"&amp;C1690&amp;D1690),"")</f>
        <v>0</v>
      </c>
      <c r="C1690" s="280" t="s">
        <v>130</v>
      </c>
      <c r="D1690" s="281">
        <f t="shared" ca="1" si="84"/>
        <v>69</v>
      </c>
      <c r="E1690" s="282">
        <v>12</v>
      </c>
      <c r="F1690" s="105" t="str" cm="1">
        <f t="array" aca="1" ref="F1690" ca="1">IF(OR(INDIRECT($B$2&amp;"!AM14")=$B$1422,B1690=0),"",REPT(" ",E1690)&amp;"displayFormat: "&amp;CHAR(34)&amp;"{0} Items"&amp;CHAR(34)&amp;",")</f>
        <v/>
      </c>
    </row>
    <row r="1691" spans="1:6" hidden="1">
      <c r="A1691" s="123" t="s">
        <v>772</v>
      </c>
      <c r="B1691" s="390">
        <f ca="1">IFERROR(INDIRECT($B$2&amp;"!"&amp;C1691&amp;D1691),"")</f>
        <v>0</v>
      </c>
      <c r="C1691" s="280" t="s">
        <v>132</v>
      </c>
      <c r="D1691" s="281">
        <f t="shared" ref="D1691:D1754" ca="1" si="85">IF(TRIM(A1690)="N",1,0)+D1690</f>
        <v>69</v>
      </c>
      <c r="E1691" s="282">
        <v>12</v>
      </c>
      <c r="F1691" s="105" t="str" cm="1">
        <f t="array" aca="1" ref="F1691" ca="1">IF(OR(INDIRECT($B$2&amp;"!AM14")=$B$1422,B1691=0),"",REPT(" ",E1691)&amp;A1691&amp;CHAR(34)&amp;B1691&amp;CHAR(34)&amp;",")</f>
        <v/>
      </c>
    </row>
    <row r="1692" spans="1:6" hidden="1">
      <c r="A1692" s="123" t="s">
        <v>65</v>
      </c>
      <c r="B1692" s="390">
        <f ca="1">IFERROR(INDIRECT($B$2&amp;"!"&amp;C1692&amp;D1692),"")</f>
        <v>0</v>
      </c>
      <c r="C1692" s="280" t="s">
        <v>130</v>
      </c>
      <c r="D1692" s="281">
        <f t="shared" ca="1" si="85"/>
        <v>69</v>
      </c>
      <c r="E1692" s="282">
        <v>9</v>
      </c>
      <c r="F1692" s="105" t="str" cm="1">
        <f t="array" aca="1" ref="F1692" ca="1">IF(OR(INDIRECT($B$2&amp;"!AM14")=$B$1422,B1692=0),"",REPT(" ",E1692)&amp;"},")</f>
        <v/>
      </c>
    </row>
    <row r="1693" spans="1:6" hidden="1">
      <c r="A1693" s="123">
        <f ca="1">IFERROR(INDIRECT($B$2&amp;"!"&amp;"C"&amp;D1693),"")</f>
        <v>0</v>
      </c>
      <c r="B1693" s="390">
        <f ca="1">IFERROR(INDIRECT($B$2&amp;"!"&amp;C1693&amp;D1693),"")</f>
        <v>0</v>
      </c>
      <c r="C1693" s="281" t="s">
        <v>130</v>
      </c>
      <c r="D1693" s="281">
        <f t="shared" ca="1" si="85"/>
        <v>70</v>
      </c>
      <c r="E1693" s="282">
        <v>9</v>
      </c>
      <c r="F1693" s="105" t="str">
        <f ca="1">IF(B1693=0,"",REPT(" ",E1693)&amp;"{ column: "&amp;CHAR(34)&amp;A1693&amp;CHAR(34)&amp;",")</f>
        <v/>
      </c>
    </row>
    <row r="1694" spans="1:6" hidden="1">
      <c r="A1694" s="123"/>
      <c r="B1694" s="390" cm="1">
        <f t="array" aca="1" ref="B1694" ca="1">INDIRECT($B$2&amp;"!"&amp;C1694&amp;D1694)</f>
        <v>0</v>
      </c>
      <c r="C1694" s="280" t="s">
        <v>130</v>
      </c>
      <c r="D1694" s="281">
        <f t="shared" ca="1" si="85"/>
        <v>70</v>
      </c>
      <c r="E1694" s="282">
        <v>12</v>
      </c>
      <c r="F1694" s="105" t="str" cm="1">
        <f t="array" aca="1" ref="F1694" ca="1">IF(OR(INDIRECT($B$2&amp;"!AM14")=$B$1422,B1694=0),"",REPT(" ",E1694)&amp;"summaryType: "&amp;CHAR(34)&amp;B1694&amp;CHAR(34)&amp;",")</f>
        <v/>
      </c>
    </row>
    <row r="1695" spans="1:6" hidden="1">
      <c r="A1695" s="123"/>
      <c r="B1695" s="390">
        <f ca="1">IFERROR(INDIRECT($B$2&amp;"!"&amp;C1695&amp;D1695),"")</f>
        <v>0</v>
      </c>
      <c r="C1695" s="280" t="s">
        <v>130</v>
      </c>
      <c r="D1695" s="281">
        <f t="shared" ca="1" si="85"/>
        <v>70</v>
      </c>
      <c r="E1695" s="282">
        <v>12</v>
      </c>
      <c r="F1695" s="105" t="str" cm="1">
        <f t="array" aca="1" ref="F1695" ca="1">IF(OR(INDIRECT($B$2&amp;"!AM14")=$B$1422,B1695=0),"",REPT(" ",E1695)&amp;"displayFormat: "&amp;CHAR(34)&amp;"{0} Items"&amp;CHAR(34)&amp;",")</f>
        <v/>
      </c>
    </row>
    <row r="1696" spans="1:6" hidden="1">
      <c r="A1696" s="123" t="s">
        <v>772</v>
      </c>
      <c r="B1696" s="390">
        <f ca="1">IFERROR(INDIRECT($B$2&amp;"!"&amp;C1696&amp;D1696),"")</f>
        <v>0</v>
      </c>
      <c r="C1696" s="280" t="s">
        <v>132</v>
      </c>
      <c r="D1696" s="281">
        <f t="shared" ca="1" si="85"/>
        <v>70</v>
      </c>
      <c r="E1696" s="282">
        <v>12</v>
      </c>
      <c r="F1696" s="105" t="str" cm="1">
        <f t="array" aca="1" ref="F1696" ca="1">IF(OR(INDIRECT($B$2&amp;"!AM14")=$B$1422,B1696=0),"",REPT(" ",E1696)&amp;A1696&amp;CHAR(34)&amp;B1696&amp;CHAR(34)&amp;",")</f>
        <v/>
      </c>
    </row>
    <row r="1697" spans="1:6" hidden="1">
      <c r="A1697" s="123" t="s">
        <v>65</v>
      </c>
      <c r="B1697" s="390">
        <f ca="1">IFERROR(INDIRECT($B$2&amp;"!"&amp;C1697&amp;D1697),"")</f>
        <v>0</v>
      </c>
      <c r="C1697" s="280" t="s">
        <v>130</v>
      </c>
      <c r="D1697" s="281">
        <f t="shared" ca="1" si="85"/>
        <v>70</v>
      </c>
      <c r="E1697" s="282">
        <v>9</v>
      </c>
      <c r="F1697" s="105" t="str" cm="1">
        <f t="array" aca="1" ref="F1697" ca="1">IF(OR(INDIRECT($B$2&amp;"!AM14")=$B$1422,B1697=0),"",REPT(" ",E1697)&amp;"},")</f>
        <v/>
      </c>
    </row>
    <row r="1698" spans="1:6" hidden="1">
      <c r="A1698" s="123">
        <f ca="1">IFERROR(INDIRECT($B$2&amp;"!"&amp;"C"&amp;D1698),"")</f>
        <v>0</v>
      </c>
      <c r="B1698" s="390">
        <f ca="1">IFERROR(INDIRECT($B$2&amp;"!"&amp;C1698&amp;D1698),"")</f>
        <v>0</v>
      </c>
      <c r="C1698" s="281" t="s">
        <v>130</v>
      </c>
      <c r="D1698" s="281">
        <f t="shared" ca="1" si="85"/>
        <v>71</v>
      </c>
      <c r="E1698" s="282">
        <v>9</v>
      </c>
      <c r="F1698" s="105" t="str">
        <f ca="1">IF(B1698=0,"",REPT(" ",E1698)&amp;"{ column: "&amp;CHAR(34)&amp;A1698&amp;CHAR(34)&amp;",")</f>
        <v/>
      </c>
    </row>
    <row r="1699" spans="1:6" hidden="1">
      <c r="A1699" s="123"/>
      <c r="B1699" s="390" cm="1">
        <f t="array" aca="1" ref="B1699" ca="1">INDIRECT($B$2&amp;"!"&amp;C1699&amp;D1699)</f>
        <v>0</v>
      </c>
      <c r="C1699" s="280" t="s">
        <v>130</v>
      </c>
      <c r="D1699" s="281">
        <f t="shared" ca="1" si="85"/>
        <v>71</v>
      </c>
      <c r="E1699" s="282">
        <v>12</v>
      </c>
      <c r="F1699" s="105" t="str" cm="1">
        <f t="array" aca="1" ref="F1699" ca="1">IF(OR(INDIRECT($B$2&amp;"!AM14")=$B$1422,B1699=0),"",REPT(" ",E1699)&amp;"summaryType: "&amp;CHAR(34)&amp;B1699&amp;CHAR(34)&amp;",")</f>
        <v/>
      </c>
    </row>
    <row r="1700" spans="1:6" hidden="1">
      <c r="A1700" s="123"/>
      <c r="B1700" s="390">
        <f ca="1">IFERROR(INDIRECT($B$2&amp;"!"&amp;C1700&amp;D1700),"")</f>
        <v>0</v>
      </c>
      <c r="C1700" s="280" t="s">
        <v>130</v>
      </c>
      <c r="D1700" s="281">
        <f t="shared" ca="1" si="85"/>
        <v>71</v>
      </c>
      <c r="E1700" s="282">
        <v>12</v>
      </c>
      <c r="F1700" s="105" t="str" cm="1">
        <f t="array" aca="1" ref="F1700" ca="1">IF(OR(INDIRECT($B$2&amp;"!AM14")=$B$1422,B1700=0),"",REPT(" ",E1700)&amp;"displayFormat: "&amp;CHAR(34)&amp;"{0} Items"&amp;CHAR(34)&amp;",")</f>
        <v/>
      </c>
    </row>
    <row r="1701" spans="1:6" hidden="1">
      <c r="A1701" s="123" t="s">
        <v>772</v>
      </c>
      <c r="B1701" s="390">
        <f ca="1">IFERROR(INDIRECT($B$2&amp;"!"&amp;C1701&amp;D1701),"")</f>
        <v>0</v>
      </c>
      <c r="C1701" s="280" t="s">
        <v>132</v>
      </c>
      <c r="D1701" s="281">
        <f t="shared" ca="1" si="85"/>
        <v>71</v>
      </c>
      <c r="E1701" s="282">
        <v>12</v>
      </c>
      <c r="F1701" s="105" t="str" cm="1">
        <f t="array" aca="1" ref="F1701" ca="1">IF(OR(INDIRECT($B$2&amp;"!AM14")=$B$1422,B1701=0),"",REPT(" ",E1701)&amp;A1701&amp;CHAR(34)&amp;B1701&amp;CHAR(34)&amp;",")</f>
        <v/>
      </c>
    </row>
    <row r="1702" spans="1:6" hidden="1">
      <c r="A1702" s="123" t="s">
        <v>65</v>
      </c>
      <c r="B1702" s="390">
        <f ca="1">IFERROR(INDIRECT($B$2&amp;"!"&amp;C1702&amp;D1702),"")</f>
        <v>0</v>
      </c>
      <c r="C1702" s="280" t="s">
        <v>130</v>
      </c>
      <c r="D1702" s="281">
        <f t="shared" ca="1" si="85"/>
        <v>71</v>
      </c>
      <c r="E1702" s="282">
        <v>9</v>
      </c>
      <c r="F1702" s="105" t="str" cm="1">
        <f t="array" aca="1" ref="F1702" ca="1">IF(OR(INDIRECT($B$2&amp;"!AM14")=$B$1422,B1702=0),"",REPT(" ",E1702)&amp;"},")</f>
        <v/>
      </c>
    </row>
    <row r="1703" spans="1:6" hidden="1">
      <c r="A1703" s="123">
        <f ca="1">IFERROR(INDIRECT($B$2&amp;"!"&amp;"C"&amp;D1703),"")</f>
        <v>0</v>
      </c>
      <c r="B1703" s="390">
        <f ca="1">IFERROR(INDIRECT($B$2&amp;"!"&amp;C1703&amp;D1703),"")</f>
        <v>0</v>
      </c>
      <c r="C1703" s="281" t="s">
        <v>130</v>
      </c>
      <c r="D1703" s="281">
        <f t="shared" ca="1" si="85"/>
        <v>72</v>
      </c>
      <c r="E1703" s="282">
        <v>9</v>
      </c>
      <c r="F1703" s="105" t="str">
        <f ca="1">IF(B1703=0,"",REPT(" ",E1703)&amp;"{ column: "&amp;CHAR(34)&amp;A1703&amp;CHAR(34)&amp;",")</f>
        <v/>
      </c>
    </row>
    <row r="1704" spans="1:6" hidden="1">
      <c r="A1704" s="123"/>
      <c r="B1704" s="390" cm="1">
        <f t="array" aca="1" ref="B1704" ca="1">INDIRECT($B$2&amp;"!"&amp;C1704&amp;D1704)</f>
        <v>0</v>
      </c>
      <c r="C1704" s="280" t="s">
        <v>130</v>
      </c>
      <c r="D1704" s="281">
        <f t="shared" ca="1" si="85"/>
        <v>72</v>
      </c>
      <c r="E1704" s="282">
        <v>12</v>
      </c>
      <c r="F1704" s="105" t="str" cm="1">
        <f t="array" aca="1" ref="F1704" ca="1">IF(OR(INDIRECT($B$2&amp;"!AM14")=$B$1422,B1704=0),"",REPT(" ",E1704)&amp;"summaryType: "&amp;CHAR(34)&amp;B1704&amp;CHAR(34)&amp;",")</f>
        <v/>
      </c>
    </row>
    <row r="1705" spans="1:6" hidden="1">
      <c r="A1705" s="123"/>
      <c r="B1705" s="390">
        <f ca="1">IFERROR(INDIRECT($B$2&amp;"!"&amp;C1705&amp;D1705),"")</f>
        <v>0</v>
      </c>
      <c r="C1705" s="280" t="s">
        <v>130</v>
      </c>
      <c r="D1705" s="281">
        <f t="shared" ca="1" si="85"/>
        <v>72</v>
      </c>
      <c r="E1705" s="282">
        <v>12</v>
      </c>
      <c r="F1705" s="105" t="str" cm="1">
        <f t="array" aca="1" ref="F1705" ca="1">IF(OR(INDIRECT($B$2&amp;"!AM14")=$B$1422,B1705=0),"",REPT(" ",E1705)&amp;"displayFormat: "&amp;CHAR(34)&amp;"{0} Items"&amp;CHAR(34)&amp;",")</f>
        <v/>
      </c>
    </row>
    <row r="1706" spans="1:6" hidden="1">
      <c r="A1706" s="123" t="s">
        <v>772</v>
      </c>
      <c r="B1706" s="390">
        <f ca="1">IFERROR(INDIRECT($B$2&amp;"!"&amp;C1706&amp;D1706),"")</f>
        <v>0</v>
      </c>
      <c r="C1706" s="280" t="s">
        <v>132</v>
      </c>
      <c r="D1706" s="281">
        <f t="shared" ca="1" si="85"/>
        <v>72</v>
      </c>
      <c r="E1706" s="282">
        <v>12</v>
      </c>
      <c r="F1706" s="105" t="str" cm="1">
        <f t="array" aca="1" ref="F1706" ca="1">IF(OR(INDIRECT($B$2&amp;"!AM14")=$B$1422,B1706=0),"",REPT(" ",E1706)&amp;A1706&amp;CHAR(34)&amp;B1706&amp;CHAR(34)&amp;",")</f>
        <v/>
      </c>
    </row>
    <row r="1707" spans="1:6" hidden="1">
      <c r="A1707" s="123" t="s">
        <v>65</v>
      </c>
      <c r="B1707" s="390">
        <f ca="1">IFERROR(INDIRECT($B$2&amp;"!"&amp;C1707&amp;D1707),"")</f>
        <v>0</v>
      </c>
      <c r="C1707" s="280" t="s">
        <v>130</v>
      </c>
      <c r="D1707" s="281">
        <f t="shared" ca="1" si="85"/>
        <v>72</v>
      </c>
      <c r="E1707" s="282">
        <v>9</v>
      </c>
      <c r="F1707" s="105" t="str" cm="1">
        <f t="array" aca="1" ref="F1707" ca="1">IF(OR(INDIRECT($B$2&amp;"!AM14")=$B$1422,B1707=0),"",REPT(" ",E1707)&amp;"},")</f>
        <v/>
      </c>
    </row>
    <row r="1708" spans="1:6" hidden="1">
      <c r="A1708" s="123">
        <f ca="1">IFERROR(INDIRECT($B$2&amp;"!"&amp;"C"&amp;D1708),"")</f>
        <v>0</v>
      </c>
      <c r="B1708" s="390">
        <f ca="1">IFERROR(INDIRECT($B$2&amp;"!"&amp;C1708&amp;D1708),"")</f>
        <v>0</v>
      </c>
      <c r="C1708" s="281" t="s">
        <v>130</v>
      </c>
      <c r="D1708" s="281">
        <f t="shared" ca="1" si="85"/>
        <v>73</v>
      </c>
      <c r="E1708" s="282">
        <v>9</v>
      </c>
      <c r="F1708" s="105" t="str">
        <f ca="1">IF(B1708=0,"",REPT(" ",E1708)&amp;"{ column: "&amp;CHAR(34)&amp;A1708&amp;CHAR(34)&amp;",")</f>
        <v/>
      </c>
    </row>
    <row r="1709" spans="1:6" hidden="1">
      <c r="A1709" s="123"/>
      <c r="B1709" s="390" cm="1">
        <f t="array" aca="1" ref="B1709" ca="1">INDIRECT($B$2&amp;"!"&amp;C1709&amp;D1709)</f>
        <v>0</v>
      </c>
      <c r="C1709" s="280" t="s">
        <v>130</v>
      </c>
      <c r="D1709" s="281">
        <f t="shared" ca="1" si="85"/>
        <v>73</v>
      </c>
      <c r="E1709" s="282">
        <v>12</v>
      </c>
      <c r="F1709" s="105" t="str" cm="1">
        <f t="array" aca="1" ref="F1709" ca="1">IF(OR(INDIRECT($B$2&amp;"!AM14")=$B$1422,B1709=0),"",REPT(" ",E1709)&amp;"summaryType: "&amp;CHAR(34)&amp;B1709&amp;CHAR(34)&amp;",")</f>
        <v/>
      </c>
    </row>
    <row r="1710" spans="1:6" hidden="1">
      <c r="A1710" s="123"/>
      <c r="B1710" s="390">
        <f ca="1">IFERROR(INDIRECT($B$2&amp;"!"&amp;C1710&amp;D1710),"")</f>
        <v>0</v>
      </c>
      <c r="C1710" s="280" t="s">
        <v>130</v>
      </c>
      <c r="D1710" s="281">
        <f t="shared" ca="1" si="85"/>
        <v>73</v>
      </c>
      <c r="E1710" s="282">
        <v>12</v>
      </c>
      <c r="F1710" s="105" t="str" cm="1">
        <f t="array" aca="1" ref="F1710" ca="1">IF(OR(INDIRECT($B$2&amp;"!AM14")=$B$1422,B1710=0),"",REPT(" ",E1710)&amp;"displayFormat: "&amp;CHAR(34)&amp;"{0} Items"&amp;CHAR(34)&amp;",")</f>
        <v/>
      </c>
    </row>
    <row r="1711" spans="1:6" hidden="1">
      <c r="A1711" s="123" t="s">
        <v>772</v>
      </c>
      <c r="B1711" s="390">
        <f ca="1">IFERROR(INDIRECT($B$2&amp;"!"&amp;C1711&amp;D1711),"")</f>
        <v>0</v>
      </c>
      <c r="C1711" s="280" t="s">
        <v>132</v>
      </c>
      <c r="D1711" s="281">
        <f t="shared" ca="1" si="85"/>
        <v>73</v>
      </c>
      <c r="E1711" s="282">
        <v>12</v>
      </c>
      <c r="F1711" s="105" t="str" cm="1">
        <f t="array" aca="1" ref="F1711" ca="1">IF(OR(INDIRECT($B$2&amp;"!AM14")=$B$1422,B1711=0),"",REPT(" ",E1711)&amp;A1711&amp;CHAR(34)&amp;B1711&amp;CHAR(34)&amp;",")</f>
        <v/>
      </c>
    </row>
    <row r="1712" spans="1:6" hidden="1">
      <c r="A1712" s="123" t="s">
        <v>65</v>
      </c>
      <c r="B1712" s="390">
        <f ca="1">IFERROR(INDIRECT($B$2&amp;"!"&amp;C1712&amp;D1712),"")</f>
        <v>0</v>
      </c>
      <c r="C1712" s="280" t="s">
        <v>130</v>
      </c>
      <c r="D1712" s="281">
        <f t="shared" ca="1" si="85"/>
        <v>73</v>
      </c>
      <c r="E1712" s="282">
        <v>9</v>
      </c>
      <c r="F1712" s="105" t="str" cm="1">
        <f t="array" aca="1" ref="F1712" ca="1">IF(OR(INDIRECT($B$2&amp;"!AM14")=$B$1422,B1712=0),"",REPT(" ",E1712)&amp;"},")</f>
        <v/>
      </c>
    </row>
    <row r="1713" spans="1:6" hidden="1">
      <c r="A1713" s="123">
        <f ca="1">IFERROR(INDIRECT($B$2&amp;"!"&amp;"C"&amp;D1713),"")</f>
        <v>0</v>
      </c>
      <c r="B1713" s="390">
        <f ca="1">IFERROR(INDIRECT($B$2&amp;"!"&amp;C1713&amp;D1713),"")</f>
        <v>0</v>
      </c>
      <c r="C1713" s="281" t="s">
        <v>130</v>
      </c>
      <c r="D1713" s="281">
        <f t="shared" ca="1" si="85"/>
        <v>74</v>
      </c>
      <c r="E1713" s="282">
        <v>9</v>
      </c>
      <c r="F1713" s="105" t="str">
        <f ca="1">IF(B1713=0,"",REPT(" ",E1713)&amp;"{ column: "&amp;CHAR(34)&amp;A1713&amp;CHAR(34)&amp;",")</f>
        <v/>
      </c>
    </row>
    <row r="1714" spans="1:6" hidden="1">
      <c r="A1714" s="123"/>
      <c r="B1714" s="390" cm="1">
        <f t="array" aca="1" ref="B1714" ca="1">INDIRECT($B$2&amp;"!"&amp;C1714&amp;D1714)</f>
        <v>0</v>
      </c>
      <c r="C1714" s="280" t="s">
        <v>130</v>
      </c>
      <c r="D1714" s="281">
        <f t="shared" ca="1" si="85"/>
        <v>74</v>
      </c>
      <c r="E1714" s="282">
        <v>12</v>
      </c>
      <c r="F1714" s="105" t="str" cm="1">
        <f t="array" aca="1" ref="F1714" ca="1">IF(OR(INDIRECT($B$2&amp;"!AM14")=$B$1422,B1714=0),"",REPT(" ",E1714)&amp;"summaryType: "&amp;CHAR(34)&amp;B1714&amp;CHAR(34)&amp;",")</f>
        <v/>
      </c>
    </row>
    <row r="1715" spans="1:6" hidden="1">
      <c r="A1715" s="123"/>
      <c r="B1715" s="390">
        <f ca="1">IFERROR(INDIRECT($B$2&amp;"!"&amp;C1715&amp;D1715),"")</f>
        <v>0</v>
      </c>
      <c r="C1715" s="280" t="s">
        <v>130</v>
      </c>
      <c r="D1715" s="281">
        <f t="shared" ca="1" si="85"/>
        <v>74</v>
      </c>
      <c r="E1715" s="282">
        <v>12</v>
      </c>
      <c r="F1715" s="105" t="str" cm="1">
        <f t="array" aca="1" ref="F1715" ca="1">IF(OR(INDIRECT($B$2&amp;"!AM14")=$B$1422,B1715=0),"",REPT(" ",E1715)&amp;"displayFormat: "&amp;CHAR(34)&amp;"{0} Items"&amp;CHAR(34)&amp;",")</f>
        <v/>
      </c>
    </row>
    <row r="1716" spans="1:6" hidden="1">
      <c r="A1716" s="123" t="s">
        <v>772</v>
      </c>
      <c r="B1716" s="390">
        <f ca="1">IFERROR(INDIRECT($B$2&amp;"!"&amp;C1716&amp;D1716),"")</f>
        <v>0</v>
      </c>
      <c r="C1716" s="280" t="s">
        <v>132</v>
      </c>
      <c r="D1716" s="281">
        <f t="shared" ca="1" si="85"/>
        <v>74</v>
      </c>
      <c r="E1716" s="282">
        <v>12</v>
      </c>
      <c r="F1716" s="105" t="str" cm="1">
        <f t="array" aca="1" ref="F1716" ca="1">IF(OR(INDIRECT($B$2&amp;"!AM14")=$B$1422,B1716=0),"",REPT(" ",E1716)&amp;A1716&amp;CHAR(34)&amp;B1716&amp;CHAR(34)&amp;",")</f>
        <v/>
      </c>
    </row>
    <row r="1717" spans="1:6" hidden="1">
      <c r="A1717" s="123" t="s">
        <v>65</v>
      </c>
      <c r="B1717" s="390">
        <f ca="1">IFERROR(INDIRECT($B$2&amp;"!"&amp;C1717&amp;D1717),"")</f>
        <v>0</v>
      </c>
      <c r="C1717" s="280" t="s">
        <v>130</v>
      </c>
      <c r="D1717" s="281">
        <f t="shared" ca="1" si="85"/>
        <v>74</v>
      </c>
      <c r="E1717" s="282">
        <v>9</v>
      </c>
      <c r="F1717" s="105" t="str" cm="1">
        <f t="array" aca="1" ref="F1717" ca="1">IF(OR(INDIRECT($B$2&amp;"!AM14")=$B$1422,B1717=0),"",REPT(" ",E1717)&amp;"},")</f>
        <v/>
      </c>
    </row>
    <row r="1718" spans="1:6" hidden="1">
      <c r="A1718" s="123">
        <f ca="1">IFERROR(INDIRECT($B$2&amp;"!"&amp;"C"&amp;D1718),"")</f>
        <v>0</v>
      </c>
      <c r="B1718" s="390">
        <f ca="1">IFERROR(INDIRECT($B$2&amp;"!"&amp;C1718&amp;D1718),"")</f>
        <v>0</v>
      </c>
      <c r="C1718" s="281" t="s">
        <v>130</v>
      </c>
      <c r="D1718" s="281">
        <f t="shared" ca="1" si="85"/>
        <v>75</v>
      </c>
      <c r="E1718" s="282">
        <v>9</v>
      </c>
      <c r="F1718" s="105" t="str">
        <f ca="1">IF(B1718=0,"",REPT(" ",E1718)&amp;"{ column: "&amp;CHAR(34)&amp;A1718&amp;CHAR(34)&amp;",")</f>
        <v/>
      </c>
    </row>
    <row r="1719" spans="1:6" hidden="1">
      <c r="A1719" s="123"/>
      <c r="B1719" s="390" cm="1">
        <f t="array" aca="1" ref="B1719" ca="1">INDIRECT($B$2&amp;"!"&amp;C1719&amp;D1719)</f>
        <v>0</v>
      </c>
      <c r="C1719" s="280" t="s">
        <v>130</v>
      </c>
      <c r="D1719" s="281">
        <f t="shared" ca="1" si="85"/>
        <v>75</v>
      </c>
      <c r="E1719" s="282">
        <v>12</v>
      </c>
      <c r="F1719" s="105" t="str" cm="1">
        <f t="array" aca="1" ref="F1719" ca="1">IF(OR(INDIRECT($B$2&amp;"!AM14")=$B$1422,B1719=0),"",REPT(" ",E1719)&amp;"summaryType: "&amp;CHAR(34)&amp;B1719&amp;CHAR(34)&amp;",")</f>
        <v/>
      </c>
    </row>
    <row r="1720" spans="1:6" hidden="1">
      <c r="A1720" s="123"/>
      <c r="B1720" s="390">
        <f ca="1">IFERROR(INDIRECT($B$2&amp;"!"&amp;C1720&amp;D1720),"")</f>
        <v>0</v>
      </c>
      <c r="C1720" s="280" t="s">
        <v>130</v>
      </c>
      <c r="D1720" s="281">
        <f t="shared" ca="1" si="85"/>
        <v>75</v>
      </c>
      <c r="E1720" s="282">
        <v>12</v>
      </c>
      <c r="F1720" s="105" t="str" cm="1">
        <f t="array" aca="1" ref="F1720" ca="1">IF(OR(INDIRECT($B$2&amp;"!AM14")=$B$1422,B1720=0),"",REPT(" ",E1720)&amp;"displayFormat: "&amp;CHAR(34)&amp;"{0} Items"&amp;CHAR(34)&amp;",")</f>
        <v/>
      </c>
    </row>
    <row r="1721" spans="1:6" hidden="1">
      <c r="A1721" s="123" t="s">
        <v>772</v>
      </c>
      <c r="B1721" s="390">
        <f ca="1">IFERROR(INDIRECT($B$2&amp;"!"&amp;C1721&amp;D1721),"")</f>
        <v>0</v>
      </c>
      <c r="C1721" s="280" t="s">
        <v>132</v>
      </c>
      <c r="D1721" s="281">
        <f t="shared" ca="1" si="85"/>
        <v>75</v>
      </c>
      <c r="E1721" s="282">
        <v>12</v>
      </c>
      <c r="F1721" s="105" t="str" cm="1">
        <f t="array" aca="1" ref="F1721" ca="1">IF(OR(INDIRECT($B$2&amp;"!AM14")=$B$1422,B1721=0),"",REPT(" ",E1721)&amp;A1721&amp;CHAR(34)&amp;B1721&amp;CHAR(34)&amp;",")</f>
        <v/>
      </c>
    </row>
    <row r="1722" spans="1:6" hidden="1">
      <c r="A1722" s="123" t="s">
        <v>65</v>
      </c>
      <c r="B1722" s="390">
        <f ca="1">IFERROR(INDIRECT($B$2&amp;"!"&amp;C1722&amp;D1722),"")</f>
        <v>0</v>
      </c>
      <c r="C1722" s="280" t="s">
        <v>130</v>
      </c>
      <c r="D1722" s="281">
        <f t="shared" ca="1" si="85"/>
        <v>75</v>
      </c>
      <c r="E1722" s="282">
        <v>9</v>
      </c>
      <c r="F1722" s="105" t="str" cm="1">
        <f t="array" aca="1" ref="F1722" ca="1">IF(OR(INDIRECT($B$2&amp;"!AM14")=$B$1422,B1722=0),"",REPT(" ",E1722)&amp;"},")</f>
        <v/>
      </c>
    </row>
    <row r="1723" spans="1:6" hidden="1">
      <c r="A1723" s="123">
        <f ca="1">IFERROR(INDIRECT($B$2&amp;"!"&amp;"C"&amp;D1723),"")</f>
        <v>0</v>
      </c>
      <c r="B1723" s="390">
        <f ca="1">IFERROR(INDIRECT($B$2&amp;"!"&amp;C1723&amp;D1723),"")</f>
        <v>0</v>
      </c>
      <c r="C1723" s="281" t="s">
        <v>130</v>
      </c>
      <c r="D1723" s="281">
        <f t="shared" ca="1" si="85"/>
        <v>76</v>
      </c>
      <c r="E1723" s="282">
        <v>9</v>
      </c>
      <c r="F1723" s="105" t="str">
        <f ca="1">IF(B1723=0,"",REPT(" ",E1723)&amp;"{ column: "&amp;CHAR(34)&amp;A1723&amp;CHAR(34)&amp;",")</f>
        <v/>
      </c>
    </row>
    <row r="1724" spans="1:6" hidden="1">
      <c r="A1724" s="123"/>
      <c r="B1724" s="390" cm="1">
        <f t="array" aca="1" ref="B1724" ca="1">INDIRECT($B$2&amp;"!"&amp;C1724&amp;D1724)</f>
        <v>0</v>
      </c>
      <c r="C1724" s="280" t="s">
        <v>130</v>
      </c>
      <c r="D1724" s="281">
        <f t="shared" ca="1" si="85"/>
        <v>76</v>
      </c>
      <c r="E1724" s="282">
        <v>12</v>
      </c>
      <c r="F1724" s="105" t="str" cm="1">
        <f t="array" aca="1" ref="F1724" ca="1">IF(OR(INDIRECT($B$2&amp;"!AM14")=$B$1422,B1724=0),"",REPT(" ",E1724)&amp;"summaryType: "&amp;CHAR(34)&amp;B1724&amp;CHAR(34)&amp;",")</f>
        <v/>
      </c>
    </row>
    <row r="1725" spans="1:6" hidden="1">
      <c r="A1725" s="123"/>
      <c r="B1725" s="390">
        <f ca="1">IFERROR(INDIRECT($B$2&amp;"!"&amp;C1725&amp;D1725),"")</f>
        <v>0</v>
      </c>
      <c r="C1725" s="280" t="s">
        <v>130</v>
      </c>
      <c r="D1725" s="281">
        <f t="shared" ca="1" si="85"/>
        <v>76</v>
      </c>
      <c r="E1725" s="282">
        <v>12</v>
      </c>
      <c r="F1725" s="105" t="str" cm="1">
        <f t="array" aca="1" ref="F1725" ca="1">IF(OR(INDIRECT($B$2&amp;"!AM14")=$B$1422,B1725=0),"",REPT(" ",E1725)&amp;"displayFormat: "&amp;CHAR(34)&amp;"{0} Items"&amp;CHAR(34)&amp;",")</f>
        <v/>
      </c>
    </row>
    <row r="1726" spans="1:6" hidden="1">
      <c r="A1726" s="123" t="s">
        <v>772</v>
      </c>
      <c r="B1726" s="390">
        <f ca="1">IFERROR(INDIRECT($B$2&amp;"!"&amp;C1726&amp;D1726),"")</f>
        <v>0</v>
      </c>
      <c r="C1726" s="280" t="s">
        <v>132</v>
      </c>
      <c r="D1726" s="281">
        <f t="shared" ca="1" si="85"/>
        <v>76</v>
      </c>
      <c r="E1726" s="282">
        <v>12</v>
      </c>
      <c r="F1726" s="105" t="str" cm="1">
        <f t="array" aca="1" ref="F1726" ca="1">IF(OR(INDIRECT($B$2&amp;"!AM14")=$B$1422,B1726=0),"",REPT(" ",E1726)&amp;A1726&amp;CHAR(34)&amp;B1726&amp;CHAR(34)&amp;",")</f>
        <v/>
      </c>
    </row>
    <row r="1727" spans="1:6" hidden="1">
      <c r="A1727" s="123" t="s">
        <v>65</v>
      </c>
      <c r="B1727" s="390">
        <f ca="1">IFERROR(INDIRECT($B$2&amp;"!"&amp;C1727&amp;D1727),"")</f>
        <v>0</v>
      </c>
      <c r="C1727" s="280" t="s">
        <v>130</v>
      </c>
      <c r="D1727" s="281">
        <f t="shared" ca="1" si="85"/>
        <v>76</v>
      </c>
      <c r="E1727" s="282">
        <v>9</v>
      </c>
      <c r="F1727" s="105" t="str" cm="1">
        <f t="array" aca="1" ref="F1727" ca="1">IF(OR(INDIRECT($B$2&amp;"!AM14")=$B$1422,B1727=0),"",REPT(" ",E1727)&amp;"},")</f>
        <v/>
      </c>
    </row>
    <row r="1728" spans="1:6" hidden="1">
      <c r="A1728" s="123">
        <f ca="1">IFERROR(INDIRECT($B$2&amp;"!"&amp;"C"&amp;D1728),"")</f>
        <v>0</v>
      </c>
      <c r="B1728" s="390">
        <f ca="1">IFERROR(INDIRECT($B$2&amp;"!"&amp;C1728&amp;D1728),"")</f>
        <v>0</v>
      </c>
      <c r="C1728" s="281" t="s">
        <v>130</v>
      </c>
      <c r="D1728" s="281">
        <f t="shared" ca="1" si="85"/>
        <v>77</v>
      </c>
      <c r="E1728" s="282">
        <v>9</v>
      </c>
      <c r="F1728" s="105" t="str">
        <f ca="1">IF(B1728=0,"",REPT(" ",E1728)&amp;"{ column: "&amp;CHAR(34)&amp;A1728&amp;CHAR(34)&amp;",")</f>
        <v/>
      </c>
    </row>
    <row r="1729" spans="1:6" hidden="1">
      <c r="A1729" s="123"/>
      <c r="B1729" s="390" cm="1">
        <f t="array" aca="1" ref="B1729" ca="1">INDIRECT($B$2&amp;"!"&amp;C1729&amp;D1729)</f>
        <v>0</v>
      </c>
      <c r="C1729" s="280" t="s">
        <v>130</v>
      </c>
      <c r="D1729" s="281">
        <f t="shared" ca="1" si="85"/>
        <v>77</v>
      </c>
      <c r="E1729" s="282">
        <v>12</v>
      </c>
      <c r="F1729" s="105" t="str" cm="1">
        <f t="array" aca="1" ref="F1729" ca="1">IF(OR(INDIRECT($B$2&amp;"!AM14")=$B$1422,B1729=0),"",REPT(" ",E1729)&amp;"summaryType: "&amp;CHAR(34)&amp;B1729&amp;CHAR(34)&amp;",")</f>
        <v/>
      </c>
    </row>
    <row r="1730" spans="1:6" hidden="1">
      <c r="A1730" s="123"/>
      <c r="B1730" s="390">
        <f ca="1">IFERROR(INDIRECT($B$2&amp;"!"&amp;C1730&amp;D1730),"")</f>
        <v>0</v>
      </c>
      <c r="C1730" s="280" t="s">
        <v>130</v>
      </c>
      <c r="D1730" s="281">
        <f t="shared" ca="1" si="85"/>
        <v>77</v>
      </c>
      <c r="E1730" s="282">
        <v>12</v>
      </c>
      <c r="F1730" s="105" t="str" cm="1">
        <f t="array" aca="1" ref="F1730" ca="1">IF(OR(INDIRECT($B$2&amp;"!AM14")=$B$1422,B1730=0),"",REPT(" ",E1730)&amp;"displayFormat: "&amp;CHAR(34)&amp;"{0} Items"&amp;CHAR(34)&amp;",")</f>
        <v/>
      </c>
    </row>
    <row r="1731" spans="1:6" hidden="1">
      <c r="A1731" s="123" t="s">
        <v>772</v>
      </c>
      <c r="B1731" s="390">
        <f ca="1">IFERROR(INDIRECT($B$2&amp;"!"&amp;C1731&amp;D1731),"")</f>
        <v>0</v>
      </c>
      <c r="C1731" s="280" t="s">
        <v>132</v>
      </c>
      <c r="D1731" s="281">
        <f t="shared" ca="1" si="85"/>
        <v>77</v>
      </c>
      <c r="E1731" s="282">
        <v>12</v>
      </c>
      <c r="F1731" s="105" t="str" cm="1">
        <f t="array" aca="1" ref="F1731" ca="1">IF(OR(INDIRECT($B$2&amp;"!AM14")=$B$1422,B1731=0),"",REPT(" ",E1731)&amp;A1731&amp;CHAR(34)&amp;B1731&amp;CHAR(34)&amp;",")</f>
        <v/>
      </c>
    </row>
    <row r="1732" spans="1:6" hidden="1">
      <c r="A1732" s="123" t="s">
        <v>65</v>
      </c>
      <c r="B1732" s="390">
        <f ca="1">IFERROR(INDIRECT($B$2&amp;"!"&amp;C1732&amp;D1732),"")</f>
        <v>0</v>
      </c>
      <c r="C1732" s="280" t="s">
        <v>130</v>
      </c>
      <c r="D1732" s="281">
        <f t="shared" ca="1" si="85"/>
        <v>77</v>
      </c>
      <c r="E1732" s="282">
        <v>9</v>
      </c>
      <c r="F1732" s="105" t="str" cm="1">
        <f t="array" aca="1" ref="F1732" ca="1">IF(OR(INDIRECT($B$2&amp;"!AM14")=$B$1422,B1732=0),"",REPT(" ",E1732)&amp;"},")</f>
        <v/>
      </c>
    </row>
    <row r="1733" spans="1:6" hidden="1">
      <c r="A1733" s="123">
        <f ca="1">IFERROR(INDIRECT($B$2&amp;"!"&amp;"C"&amp;D1733),"")</f>
        <v>0</v>
      </c>
      <c r="B1733" s="390">
        <f ca="1">IFERROR(INDIRECT($B$2&amp;"!"&amp;C1733&amp;D1733),"")</f>
        <v>0</v>
      </c>
      <c r="C1733" s="281" t="s">
        <v>130</v>
      </c>
      <c r="D1733" s="281">
        <f t="shared" ca="1" si="85"/>
        <v>78</v>
      </c>
      <c r="E1733" s="282">
        <v>9</v>
      </c>
      <c r="F1733" s="105" t="str">
        <f ca="1">IF(B1733=0,"",REPT(" ",E1733)&amp;"{ column: "&amp;CHAR(34)&amp;A1733&amp;CHAR(34)&amp;",")</f>
        <v/>
      </c>
    </row>
    <row r="1734" spans="1:6" hidden="1">
      <c r="A1734" s="123"/>
      <c r="B1734" s="390" cm="1">
        <f t="array" aca="1" ref="B1734" ca="1">INDIRECT($B$2&amp;"!"&amp;C1734&amp;D1734)</f>
        <v>0</v>
      </c>
      <c r="C1734" s="280" t="s">
        <v>130</v>
      </c>
      <c r="D1734" s="281">
        <f t="shared" ca="1" si="85"/>
        <v>78</v>
      </c>
      <c r="E1734" s="282">
        <v>12</v>
      </c>
      <c r="F1734" s="105" t="str" cm="1">
        <f t="array" aca="1" ref="F1734" ca="1">IF(OR(INDIRECT($B$2&amp;"!AM14")=$B$1422,B1734=0),"",REPT(" ",E1734)&amp;"summaryType: "&amp;CHAR(34)&amp;B1734&amp;CHAR(34)&amp;",")</f>
        <v/>
      </c>
    </row>
    <row r="1735" spans="1:6" hidden="1">
      <c r="A1735" s="123"/>
      <c r="B1735" s="390">
        <f ca="1">IFERROR(INDIRECT($B$2&amp;"!"&amp;C1735&amp;D1735),"")</f>
        <v>0</v>
      </c>
      <c r="C1735" s="280" t="s">
        <v>130</v>
      </c>
      <c r="D1735" s="281">
        <f t="shared" ca="1" si="85"/>
        <v>78</v>
      </c>
      <c r="E1735" s="282">
        <v>12</v>
      </c>
      <c r="F1735" s="105" t="str" cm="1">
        <f t="array" aca="1" ref="F1735" ca="1">IF(OR(INDIRECT($B$2&amp;"!AM14")=$B$1422,B1735=0),"",REPT(" ",E1735)&amp;"displayFormat: "&amp;CHAR(34)&amp;"{0} Items"&amp;CHAR(34)&amp;",")</f>
        <v/>
      </c>
    </row>
    <row r="1736" spans="1:6" hidden="1">
      <c r="A1736" s="123" t="s">
        <v>772</v>
      </c>
      <c r="B1736" s="390">
        <f ca="1">IFERROR(INDIRECT($B$2&amp;"!"&amp;C1736&amp;D1736),"")</f>
        <v>0</v>
      </c>
      <c r="C1736" s="280" t="s">
        <v>132</v>
      </c>
      <c r="D1736" s="281">
        <f t="shared" ca="1" si="85"/>
        <v>78</v>
      </c>
      <c r="E1736" s="282">
        <v>12</v>
      </c>
      <c r="F1736" s="105" t="str" cm="1">
        <f t="array" aca="1" ref="F1736" ca="1">IF(OR(INDIRECT($B$2&amp;"!AM14")=$B$1422,B1736=0),"",REPT(" ",E1736)&amp;A1736&amp;CHAR(34)&amp;B1736&amp;CHAR(34)&amp;",")</f>
        <v/>
      </c>
    </row>
    <row r="1737" spans="1:6" hidden="1">
      <c r="A1737" s="123" t="s">
        <v>65</v>
      </c>
      <c r="B1737" s="390">
        <f ca="1">IFERROR(INDIRECT($B$2&amp;"!"&amp;C1737&amp;D1737),"")</f>
        <v>0</v>
      </c>
      <c r="C1737" s="280" t="s">
        <v>130</v>
      </c>
      <c r="D1737" s="281">
        <f t="shared" ca="1" si="85"/>
        <v>78</v>
      </c>
      <c r="E1737" s="282">
        <v>9</v>
      </c>
      <c r="F1737" s="105" t="str" cm="1">
        <f t="array" aca="1" ref="F1737" ca="1">IF(OR(INDIRECT($B$2&amp;"!AM14")=$B$1422,B1737=0),"",REPT(" ",E1737)&amp;"},")</f>
        <v/>
      </c>
    </row>
    <row r="1738" spans="1:6" hidden="1">
      <c r="A1738" s="123">
        <f ca="1">IFERROR(INDIRECT($B$2&amp;"!"&amp;"C"&amp;D1738),"")</f>
        <v>0</v>
      </c>
      <c r="B1738" s="390">
        <f ca="1">IFERROR(INDIRECT($B$2&amp;"!"&amp;C1738&amp;D1738),"")</f>
        <v>0</v>
      </c>
      <c r="C1738" s="281" t="s">
        <v>130</v>
      </c>
      <c r="D1738" s="281">
        <f t="shared" ca="1" si="85"/>
        <v>79</v>
      </c>
      <c r="E1738" s="282">
        <v>9</v>
      </c>
      <c r="F1738" s="105" t="str">
        <f ca="1">IF(B1738=0,"",REPT(" ",E1738)&amp;"{ column: "&amp;CHAR(34)&amp;A1738&amp;CHAR(34)&amp;",")</f>
        <v/>
      </c>
    </row>
    <row r="1739" spans="1:6" hidden="1">
      <c r="A1739" s="123"/>
      <c r="B1739" s="390" cm="1">
        <f t="array" aca="1" ref="B1739" ca="1">INDIRECT($B$2&amp;"!"&amp;C1739&amp;D1739)</f>
        <v>0</v>
      </c>
      <c r="C1739" s="280" t="s">
        <v>130</v>
      </c>
      <c r="D1739" s="281">
        <f t="shared" ca="1" si="85"/>
        <v>79</v>
      </c>
      <c r="E1739" s="282">
        <v>12</v>
      </c>
      <c r="F1739" s="105" t="str" cm="1">
        <f t="array" aca="1" ref="F1739" ca="1">IF(OR(INDIRECT($B$2&amp;"!AM14")=$B$1422,B1739=0),"",REPT(" ",E1739)&amp;"summaryType: "&amp;CHAR(34)&amp;B1739&amp;CHAR(34)&amp;",")</f>
        <v/>
      </c>
    </row>
    <row r="1740" spans="1:6" hidden="1">
      <c r="A1740" s="123"/>
      <c r="B1740" s="390">
        <f ca="1">IFERROR(INDIRECT($B$2&amp;"!"&amp;C1740&amp;D1740),"")</f>
        <v>0</v>
      </c>
      <c r="C1740" s="280" t="s">
        <v>130</v>
      </c>
      <c r="D1740" s="281">
        <f t="shared" ca="1" si="85"/>
        <v>79</v>
      </c>
      <c r="E1740" s="282">
        <v>12</v>
      </c>
      <c r="F1740" s="105" t="str" cm="1">
        <f t="array" aca="1" ref="F1740" ca="1">IF(OR(INDIRECT($B$2&amp;"!AM14")=$B$1422,B1740=0),"",REPT(" ",E1740)&amp;"displayFormat: "&amp;CHAR(34)&amp;"{0} Items"&amp;CHAR(34)&amp;",")</f>
        <v/>
      </c>
    </row>
    <row r="1741" spans="1:6" hidden="1">
      <c r="A1741" s="123" t="s">
        <v>772</v>
      </c>
      <c r="B1741" s="390">
        <f ca="1">IFERROR(INDIRECT($B$2&amp;"!"&amp;C1741&amp;D1741),"")</f>
        <v>0</v>
      </c>
      <c r="C1741" s="280" t="s">
        <v>132</v>
      </c>
      <c r="D1741" s="281">
        <f t="shared" ca="1" si="85"/>
        <v>79</v>
      </c>
      <c r="E1741" s="282">
        <v>12</v>
      </c>
      <c r="F1741" s="105" t="str" cm="1">
        <f t="array" aca="1" ref="F1741" ca="1">IF(OR(INDIRECT($B$2&amp;"!AM14")=$B$1422,B1741=0),"",REPT(" ",E1741)&amp;A1741&amp;CHAR(34)&amp;B1741&amp;CHAR(34)&amp;",")</f>
        <v/>
      </c>
    </row>
    <row r="1742" spans="1:6" hidden="1">
      <c r="A1742" s="123" t="s">
        <v>65</v>
      </c>
      <c r="B1742" s="390">
        <f ca="1">IFERROR(INDIRECT($B$2&amp;"!"&amp;C1742&amp;D1742),"")</f>
        <v>0</v>
      </c>
      <c r="C1742" s="280" t="s">
        <v>130</v>
      </c>
      <c r="D1742" s="281">
        <f t="shared" ca="1" si="85"/>
        <v>79</v>
      </c>
      <c r="E1742" s="282">
        <v>9</v>
      </c>
      <c r="F1742" s="105" t="str" cm="1">
        <f t="array" aca="1" ref="F1742" ca="1">IF(OR(INDIRECT($B$2&amp;"!AM14")=$B$1422,B1742=0),"",REPT(" ",E1742)&amp;"},")</f>
        <v/>
      </c>
    </row>
    <row r="1743" spans="1:6" hidden="1">
      <c r="A1743" s="123">
        <f ca="1">IFERROR(INDIRECT($B$2&amp;"!"&amp;"C"&amp;D1743),"")</f>
        <v>0</v>
      </c>
      <c r="B1743" s="390">
        <f ca="1">IFERROR(INDIRECT($B$2&amp;"!"&amp;C1743&amp;D1743),"")</f>
        <v>0</v>
      </c>
      <c r="C1743" s="281" t="s">
        <v>130</v>
      </c>
      <c r="D1743" s="281">
        <f t="shared" ca="1" si="85"/>
        <v>80</v>
      </c>
      <c r="E1743" s="282">
        <v>9</v>
      </c>
      <c r="F1743" s="105" t="str">
        <f ca="1">IF(B1743=0,"",REPT(" ",E1743)&amp;"{ column: "&amp;CHAR(34)&amp;A1743&amp;CHAR(34)&amp;",")</f>
        <v/>
      </c>
    </row>
    <row r="1744" spans="1:6" hidden="1">
      <c r="A1744" s="123"/>
      <c r="B1744" s="390" cm="1">
        <f t="array" aca="1" ref="B1744" ca="1">INDIRECT($B$2&amp;"!"&amp;C1744&amp;D1744)</f>
        <v>0</v>
      </c>
      <c r="C1744" s="280" t="s">
        <v>130</v>
      </c>
      <c r="D1744" s="281">
        <f t="shared" ca="1" si="85"/>
        <v>80</v>
      </c>
      <c r="E1744" s="282">
        <v>12</v>
      </c>
      <c r="F1744" s="105" t="str" cm="1">
        <f t="array" aca="1" ref="F1744" ca="1">IF(OR(INDIRECT($B$2&amp;"!AM14")=$B$1422,B1744=0),"",REPT(" ",E1744)&amp;"summaryType: "&amp;CHAR(34)&amp;B1744&amp;CHAR(34)&amp;",")</f>
        <v/>
      </c>
    </row>
    <row r="1745" spans="1:6" hidden="1">
      <c r="A1745" s="123"/>
      <c r="B1745" s="390">
        <f ca="1">IFERROR(INDIRECT($B$2&amp;"!"&amp;C1745&amp;D1745),"")</f>
        <v>0</v>
      </c>
      <c r="C1745" s="280" t="s">
        <v>130</v>
      </c>
      <c r="D1745" s="281">
        <f t="shared" ca="1" si="85"/>
        <v>80</v>
      </c>
      <c r="E1745" s="282">
        <v>12</v>
      </c>
      <c r="F1745" s="105" t="str" cm="1">
        <f t="array" aca="1" ref="F1745" ca="1">IF(OR(INDIRECT($B$2&amp;"!AM14")=$B$1422,B1745=0),"",REPT(" ",E1745)&amp;"displayFormat: "&amp;CHAR(34)&amp;"{0} Items"&amp;CHAR(34)&amp;",")</f>
        <v/>
      </c>
    </row>
    <row r="1746" spans="1:6" hidden="1">
      <c r="A1746" s="123" t="s">
        <v>772</v>
      </c>
      <c r="B1746" s="390">
        <f ca="1">IFERROR(INDIRECT($B$2&amp;"!"&amp;C1746&amp;D1746),"")</f>
        <v>0</v>
      </c>
      <c r="C1746" s="280" t="s">
        <v>132</v>
      </c>
      <c r="D1746" s="281">
        <f t="shared" ca="1" si="85"/>
        <v>80</v>
      </c>
      <c r="E1746" s="282">
        <v>12</v>
      </c>
      <c r="F1746" s="105" t="str" cm="1">
        <f t="array" aca="1" ref="F1746" ca="1">IF(OR(INDIRECT($B$2&amp;"!AM14")=$B$1422,B1746=0),"",REPT(" ",E1746)&amp;A1746&amp;CHAR(34)&amp;B1746&amp;CHAR(34)&amp;",")</f>
        <v/>
      </c>
    </row>
    <row r="1747" spans="1:6" hidden="1">
      <c r="A1747" s="123" t="s">
        <v>65</v>
      </c>
      <c r="B1747" s="390">
        <f ca="1">IFERROR(INDIRECT($B$2&amp;"!"&amp;C1747&amp;D1747),"")</f>
        <v>0</v>
      </c>
      <c r="C1747" s="280" t="s">
        <v>130</v>
      </c>
      <c r="D1747" s="281">
        <f t="shared" ca="1" si="85"/>
        <v>80</v>
      </c>
      <c r="E1747" s="282">
        <v>9</v>
      </c>
      <c r="F1747" s="105" t="str" cm="1">
        <f t="array" aca="1" ref="F1747" ca="1">IF(OR(INDIRECT($B$2&amp;"!AM14")=$B$1422,B1747=0),"",REPT(" ",E1747)&amp;"},")</f>
        <v/>
      </c>
    </row>
    <row r="1748" spans="1:6" hidden="1">
      <c r="A1748" s="123">
        <f ca="1">IFERROR(INDIRECT($B$2&amp;"!"&amp;"C"&amp;D1748),"")</f>
        <v>0</v>
      </c>
      <c r="B1748" s="390">
        <f ca="1">IFERROR(INDIRECT($B$2&amp;"!"&amp;C1748&amp;D1748),"")</f>
        <v>0</v>
      </c>
      <c r="C1748" s="281" t="s">
        <v>130</v>
      </c>
      <c r="D1748" s="281">
        <f t="shared" ca="1" si="85"/>
        <v>81</v>
      </c>
      <c r="E1748" s="282">
        <v>9</v>
      </c>
      <c r="F1748" s="105" t="str">
        <f ca="1">IF(B1748=0,"",REPT(" ",E1748)&amp;"{ column: "&amp;CHAR(34)&amp;A1748&amp;CHAR(34)&amp;",")</f>
        <v/>
      </c>
    </row>
    <row r="1749" spans="1:6" hidden="1">
      <c r="A1749" s="123"/>
      <c r="B1749" s="390" cm="1">
        <f t="array" aca="1" ref="B1749" ca="1">INDIRECT($B$2&amp;"!"&amp;C1749&amp;D1749)</f>
        <v>0</v>
      </c>
      <c r="C1749" s="280" t="s">
        <v>130</v>
      </c>
      <c r="D1749" s="281">
        <f t="shared" ca="1" si="85"/>
        <v>81</v>
      </c>
      <c r="E1749" s="282">
        <v>12</v>
      </c>
      <c r="F1749" s="105" t="str" cm="1">
        <f t="array" aca="1" ref="F1749" ca="1">IF(OR(INDIRECT($B$2&amp;"!AM14")=$B$1422,B1749=0),"",REPT(" ",E1749)&amp;"summaryType: "&amp;CHAR(34)&amp;B1749&amp;CHAR(34)&amp;",")</f>
        <v/>
      </c>
    </row>
    <row r="1750" spans="1:6" hidden="1">
      <c r="A1750" s="123"/>
      <c r="B1750" s="390">
        <f ca="1">IFERROR(INDIRECT($B$2&amp;"!"&amp;C1750&amp;D1750),"")</f>
        <v>0</v>
      </c>
      <c r="C1750" s="280" t="s">
        <v>130</v>
      </c>
      <c r="D1750" s="281">
        <f t="shared" ca="1" si="85"/>
        <v>81</v>
      </c>
      <c r="E1750" s="282">
        <v>12</v>
      </c>
      <c r="F1750" s="105" t="str" cm="1">
        <f t="array" aca="1" ref="F1750" ca="1">IF(OR(INDIRECT($B$2&amp;"!AM14")=$B$1422,B1750=0),"",REPT(" ",E1750)&amp;"displayFormat: "&amp;CHAR(34)&amp;"{0} Items"&amp;CHAR(34)&amp;",")</f>
        <v/>
      </c>
    </row>
    <row r="1751" spans="1:6" hidden="1">
      <c r="A1751" s="123" t="s">
        <v>772</v>
      </c>
      <c r="B1751" s="390">
        <f ca="1">IFERROR(INDIRECT($B$2&amp;"!"&amp;C1751&amp;D1751),"")</f>
        <v>0</v>
      </c>
      <c r="C1751" s="280" t="s">
        <v>132</v>
      </c>
      <c r="D1751" s="281">
        <f t="shared" ca="1" si="85"/>
        <v>81</v>
      </c>
      <c r="E1751" s="282">
        <v>12</v>
      </c>
      <c r="F1751" s="105" t="str" cm="1">
        <f t="array" aca="1" ref="F1751" ca="1">IF(OR(INDIRECT($B$2&amp;"!AM14")=$B$1422,B1751=0),"",REPT(" ",E1751)&amp;A1751&amp;CHAR(34)&amp;B1751&amp;CHAR(34)&amp;",")</f>
        <v/>
      </c>
    </row>
    <row r="1752" spans="1:6" hidden="1">
      <c r="A1752" s="123" t="s">
        <v>65</v>
      </c>
      <c r="B1752" s="390">
        <f ca="1">IFERROR(INDIRECT($B$2&amp;"!"&amp;C1752&amp;D1752),"")</f>
        <v>0</v>
      </c>
      <c r="C1752" s="280" t="s">
        <v>130</v>
      </c>
      <c r="D1752" s="281">
        <f t="shared" ca="1" si="85"/>
        <v>81</v>
      </c>
      <c r="E1752" s="282">
        <v>9</v>
      </c>
      <c r="F1752" s="105" t="str" cm="1">
        <f t="array" aca="1" ref="F1752" ca="1">IF(OR(INDIRECT($B$2&amp;"!AM14")=$B$1422,B1752=0),"",REPT(" ",E1752)&amp;"},")</f>
        <v/>
      </c>
    </row>
    <row r="1753" spans="1:6" hidden="1">
      <c r="A1753" s="123">
        <f ca="1">IFERROR(INDIRECT($B$2&amp;"!"&amp;"C"&amp;D1753),"")</f>
        <v>0</v>
      </c>
      <c r="B1753" s="390">
        <f ca="1">IFERROR(INDIRECT($B$2&amp;"!"&amp;C1753&amp;D1753),"")</f>
        <v>0</v>
      </c>
      <c r="C1753" s="281" t="s">
        <v>130</v>
      </c>
      <c r="D1753" s="281">
        <f t="shared" ca="1" si="85"/>
        <v>82</v>
      </c>
      <c r="E1753" s="282">
        <v>9</v>
      </c>
      <c r="F1753" s="105" t="str">
        <f ca="1">IF(B1753=0,"",REPT(" ",E1753)&amp;"{ column: "&amp;CHAR(34)&amp;A1753&amp;CHAR(34)&amp;",")</f>
        <v/>
      </c>
    </row>
    <row r="1754" spans="1:6" hidden="1">
      <c r="A1754" s="123"/>
      <c r="B1754" s="390" cm="1">
        <f t="array" aca="1" ref="B1754" ca="1">INDIRECT($B$2&amp;"!"&amp;C1754&amp;D1754)</f>
        <v>0</v>
      </c>
      <c r="C1754" s="280" t="s">
        <v>130</v>
      </c>
      <c r="D1754" s="281">
        <f t="shared" ca="1" si="85"/>
        <v>82</v>
      </c>
      <c r="E1754" s="282">
        <v>12</v>
      </c>
      <c r="F1754" s="105" t="str" cm="1">
        <f t="array" aca="1" ref="F1754" ca="1">IF(OR(INDIRECT($B$2&amp;"!AM14")=$B$1422,B1754=0),"",REPT(" ",E1754)&amp;"summaryType: "&amp;CHAR(34)&amp;B1754&amp;CHAR(34)&amp;",")</f>
        <v/>
      </c>
    </row>
    <row r="1755" spans="1:6" hidden="1">
      <c r="A1755" s="123"/>
      <c r="B1755" s="390">
        <f ca="1">IFERROR(INDIRECT($B$2&amp;"!"&amp;C1755&amp;D1755),"")</f>
        <v>0</v>
      </c>
      <c r="C1755" s="280" t="s">
        <v>130</v>
      </c>
      <c r="D1755" s="281">
        <f t="shared" ref="D1755:D1818" ca="1" si="86">IF(TRIM(A1754)="N",1,0)+D1754</f>
        <v>82</v>
      </c>
      <c r="E1755" s="282">
        <v>12</v>
      </c>
      <c r="F1755" s="105" t="str" cm="1">
        <f t="array" aca="1" ref="F1755" ca="1">IF(OR(INDIRECT($B$2&amp;"!AM14")=$B$1422,B1755=0),"",REPT(" ",E1755)&amp;"displayFormat: "&amp;CHAR(34)&amp;"{0} Items"&amp;CHAR(34)&amp;",")</f>
        <v/>
      </c>
    </row>
    <row r="1756" spans="1:6" hidden="1">
      <c r="A1756" s="123" t="s">
        <v>772</v>
      </c>
      <c r="B1756" s="390">
        <f ca="1">IFERROR(INDIRECT($B$2&amp;"!"&amp;C1756&amp;D1756),"")</f>
        <v>0</v>
      </c>
      <c r="C1756" s="280" t="s">
        <v>132</v>
      </c>
      <c r="D1756" s="281">
        <f t="shared" ca="1" si="86"/>
        <v>82</v>
      </c>
      <c r="E1756" s="282">
        <v>12</v>
      </c>
      <c r="F1756" s="105" t="str" cm="1">
        <f t="array" aca="1" ref="F1756" ca="1">IF(OR(INDIRECT($B$2&amp;"!AM14")=$B$1422,B1756=0),"",REPT(" ",E1756)&amp;A1756&amp;CHAR(34)&amp;B1756&amp;CHAR(34)&amp;",")</f>
        <v/>
      </c>
    </row>
    <row r="1757" spans="1:6" hidden="1">
      <c r="A1757" s="123" t="s">
        <v>65</v>
      </c>
      <c r="B1757" s="390">
        <f ca="1">IFERROR(INDIRECT($B$2&amp;"!"&amp;C1757&amp;D1757),"")</f>
        <v>0</v>
      </c>
      <c r="C1757" s="280" t="s">
        <v>130</v>
      </c>
      <c r="D1757" s="281">
        <f t="shared" ca="1" si="86"/>
        <v>82</v>
      </c>
      <c r="E1757" s="282">
        <v>9</v>
      </c>
      <c r="F1757" s="105" t="str" cm="1">
        <f t="array" aca="1" ref="F1757" ca="1">IF(OR(INDIRECT($B$2&amp;"!AM14")=$B$1422,B1757=0),"",REPT(" ",E1757)&amp;"},")</f>
        <v/>
      </c>
    </row>
    <row r="1758" spans="1:6" hidden="1">
      <c r="A1758" s="123">
        <f ca="1">IFERROR(INDIRECT($B$2&amp;"!"&amp;"C"&amp;D1758),"")</f>
        <v>0</v>
      </c>
      <c r="B1758" s="390">
        <f ca="1">IFERROR(INDIRECT($B$2&amp;"!"&amp;C1758&amp;D1758),"")</f>
        <v>0</v>
      </c>
      <c r="C1758" s="281" t="s">
        <v>130</v>
      </c>
      <c r="D1758" s="281">
        <f t="shared" ca="1" si="86"/>
        <v>83</v>
      </c>
      <c r="E1758" s="282">
        <v>9</v>
      </c>
      <c r="F1758" s="105" t="str">
        <f ca="1">IF(B1758=0,"",REPT(" ",E1758)&amp;"{ column: "&amp;CHAR(34)&amp;A1758&amp;CHAR(34)&amp;",")</f>
        <v/>
      </c>
    </row>
    <row r="1759" spans="1:6" hidden="1">
      <c r="A1759" s="123"/>
      <c r="B1759" s="390" cm="1">
        <f t="array" aca="1" ref="B1759" ca="1">INDIRECT($B$2&amp;"!"&amp;C1759&amp;D1759)</f>
        <v>0</v>
      </c>
      <c r="C1759" s="280" t="s">
        <v>130</v>
      </c>
      <c r="D1759" s="281">
        <f t="shared" ca="1" si="86"/>
        <v>83</v>
      </c>
      <c r="E1759" s="282">
        <v>12</v>
      </c>
      <c r="F1759" s="105" t="str" cm="1">
        <f t="array" aca="1" ref="F1759" ca="1">IF(OR(INDIRECT($B$2&amp;"!AM14")=$B$1422,B1759=0),"",REPT(" ",E1759)&amp;"summaryType: "&amp;CHAR(34)&amp;B1759&amp;CHAR(34)&amp;",")</f>
        <v/>
      </c>
    </row>
    <row r="1760" spans="1:6" hidden="1">
      <c r="A1760" s="123"/>
      <c r="B1760" s="390">
        <f ca="1">IFERROR(INDIRECT($B$2&amp;"!"&amp;C1760&amp;D1760),"")</f>
        <v>0</v>
      </c>
      <c r="C1760" s="280" t="s">
        <v>130</v>
      </c>
      <c r="D1760" s="281">
        <f t="shared" ca="1" si="86"/>
        <v>83</v>
      </c>
      <c r="E1760" s="282">
        <v>12</v>
      </c>
      <c r="F1760" s="105" t="str" cm="1">
        <f t="array" aca="1" ref="F1760" ca="1">IF(OR(INDIRECT($B$2&amp;"!AM14")=$B$1422,B1760=0),"",REPT(" ",E1760)&amp;"displayFormat: "&amp;CHAR(34)&amp;"{0} Items"&amp;CHAR(34)&amp;",")</f>
        <v/>
      </c>
    </row>
    <row r="1761" spans="1:6" hidden="1">
      <c r="A1761" s="123" t="s">
        <v>772</v>
      </c>
      <c r="B1761" s="390">
        <f ca="1">IFERROR(INDIRECT($B$2&amp;"!"&amp;C1761&amp;D1761),"")</f>
        <v>0</v>
      </c>
      <c r="C1761" s="280" t="s">
        <v>132</v>
      </c>
      <c r="D1761" s="281">
        <f t="shared" ca="1" si="86"/>
        <v>83</v>
      </c>
      <c r="E1761" s="282">
        <v>12</v>
      </c>
      <c r="F1761" s="105" t="str" cm="1">
        <f t="array" aca="1" ref="F1761" ca="1">IF(OR(INDIRECT($B$2&amp;"!AM14")=$B$1422,B1761=0),"",REPT(" ",E1761)&amp;A1761&amp;CHAR(34)&amp;B1761&amp;CHAR(34)&amp;",")</f>
        <v/>
      </c>
    </row>
    <row r="1762" spans="1:6" hidden="1">
      <c r="A1762" s="123" t="s">
        <v>65</v>
      </c>
      <c r="B1762" s="390">
        <f ca="1">IFERROR(INDIRECT($B$2&amp;"!"&amp;C1762&amp;D1762),"")</f>
        <v>0</v>
      </c>
      <c r="C1762" s="280" t="s">
        <v>130</v>
      </c>
      <c r="D1762" s="281">
        <f t="shared" ca="1" si="86"/>
        <v>83</v>
      </c>
      <c r="E1762" s="282">
        <v>9</v>
      </c>
      <c r="F1762" s="105" t="str" cm="1">
        <f t="array" aca="1" ref="F1762" ca="1">IF(OR(INDIRECT($B$2&amp;"!AM14")=$B$1422,B1762=0),"",REPT(" ",E1762)&amp;"},")</f>
        <v/>
      </c>
    </row>
    <row r="1763" spans="1:6" hidden="1">
      <c r="A1763" s="123">
        <f ca="1">IFERROR(INDIRECT($B$2&amp;"!"&amp;"C"&amp;D1763),"")</f>
        <v>0</v>
      </c>
      <c r="B1763" s="390">
        <f ca="1">IFERROR(INDIRECT($B$2&amp;"!"&amp;C1763&amp;D1763),"")</f>
        <v>0</v>
      </c>
      <c r="C1763" s="281" t="s">
        <v>130</v>
      </c>
      <c r="D1763" s="281">
        <f t="shared" ca="1" si="86"/>
        <v>84</v>
      </c>
      <c r="E1763" s="282">
        <v>9</v>
      </c>
      <c r="F1763" s="105" t="str">
        <f ca="1">IF(B1763=0,"",REPT(" ",E1763)&amp;"{ column: "&amp;CHAR(34)&amp;A1763&amp;CHAR(34)&amp;",")</f>
        <v/>
      </c>
    </row>
    <row r="1764" spans="1:6" hidden="1">
      <c r="A1764" s="123"/>
      <c r="B1764" s="390" cm="1">
        <f t="array" aca="1" ref="B1764" ca="1">INDIRECT($B$2&amp;"!"&amp;C1764&amp;D1764)</f>
        <v>0</v>
      </c>
      <c r="C1764" s="280" t="s">
        <v>130</v>
      </c>
      <c r="D1764" s="281">
        <f t="shared" ca="1" si="86"/>
        <v>84</v>
      </c>
      <c r="E1764" s="282">
        <v>12</v>
      </c>
      <c r="F1764" s="105" t="str" cm="1">
        <f t="array" aca="1" ref="F1764" ca="1">IF(OR(INDIRECT($B$2&amp;"!AM14")=$B$1422,B1764=0),"",REPT(" ",E1764)&amp;"summaryType: "&amp;CHAR(34)&amp;B1764&amp;CHAR(34)&amp;",")</f>
        <v/>
      </c>
    </row>
    <row r="1765" spans="1:6" hidden="1">
      <c r="A1765" s="123"/>
      <c r="B1765" s="390">
        <f ca="1">IFERROR(INDIRECT($B$2&amp;"!"&amp;C1765&amp;D1765),"")</f>
        <v>0</v>
      </c>
      <c r="C1765" s="280" t="s">
        <v>130</v>
      </c>
      <c r="D1765" s="281">
        <f t="shared" ca="1" si="86"/>
        <v>84</v>
      </c>
      <c r="E1765" s="282">
        <v>12</v>
      </c>
      <c r="F1765" s="105" t="str" cm="1">
        <f t="array" aca="1" ref="F1765" ca="1">IF(OR(INDIRECT($B$2&amp;"!AM14")=$B$1422,B1765=0),"",REPT(" ",E1765)&amp;"displayFormat: "&amp;CHAR(34)&amp;"{0} Items"&amp;CHAR(34)&amp;",")</f>
        <v/>
      </c>
    </row>
    <row r="1766" spans="1:6" hidden="1">
      <c r="A1766" s="123" t="s">
        <v>772</v>
      </c>
      <c r="B1766" s="390">
        <f ca="1">IFERROR(INDIRECT($B$2&amp;"!"&amp;C1766&amp;D1766),"")</f>
        <v>0</v>
      </c>
      <c r="C1766" s="280" t="s">
        <v>132</v>
      </c>
      <c r="D1766" s="281">
        <f t="shared" ca="1" si="86"/>
        <v>84</v>
      </c>
      <c r="E1766" s="282">
        <v>12</v>
      </c>
      <c r="F1766" s="105" t="str" cm="1">
        <f t="array" aca="1" ref="F1766" ca="1">IF(OR(INDIRECT($B$2&amp;"!AM14")=$B$1422,B1766=0),"",REPT(" ",E1766)&amp;A1766&amp;CHAR(34)&amp;B1766&amp;CHAR(34)&amp;",")</f>
        <v/>
      </c>
    </row>
    <row r="1767" spans="1:6" hidden="1">
      <c r="A1767" s="123" t="s">
        <v>65</v>
      </c>
      <c r="B1767" s="390">
        <f ca="1">IFERROR(INDIRECT($B$2&amp;"!"&amp;C1767&amp;D1767),"")</f>
        <v>0</v>
      </c>
      <c r="C1767" s="280" t="s">
        <v>130</v>
      </c>
      <c r="D1767" s="281">
        <f t="shared" ca="1" si="86"/>
        <v>84</v>
      </c>
      <c r="E1767" s="282">
        <v>9</v>
      </c>
      <c r="F1767" s="105" t="str" cm="1">
        <f t="array" aca="1" ref="F1767" ca="1">IF(OR(INDIRECT($B$2&amp;"!AM14")=$B$1422,B1767=0),"",REPT(" ",E1767)&amp;"},")</f>
        <v/>
      </c>
    </row>
    <row r="1768" spans="1:6" hidden="1">
      <c r="A1768" s="123">
        <f ca="1">IFERROR(INDIRECT($B$2&amp;"!"&amp;"C"&amp;D1768),"")</f>
        <v>0</v>
      </c>
      <c r="B1768" s="390">
        <f ca="1">IFERROR(INDIRECT($B$2&amp;"!"&amp;C1768&amp;D1768),"")</f>
        <v>0</v>
      </c>
      <c r="C1768" s="281" t="s">
        <v>130</v>
      </c>
      <c r="D1768" s="281">
        <f t="shared" ca="1" si="86"/>
        <v>85</v>
      </c>
      <c r="E1768" s="282">
        <v>9</v>
      </c>
      <c r="F1768" s="105" t="str">
        <f ca="1">IF(B1768=0,"",REPT(" ",E1768)&amp;"{ column: "&amp;CHAR(34)&amp;A1768&amp;CHAR(34)&amp;",")</f>
        <v/>
      </c>
    </row>
    <row r="1769" spans="1:6" hidden="1">
      <c r="A1769" s="123"/>
      <c r="B1769" s="390" cm="1">
        <f t="array" aca="1" ref="B1769" ca="1">INDIRECT($B$2&amp;"!"&amp;C1769&amp;D1769)</f>
        <v>0</v>
      </c>
      <c r="C1769" s="280" t="s">
        <v>130</v>
      </c>
      <c r="D1769" s="281">
        <f t="shared" ca="1" si="86"/>
        <v>85</v>
      </c>
      <c r="E1769" s="282">
        <v>12</v>
      </c>
      <c r="F1769" s="105" t="str" cm="1">
        <f t="array" aca="1" ref="F1769" ca="1">IF(OR(INDIRECT($B$2&amp;"!AM14")=$B$1422,B1769=0),"",REPT(" ",E1769)&amp;"summaryType: "&amp;CHAR(34)&amp;B1769&amp;CHAR(34)&amp;",")</f>
        <v/>
      </c>
    </row>
    <row r="1770" spans="1:6" hidden="1">
      <c r="A1770" s="123"/>
      <c r="B1770" s="390">
        <f ca="1">IFERROR(INDIRECT($B$2&amp;"!"&amp;C1770&amp;D1770),"")</f>
        <v>0</v>
      </c>
      <c r="C1770" s="280" t="s">
        <v>130</v>
      </c>
      <c r="D1770" s="281">
        <f t="shared" ca="1" si="86"/>
        <v>85</v>
      </c>
      <c r="E1770" s="282">
        <v>12</v>
      </c>
      <c r="F1770" s="105" t="str" cm="1">
        <f t="array" aca="1" ref="F1770" ca="1">IF(OR(INDIRECT($B$2&amp;"!AM14")=$B$1422,B1770=0),"",REPT(" ",E1770)&amp;"displayFormat: "&amp;CHAR(34)&amp;"{0} Items"&amp;CHAR(34)&amp;",")</f>
        <v/>
      </c>
    </row>
    <row r="1771" spans="1:6" hidden="1">
      <c r="A1771" s="123" t="s">
        <v>772</v>
      </c>
      <c r="B1771" s="390">
        <f ca="1">IFERROR(INDIRECT($B$2&amp;"!"&amp;C1771&amp;D1771),"")</f>
        <v>0</v>
      </c>
      <c r="C1771" s="280" t="s">
        <v>132</v>
      </c>
      <c r="D1771" s="281">
        <f t="shared" ca="1" si="86"/>
        <v>85</v>
      </c>
      <c r="E1771" s="282">
        <v>12</v>
      </c>
      <c r="F1771" s="105" t="str" cm="1">
        <f t="array" aca="1" ref="F1771" ca="1">IF(OR(INDIRECT($B$2&amp;"!AM14")=$B$1422,B1771=0),"",REPT(" ",E1771)&amp;A1771&amp;CHAR(34)&amp;B1771&amp;CHAR(34)&amp;",")</f>
        <v/>
      </c>
    </row>
    <row r="1772" spans="1:6" hidden="1">
      <c r="A1772" s="123" t="s">
        <v>65</v>
      </c>
      <c r="B1772" s="390">
        <f ca="1">IFERROR(INDIRECT($B$2&amp;"!"&amp;C1772&amp;D1772),"")</f>
        <v>0</v>
      </c>
      <c r="C1772" s="280" t="s">
        <v>130</v>
      </c>
      <c r="D1772" s="281">
        <f t="shared" ca="1" si="86"/>
        <v>85</v>
      </c>
      <c r="E1772" s="282">
        <v>9</v>
      </c>
      <c r="F1772" s="105" t="str" cm="1">
        <f t="array" aca="1" ref="F1772" ca="1">IF(OR(INDIRECT($B$2&amp;"!AM14")=$B$1422,B1772=0),"",REPT(" ",E1772)&amp;"},")</f>
        <v/>
      </c>
    </row>
    <row r="1773" spans="1:6" hidden="1">
      <c r="A1773" s="123">
        <f ca="1">IFERROR(INDIRECT($B$2&amp;"!"&amp;"C"&amp;D1773),"")</f>
        <v>0</v>
      </c>
      <c r="B1773" s="390">
        <f ca="1">IFERROR(INDIRECT($B$2&amp;"!"&amp;C1773&amp;D1773),"")</f>
        <v>0</v>
      </c>
      <c r="C1773" s="281" t="s">
        <v>130</v>
      </c>
      <c r="D1773" s="281">
        <f t="shared" ca="1" si="86"/>
        <v>86</v>
      </c>
      <c r="E1773" s="282">
        <v>9</v>
      </c>
      <c r="F1773" s="105" t="str">
        <f ca="1">IF(B1773=0,"",REPT(" ",E1773)&amp;"{ column: "&amp;CHAR(34)&amp;A1773&amp;CHAR(34)&amp;",")</f>
        <v/>
      </c>
    </row>
    <row r="1774" spans="1:6" hidden="1">
      <c r="A1774" s="123"/>
      <c r="B1774" s="390" cm="1">
        <f t="array" aca="1" ref="B1774" ca="1">INDIRECT($B$2&amp;"!"&amp;C1774&amp;D1774)</f>
        <v>0</v>
      </c>
      <c r="C1774" s="280" t="s">
        <v>130</v>
      </c>
      <c r="D1774" s="281">
        <f t="shared" ca="1" si="86"/>
        <v>86</v>
      </c>
      <c r="E1774" s="282">
        <v>12</v>
      </c>
      <c r="F1774" s="105" t="str" cm="1">
        <f t="array" aca="1" ref="F1774" ca="1">IF(OR(INDIRECT($B$2&amp;"!AM14")=$B$1422,B1774=0),"",REPT(" ",E1774)&amp;"summaryType: "&amp;CHAR(34)&amp;B1774&amp;CHAR(34)&amp;",")</f>
        <v/>
      </c>
    </row>
    <row r="1775" spans="1:6" hidden="1">
      <c r="A1775" s="123"/>
      <c r="B1775" s="390">
        <f ca="1">IFERROR(INDIRECT($B$2&amp;"!"&amp;C1775&amp;D1775),"")</f>
        <v>0</v>
      </c>
      <c r="C1775" s="280" t="s">
        <v>130</v>
      </c>
      <c r="D1775" s="281">
        <f t="shared" ca="1" si="86"/>
        <v>86</v>
      </c>
      <c r="E1775" s="282">
        <v>12</v>
      </c>
      <c r="F1775" s="105" t="str" cm="1">
        <f t="array" aca="1" ref="F1775" ca="1">IF(OR(INDIRECT($B$2&amp;"!AM14")=$B$1422,B1775=0),"",REPT(" ",E1775)&amp;"displayFormat: "&amp;CHAR(34)&amp;"{0} Items"&amp;CHAR(34)&amp;",")</f>
        <v/>
      </c>
    </row>
    <row r="1776" spans="1:6" hidden="1">
      <c r="A1776" s="123" t="s">
        <v>772</v>
      </c>
      <c r="B1776" s="390">
        <f ca="1">IFERROR(INDIRECT($B$2&amp;"!"&amp;C1776&amp;D1776),"")</f>
        <v>0</v>
      </c>
      <c r="C1776" s="280" t="s">
        <v>132</v>
      </c>
      <c r="D1776" s="281">
        <f t="shared" ca="1" si="86"/>
        <v>86</v>
      </c>
      <c r="E1776" s="282">
        <v>12</v>
      </c>
      <c r="F1776" s="105" t="str" cm="1">
        <f t="array" aca="1" ref="F1776" ca="1">IF(OR(INDIRECT($B$2&amp;"!AM14")=$B$1422,B1776=0),"",REPT(" ",E1776)&amp;A1776&amp;CHAR(34)&amp;B1776&amp;CHAR(34)&amp;",")</f>
        <v/>
      </c>
    </row>
    <row r="1777" spans="1:6" hidden="1">
      <c r="A1777" s="123" t="s">
        <v>65</v>
      </c>
      <c r="B1777" s="390">
        <f ca="1">IFERROR(INDIRECT($B$2&amp;"!"&amp;C1777&amp;D1777),"")</f>
        <v>0</v>
      </c>
      <c r="C1777" s="280" t="s">
        <v>130</v>
      </c>
      <c r="D1777" s="281">
        <f t="shared" ca="1" si="86"/>
        <v>86</v>
      </c>
      <c r="E1777" s="282">
        <v>9</v>
      </c>
      <c r="F1777" s="105" t="str" cm="1">
        <f t="array" aca="1" ref="F1777" ca="1">IF(OR(INDIRECT($B$2&amp;"!AM14")=$B$1422,B1777=0),"",REPT(" ",E1777)&amp;"},")</f>
        <v/>
      </c>
    </row>
    <row r="1778" spans="1:6" hidden="1">
      <c r="A1778" s="123">
        <f ca="1">IFERROR(INDIRECT($B$2&amp;"!"&amp;"C"&amp;D1778),"")</f>
        <v>0</v>
      </c>
      <c r="B1778" s="390">
        <f ca="1">IFERROR(INDIRECT($B$2&amp;"!"&amp;C1778&amp;D1778),"")</f>
        <v>0</v>
      </c>
      <c r="C1778" s="281" t="s">
        <v>130</v>
      </c>
      <c r="D1778" s="281">
        <f t="shared" ca="1" si="86"/>
        <v>87</v>
      </c>
      <c r="E1778" s="282">
        <v>9</v>
      </c>
      <c r="F1778" s="105" t="str">
        <f ca="1">IF(B1778=0,"",REPT(" ",E1778)&amp;"{ column: "&amp;CHAR(34)&amp;A1778&amp;CHAR(34)&amp;",")</f>
        <v/>
      </c>
    </row>
    <row r="1779" spans="1:6" hidden="1">
      <c r="A1779" s="123"/>
      <c r="B1779" s="390" cm="1">
        <f t="array" aca="1" ref="B1779" ca="1">INDIRECT($B$2&amp;"!"&amp;C1779&amp;D1779)</f>
        <v>0</v>
      </c>
      <c r="C1779" s="280" t="s">
        <v>130</v>
      </c>
      <c r="D1779" s="281">
        <f t="shared" ca="1" si="86"/>
        <v>87</v>
      </c>
      <c r="E1779" s="282">
        <v>12</v>
      </c>
      <c r="F1779" s="105" t="str" cm="1">
        <f t="array" aca="1" ref="F1779" ca="1">IF(OR(INDIRECT($B$2&amp;"!AM14")=$B$1422,B1779=0),"",REPT(" ",E1779)&amp;"summaryType: "&amp;CHAR(34)&amp;B1779&amp;CHAR(34)&amp;",")</f>
        <v/>
      </c>
    </row>
    <row r="1780" spans="1:6" hidden="1">
      <c r="A1780" s="123"/>
      <c r="B1780" s="390">
        <f ca="1">IFERROR(INDIRECT($B$2&amp;"!"&amp;C1780&amp;D1780),"")</f>
        <v>0</v>
      </c>
      <c r="C1780" s="280" t="s">
        <v>130</v>
      </c>
      <c r="D1780" s="281">
        <f t="shared" ca="1" si="86"/>
        <v>87</v>
      </c>
      <c r="E1780" s="282">
        <v>12</v>
      </c>
      <c r="F1780" s="105" t="str" cm="1">
        <f t="array" aca="1" ref="F1780" ca="1">IF(OR(INDIRECT($B$2&amp;"!AM14")=$B$1422,B1780=0),"",REPT(" ",E1780)&amp;"displayFormat: "&amp;CHAR(34)&amp;"{0} Items"&amp;CHAR(34)&amp;",")</f>
        <v/>
      </c>
    </row>
    <row r="1781" spans="1:6" hidden="1">
      <c r="A1781" s="123" t="s">
        <v>772</v>
      </c>
      <c r="B1781" s="390">
        <f ca="1">IFERROR(INDIRECT($B$2&amp;"!"&amp;C1781&amp;D1781),"")</f>
        <v>0</v>
      </c>
      <c r="C1781" s="280" t="s">
        <v>132</v>
      </c>
      <c r="D1781" s="281">
        <f t="shared" ca="1" si="86"/>
        <v>87</v>
      </c>
      <c r="E1781" s="282">
        <v>12</v>
      </c>
      <c r="F1781" s="105" t="str" cm="1">
        <f t="array" aca="1" ref="F1781" ca="1">IF(OR(INDIRECT($B$2&amp;"!AM14")=$B$1422,B1781=0),"",REPT(" ",E1781)&amp;A1781&amp;CHAR(34)&amp;B1781&amp;CHAR(34)&amp;",")</f>
        <v/>
      </c>
    </row>
    <row r="1782" spans="1:6" hidden="1">
      <c r="A1782" s="123" t="s">
        <v>65</v>
      </c>
      <c r="B1782" s="390">
        <f ca="1">IFERROR(INDIRECT($B$2&amp;"!"&amp;C1782&amp;D1782),"")</f>
        <v>0</v>
      </c>
      <c r="C1782" s="280" t="s">
        <v>130</v>
      </c>
      <c r="D1782" s="281">
        <f t="shared" ca="1" si="86"/>
        <v>87</v>
      </c>
      <c r="E1782" s="282">
        <v>9</v>
      </c>
      <c r="F1782" s="105" t="str" cm="1">
        <f t="array" aca="1" ref="F1782" ca="1">IF(OR(INDIRECT($B$2&amp;"!AM14")=$B$1422,B1782=0),"",REPT(" ",E1782)&amp;"},")</f>
        <v/>
      </c>
    </row>
    <row r="1783" spans="1:6" hidden="1">
      <c r="A1783" s="123">
        <f ca="1">IFERROR(INDIRECT($B$2&amp;"!"&amp;"C"&amp;D1783),"")</f>
        <v>0</v>
      </c>
      <c r="B1783" s="390">
        <f ca="1">IFERROR(INDIRECT($B$2&amp;"!"&amp;C1783&amp;D1783),"")</f>
        <v>0</v>
      </c>
      <c r="C1783" s="281" t="s">
        <v>130</v>
      </c>
      <c r="D1783" s="281">
        <f t="shared" ca="1" si="86"/>
        <v>88</v>
      </c>
      <c r="E1783" s="282">
        <v>9</v>
      </c>
      <c r="F1783" s="105" t="str">
        <f ca="1">IF(B1783=0,"",REPT(" ",E1783)&amp;"{ column: "&amp;CHAR(34)&amp;A1783&amp;CHAR(34)&amp;",")</f>
        <v/>
      </c>
    </row>
    <row r="1784" spans="1:6" hidden="1">
      <c r="A1784" s="123"/>
      <c r="B1784" s="390" cm="1">
        <f t="array" aca="1" ref="B1784" ca="1">INDIRECT($B$2&amp;"!"&amp;C1784&amp;D1784)</f>
        <v>0</v>
      </c>
      <c r="C1784" s="280" t="s">
        <v>130</v>
      </c>
      <c r="D1784" s="281">
        <f t="shared" ca="1" si="86"/>
        <v>88</v>
      </c>
      <c r="E1784" s="282">
        <v>12</v>
      </c>
      <c r="F1784" s="105" t="str" cm="1">
        <f t="array" aca="1" ref="F1784" ca="1">IF(OR(INDIRECT($B$2&amp;"!AM14")=$B$1422,B1784=0),"",REPT(" ",E1784)&amp;"summaryType: "&amp;CHAR(34)&amp;B1784&amp;CHAR(34)&amp;",")</f>
        <v/>
      </c>
    </row>
    <row r="1785" spans="1:6" hidden="1">
      <c r="A1785" s="123"/>
      <c r="B1785" s="390">
        <f ca="1">IFERROR(INDIRECT($B$2&amp;"!"&amp;C1785&amp;D1785),"")</f>
        <v>0</v>
      </c>
      <c r="C1785" s="280" t="s">
        <v>130</v>
      </c>
      <c r="D1785" s="281">
        <f t="shared" ca="1" si="86"/>
        <v>88</v>
      </c>
      <c r="E1785" s="282">
        <v>12</v>
      </c>
      <c r="F1785" s="105" t="str" cm="1">
        <f t="array" aca="1" ref="F1785" ca="1">IF(OR(INDIRECT($B$2&amp;"!AM14")=$B$1422,B1785=0),"",REPT(" ",E1785)&amp;"displayFormat: "&amp;CHAR(34)&amp;"{0} Items"&amp;CHAR(34)&amp;",")</f>
        <v/>
      </c>
    </row>
    <row r="1786" spans="1:6" hidden="1">
      <c r="A1786" s="123" t="s">
        <v>772</v>
      </c>
      <c r="B1786" s="390">
        <f ca="1">IFERROR(INDIRECT($B$2&amp;"!"&amp;C1786&amp;D1786),"")</f>
        <v>0</v>
      </c>
      <c r="C1786" s="280" t="s">
        <v>132</v>
      </c>
      <c r="D1786" s="281">
        <f t="shared" ca="1" si="86"/>
        <v>88</v>
      </c>
      <c r="E1786" s="282">
        <v>12</v>
      </c>
      <c r="F1786" s="105" t="str" cm="1">
        <f t="array" aca="1" ref="F1786" ca="1">IF(OR(INDIRECT($B$2&amp;"!AM14")=$B$1422,B1786=0),"",REPT(" ",E1786)&amp;A1786&amp;CHAR(34)&amp;B1786&amp;CHAR(34)&amp;",")</f>
        <v/>
      </c>
    </row>
    <row r="1787" spans="1:6" hidden="1">
      <c r="A1787" s="123" t="s">
        <v>65</v>
      </c>
      <c r="B1787" s="390">
        <f ca="1">IFERROR(INDIRECT($B$2&amp;"!"&amp;C1787&amp;D1787),"")</f>
        <v>0</v>
      </c>
      <c r="C1787" s="280" t="s">
        <v>130</v>
      </c>
      <c r="D1787" s="281">
        <f t="shared" ca="1" si="86"/>
        <v>88</v>
      </c>
      <c r="E1787" s="282">
        <v>9</v>
      </c>
      <c r="F1787" s="105" t="str" cm="1">
        <f t="array" aca="1" ref="F1787" ca="1">IF(OR(INDIRECT($B$2&amp;"!AM14")=$B$1422,B1787=0),"",REPT(" ",E1787)&amp;"},")</f>
        <v/>
      </c>
    </row>
    <row r="1788" spans="1:6" hidden="1">
      <c r="A1788" s="123">
        <f ca="1">IFERROR(INDIRECT($B$2&amp;"!"&amp;"C"&amp;D1788),"")</f>
        <v>0</v>
      </c>
      <c r="B1788" s="390">
        <f ca="1">IFERROR(INDIRECT($B$2&amp;"!"&amp;C1788&amp;D1788),"")</f>
        <v>0</v>
      </c>
      <c r="C1788" s="281" t="s">
        <v>130</v>
      </c>
      <c r="D1788" s="281">
        <f t="shared" ca="1" si="86"/>
        <v>89</v>
      </c>
      <c r="E1788" s="282">
        <v>9</v>
      </c>
      <c r="F1788" s="105" t="str">
        <f ca="1">IF(B1788=0,"",REPT(" ",E1788)&amp;"{ column: "&amp;CHAR(34)&amp;A1788&amp;CHAR(34)&amp;",")</f>
        <v/>
      </c>
    </row>
    <row r="1789" spans="1:6" hidden="1">
      <c r="A1789" s="123"/>
      <c r="B1789" s="390" cm="1">
        <f t="array" aca="1" ref="B1789" ca="1">INDIRECT($B$2&amp;"!"&amp;C1789&amp;D1789)</f>
        <v>0</v>
      </c>
      <c r="C1789" s="280" t="s">
        <v>130</v>
      </c>
      <c r="D1789" s="281">
        <f t="shared" ca="1" si="86"/>
        <v>89</v>
      </c>
      <c r="E1789" s="282">
        <v>12</v>
      </c>
      <c r="F1789" s="105" t="str" cm="1">
        <f t="array" aca="1" ref="F1789" ca="1">IF(OR(INDIRECT($B$2&amp;"!AM14")=$B$1422,B1789=0),"",REPT(" ",E1789)&amp;"summaryType: "&amp;CHAR(34)&amp;B1789&amp;CHAR(34)&amp;",")</f>
        <v/>
      </c>
    </row>
    <row r="1790" spans="1:6" hidden="1">
      <c r="A1790" s="123"/>
      <c r="B1790" s="390">
        <f ca="1">IFERROR(INDIRECT($B$2&amp;"!"&amp;C1790&amp;D1790),"")</f>
        <v>0</v>
      </c>
      <c r="C1790" s="280" t="s">
        <v>130</v>
      </c>
      <c r="D1790" s="281">
        <f t="shared" ca="1" si="86"/>
        <v>89</v>
      </c>
      <c r="E1790" s="282">
        <v>12</v>
      </c>
      <c r="F1790" s="105" t="str" cm="1">
        <f t="array" aca="1" ref="F1790" ca="1">IF(OR(INDIRECT($B$2&amp;"!AM14")=$B$1422,B1790=0),"",REPT(" ",E1790)&amp;"displayFormat: "&amp;CHAR(34)&amp;"{0} Items"&amp;CHAR(34)&amp;",")</f>
        <v/>
      </c>
    </row>
    <row r="1791" spans="1:6" hidden="1">
      <c r="A1791" s="123" t="s">
        <v>772</v>
      </c>
      <c r="B1791" s="390">
        <f ca="1">IFERROR(INDIRECT($B$2&amp;"!"&amp;C1791&amp;D1791),"")</f>
        <v>0</v>
      </c>
      <c r="C1791" s="280" t="s">
        <v>132</v>
      </c>
      <c r="D1791" s="281">
        <f t="shared" ca="1" si="86"/>
        <v>89</v>
      </c>
      <c r="E1791" s="282">
        <v>12</v>
      </c>
      <c r="F1791" s="105" t="str" cm="1">
        <f t="array" aca="1" ref="F1791" ca="1">IF(OR(INDIRECT($B$2&amp;"!AM14")=$B$1422,B1791=0),"",REPT(" ",E1791)&amp;A1791&amp;CHAR(34)&amp;B1791&amp;CHAR(34)&amp;",")</f>
        <v/>
      </c>
    </row>
    <row r="1792" spans="1:6" hidden="1">
      <c r="A1792" s="123" t="s">
        <v>65</v>
      </c>
      <c r="B1792" s="390">
        <f ca="1">IFERROR(INDIRECT($B$2&amp;"!"&amp;C1792&amp;D1792),"")</f>
        <v>0</v>
      </c>
      <c r="C1792" s="280" t="s">
        <v>130</v>
      </c>
      <c r="D1792" s="281">
        <f t="shared" ca="1" si="86"/>
        <v>89</v>
      </c>
      <c r="E1792" s="282">
        <v>9</v>
      </c>
      <c r="F1792" s="105" t="str" cm="1">
        <f t="array" aca="1" ref="F1792" ca="1">IF(OR(INDIRECT($B$2&amp;"!AM14")=$B$1422,B1792=0),"",REPT(" ",E1792)&amp;"},")</f>
        <v/>
      </c>
    </row>
    <row r="1793" spans="1:6" hidden="1">
      <c r="A1793" s="123">
        <f ca="1">IFERROR(INDIRECT($B$2&amp;"!"&amp;"C"&amp;D1793),"")</f>
        <v>0</v>
      </c>
      <c r="B1793" s="390">
        <f ca="1">IFERROR(INDIRECT($B$2&amp;"!"&amp;C1793&amp;D1793),"")</f>
        <v>0</v>
      </c>
      <c r="C1793" s="281" t="s">
        <v>130</v>
      </c>
      <c r="D1793" s="281">
        <f t="shared" ca="1" si="86"/>
        <v>90</v>
      </c>
      <c r="E1793" s="282">
        <v>9</v>
      </c>
      <c r="F1793" s="105" t="str">
        <f ca="1">IF(B1793=0,"",REPT(" ",E1793)&amp;"{ column: "&amp;CHAR(34)&amp;A1793&amp;CHAR(34)&amp;",")</f>
        <v/>
      </c>
    </row>
    <row r="1794" spans="1:6" hidden="1">
      <c r="A1794" s="123"/>
      <c r="B1794" s="390" cm="1">
        <f t="array" aca="1" ref="B1794" ca="1">INDIRECT($B$2&amp;"!"&amp;C1794&amp;D1794)</f>
        <v>0</v>
      </c>
      <c r="C1794" s="280" t="s">
        <v>130</v>
      </c>
      <c r="D1794" s="281">
        <f t="shared" ca="1" si="86"/>
        <v>90</v>
      </c>
      <c r="E1794" s="282">
        <v>12</v>
      </c>
      <c r="F1794" s="105" t="str" cm="1">
        <f t="array" aca="1" ref="F1794" ca="1">IF(OR(INDIRECT($B$2&amp;"!AM14")=$B$1422,B1794=0),"",REPT(" ",E1794)&amp;"summaryType: "&amp;CHAR(34)&amp;B1794&amp;CHAR(34)&amp;",")</f>
        <v/>
      </c>
    </row>
    <row r="1795" spans="1:6" hidden="1">
      <c r="A1795" s="123"/>
      <c r="B1795" s="390">
        <f ca="1">IFERROR(INDIRECT($B$2&amp;"!"&amp;C1795&amp;D1795),"")</f>
        <v>0</v>
      </c>
      <c r="C1795" s="280" t="s">
        <v>130</v>
      </c>
      <c r="D1795" s="281">
        <f t="shared" ca="1" si="86"/>
        <v>90</v>
      </c>
      <c r="E1795" s="282">
        <v>12</v>
      </c>
      <c r="F1795" s="105" t="str" cm="1">
        <f t="array" aca="1" ref="F1795" ca="1">IF(OR(INDIRECT($B$2&amp;"!AM14")=$B$1422,B1795=0),"",REPT(" ",E1795)&amp;"displayFormat: "&amp;CHAR(34)&amp;"{0} Items"&amp;CHAR(34)&amp;",")</f>
        <v/>
      </c>
    </row>
    <row r="1796" spans="1:6" hidden="1">
      <c r="A1796" s="123" t="s">
        <v>772</v>
      </c>
      <c r="B1796" s="390">
        <f ca="1">IFERROR(INDIRECT($B$2&amp;"!"&amp;C1796&amp;D1796),"")</f>
        <v>0</v>
      </c>
      <c r="C1796" s="280" t="s">
        <v>132</v>
      </c>
      <c r="D1796" s="281">
        <f t="shared" ca="1" si="86"/>
        <v>90</v>
      </c>
      <c r="E1796" s="282">
        <v>12</v>
      </c>
      <c r="F1796" s="105" t="str" cm="1">
        <f t="array" aca="1" ref="F1796" ca="1">IF(OR(INDIRECT($B$2&amp;"!AM14")=$B$1422,B1796=0),"",REPT(" ",E1796)&amp;A1796&amp;CHAR(34)&amp;B1796&amp;CHAR(34)&amp;",")</f>
        <v/>
      </c>
    </row>
    <row r="1797" spans="1:6" hidden="1">
      <c r="A1797" s="123" t="s">
        <v>65</v>
      </c>
      <c r="B1797" s="390">
        <f ca="1">IFERROR(INDIRECT($B$2&amp;"!"&amp;C1797&amp;D1797),"")</f>
        <v>0</v>
      </c>
      <c r="C1797" s="280" t="s">
        <v>130</v>
      </c>
      <c r="D1797" s="281">
        <f t="shared" ca="1" si="86"/>
        <v>90</v>
      </c>
      <c r="E1797" s="282">
        <v>9</v>
      </c>
      <c r="F1797" s="105" t="str" cm="1">
        <f t="array" aca="1" ref="F1797" ca="1">IF(OR(INDIRECT($B$2&amp;"!AM14")=$B$1422,B1797=0),"",REPT(" ",E1797)&amp;"},")</f>
        <v/>
      </c>
    </row>
    <row r="1798" spans="1:6" hidden="1">
      <c r="A1798" s="123">
        <f ca="1">IFERROR(INDIRECT($B$2&amp;"!"&amp;"C"&amp;D1798),"")</f>
        <v>0</v>
      </c>
      <c r="B1798" s="390">
        <f ca="1">IFERROR(INDIRECT($B$2&amp;"!"&amp;C1798&amp;D1798),"")</f>
        <v>0</v>
      </c>
      <c r="C1798" s="281" t="s">
        <v>130</v>
      </c>
      <c r="D1798" s="281">
        <f t="shared" ca="1" si="86"/>
        <v>91</v>
      </c>
      <c r="E1798" s="282">
        <v>9</v>
      </c>
      <c r="F1798" s="105" t="str">
        <f ca="1">IF(B1798=0,"",REPT(" ",E1798)&amp;"{ column: "&amp;CHAR(34)&amp;A1798&amp;CHAR(34)&amp;",")</f>
        <v/>
      </c>
    </row>
    <row r="1799" spans="1:6" hidden="1">
      <c r="A1799" s="123"/>
      <c r="B1799" s="390" cm="1">
        <f t="array" aca="1" ref="B1799" ca="1">INDIRECT($B$2&amp;"!"&amp;C1799&amp;D1799)</f>
        <v>0</v>
      </c>
      <c r="C1799" s="280" t="s">
        <v>130</v>
      </c>
      <c r="D1799" s="281">
        <f t="shared" ca="1" si="86"/>
        <v>91</v>
      </c>
      <c r="E1799" s="282">
        <v>12</v>
      </c>
      <c r="F1799" s="105" t="str" cm="1">
        <f t="array" aca="1" ref="F1799" ca="1">IF(OR(INDIRECT($B$2&amp;"!AM14")=$B$1422,B1799=0),"",REPT(" ",E1799)&amp;"summaryType: "&amp;CHAR(34)&amp;B1799&amp;CHAR(34)&amp;",")</f>
        <v/>
      </c>
    </row>
    <row r="1800" spans="1:6" hidden="1">
      <c r="A1800" s="123"/>
      <c r="B1800" s="390">
        <f ca="1">IFERROR(INDIRECT($B$2&amp;"!"&amp;C1800&amp;D1800),"")</f>
        <v>0</v>
      </c>
      <c r="C1800" s="280" t="s">
        <v>130</v>
      </c>
      <c r="D1800" s="281">
        <f t="shared" ca="1" si="86"/>
        <v>91</v>
      </c>
      <c r="E1800" s="282">
        <v>12</v>
      </c>
      <c r="F1800" s="105" t="str" cm="1">
        <f t="array" aca="1" ref="F1800" ca="1">IF(OR(INDIRECT($B$2&amp;"!AM14")=$B$1422,B1800=0),"",REPT(" ",E1800)&amp;"displayFormat: "&amp;CHAR(34)&amp;"{0} Items"&amp;CHAR(34)&amp;",")</f>
        <v/>
      </c>
    </row>
    <row r="1801" spans="1:6" hidden="1">
      <c r="A1801" s="123" t="s">
        <v>772</v>
      </c>
      <c r="B1801" s="390">
        <f ca="1">IFERROR(INDIRECT($B$2&amp;"!"&amp;C1801&amp;D1801),"")</f>
        <v>0</v>
      </c>
      <c r="C1801" s="280" t="s">
        <v>132</v>
      </c>
      <c r="D1801" s="281">
        <f t="shared" ca="1" si="86"/>
        <v>91</v>
      </c>
      <c r="E1801" s="282">
        <v>12</v>
      </c>
      <c r="F1801" s="105" t="str" cm="1">
        <f t="array" aca="1" ref="F1801" ca="1">IF(OR(INDIRECT($B$2&amp;"!AM14")=$B$1422,B1801=0),"",REPT(" ",E1801)&amp;A1801&amp;CHAR(34)&amp;B1801&amp;CHAR(34)&amp;",")</f>
        <v/>
      </c>
    </row>
    <row r="1802" spans="1:6" hidden="1">
      <c r="A1802" s="123" t="s">
        <v>65</v>
      </c>
      <c r="B1802" s="390">
        <f ca="1">IFERROR(INDIRECT($B$2&amp;"!"&amp;C1802&amp;D1802),"")</f>
        <v>0</v>
      </c>
      <c r="C1802" s="280" t="s">
        <v>130</v>
      </c>
      <c r="D1802" s="281">
        <f t="shared" ca="1" si="86"/>
        <v>91</v>
      </c>
      <c r="E1802" s="282">
        <v>9</v>
      </c>
      <c r="F1802" s="105" t="str" cm="1">
        <f t="array" aca="1" ref="F1802" ca="1">IF(OR(INDIRECT($B$2&amp;"!AM14")=$B$1422,B1802=0),"",REPT(" ",E1802)&amp;"},")</f>
        <v/>
      </c>
    </row>
    <row r="1803" spans="1:6" hidden="1">
      <c r="A1803" s="123">
        <f ca="1">IFERROR(INDIRECT($B$2&amp;"!"&amp;"C"&amp;D1803),"")</f>
        <v>0</v>
      </c>
      <c r="B1803" s="390">
        <f ca="1">IFERROR(INDIRECT($B$2&amp;"!"&amp;C1803&amp;D1803),"")</f>
        <v>0</v>
      </c>
      <c r="C1803" s="281" t="s">
        <v>130</v>
      </c>
      <c r="D1803" s="281">
        <f t="shared" ca="1" si="86"/>
        <v>92</v>
      </c>
      <c r="E1803" s="282">
        <v>9</v>
      </c>
      <c r="F1803" s="105" t="str">
        <f ca="1">IF(B1803=0,"",REPT(" ",E1803)&amp;"{ column: "&amp;CHAR(34)&amp;A1803&amp;CHAR(34)&amp;",")</f>
        <v/>
      </c>
    </row>
    <row r="1804" spans="1:6" hidden="1">
      <c r="A1804" s="123"/>
      <c r="B1804" s="390" cm="1">
        <f t="array" aca="1" ref="B1804" ca="1">INDIRECT($B$2&amp;"!"&amp;C1804&amp;D1804)</f>
        <v>0</v>
      </c>
      <c r="C1804" s="280" t="s">
        <v>130</v>
      </c>
      <c r="D1804" s="281">
        <f t="shared" ca="1" si="86"/>
        <v>92</v>
      </c>
      <c r="E1804" s="282">
        <v>12</v>
      </c>
      <c r="F1804" s="105" t="str" cm="1">
        <f t="array" aca="1" ref="F1804" ca="1">IF(OR(INDIRECT($B$2&amp;"!AM14")=$B$1422,B1804=0),"",REPT(" ",E1804)&amp;"summaryType: "&amp;CHAR(34)&amp;B1804&amp;CHAR(34)&amp;",")</f>
        <v/>
      </c>
    </row>
    <row r="1805" spans="1:6" hidden="1">
      <c r="A1805" s="123"/>
      <c r="B1805" s="390">
        <f ca="1">IFERROR(INDIRECT($B$2&amp;"!"&amp;C1805&amp;D1805),"")</f>
        <v>0</v>
      </c>
      <c r="C1805" s="280" t="s">
        <v>130</v>
      </c>
      <c r="D1805" s="281">
        <f t="shared" ca="1" si="86"/>
        <v>92</v>
      </c>
      <c r="E1805" s="282">
        <v>12</v>
      </c>
      <c r="F1805" s="105" t="str" cm="1">
        <f t="array" aca="1" ref="F1805" ca="1">IF(OR(INDIRECT($B$2&amp;"!AM14")=$B$1422,B1805=0),"",REPT(" ",E1805)&amp;"displayFormat: "&amp;CHAR(34)&amp;"{0} Items"&amp;CHAR(34)&amp;",")</f>
        <v/>
      </c>
    </row>
    <row r="1806" spans="1:6" hidden="1">
      <c r="A1806" s="123" t="s">
        <v>772</v>
      </c>
      <c r="B1806" s="390">
        <f ca="1">IFERROR(INDIRECT($B$2&amp;"!"&amp;C1806&amp;D1806),"")</f>
        <v>0</v>
      </c>
      <c r="C1806" s="280" t="s">
        <v>132</v>
      </c>
      <c r="D1806" s="281">
        <f t="shared" ca="1" si="86"/>
        <v>92</v>
      </c>
      <c r="E1806" s="282">
        <v>12</v>
      </c>
      <c r="F1806" s="105" t="str" cm="1">
        <f t="array" aca="1" ref="F1806" ca="1">IF(OR(INDIRECT($B$2&amp;"!AM14")=$B$1422,B1806=0),"",REPT(" ",E1806)&amp;A1806&amp;CHAR(34)&amp;B1806&amp;CHAR(34)&amp;",")</f>
        <v/>
      </c>
    </row>
    <row r="1807" spans="1:6" hidden="1">
      <c r="A1807" s="123" t="s">
        <v>65</v>
      </c>
      <c r="B1807" s="390">
        <f ca="1">IFERROR(INDIRECT($B$2&amp;"!"&amp;C1807&amp;D1807),"")</f>
        <v>0</v>
      </c>
      <c r="C1807" s="280" t="s">
        <v>130</v>
      </c>
      <c r="D1807" s="281">
        <f t="shared" ca="1" si="86"/>
        <v>92</v>
      </c>
      <c r="E1807" s="282">
        <v>9</v>
      </c>
      <c r="F1807" s="105" t="str" cm="1">
        <f t="array" aca="1" ref="F1807" ca="1">IF(OR(INDIRECT($B$2&amp;"!AM14")=$B$1422,B1807=0),"",REPT(" ",E1807)&amp;"},")</f>
        <v/>
      </c>
    </row>
    <row r="1808" spans="1:6" hidden="1">
      <c r="A1808" s="123">
        <f ca="1">IFERROR(INDIRECT($B$2&amp;"!"&amp;"C"&amp;D1808),"")</f>
        <v>0</v>
      </c>
      <c r="B1808" s="390">
        <f ca="1">IFERROR(INDIRECT($B$2&amp;"!"&amp;C1808&amp;D1808),"")</f>
        <v>0</v>
      </c>
      <c r="C1808" s="281" t="s">
        <v>130</v>
      </c>
      <c r="D1808" s="281">
        <f t="shared" ca="1" si="86"/>
        <v>93</v>
      </c>
      <c r="E1808" s="282">
        <v>9</v>
      </c>
      <c r="F1808" s="105" t="str">
        <f ca="1">IF(B1808=0,"",REPT(" ",E1808)&amp;"{ column: "&amp;CHAR(34)&amp;A1808&amp;CHAR(34)&amp;",")</f>
        <v/>
      </c>
    </row>
    <row r="1809" spans="1:6" hidden="1">
      <c r="A1809" s="123"/>
      <c r="B1809" s="390" cm="1">
        <f t="array" aca="1" ref="B1809" ca="1">INDIRECT($B$2&amp;"!"&amp;C1809&amp;D1809)</f>
        <v>0</v>
      </c>
      <c r="C1809" s="280" t="s">
        <v>130</v>
      </c>
      <c r="D1809" s="281">
        <f t="shared" ca="1" si="86"/>
        <v>93</v>
      </c>
      <c r="E1809" s="282">
        <v>12</v>
      </c>
      <c r="F1809" s="105" t="str" cm="1">
        <f t="array" aca="1" ref="F1809" ca="1">IF(OR(INDIRECT($B$2&amp;"!AM14")=$B$1422,B1809=0),"",REPT(" ",E1809)&amp;"summaryType: "&amp;CHAR(34)&amp;B1809&amp;CHAR(34)&amp;",")</f>
        <v/>
      </c>
    </row>
    <row r="1810" spans="1:6" hidden="1">
      <c r="A1810" s="123"/>
      <c r="B1810" s="390">
        <f ca="1">IFERROR(INDIRECT($B$2&amp;"!"&amp;C1810&amp;D1810),"")</f>
        <v>0</v>
      </c>
      <c r="C1810" s="280" t="s">
        <v>130</v>
      </c>
      <c r="D1810" s="281">
        <f t="shared" ca="1" si="86"/>
        <v>93</v>
      </c>
      <c r="E1810" s="282">
        <v>12</v>
      </c>
      <c r="F1810" s="105" t="str" cm="1">
        <f t="array" aca="1" ref="F1810" ca="1">IF(OR(INDIRECT($B$2&amp;"!AM14")=$B$1422,B1810=0),"",REPT(" ",E1810)&amp;"displayFormat: "&amp;CHAR(34)&amp;"{0} Items"&amp;CHAR(34)&amp;",")</f>
        <v/>
      </c>
    </row>
    <row r="1811" spans="1:6" hidden="1">
      <c r="A1811" s="123" t="s">
        <v>772</v>
      </c>
      <c r="B1811" s="390">
        <f ca="1">IFERROR(INDIRECT($B$2&amp;"!"&amp;C1811&amp;D1811),"")</f>
        <v>0</v>
      </c>
      <c r="C1811" s="280" t="s">
        <v>132</v>
      </c>
      <c r="D1811" s="281">
        <f t="shared" ca="1" si="86"/>
        <v>93</v>
      </c>
      <c r="E1811" s="282">
        <v>12</v>
      </c>
      <c r="F1811" s="105" t="str" cm="1">
        <f t="array" aca="1" ref="F1811" ca="1">IF(OR(INDIRECT($B$2&amp;"!AM14")=$B$1422,B1811=0),"",REPT(" ",E1811)&amp;A1811&amp;CHAR(34)&amp;B1811&amp;CHAR(34)&amp;",")</f>
        <v/>
      </c>
    </row>
    <row r="1812" spans="1:6" hidden="1">
      <c r="A1812" s="123" t="s">
        <v>65</v>
      </c>
      <c r="B1812" s="390">
        <f ca="1">IFERROR(INDIRECT($B$2&amp;"!"&amp;C1812&amp;D1812),"")</f>
        <v>0</v>
      </c>
      <c r="C1812" s="280" t="s">
        <v>130</v>
      </c>
      <c r="D1812" s="281">
        <f t="shared" ca="1" si="86"/>
        <v>93</v>
      </c>
      <c r="E1812" s="282">
        <v>9</v>
      </c>
      <c r="F1812" s="105" t="str" cm="1">
        <f t="array" aca="1" ref="F1812" ca="1">IF(OR(INDIRECT($B$2&amp;"!AM14")=$B$1422,B1812=0),"",REPT(" ",E1812)&amp;"},")</f>
        <v/>
      </c>
    </row>
    <row r="1813" spans="1:6" hidden="1">
      <c r="A1813" s="123">
        <f ca="1">IFERROR(INDIRECT($B$2&amp;"!"&amp;"C"&amp;D1813),"")</f>
        <v>0</v>
      </c>
      <c r="B1813" s="390">
        <f ca="1">IFERROR(INDIRECT($B$2&amp;"!"&amp;C1813&amp;D1813),"")</f>
        <v>0</v>
      </c>
      <c r="C1813" s="281" t="s">
        <v>130</v>
      </c>
      <c r="D1813" s="281">
        <f t="shared" ca="1" si="86"/>
        <v>94</v>
      </c>
      <c r="E1813" s="282">
        <v>9</v>
      </c>
      <c r="F1813" s="105" t="str">
        <f ca="1">IF(B1813=0,"",REPT(" ",E1813)&amp;"{ column: "&amp;CHAR(34)&amp;A1813&amp;CHAR(34)&amp;",")</f>
        <v/>
      </c>
    </row>
    <row r="1814" spans="1:6" hidden="1">
      <c r="A1814" s="123"/>
      <c r="B1814" s="390" cm="1">
        <f t="array" aca="1" ref="B1814" ca="1">INDIRECT($B$2&amp;"!"&amp;C1814&amp;D1814)</f>
        <v>0</v>
      </c>
      <c r="C1814" s="280" t="s">
        <v>130</v>
      </c>
      <c r="D1814" s="281">
        <f t="shared" ca="1" si="86"/>
        <v>94</v>
      </c>
      <c r="E1814" s="282">
        <v>12</v>
      </c>
      <c r="F1814" s="105" t="str" cm="1">
        <f t="array" aca="1" ref="F1814" ca="1">IF(OR(INDIRECT($B$2&amp;"!AM14")=$B$1422,B1814=0),"",REPT(" ",E1814)&amp;"summaryType: "&amp;CHAR(34)&amp;B1814&amp;CHAR(34)&amp;",")</f>
        <v/>
      </c>
    </row>
    <row r="1815" spans="1:6" hidden="1">
      <c r="A1815" s="123"/>
      <c r="B1815" s="390">
        <f ca="1">IFERROR(INDIRECT($B$2&amp;"!"&amp;C1815&amp;D1815),"")</f>
        <v>0</v>
      </c>
      <c r="C1815" s="280" t="s">
        <v>130</v>
      </c>
      <c r="D1815" s="281">
        <f t="shared" ca="1" si="86"/>
        <v>94</v>
      </c>
      <c r="E1815" s="282">
        <v>12</v>
      </c>
      <c r="F1815" s="105" t="str" cm="1">
        <f t="array" aca="1" ref="F1815" ca="1">IF(OR(INDIRECT($B$2&amp;"!AM14")=$B$1422,B1815=0),"",REPT(" ",E1815)&amp;"displayFormat: "&amp;CHAR(34)&amp;"{0} Items"&amp;CHAR(34)&amp;",")</f>
        <v/>
      </c>
    </row>
    <row r="1816" spans="1:6" hidden="1">
      <c r="A1816" s="123" t="s">
        <v>772</v>
      </c>
      <c r="B1816" s="390">
        <f ca="1">IFERROR(INDIRECT($B$2&amp;"!"&amp;C1816&amp;D1816),"")</f>
        <v>0</v>
      </c>
      <c r="C1816" s="280" t="s">
        <v>132</v>
      </c>
      <c r="D1816" s="281">
        <f t="shared" ca="1" si="86"/>
        <v>94</v>
      </c>
      <c r="E1816" s="282">
        <v>12</v>
      </c>
      <c r="F1816" s="105" t="str" cm="1">
        <f t="array" aca="1" ref="F1816" ca="1">IF(OR(INDIRECT($B$2&amp;"!AM14")=$B$1422,B1816=0),"",REPT(" ",E1816)&amp;A1816&amp;CHAR(34)&amp;B1816&amp;CHAR(34)&amp;",")</f>
        <v/>
      </c>
    </row>
    <row r="1817" spans="1:6" hidden="1">
      <c r="A1817" s="123" t="s">
        <v>65</v>
      </c>
      <c r="B1817" s="390">
        <f ca="1">IFERROR(INDIRECT($B$2&amp;"!"&amp;C1817&amp;D1817),"")</f>
        <v>0</v>
      </c>
      <c r="C1817" s="280" t="s">
        <v>130</v>
      </c>
      <c r="D1817" s="281">
        <f t="shared" ca="1" si="86"/>
        <v>94</v>
      </c>
      <c r="E1817" s="282">
        <v>9</v>
      </c>
      <c r="F1817" s="105" t="str" cm="1">
        <f t="array" aca="1" ref="F1817" ca="1">IF(OR(INDIRECT($B$2&amp;"!AM14")=$B$1422,B1817=0),"",REPT(" ",E1817)&amp;"},")</f>
        <v/>
      </c>
    </row>
    <row r="1818" spans="1:6" hidden="1">
      <c r="A1818" s="123">
        <f ca="1">IFERROR(INDIRECT($B$2&amp;"!"&amp;"C"&amp;D1818),"")</f>
        <v>0</v>
      </c>
      <c r="B1818" s="390">
        <f ca="1">IFERROR(INDIRECT($B$2&amp;"!"&amp;C1818&amp;D1818),"")</f>
        <v>0</v>
      </c>
      <c r="C1818" s="281" t="s">
        <v>130</v>
      </c>
      <c r="D1818" s="281">
        <f t="shared" ca="1" si="86"/>
        <v>95</v>
      </c>
      <c r="E1818" s="282">
        <v>9</v>
      </c>
      <c r="F1818" s="105" t="str">
        <f ca="1">IF(B1818=0,"",REPT(" ",E1818)&amp;"{ column: "&amp;CHAR(34)&amp;A1818&amp;CHAR(34)&amp;",")</f>
        <v/>
      </c>
    </row>
    <row r="1819" spans="1:6" hidden="1">
      <c r="A1819" s="123"/>
      <c r="B1819" s="390" cm="1">
        <f t="array" aca="1" ref="B1819" ca="1">INDIRECT($B$2&amp;"!"&amp;C1819&amp;D1819)</f>
        <v>0</v>
      </c>
      <c r="C1819" s="280" t="s">
        <v>130</v>
      </c>
      <c r="D1819" s="281">
        <f t="shared" ref="D1819:D1882" ca="1" si="87">IF(TRIM(A1818)="N",1,0)+D1818</f>
        <v>95</v>
      </c>
      <c r="E1819" s="282">
        <v>12</v>
      </c>
      <c r="F1819" s="105" t="str" cm="1">
        <f t="array" aca="1" ref="F1819" ca="1">IF(OR(INDIRECT($B$2&amp;"!AM14")=$B$1422,B1819=0),"",REPT(" ",E1819)&amp;"summaryType: "&amp;CHAR(34)&amp;B1819&amp;CHAR(34)&amp;",")</f>
        <v/>
      </c>
    </row>
    <row r="1820" spans="1:6" hidden="1">
      <c r="A1820" s="123"/>
      <c r="B1820" s="390">
        <f ca="1">IFERROR(INDIRECT($B$2&amp;"!"&amp;C1820&amp;D1820),"")</f>
        <v>0</v>
      </c>
      <c r="C1820" s="280" t="s">
        <v>130</v>
      </c>
      <c r="D1820" s="281">
        <f t="shared" ca="1" si="87"/>
        <v>95</v>
      </c>
      <c r="E1820" s="282">
        <v>12</v>
      </c>
      <c r="F1820" s="105" t="str" cm="1">
        <f t="array" aca="1" ref="F1820" ca="1">IF(OR(INDIRECT($B$2&amp;"!AM14")=$B$1422,B1820=0),"",REPT(" ",E1820)&amp;"displayFormat: "&amp;CHAR(34)&amp;"{0} Items"&amp;CHAR(34)&amp;",")</f>
        <v/>
      </c>
    </row>
    <row r="1821" spans="1:6" hidden="1">
      <c r="A1821" s="123" t="s">
        <v>772</v>
      </c>
      <c r="B1821" s="390">
        <f ca="1">IFERROR(INDIRECT($B$2&amp;"!"&amp;C1821&amp;D1821),"")</f>
        <v>0</v>
      </c>
      <c r="C1821" s="280" t="s">
        <v>132</v>
      </c>
      <c r="D1821" s="281">
        <f t="shared" ca="1" si="87"/>
        <v>95</v>
      </c>
      <c r="E1821" s="282">
        <v>12</v>
      </c>
      <c r="F1821" s="105" t="str" cm="1">
        <f t="array" aca="1" ref="F1821" ca="1">IF(OR(INDIRECT($B$2&amp;"!AM14")=$B$1422,B1821=0),"",REPT(" ",E1821)&amp;A1821&amp;CHAR(34)&amp;B1821&amp;CHAR(34)&amp;",")</f>
        <v/>
      </c>
    </row>
    <row r="1822" spans="1:6" hidden="1">
      <c r="A1822" s="123" t="s">
        <v>65</v>
      </c>
      <c r="B1822" s="390">
        <f ca="1">IFERROR(INDIRECT($B$2&amp;"!"&amp;C1822&amp;D1822),"")</f>
        <v>0</v>
      </c>
      <c r="C1822" s="280" t="s">
        <v>130</v>
      </c>
      <c r="D1822" s="281">
        <f t="shared" ca="1" si="87"/>
        <v>95</v>
      </c>
      <c r="E1822" s="282">
        <v>9</v>
      </c>
      <c r="F1822" s="105" t="str" cm="1">
        <f t="array" aca="1" ref="F1822" ca="1">IF(OR(INDIRECT($B$2&amp;"!AM14")=$B$1422,B1822=0),"",REPT(" ",E1822)&amp;"},")</f>
        <v/>
      </c>
    </row>
    <row r="1823" spans="1:6" hidden="1">
      <c r="A1823" s="123">
        <f ca="1">IFERROR(INDIRECT($B$2&amp;"!"&amp;"C"&amp;D1823),"")</f>
        <v>0</v>
      </c>
      <c r="B1823" s="390">
        <f ca="1">IFERROR(INDIRECT($B$2&amp;"!"&amp;C1823&amp;D1823),"")</f>
        <v>0</v>
      </c>
      <c r="C1823" s="281" t="s">
        <v>130</v>
      </c>
      <c r="D1823" s="281">
        <f t="shared" ca="1" si="87"/>
        <v>96</v>
      </c>
      <c r="E1823" s="282">
        <v>9</v>
      </c>
      <c r="F1823" s="105" t="str">
        <f ca="1">IF(B1823=0,"",REPT(" ",E1823)&amp;"{ column: "&amp;CHAR(34)&amp;A1823&amp;CHAR(34)&amp;",")</f>
        <v/>
      </c>
    </row>
    <row r="1824" spans="1:6" hidden="1">
      <c r="A1824" s="123"/>
      <c r="B1824" s="390" cm="1">
        <f t="array" aca="1" ref="B1824" ca="1">INDIRECT($B$2&amp;"!"&amp;C1824&amp;D1824)</f>
        <v>0</v>
      </c>
      <c r="C1824" s="280" t="s">
        <v>130</v>
      </c>
      <c r="D1824" s="281">
        <f t="shared" ca="1" si="87"/>
        <v>96</v>
      </c>
      <c r="E1824" s="282">
        <v>12</v>
      </c>
      <c r="F1824" s="105" t="str" cm="1">
        <f t="array" aca="1" ref="F1824" ca="1">IF(OR(INDIRECT($B$2&amp;"!AM14")=$B$1422,B1824=0),"",REPT(" ",E1824)&amp;"summaryType: "&amp;CHAR(34)&amp;B1824&amp;CHAR(34)&amp;",")</f>
        <v/>
      </c>
    </row>
    <row r="1825" spans="1:6" hidden="1">
      <c r="A1825" s="123"/>
      <c r="B1825" s="390">
        <f ca="1">IFERROR(INDIRECT($B$2&amp;"!"&amp;C1825&amp;D1825),"")</f>
        <v>0</v>
      </c>
      <c r="C1825" s="280" t="s">
        <v>130</v>
      </c>
      <c r="D1825" s="281">
        <f t="shared" ca="1" si="87"/>
        <v>96</v>
      </c>
      <c r="E1825" s="282">
        <v>12</v>
      </c>
      <c r="F1825" s="105" t="str" cm="1">
        <f t="array" aca="1" ref="F1825" ca="1">IF(OR(INDIRECT($B$2&amp;"!AM14")=$B$1422,B1825=0),"",REPT(" ",E1825)&amp;"displayFormat: "&amp;CHAR(34)&amp;"{0} Items"&amp;CHAR(34)&amp;",")</f>
        <v/>
      </c>
    </row>
    <row r="1826" spans="1:6" hidden="1">
      <c r="A1826" s="123" t="s">
        <v>772</v>
      </c>
      <c r="B1826" s="390">
        <f ca="1">IFERROR(INDIRECT($B$2&amp;"!"&amp;C1826&amp;D1826),"")</f>
        <v>0</v>
      </c>
      <c r="C1826" s="280" t="s">
        <v>132</v>
      </c>
      <c r="D1826" s="281">
        <f t="shared" ca="1" si="87"/>
        <v>96</v>
      </c>
      <c r="E1826" s="282">
        <v>12</v>
      </c>
      <c r="F1826" s="105" t="str" cm="1">
        <f t="array" aca="1" ref="F1826" ca="1">IF(OR(INDIRECT($B$2&amp;"!AM14")=$B$1422,B1826=0),"",REPT(" ",E1826)&amp;A1826&amp;CHAR(34)&amp;B1826&amp;CHAR(34)&amp;",")</f>
        <v/>
      </c>
    </row>
    <row r="1827" spans="1:6" hidden="1">
      <c r="A1827" s="123" t="s">
        <v>65</v>
      </c>
      <c r="B1827" s="390">
        <f ca="1">IFERROR(INDIRECT($B$2&amp;"!"&amp;C1827&amp;D1827),"")</f>
        <v>0</v>
      </c>
      <c r="C1827" s="280" t="s">
        <v>130</v>
      </c>
      <c r="D1827" s="281">
        <f t="shared" ca="1" si="87"/>
        <v>96</v>
      </c>
      <c r="E1827" s="282">
        <v>9</v>
      </c>
      <c r="F1827" s="105" t="str" cm="1">
        <f t="array" aca="1" ref="F1827" ca="1">IF(OR(INDIRECT($B$2&amp;"!AM14")=$B$1422,B1827=0),"",REPT(" ",E1827)&amp;"},")</f>
        <v/>
      </c>
    </row>
    <row r="1828" spans="1:6" hidden="1">
      <c r="A1828" s="123">
        <f ca="1">IFERROR(INDIRECT($B$2&amp;"!"&amp;"C"&amp;D1828),"")</f>
        <v>0</v>
      </c>
      <c r="B1828" s="390">
        <f ca="1">IFERROR(INDIRECT($B$2&amp;"!"&amp;C1828&amp;D1828),"")</f>
        <v>0</v>
      </c>
      <c r="C1828" s="281" t="s">
        <v>130</v>
      </c>
      <c r="D1828" s="281">
        <f t="shared" ca="1" si="87"/>
        <v>97</v>
      </c>
      <c r="E1828" s="282">
        <v>9</v>
      </c>
      <c r="F1828" s="105" t="str">
        <f ca="1">IF(B1828=0,"",REPT(" ",E1828)&amp;"{ column: "&amp;CHAR(34)&amp;A1828&amp;CHAR(34)&amp;",")</f>
        <v/>
      </c>
    </row>
    <row r="1829" spans="1:6" hidden="1">
      <c r="A1829" s="123"/>
      <c r="B1829" s="390" cm="1">
        <f t="array" aca="1" ref="B1829" ca="1">INDIRECT($B$2&amp;"!"&amp;C1829&amp;D1829)</f>
        <v>0</v>
      </c>
      <c r="C1829" s="280" t="s">
        <v>130</v>
      </c>
      <c r="D1829" s="281">
        <f t="shared" ca="1" si="87"/>
        <v>97</v>
      </c>
      <c r="E1829" s="282">
        <v>12</v>
      </c>
      <c r="F1829" s="105" t="str" cm="1">
        <f t="array" aca="1" ref="F1829" ca="1">IF(OR(INDIRECT($B$2&amp;"!AM14")=$B$1422,B1829=0),"",REPT(" ",E1829)&amp;"summaryType: "&amp;CHAR(34)&amp;B1829&amp;CHAR(34)&amp;",")</f>
        <v/>
      </c>
    </row>
    <row r="1830" spans="1:6" hidden="1">
      <c r="A1830" s="123"/>
      <c r="B1830" s="390">
        <f ca="1">IFERROR(INDIRECT($B$2&amp;"!"&amp;C1830&amp;D1830),"")</f>
        <v>0</v>
      </c>
      <c r="C1830" s="280" t="s">
        <v>130</v>
      </c>
      <c r="D1830" s="281">
        <f t="shared" ca="1" si="87"/>
        <v>97</v>
      </c>
      <c r="E1830" s="282">
        <v>12</v>
      </c>
      <c r="F1830" s="105" t="str" cm="1">
        <f t="array" aca="1" ref="F1830" ca="1">IF(OR(INDIRECT($B$2&amp;"!AM14")=$B$1422,B1830=0),"",REPT(" ",E1830)&amp;"displayFormat: "&amp;CHAR(34)&amp;"{0} Items"&amp;CHAR(34)&amp;",")</f>
        <v/>
      </c>
    </row>
    <row r="1831" spans="1:6" hidden="1">
      <c r="A1831" s="123" t="s">
        <v>772</v>
      </c>
      <c r="B1831" s="390">
        <f ca="1">IFERROR(INDIRECT($B$2&amp;"!"&amp;C1831&amp;D1831),"")</f>
        <v>0</v>
      </c>
      <c r="C1831" s="280" t="s">
        <v>132</v>
      </c>
      <c r="D1831" s="281">
        <f t="shared" ca="1" si="87"/>
        <v>97</v>
      </c>
      <c r="E1831" s="282">
        <v>12</v>
      </c>
      <c r="F1831" s="105" t="str" cm="1">
        <f t="array" aca="1" ref="F1831" ca="1">IF(OR(INDIRECT($B$2&amp;"!AM14")=$B$1422,B1831=0),"",REPT(" ",E1831)&amp;A1831&amp;CHAR(34)&amp;B1831&amp;CHAR(34)&amp;",")</f>
        <v/>
      </c>
    </row>
    <row r="1832" spans="1:6" hidden="1">
      <c r="A1832" s="123" t="s">
        <v>65</v>
      </c>
      <c r="B1832" s="390">
        <f ca="1">IFERROR(INDIRECT($B$2&amp;"!"&amp;C1832&amp;D1832),"")</f>
        <v>0</v>
      </c>
      <c r="C1832" s="280" t="s">
        <v>130</v>
      </c>
      <c r="D1832" s="281">
        <f t="shared" ca="1" si="87"/>
        <v>97</v>
      </c>
      <c r="E1832" s="282">
        <v>9</v>
      </c>
      <c r="F1832" s="105" t="str" cm="1">
        <f t="array" aca="1" ref="F1832" ca="1">IF(OR(INDIRECT($B$2&amp;"!AM14")=$B$1422,B1832=0),"",REPT(" ",E1832)&amp;"},")</f>
        <v/>
      </c>
    </row>
    <row r="1833" spans="1:6" hidden="1">
      <c r="A1833" s="123">
        <f ca="1">IFERROR(INDIRECT($B$2&amp;"!"&amp;"C"&amp;D1833),"")</f>
        <v>0</v>
      </c>
      <c r="B1833" s="390">
        <f ca="1">IFERROR(INDIRECT($B$2&amp;"!"&amp;C1833&amp;D1833),"")</f>
        <v>0</v>
      </c>
      <c r="C1833" s="281" t="s">
        <v>130</v>
      </c>
      <c r="D1833" s="281">
        <f t="shared" ca="1" si="87"/>
        <v>98</v>
      </c>
      <c r="E1833" s="282">
        <v>9</v>
      </c>
      <c r="F1833" s="105" t="str">
        <f ca="1">IF(B1833=0,"",REPT(" ",E1833)&amp;"{ column: "&amp;CHAR(34)&amp;A1833&amp;CHAR(34)&amp;",")</f>
        <v/>
      </c>
    </row>
    <row r="1834" spans="1:6" hidden="1">
      <c r="A1834" s="123"/>
      <c r="B1834" s="390" cm="1">
        <f t="array" aca="1" ref="B1834" ca="1">INDIRECT($B$2&amp;"!"&amp;C1834&amp;D1834)</f>
        <v>0</v>
      </c>
      <c r="C1834" s="280" t="s">
        <v>130</v>
      </c>
      <c r="D1834" s="281">
        <f t="shared" ca="1" si="87"/>
        <v>98</v>
      </c>
      <c r="E1834" s="282">
        <v>12</v>
      </c>
      <c r="F1834" s="105" t="str" cm="1">
        <f t="array" aca="1" ref="F1834" ca="1">IF(OR(INDIRECT($B$2&amp;"!AM14")=$B$1422,B1834=0),"",REPT(" ",E1834)&amp;"summaryType: "&amp;CHAR(34)&amp;B1834&amp;CHAR(34)&amp;",")</f>
        <v/>
      </c>
    </row>
    <row r="1835" spans="1:6" hidden="1">
      <c r="A1835" s="123"/>
      <c r="B1835" s="390">
        <f ca="1">IFERROR(INDIRECT($B$2&amp;"!"&amp;C1835&amp;D1835),"")</f>
        <v>0</v>
      </c>
      <c r="C1835" s="280" t="s">
        <v>130</v>
      </c>
      <c r="D1835" s="281">
        <f t="shared" ca="1" si="87"/>
        <v>98</v>
      </c>
      <c r="E1835" s="282">
        <v>12</v>
      </c>
      <c r="F1835" s="105" t="str" cm="1">
        <f t="array" aca="1" ref="F1835" ca="1">IF(OR(INDIRECT($B$2&amp;"!AM14")=$B$1422,B1835=0),"",REPT(" ",E1835)&amp;"displayFormat: "&amp;CHAR(34)&amp;"{0} Items"&amp;CHAR(34)&amp;",")</f>
        <v/>
      </c>
    </row>
    <row r="1836" spans="1:6" hidden="1">
      <c r="A1836" s="123" t="s">
        <v>772</v>
      </c>
      <c r="B1836" s="390">
        <f ca="1">IFERROR(INDIRECT($B$2&amp;"!"&amp;C1836&amp;D1836),"")</f>
        <v>0</v>
      </c>
      <c r="C1836" s="280" t="s">
        <v>132</v>
      </c>
      <c r="D1836" s="281">
        <f t="shared" ca="1" si="87"/>
        <v>98</v>
      </c>
      <c r="E1836" s="282">
        <v>12</v>
      </c>
      <c r="F1836" s="105" t="str" cm="1">
        <f t="array" aca="1" ref="F1836" ca="1">IF(OR(INDIRECT($B$2&amp;"!AM14")=$B$1422,B1836=0),"",REPT(" ",E1836)&amp;A1836&amp;CHAR(34)&amp;B1836&amp;CHAR(34)&amp;",")</f>
        <v/>
      </c>
    </row>
    <row r="1837" spans="1:6" hidden="1">
      <c r="A1837" s="123" t="s">
        <v>65</v>
      </c>
      <c r="B1837" s="390">
        <f ca="1">IFERROR(INDIRECT($B$2&amp;"!"&amp;C1837&amp;D1837),"")</f>
        <v>0</v>
      </c>
      <c r="C1837" s="280" t="s">
        <v>130</v>
      </c>
      <c r="D1837" s="281">
        <f t="shared" ca="1" si="87"/>
        <v>98</v>
      </c>
      <c r="E1837" s="282">
        <v>9</v>
      </c>
      <c r="F1837" s="105" t="str" cm="1">
        <f t="array" aca="1" ref="F1837" ca="1">IF(OR(INDIRECT($B$2&amp;"!AM14")=$B$1422,B1837=0),"",REPT(" ",E1837)&amp;"},")</f>
        <v/>
      </c>
    </row>
    <row r="1838" spans="1:6" hidden="1">
      <c r="A1838" s="123">
        <f ca="1">IFERROR(INDIRECT($B$2&amp;"!"&amp;"C"&amp;D1838),"")</f>
        <v>0</v>
      </c>
      <c r="B1838" s="390">
        <f ca="1">IFERROR(INDIRECT($B$2&amp;"!"&amp;C1838&amp;D1838),"")</f>
        <v>0</v>
      </c>
      <c r="C1838" s="281" t="s">
        <v>130</v>
      </c>
      <c r="D1838" s="281">
        <f t="shared" ca="1" si="87"/>
        <v>99</v>
      </c>
      <c r="E1838" s="282">
        <v>9</v>
      </c>
      <c r="F1838" s="105" t="str">
        <f ca="1">IF(B1838=0,"",REPT(" ",E1838)&amp;"{ column: "&amp;CHAR(34)&amp;A1838&amp;CHAR(34)&amp;",")</f>
        <v/>
      </c>
    </row>
    <row r="1839" spans="1:6" hidden="1">
      <c r="A1839" s="123"/>
      <c r="B1839" s="390" cm="1">
        <f t="array" aca="1" ref="B1839" ca="1">INDIRECT($B$2&amp;"!"&amp;C1839&amp;D1839)</f>
        <v>0</v>
      </c>
      <c r="C1839" s="280" t="s">
        <v>130</v>
      </c>
      <c r="D1839" s="281">
        <f t="shared" ca="1" si="87"/>
        <v>99</v>
      </c>
      <c r="E1839" s="282">
        <v>12</v>
      </c>
      <c r="F1839" s="105" t="str" cm="1">
        <f t="array" aca="1" ref="F1839" ca="1">IF(OR(INDIRECT($B$2&amp;"!AM14")=$B$1422,B1839=0),"",REPT(" ",E1839)&amp;"summaryType: "&amp;CHAR(34)&amp;B1839&amp;CHAR(34)&amp;",")</f>
        <v/>
      </c>
    </row>
    <row r="1840" spans="1:6" hidden="1">
      <c r="A1840" s="123"/>
      <c r="B1840" s="390">
        <f ca="1">IFERROR(INDIRECT($B$2&amp;"!"&amp;C1840&amp;D1840),"")</f>
        <v>0</v>
      </c>
      <c r="C1840" s="280" t="s">
        <v>130</v>
      </c>
      <c r="D1840" s="281">
        <f t="shared" ca="1" si="87"/>
        <v>99</v>
      </c>
      <c r="E1840" s="282">
        <v>12</v>
      </c>
      <c r="F1840" s="105" t="str" cm="1">
        <f t="array" aca="1" ref="F1840" ca="1">IF(OR(INDIRECT($B$2&amp;"!AM14")=$B$1422,B1840=0),"",REPT(" ",E1840)&amp;"displayFormat: "&amp;CHAR(34)&amp;"{0} Items"&amp;CHAR(34)&amp;",")</f>
        <v/>
      </c>
    </row>
    <row r="1841" spans="1:6" hidden="1">
      <c r="A1841" s="123" t="s">
        <v>772</v>
      </c>
      <c r="B1841" s="390">
        <f ca="1">IFERROR(INDIRECT($B$2&amp;"!"&amp;C1841&amp;D1841),"")</f>
        <v>0</v>
      </c>
      <c r="C1841" s="280" t="s">
        <v>132</v>
      </c>
      <c r="D1841" s="281">
        <f t="shared" ca="1" si="87"/>
        <v>99</v>
      </c>
      <c r="E1841" s="282">
        <v>12</v>
      </c>
      <c r="F1841" s="105" t="str" cm="1">
        <f t="array" aca="1" ref="F1841" ca="1">IF(OR(INDIRECT($B$2&amp;"!AM14")=$B$1422,B1841=0),"",REPT(" ",E1841)&amp;A1841&amp;CHAR(34)&amp;B1841&amp;CHAR(34)&amp;",")</f>
        <v/>
      </c>
    </row>
    <row r="1842" spans="1:6" hidden="1">
      <c r="A1842" s="123" t="s">
        <v>65</v>
      </c>
      <c r="B1842" s="390">
        <f ca="1">IFERROR(INDIRECT($B$2&amp;"!"&amp;C1842&amp;D1842),"")</f>
        <v>0</v>
      </c>
      <c r="C1842" s="280" t="s">
        <v>130</v>
      </c>
      <c r="D1842" s="281">
        <f t="shared" ca="1" si="87"/>
        <v>99</v>
      </c>
      <c r="E1842" s="282">
        <v>9</v>
      </c>
      <c r="F1842" s="105" t="str" cm="1">
        <f t="array" aca="1" ref="F1842" ca="1">IF(OR(INDIRECT($B$2&amp;"!AM14")=$B$1422,B1842=0),"",REPT(" ",E1842)&amp;"},")</f>
        <v/>
      </c>
    </row>
    <row r="1843" spans="1:6" hidden="1">
      <c r="A1843" s="123">
        <f ca="1">IFERROR(INDIRECT($B$2&amp;"!"&amp;"C"&amp;D1843),"")</f>
        <v>0</v>
      </c>
      <c r="B1843" s="390">
        <f ca="1">IFERROR(INDIRECT($B$2&amp;"!"&amp;C1843&amp;D1843),"")</f>
        <v>0</v>
      </c>
      <c r="C1843" s="281" t="s">
        <v>130</v>
      </c>
      <c r="D1843" s="281">
        <f t="shared" ca="1" si="87"/>
        <v>100</v>
      </c>
      <c r="E1843" s="282">
        <v>9</v>
      </c>
      <c r="F1843" s="105" t="str">
        <f ca="1">IF(B1843=0,"",REPT(" ",E1843)&amp;"{ column: "&amp;CHAR(34)&amp;A1843&amp;CHAR(34)&amp;",")</f>
        <v/>
      </c>
    </row>
    <row r="1844" spans="1:6" hidden="1">
      <c r="A1844" s="123"/>
      <c r="B1844" s="390" cm="1">
        <f t="array" aca="1" ref="B1844" ca="1">INDIRECT($B$2&amp;"!"&amp;C1844&amp;D1844)</f>
        <v>0</v>
      </c>
      <c r="C1844" s="280" t="s">
        <v>130</v>
      </c>
      <c r="D1844" s="281">
        <f t="shared" ca="1" si="87"/>
        <v>100</v>
      </c>
      <c r="E1844" s="282">
        <v>12</v>
      </c>
      <c r="F1844" s="105" t="str" cm="1">
        <f t="array" aca="1" ref="F1844" ca="1">IF(OR(INDIRECT($B$2&amp;"!AM14")=$B$1422,B1844=0),"",REPT(" ",E1844)&amp;"summaryType: "&amp;CHAR(34)&amp;B1844&amp;CHAR(34)&amp;",")</f>
        <v/>
      </c>
    </row>
    <row r="1845" spans="1:6" hidden="1">
      <c r="A1845" s="123"/>
      <c r="B1845" s="390">
        <f ca="1">IFERROR(INDIRECT($B$2&amp;"!"&amp;C1845&amp;D1845),"")</f>
        <v>0</v>
      </c>
      <c r="C1845" s="280" t="s">
        <v>130</v>
      </c>
      <c r="D1845" s="281">
        <f t="shared" ca="1" si="87"/>
        <v>100</v>
      </c>
      <c r="E1845" s="282">
        <v>12</v>
      </c>
      <c r="F1845" s="105" t="str" cm="1">
        <f t="array" aca="1" ref="F1845" ca="1">IF(OR(INDIRECT($B$2&amp;"!AM14")=$B$1422,B1845=0),"",REPT(" ",E1845)&amp;"displayFormat: "&amp;CHAR(34)&amp;"{0} Items"&amp;CHAR(34)&amp;",")</f>
        <v/>
      </c>
    </row>
    <row r="1846" spans="1:6" hidden="1">
      <c r="A1846" s="123" t="s">
        <v>772</v>
      </c>
      <c r="B1846" s="390">
        <f ca="1">IFERROR(INDIRECT($B$2&amp;"!"&amp;C1846&amp;D1846),"")</f>
        <v>0</v>
      </c>
      <c r="C1846" s="280" t="s">
        <v>132</v>
      </c>
      <c r="D1846" s="281">
        <f t="shared" ca="1" si="87"/>
        <v>100</v>
      </c>
      <c r="E1846" s="282">
        <v>12</v>
      </c>
      <c r="F1846" s="105" t="str" cm="1">
        <f t="array" aca="1" ref="F1846" ca="1">IF(OR(INDIRECT($B$2&amp;"!AM14")=$B$1422,B1846=0),"",REPT(" ",E1846)&amp;A1846&amp;CHAR(34)&amp;B1846&amp;CHAR(34)&amp;",")</f>
        <v/>
      </c>
    </row>
    <row r="1847" spans="1:6" hidden="1">
      <c r="A1847" s="123" t="s">
        <v>65</v>
      </c>
      <c r="B1847" s="390">
        <f ca="1">IFERROR(INDIRECT($B$2&amp;"!"&amp;C1847&amp;D1847),"")</f>
        <v>0</v>
      </c>
      <c r="C1847" s="280" t="s">
        <v>130</v>
      </c>
      <c r="D1847" s="281">
        <f t="shared" ca="1" si="87"/>
        <v>100</v>
      </c>
      <c r="E1847" s="282">
        <v>9</v>
      </c>
      <c r="F1847" s="105" t="str" cm="1">
        <f t="array" aca="1" ref="F1847" ca="1">IF(OR(INDIRECT($B$2&amp;"!AM14")=$B$1422,B1847=0),"",REPT(" ",E1847)&amp;"},")</f>
        <v/>
      </c>
    </row>
    <row r="1848" spans="1:6" hidden="1">
      <c r="A1848" s="123">
        <f ca="1">IFERROR(INDIRECT($B$2&amp;"!"&amp;"C"&amp;D1848),"")</f>
        <v>0</v>
      </c>
      <c r="B1848" s="390">
        <f ca="1">IFERROR(INDIRECT($B$2&amp;"!"&amp;C1848&amp;D1848),"")</f>
        <v>0</v>
      </c>
      <c r="C1848" s="281" t="s">
        <v>130</v>
      </c>
      <c r="D1848" s="281">
        <f t="shared" ca="1" si="87"/>
        <v>101</v>
      </c>
      <c r="E1848" s="282">
        <v>9</v>
      </c>
      <c r="F1848" s="105" t="str">
        <f ca="1">IF(B1848=0,"",REPT(" ",E1848)&amp;"{ column: "&amp;CHAR(34)&amp;A1848&amp;CHAR(34)&amp;",")</f>
        <v/>
      </c>
    </row>
    <row r="1849" spans="1:6" hidden="1">
      <c r="A1849" s="123"/>
      <c r="B1849" s="390" cm="1">
        <f t="array" aca="1" ref="B1849" ca="1">INDIRECT($B$2&amp;"!"&amp;C1849&amp;D1849)</f>
        <v>0</v>
      </c>
      <c r="C1849" s="280" t="s">
        <v>130</v>
      </c>
      <c r="D1849" s="281">
        <f t="shared" ca="1" si="87"/>
        <v>101</v>
      </c>
      <c r="E1849" s="282">
        <v>12</v>
      </c>
      <c r="F1849" s="105" t="str" cm="1">
        <f t="array" aca="1" ref="F1849" ca="1">IF(OR(INDIRECT($B$2&amp;"!AM14")=$B$1422,B1849=0),"",REPT(" ",E1849)&amp;"summaryType: "&amp;CHAR(34)&amp;B1849&amp;CHAR(34)&amp;",")</f>
        <v/>
      </c>
    </row>
    <row r="1850" spans="1:6" hidden="1">
      <c r="A1850" s="123"/>
      <c r="B1850" s="390">
        <f ca="1">IFERROR(INDIRECT($B$2&amp;"!"&amp;C1850&amp;D1850),"")</f>
        <v>0</v>
      </c>
      <c r="C1850" s="280" t="s">
        <v>130</v>
      </c>
      <c r="D1850" s="281">
        <f t="shared" ca="1" si="87"/>
        <v>101</v>
      </c>
      <c r="E1850" s="282">
        <v>12</v>
      </c>
      <c r="F1850" s="105" t="str" cm="1">
        <f t="array" aca="1" ref="F1850" ca="1">IF(OR(INDIRECT($B$2&amp;"!AM14")=$B$1422,B1850=0),"",REPT(" ",E1850)&amp;"displayFormat: "&amp;CHAR(34)&amp;"{0} Items"&amp;CHAR(34)&amp;",")</f>
        <v/>
      </c>
    </row>
    <row r="1851" spans="1:6" hidden="1">
      <c r="A1851" s="123" t="s">
        <v>772</v>
      </c>
      <c r="B1851" s="390">
        <f ca="1">IFERROR(INDIRECT($B$2&amp;"!"&amp;C1851&amp;D1851),"")</f>
        <v>0</v>
      </c>
      <c r="C1851" s="280" t="s">
        <v>132</v>
      </c>
      <c r="D1851" s="281">
        <f t="shared" ca="1" si="87"/>
        <v>101</v>
      </c>
      <c r="E1851" s="282">
        <v>12</v>
      </c>
      <c r="F1851" s="105" t="str" cm="1">
        <f t="array" aca="1" ref="F1851" ca="1">IF(OR(INDIRECT($B$2&amp;"!AM14")=$B$1422,B1851=0),"",REPT(" ",E1851)&amp;A1851&amp;CHAR(34)&amp;B1851&amp;CHAR(34)&amp;",")</f>
        <v/>
      </c>
    </row>
    <row r="1852" spans="1:6" hidden="1">
      <c r="A1852" s="123" t="s">
        <v>65</v>
      </c>
      <c r="B1852" s="390">
        <f ca="1">IFERROR(INDIRECT($B$2&amp;"!"&amp;C1852&amp;D1852),"")</f>
        <v>0</v>
      </c>
      <c r="C1852" s="280" t="s">
        <v>130</v>
      </c>
      <c r="D1852" s="281">
        <f t="shared" ca="1" si="87"/>
        <v>101</v>
      </c>
      <c r="E1852" s="282">
        <v>9</v>
      </c>
      <c r="F1852" s="105" t="str" cm="1">
        <f t="array" aca="1" ref="F1852" ca="1">IF(OR(INDIRECT($B$2&amp;"!AM14")=$B$1422,B1852=0),"",REPT(" ",E1852)&amp;"},")</f>
        <v/>
      </c>
    </row>
    <row r="1853" spans="1:6" hidden="1">
      <c r="A1853" s="123">
        <f ca="1">IFERROR(INDIRECT($B$2&amp;"!"&amp;"C"&amp;D1853),"")</f>
        <v>0</v>
      </c>
      <c r="B1853" s="390">
        <f ca="1">IFERROR(INDIRECT($B$2&amp;"!"&amp;C1853&amp;D1853),"")</f>
        <v>0</v>
      </c>
      <c r="C1853" s="281" t="s">
        <v>130</v>
      </c>
      <c r="D1853" s="281">
        <f t="shared" ca="1" si="87"/>
        <v>102</v>
      </c>
      <c r="E1853" s="282">
        <v>9</v>
      </c>
      <c r="F1853" s="105" t="str">
        <f ca="1">IF(B1853=0,"",REPT(" ",E1853)&amp;"{ column: "&amp;CHAR(34)&amp;A1853&amp;CHAR(34)&amp;",")</f>
        <v/>
      </c>
    </row>
    <row r="1854" spans="1:6" hidden="1">
      <c r="A1854" s="123"/>
      <c r="B1854" s="390" cm="1">
        <f t="array" aca="1" ref="B1854" ca="1">INDIRECT($B$2&amp;"!"&amp;C1854&amp;D1854)</f>
        <v>0</v>
      </c>
      <c r="C1854" s="280" t="s">
        <v>130</v>
      </c>
      <c r="D1854" s="281">
        <f t="shared" ca="1" si="87"/>
        <v>102</v>
      </c>
      <c r="E1854" s="282">
        <v>12</v>
      </c>
      <c r="F1854" s="105" t="str" cm="1">
        <f t="array" aca="1" ref="F1854" ca="1">IF(OR(INDIRECT($B$2&amp;"!AM14")=$B$1422,B1854=0),"",REPT(" ",E1854)&amp;"summaryType: "&amp;CHAR(34)&amp;B1854&amp;CHAR(34)&amp;",")</f>
        <v/>
      </c>
    </row>
    <row r="1855" spans="1:6" hidden="1">
      <c r="A1855" s="123"/>
      <c r="B1855" s="390">
        <f ca="1">IFERROR(INDIRECT($B$2&amp;"!"&amp;C1855&amp;D1855),"")</f>
        <v>0</v>
      </c>
      <c r="C1855" s="280" t="s">
        <v>130</v>
      </c>
      <c r="D1855" s="281">
        <f t="shared" ca="1" si="87"/>
        <v>102</v>
      </c>
      <c r="E1855" s="282">
        <v>12</v>
      </c>
      <c r="F1855" s="105" t="str" cm="1">
        <f t="array" aca="1" ref="F1855" ca="1">IF(OR(INDIRECT($B$2&amp;"!AM14")=$B$1422,B1855=0),"",REPT(" ",E1855)&amp;"displayFormat: "&amp;CHAR(34)&amp;"{0} Items"&amp;CHAR(34)&amp;",")</f>
        <v/>
      </c>
    </row>
    <row r="1856" spans="1:6" hidden="1">
      <c r="A1856" s="123" t="s">
        <v>772</v>
      </c>
      <c r="B1856" s="390">
        <f ca="1">IFERROR(INDIRECT($B$2&amp;"!"&amp;C1856&amp;D1856),"")</f>
        <v>0</v>
      </c>
      <c r="C1856" s="280" t="s">
        <v>132</v>
      </c>
      <c r="D1856" s="281">
        <f t="shared" ca="1" si="87"/>
        <v>102</v>
      </c>
      <c r="E1856" s="282">
        <v>12</v>
      </c>
      <c r="F1856" s="105" t="str" cm="1">
        <f t="array" aca="1" ref="F1856" ca="1">IF(OR(INDIRECT($B$2&amp;"!AM14")=$B$1422,B1856=0),"",REPT(" ",E1856)&amp;A1856&amp;CHAR(34)&amp;B1856&amp;CHAR(34)&amp;",")</f>
        <v/>
      </c>
    </row>
    <row r="1857" spans="1:6" hidden="1">
      <c r="A1857" s="123" t="s">
        <v>65</v>
      </c>
      <c r="B1857" s="390">
        <f ca="1">IFERROR(INDIRECT($B$2&amp;"!"&amp;C1857&amp;D1857),"")</f>
        <v>0</v>
      </c>
      <c r="C1857" s="280" t="s">
        <v>130</v>
      </c>
      <c r="D1857" s="281">
        <f t="shared" ca="1" si="87"/>
        <v>102</v>
      </c>
      <c r="E1857" s="282">
        <v>9</v>
      </c>
      <c r="F1857" s="105" t="str" cm="1">
        <f t="array" aca="1" ref="F1857" ca="1">IF(OR(INDIRECT($B$2&amp;"!AM14")=$B$1422,B1857=0),"",REPT(" ",E1857)&amp;"},")</f>
        <v/>
      </c>
    </row>
    <row r="1858" spans="1:6" hidden="1">
      <c r="A1858" s="123">
        <f ca="1">IFERROR(INDIRECT($B$2&amp;"!"&amp;"C"&amp;D1858),"")</f>
        <v>0</v>
      </c>
      <c r="B1858" s="390">
        <f ca="1">IFERROR(INDIRECT($B$2&amp;"!"&amp;C1858&amp;D1858),"")</f>
        <v>0</v>
      </c>
      <c r="C1858" s="281" t="s">
        <v>130</v>
      </c>
      <c r="D1858" s="281">
        <f t="shared" ca="1" si="87"/>
        <v>103</v>
      </c>
      <c r="E1858" s="282">
        <v>9</v>
      </c>
      <c r="F1858" s="105" t="str">
        <f ca="1">IF(B1858=0,"",REPT(" ",E1858)&amp;"{ column: "&amp;CHAR(34)&amp;A1858&amp;CHAR(34)&amp;",")</f>
        <v/>
      </c>
    </row>
    <row r="1859" spans="1:6" hidden="1">
      <c r="A1859" s="123"/>
      <c r="B1859" s="390" cm="1">
        <f t="array" aca="1" ref="B1859" ca="1">INDIRECT($B$2&amp;"!"&amp;C1859&amp;D1859)</f>
        <v>0</v>
      </c>
      <c r="C1859" s="280" t="s">
        <v>130</v>
      </c>
      <c r="D1859" s="281">
        <f t="shared" ca="1" si="87"/>
        <v>103</v>
      </c>
      <c r="E1859" s="282">
        <v>12</v>
      </c>
      <c r="F1859" s="105" t="str" cm="1">
        <f t="array" aca="1" ref="F1859" ca="1">IF(OR(INDIRECT($B$2&amp;"!AM14")=$B$1422,B1859=0),"",REPT(" ",E1859)&amp;"summaryType: "&amp;CHAR(34)&amp;B1859&amp;CHAR(34)&amp;",")</f>
        <v/>
      </c>
    </row>
    <row r="1860" spans="1:6" hidden="1">
      <c r="A1860" s="123"/>
      <c r="B1860" s="390">
        <f ca="1">IFERROR(INDIRECT($B$2&amp;"!"&amp;C1860&amp;D1860),"")</f>
        <v>0</v>
      </c>
      <c r="C1860" s="280" t="s">
        <v>130</v>
      </c>
      <c r="D1860" s="281">
        <f t="shared" ca="1" si="87"/>
        <v>103</v>
      </c>
      <c r="E1860" s="282">
        <v>12</v>
      </c>
      <c r="F1860" s="105" t="str" cm="1">
        <f t="array" aca="1" ref="F1860" ca="1">IF(OR(INDIRECT($B$2&amp;"!AM14")=$B$1422,B1860=0),"",REPT(" ",E1860)&amp;"displayFormat: "&amp;CHAR(34)&amp;"{0} Items"&amp;CHAR(34)&amp;",")</f>
        <v/>
      </c>
    </row>
    <row r="1861" spans="1:6" hidden="1">
      <c r="A1861" s="123" t="s">
        <v>772</v>
      </c>
      <c r="B1861" s="390">
        <f ca="1">IFERROR(INDIRECT($B$2&amp;"!"&amp;C1861&amp;D1861),"")</f>
        <v>0</v>
      </c>
      <c r="C1861" s="280" t="s">
        <v>132</v>
      </c>
      <c r="D1861" s="281">
        <f t="shared" ca="1" si="87"/>
        <v>103</v>
      </c>
      <c r="E1861" s="282">
        <v>12</v>
      </c>
      <c r="F1861" s="105" t="str" cm="1">
        <f t="array" aca="1" ref="F1861" ca="1">IF(OR(INDIRECT($B$2&amp;"!AM14")=$B$1422,B1861=0),"",REPT(" ",E1861)&amp;A1861&amp;CHAR(34)&amp;B1861&amp;CHAR(34)&amp;",")</f>
        <v/>
      </c>
    </row>
    <row r="1862" spans="1:6" hidden="1">
      <c r="A1862" s="123" t="s">
        <v>65</v>
      </c>
      <c r="B1862" s="390">
        <f ca="1">IFERROR(INDIRECT($B$2&amp;"!"&amp;C1862&amp;D1862),"")</f>
        <v>0</v>
      </c>
      <c r="C1862" s="280" t="s">
        <v>130</v>
      </c>
      <c r="D1862" s="281">
        <f t="shared" ca="1" si="87"/>
        <v>103</v>
      </c>
      <c r="E1862" s="282">
        <v>9</v>
      </c>
      <c r="F1862" s="105" t="str" cm="1">
        <f t="array" aca="1" ref="F1862" ca="1">IF(OR(INDIRECT($B$2&amp;"!AM14")=$B$1422,B1862=0),"",REPT(" ",E1862)&amp;"},")</f>
        <v/>
      </c>
    </row>
    <row r="1863" spans="1:6" hidden="1">
      <c r="A1863" s="123">
        <f ca="1">IFERROR(INDIRECT($B$2&amp;"!"&amp;"C"&amp;D1863),"")</f>
        <v>0</v>
      </c>
      <c r="B1863" s="390">
        <f ca="1">IFERROR(INDIRECT($B$2&amp;"!"&amp;C1863&amp;D1863),"")</f>
        <v>0</v>
      </c>
      <c r="C1863" s="281" t="s">
        <v>130</v>
      </c>
      <c r="D1863" s="281">
        <f t="shared" ca="1" si="87"/>
        <v>104</v>
      </c>
      <c r="E1863" s="282">
        <v>9</v>
      </c>
      <c r="F1863" s="105" t="str">
        <f ca="1">IF(B1863=0,"",REPT(" ",E1863)&amp;"{ column: "&amp;CHAR(34)&amp;A1863&amp;CHAR(34)&amp;",")</f>
        <v/>
      </c>
    </row>
    <row r="1864" spans="1:6" hidden="1">
      <c r="A1864" s="123"/>
      <c r="B1864" s="390" cm="1">
        <f t="array" aca="1" ref="B1864" ca="1">INDIRECT($B$2&amp;"!"&amp;C1864&amp;D1864)</f>
        <v>0</v>
      </c>
      <c r="C1864" s="280" t="s">
        <v>130</v>
      </c>
      <c r="D1864" s="281">
        <f t="shared" ca="1" si="87"/>
        <v>104</v>
      </c>
      <c r="E1864" s="282">
        <v>12</v>
      </c>
      <c r="F1864" s="105" t="str" cm="1">
        <f t="array" aca="1" ref="F1864" ca="1">IF(OR(INDIRECT($B$2&amp;"!AM14")=$B$1422,B1864=0),"",REPT(" ",E1864)&amp;"summaryType: "&amp;CHAR(34)&amp;B1864&amp;CHAR(34)&amp;",")</f>
        <v/>
      </c>
    </row>
    <row r="1865" spans="1:6" hidden="1">
      <c r="A1865" s="123"/>
      <c r="B1865" s="390">
        <f ca="1">IFERROR(INDIRECT($B$2&amp;"!"&amp;C1865&amp;D1865),"")</f>
        <v>0</v>
      </c>
      <c r="C1865" s="280" t="s">
        <v>130</v>
      </c>
      <c r="D1865" s="281">
        <f t="shared" ca="1" si="87"/>
        <v>104</v>
      </c>
      <c r="E1865" s="282">
        <v>12</v>
      </c>
      <c r="F1865" s="105" t="str" cm="1">
        <f t="array" aca="1" ref="F1865" ca="1">IF(OR(INDIRECT($B$2&amp;"!AM14")=$B$1422,B1865=0),"",REPT(" ",E1865)&amp;"displayFormat: "&amp;CHAR(34)&amp;"{0} Items"&amp;CHAR(34)&amp;",")</f>
        <v/>
      </c>
    </row>
    <row r="1866" spans="1:6" hidden="1">
      <c r="A1866" s="123" t="s">
        <v>772</v>
      </c>
      <c r="B1866" s="390">
        <f ca="1">IFERROR(INDIRECT($B$2&amp;"!"&amp;C1866&amp;D1866),"")</f>
        <v>0</v>
      </c>
      <c r="C1866" s="280" t="s">
        <v>132</v>
      </c>
      <c r="D1866" s="281">
        <f t="shared" ca="1" si="87"/>
        <v>104</v>
      </c>
      <c r="E1866" s="282">
        <v>12</v>
      </c>
      <c r="F1866" s="105" t="str" cm="1">
        <f t="array" aca="1" ref="F1866" ca="1">IF(OR(INDIRECT($B$2&amp;"!AM14")=$B$1422,B1866=0),"",REPT(" ",E1866)&amp;A1866&amp;CHAR(34)&amp;B1866&amp;CHAR(34)&amp;",")</f>
        <v/>
      </c>
    </row>
    <row r="1867" spans="1:6" hidden="1">
      <c r="A1867" s="123" t="s">
        <v>65</v>
      </c>
      <c r="B1867" s="390">
        <f ca="1">IFERROR(INDIRECT($B$2&amp;"!"&amp;C1867&amp;D1867),"")</f>
        <v>0</v>
      </c>
      <c r="C1867" s="280" t="s">
        <v>130</v>
      </c>
      <c r="D1867" s="281">
        <f t="shared" ca="1" si="87"/>
        <v>104</v>
      </c>
      <c r="E1867" s="282">
        <v>9</v>
      </c>
      <c r="F1867" s="105" t="str" cm="1">
        <f t="array" aca="1" ref="F1867" ca="1">IF(OR(INDIRECT($B$2&amp;"!AM14")=$B$1422,B1867=0),"",REPT(" ",E1867)&amp;"},")</f>
        <v/>
      </c>
    </row>
    <row r="1868" spans="1:6" hidden="1">
      <c r="A1868" s="123">
        <f ca="1">IFERROR(INDIRECT($B$2&amp;"!"&amp;"C"&amp;D1868),"")</f>
        <v>0</v>
      </c>
      <c r="B1868" s="390">
        <f ca="1">IFERROR(INDIRECT($B$2&amp;"!"&amp;C1868&amp;D1868),"")</f>
        <v>0</v>
      </c>
      <c r="C1868" s="281" t="s">
        <v>130</v>
      </c>
      <c r="D1868" s="281">
        <f t="shared" ca="1" si="87"/>
        <v>105</v>
      </c>
      <c r="E1868" s="282">
        <v>9</v>
      </c>
      <c r="F1868" s="105" t="str">
        <f ca="1">IF(B1868=0,"",REPT(" ",E1868)&amp;"{ column: "&amp;CHAR(34)&amp;A1868&amp;CHAR(34)&amp;",")</f>
        <v/>
      </c>
    </row>
    <row r="1869" spans="1:6" hidden="1">
      <c r="A1869" s="123"/>
      <c r="B1869" s="390" cm="1">
        <f t="array" aca="1" ref="B1869" ca="1">INDIRECT($B$2&amp;"!"&amp;C1869&amp;D1869)</f>
        <v>0</v>
      </c>
      <c r="C1869" s="280" t="s">
        <v>130</v>
      </c>
      <c r="D1869" s="281">
        <f t="shared" ca="1" si="87"/>
        <v>105</v>
      </c>
      <c r="E1869" s="282">
        <v>12</v>
      </c>
      <c r="F1869" s="105" t="str" cm="1">
        <f t="array" aca="1" ref="F1869" ca="1">IF(OR(INDIRECT($B$2&amp;"!AM14")=$B$1422,B1869=0),"",REPT(" ",E1869)&amp;"summaryType: "&amp;CHAR(34)&amp;B1869&amp;CHAR(34)&amp;",")</f>
        <v/>
      </c>
    </row>
    <row r="1870" spans="1:6" hidden="1">
      <c r="A1870" s="123"/>
      <c r="B1870" s="390">
        <f ca="1">IFERROR(INDIRECT($B$2&amp;"!"&amp;C1870&amp;D1870),"")</f>
        <v>0</v>
      </c>
      <c r="C1870" s="280" t="s">
        <v>130</v>
      </c>
      <c r="D1870" s="281">
        <f t="shared" ca="1" si="87"/>
        <v>105</v>
      </c>
      <c r="E1870" s="282">
        <v>12</v>
      </c>
      <c r="F1870" s="105" t="str" cm="1">
        <f t="array" aca="1" ref="F1870" ca="1">IF(OR(INDIRECT($B$2&amp;"!AM14")=$B$1422,B1870=0),"",REPT(" ",E1870)&amp;"displayFormat: "&amp;CHAR(34)&amp;"{0} Items"&amp;CHAR(34)&amp;",")</f>
        <v/>
      </c>
    </row>
    <row r="1871" spans="1:6" hidden="1">
      <c r="A1871" s="123" t="s">
        <v>772</v>
      </c>
      <c r="B1871" s="390">
        <f ca="1">IFERROR(INDIRECT($B$2&amp;"!"&amp;C1871&amp;D1871),"")</f>
        <v>0</v>
      </c>
      <c r="C1871" s="280" t="s">
        <v>132</v>
      </c>
      <c r="D1871" s="281">
        <f t="shared" ca="1" si="87"/>
        <v>105</v>
      </c>
      <c r="E1871" s="282">
        <v>12</v>
      </c>
      <c r="F1871" s="105" t="str" cm="1">
        <f t="array" aca="1" ref="F1871" ca="1">IF(OR(INDIRECT($B$2&amp;"!AM14")=$B$1422,B1871=0),"",REPT(" ",E1871)&amp;A1871&amp;CHAR(34)&amp;B1871&amp;CHAR(34)&amp;",")</f>
        <v/>
      </c>
    </row>
    <row r="1872" spans="1:6" hidden="1">
      <c r="A1872" s="123" t="s">
        <v>65</v>
      </c>
      <c r="B1872" s="390">
        <f ca="1">IFERROR(INDIRECT($B$2&amp;"!"&amp;C1872&amp;D1872),"")</f>
        <v>0</v>
      </c>
      <c r="C1872" s="280" t="s">
        <v>130</v>
      </c>
      <c r="D1872" s="281">
        <f t="shared" ca="1" si="87"/>
        <v>105</v>
      </c>
      <c r="E1872" s="282">
        <v>9</v>
      </c>
      <c r="F1872" s="105" t="str" cm="1">
        <f t="array" aca="1" ref="F1872" ca="1">IF(OR(INDIRECT($B$2&amp;"!AM14")=$B$1422,B1872=0),"",REPT(" ",E1872)&amp;"},")</f>
        <v/>
      </c>
    </row>
    <row r="1873" spans="1:6" hidden="1">
      <c r="A1873" s="123">
        <f ca="1">IFERROR(INDIRECT($B$2&amp;"!"&amp;"C"&amp;D1873),"")</f>
        <v>0</v>
      </c>
      <c r="B1873" s="390">
        <f ca="1">IFERROR(INDIRECT($B$2&amp;"!"&amp;C1873&amp;D1873),"")</f>
        <v>0</v>
      </c>
      <c r="C1873" s="281" t="s">
        <v>130</v>
      </c>
      <c r="D1873" s="281">
        <f t="shared" ca="1" si="87"/>
        <v>106</v>
      </c>
      <c r="E1873" s="282">
        <v>9</v>
      </c>
      <c r="F1873" s="105" t="str">
        <f ca="1">IF(B1873=0,"",REPT(" ",E1873)&amp;"{ column: "&amp;CHAR(34)&amp;A1873&amp;CHAR(34)&amp;",")</f>
        <v/>
      </c>
    </row>
    <row r="1874" spans="1:6" hidden="1">
      <c r="A1874" s="123"/>
      <c r="B1874" s="390" cm="1">
        <f t="array" aca="1" ref="B1874" ca="1">INDIRECT($B$2&amp;"!"&amp;C1874&amp;D1874)</f>
        <v>0</v>
      </c>
      <c r="C1874" s="280" t="s">
        <v>130</v>
      </c>
      <c r="D1874" s="281">
        <f t="shared" ca="1" si="87"/>
        <v>106</v>
      </c>
      <c r="E1874" s="282">
        <v>12</v>
      </c>
      <c r="F1874" s="105" t="str" cm="1">
        <f t="array" aca="1" ref="F1874" ca="1">IF(OR(INDIRECT($B$2&amp;"!AM14")=$B$1422,B1874=0),"",REPT(" ",E1874)&amp;"summaryType: "&amp;CHAR(34)&amp;B1874&amp;CHAR(34)&amp;",")</f>
        <v/>
      </c>
    </row>
    <row r="1875" spans="1:6" hidden="1">
      <c r="A1875" s="123"/>
      <c r="B1875" s="390">
        <f ca="1">IFERROR(INDIRECT($B$2&amp;"!"&amp;C1875&amp;D1875),"")</f>
        <v>0</v>
      </c>
      <c r="C1875" s="280" t="s">
        <v>130</v>
      </c>
      <c r="D1875" s="281">
        <f t="shared" ca="1" si="87"/>
        <v>106</v>
      </c>
      <c r="E1875" s="282">
        <v>12</v>
      </c>
      <c r="F1875" s="105" t="str" cm="1">
        <f t="array" aca="1" ref="F1875" ca="1">IF(OR(INDIRECT($B$2&amp;"!AM14")=$B$1422,B1875=0),"",REPT(" ",E1875)&amp;"displayFormat: "&amp;CHAR(34)&amp;"{0} Items"&amp;CHAR(34)&amp;",")</f>
        <v/>
      </c>
    </row>
    <row r="1876" spans="1:6" hidden="1">
      <c r="A1876" s="123" t="s">
        <v>772</v>
      </c>
      <c r="B1876" s="390">
        <f ca="1">IFERROR(INDIRECT($B$2&amp;"!"&amp;C1876&amp;D1876),"")</f>
        <v>0</v>
      </c>
      <c r="C1876" s="280" t="s">
        <v>132</v>
      </c>
      <c r="D1876" s="281">
        <f t="shared" ca="1" si="87"/>
        <v>106</v>
      </c>
      <c r="E1876" s="282">
        <v>12</v>
      </c>
      <c r="F1876" s="105" t="str" cm="1">
        <f t="array" aca="1" ref="F1876" ca="1">IF(OR(INDIRECT($B$2&amp;"!AM14")=$B$1422,B1876=0),"",REPT(" ",E1876)&amp;A1876&amp;CHAR(34)&amp;B1876&amp;CHAR(34)&amp;",")</f>
        <v/>
      </c>
    </row>
    <row r="1877" spans="1:6" hidden="1">
      <c r="A1877" s="123" t="s">
        <v>65</v>
      </c>
      <c r="B1877" s="390">
        <f ca="1">IFERROR(INDIRECT($B$2&amp;"!"&amp;C1877&amp;D1877),"")</f>
        <v>0</v>
      </c>
      <c r="C1877" s="280" t="s">
        <v>130</v>
      </c>
      <c r="D1877" s="281">
        <f t="shared" ca="1" si="87"/>
        <v>106</v>
      </c>
      <c r="E1877" s="282">
        <v>9</v>
      </c>
      <c r="F1877" s="105" t="str" cm="1">
        <f t="array" aca="1" ref="F1877" ca="1">IF(OR(INDIRECT($B$2&amp;"!AM14")=$B$1422,B1877=0),"",REPT(" ",E1877)&amp;"},")</f>
        <v/>
      </c>
    </row>
    <row r="1878" spans="1:6" hidden="1">
      <c r="A1878" s="123">
        <f ca="1">IFERROR(INDIRECT($B$2&amp;"!"&amp;"C"&amp;D1878),"")</f>
        <v>0</v>
      </c>
      <c r="B1878" s="390">
        <f ca="1">IFERROR(INDIRECT($B$2&amp;"!"&amp;C1878&amp;D1878),"")</f>
        <v>0</v>
      </c>
      <c r="C1878" s="281" t="s">
        <v>130</v>
      </c>
      <c r="D1878" s="281">
        <f t="shared" ca="1" si="87"/>
        <v>107</v>
      </c>
      <c r="E1878" s="282">
        <v>9</v>
      </c>
      <c r="F1878" s="105" t="str">
        <f ca="1">IF(B1878=0,"",REPT(" ",E1878)&amp;"{ column: "&amp;CHAR(34)&amp;A1878&amp;CHAR(34)&amp;",")</f>
        <v/>
      </c>
    </row>
    <row r="1879" spans="1:6" hidden="1">
      <c r="A1879" s="123"/>
      <c r="B1879" s="390" cm="1">
        <f t="array" aca="1" ref="B1879" ca="1">INDIRECT($B$2&amp;"!"&amp;C1879&amp;D1879)</f>
        <v>0</v>
      </c>
      <c r="C1879" s="280" t="s">
        <v>130</v>
      </c>
      <c r="D1879" s="281">
        <f t="shared" ca="1" si="87"/>
        <v>107</v>
      </c>
      <c r="E1879" s="282">
        <v>12</v>
      </c>
      <c r="F1879" s="105" t="str" cm="1">
        <f t="array" aca="1" ref="F1879" ca="1">IF(OR(INDIRECT($B$2&amp;"!AM14")=$B$1422,B1879=0),"",REPT(" ",E1879)&amp;"summaryType: "&amp;CHAR(34)&amp;B1879&amp;CHAR(34)&amp;",")</f>
        <v/>
      </c>
    </row>
    <row r="1880" spans="1:6" hidden="1">
      <c r="A1880" s="123"/>
      <c r="B1880" s="390">
        <f ca="1">IFERROR(INDIRECT($B$2&amp;"!"&amp;C1880&amp;D1880),"")</f>
        <v>0</v>
      </c>
      <c r="C1880" s="280" t="s">
        <v>130</v>
      </c>
      <c r="D1880" s="281">
        <f t="shared" ca="1" si="87"/>
        <v>107</v>
      </c>
      <c r="E1880" s="282">
        <v>12</v>
      </c>
      <c r="F1880" s="105" t="str" cm="1">
        <f t="array" aca="1" ref="F1880" ca="1">IF(OR(INDIRECT($B$2&amp;"!AM14")=$B$1422,B1880=0),"",REPT(" ",E1880)&amp;"displayFormat: "&amp;CHAR(34)&amp;"{0} Items"&amp;CHAR(34)&amp;",")</f>
        <v/>
      </c>
    </row>
    <row r="1881" spans="1:6" hidden="1">
      <c r="A1881" s="123" t="s">
        <v>772</v>
      </c>
      <c r="B1881" s="390">
        <f ca="1">IFERROR(INDIRECT($B$2&amp;"!"&amp;C1881&amp;D1881),"")</f>
        <v>0</v>
      </c>
      <c r="C1881" s="280" t="s">
        <v>132</v>
      </c>
      <c r="D1881" s="281">
        <f t="shared" ca="1" si="87"/>
        <v>107</v>
      </c>
      <c r="E1881" s="282">
        <v>12</v>
      </c>
      <c r="F1881" s="105" t="str" cm="1">
        <f t="array" aca="1" ref="F1881" ca="1">IF(OR(INDIRECT($B$2&amp;"!AM14")=$B$1422,B1881=0),"",REPT(" ",E1881)&amp;A1881&amp;CHAR(34)&amp;B1881&amp;CHAR(34)&amp;",")</f>
        <v/>
      </c>
    </row>
    <row r="1882" spans="1:6" hidden="1">
      <c r="A1882" s="123" t="s">
        <v>65</v>
      </c>
      <c r="B1882" s="390">
        <f ca="1">IFERROR(INDIRECT($B$2&amp;"!"&amp;C1882&amp;D1882),"")</f>
        <v>0</v>
      </c>
      <c r="C1882" s="280" t="s">
        <v>130</v>
      </c>
      <c r="D1882" s="281">
        <f t="shared" ca="1" si="87"/>
        <v>107</v>
      </c>
      <c r="E1882" s="282">
        <v>9</v>
      </c>
      <c r="F1882" s="105" t="str" cm="1">
        <f t="array" aca="1" ref="F1882" ca="1">IF(OR(INDIRECT($B$2&amp;"!AM14")=$B$1422,B1882=0),"",REPT(" ",E1882)&amp;"},")</f>
        <v/>
      </c>
    </row>
    <row r="1883" spans="1:6" hidden="1">
      <c r="A1883" s="123">
        <f ca="1">IFERROR(INDIRECT($B$2&amp;"!"&amp;"C"&amp;D1883),"")</f>
        <v>0</v>
      </c>
      <c r="B1883" s="390">
        <f ca="1">IFERROR(INDIRECT($B$2&amp;"!"&amp;C1883&amp;D1883),"")</f>
        <v>0</v>
      </c>
      <c r="C1883" s="281" t="s">
        <v>130</v>
      </c>
      <c r="D1883" s="281">
        <f t="shared" ref="D1883:D1924" ca="1" si="88">IF(TRIM(A1882)="N",1,0)+D1882</f>
        <v>108</v>
      </c>
      <c r="E1883" s="282">
        <v>9</v>
      </c>
      <c r="F1883" s="105" t="str">
        <f ca="1">IF(B1883=0,"",REPT(" ",E1883)&amp;"{ column: "&amp;CHAR(34)&amp;A1883&amp;CHAR(34)&amp;",")</f>
        <v/>
      </c>
    </row>
    <row r="1884" spans="1:6" hidden="1">
      <c r="A1884" s="123"/>
      <c r="B1884" s="390" cm="1">
        <f t="array" aca="1" ref="B1884" ca="1">INDIRECT($B$2&amp;"!"&amp;C1884&amp;D1884)</f>
        <v>0</v>
      </c>
      <c r="C1884" s="280" t="s">
        <v>130</v>
      </c>
      <c r="D1884" s="281">
        <f t="shared" ca="1" si="88"/>
        <v>108</v>
      </c>
      <c r="E1884" s="282">
        <v>12</v>
      </c>
      <c r="F1884" s="105" t="str" cm="1">
        <f t="array" aca="1" ref="F1884" ca="1">IF(OR(INDIRECT($B$2&amp;"!AM14")=$B$1422,B1884=0),"",REPT(" ",E1884)&amp;"summaryType: "&amp;CHAR(34)&amp;B1884&amp;CHAR(34)&amp;",")</f>
        <v/>
      </c>
    </row>
    <row r="1885" spans="1:6" hidden="1">
      <c r="A1885" s="123"/>
      <c r="B1885" s="390">
        <f ca="1">IFERROR(INDIRECT($B$2&amp;"!"&amp;C1885&amp;D1885),"")</f>
        <v>0</v>
      </c>
      <c r="C1885" s="280" t="s">
        <v>130</v>
      </c>
      <c r="D1885" s="281">
        <f t="shared" ca="1" si="88"/>
        <v>108</v>
      </c>
      <c r="E1885" s="282">
        <v>12</v>
      </c>
      <c r="F1885" s="105" t="str" cm="1">
        <f t="array" aca="1" ref="F1885" ca="1">IF(OR(INDIRECT($B$2&amp;"!AM14")=$B$1422,B1885=0),"",REPT(" ",E1885)&amp;"displayFormat: "&amp;CHAR(34)&amp;"{0} Items"&amp;CHAR(34)&amp;",")</f>
        <v/>
      </c>
    </row>
    <row r="1886" spans="1:6" hidden="1">
      <c r="A1886" s="123" t="s">
        <v>772</v>
      </c>
      <c r="B1886" s="390">
        <f ca="1">IFERROR(INDIRECT($B$2&amp;"!"&amp;C1886&amp;D1886),"")</f>
        <v>0</v>
      </c>
      <c r="C1886" s="280" t="s">
        <v>132</v>
      </c>
      <c r="D1886" s="281">
        <f t="shared" ca="1" si="88"/>
        <v>108</v>
      </c>
      <c r="E1886" s="282">
        <v>12</v>
      </c>
      <c r="F1886" s="105" t="str" cm="1">
        <f t="array" aca="1" ref="F1886" ca="1">IF(OR(INDIRECT($B$2&amp;"!AM14")=$B$1422,B1886=0),"",REPT(" ",E1886)&amp;A1886&amp;CHAR(34)&amp;B1886&amp;CHAR(34)&amp;",")</f>
        <v/>
      </c>
    </row>
    <row r="1887" spans="1:6" hidden="1">
      <c r="A1887" s="123" t="s">
        <v>65</v>
      </c>
      <c r="B1887" s="390">
        <f ca="1">IFERROR(INDIRECT($B$2&amp;"!"&amp;C1887&amp;D1887),"")</f>
        <v>0</v>
      </c>
      <c r="C1887" s="280" t="s">
        <v>130</v>
      </c>
      <c r="D1887" s="281">
        <f t="shared" ca="1" si="88"/>
        <v>108</v>
      </c>
      <c r="E1887" s="282">
        <v>9</v>
      </c>
      <c r="F1887" s="105" t="str" cm="1">
        <f t="array" aca="1" ref="F1887" ca="1">IF(OR(INDIRECT($B$2&amp;"!AM14")=$B$1422,B1887=0),"",REPT(" ",E1887)&amp;"},")</f>
        <v/>
      </c>
    </row>
    <row r="1888" spans="1:6" hidden="1">
      <c r="A1888" s="123">
        <f ca="1">IFERROR(INDIRECT($B$2&amp;"!"&amp;"C"&amp;D1888),"")</f>
        <v>0</v>
      </c>
      <c r="B1888" s="390">
        <f ca="1">IFERROR(INDIRECT($B$2&amp;"!"&amp;C1888&amp;D1888),"")</f>
        <v>0</v>
      </c>
      <c r="C1888" s="281" t="s">
        <v>130</v>
      </c>
      <c r="D1888" s="281">
        <f t="shared" ca="1" si="88"/>
        <v>109</v>
      </c>
      <c r="E1888" s="282">
        <v>9</v>
      </c>
      <c r="F1888" s="105" t="str">
        <f ca="1">IF(B1888=0,"",REPT(" ",E1888)&amp;"{ column: "&amp;CHAR(34)&amp;A1888&amp;CHAR(34)&amp;",")</f>
        <v/>
      </c>
    </row>
    <row r="1889" spans="1:6" hidden="1">
      <c r="A1889" s="123"/>
      <c r="B1889" s="390" cm="1">
        <f t="array" aca="1" ref="B1889" ca="1">INDIRECT($B$2&amp;"!"&amp;C1889&amp;D1889)</f>
        <v>0</v>
      </c>
      <c r="C1889" s="280" t="s">
        <v>130</v>
      </c>
      <c r="D1889" s="281">
        <f t="shared" ca="1" si="88"/>
        <v>109</v>
      </c>
      <c r="E1889" s="282">
        <v>12</v>
      </c>
      <c r="F1889" s="105" t="str" cm="1">
        <f t="array" aca="1" ref="F1889" ca="1">IF(OR(INDIRECT($B$2&amp;"!AM14")=$B$1422,B1889=0),"",REPT(" ",E1889)&amp;"summaryType: "&amp;CHAR(34)&amp;B1889&amp;CHAR(34)&amp;",")</f>
        <v/>
      </c>
    </row>
    <row r="1890" spans="1:6" hidden="1">
      <c r="A1890" s="123"/>
      <c r="B1890" s="390">
        <f ca="1">IFERROR(INDIRECT($B$2&amp;"!"&amp;C1890&amp;D1890),"")</f>
        <v>0</v>
      </c>
      <c r="C1890" s="280" t="s">
        <v>130</v>
      </c>
      <c r="D1890" s="281">
        <f t="shared" ca="1" si="88"/>
        <v>109</v>
      </c>
      <c r="E1890" s="282">
        <v>12</v>
      </c>
      <c r="F1890" s="105" t="str" cm="1">
        <f t="array" aca="1" ref="F1890" ca="1">IF(OR(INDIRECT($B$2&amp;"!AM14")=$B$1422,B1890=0),"",REPT(" ",E1890)&amp;"displayFormat: "&amp;CHAR(34)&amp;"{0} Items"&amp;CHAR(34)&amp;",")</f>
        <v/>
      </c>
    </row>
    <row r="1891" spans="1:6" hidden="1">
      <c r="A1891" s="123" t="s">
        <v>772</v>
      </c>
      <c r="B1891" s="390">
        <f ca="1">IFERROR(INDIRECT($B$2&amp;"!"&amp;C1891&amp;D1891),"")</f>
        <v>0</v>
      </c>
      <c r="C1891" s="280" t="s">
        <v>132</v>
      </c>
      <c r="D1891" s="281">
        <f t="shared" ca="1" si="88"/>
        <v>109</v>
      </c>
      <c r="E1891" s="282">
        <v>12</v>
      </c>
      <c r="F1891" s="105" t="str" cm="1">
        <f t="array" aca="1" ref="F1891" ca="1">IF(OR(INDIRECT($B$2&amp;"!AM14")=$B$1422,B1891=0),"",REPT(" ",E1891)&amp;A1891&amp;CHAR(34)&amp;B1891&amp;CHAR(34)&amp;",")</f>
        <v/>
      </c>
    </row>
    <row r="1892" spans="1:6" hidden="1">
      <c r="A1892" s="123" t="s">
        <v>65</v>
      </c>
      <c r="B1892" s="390">
        <f ca="1">IFERROR(INDIRECT($B$2&amp;"!"&amp;C1892&amp;D1892),"")</f>
        <v>0</v>
      </c>
      <c r="C1892" s="280" t="s">
        <v>130</v>
      </c>
      <c r="D1892" s="281">
        <f t="shared" ca="1" si="88"/>
        <v>109</v>
      </c>
      <c r="E1892" s="282">
        <v>9</v>
      </c>
      <c r="F1892" s="105" t="str" cm="1">
        <f t="array" aca="1" ref="F1892" ca="1">IF(OR(INDIRECT($B$2&amp;"!AM14")=$B$1422,B1892=0),"",REPT(" ",E1892)&amp;"},")</f>
        <v/>
      </c>
    </row>
    <row r="1893" spans="1:6" hidden="1">
      <c r="A1893" s="123">
        <f ca="1">IFERROR(INDIRECT($B$2&amp;"!"&amp;"C"&amp;D1893),"")</f>
        <v>0</v>
      </c>
      <c r="B1893" s="390">
        <f ca="1">IFERROR(INDIRECT($B$2&amp;"!"&amp;C1893&amp;D1893),"")</f>
        <v>0</v>
      </c>
      <c r="C1893" s="281" t="s">
        <v>130</v>
      </c>
      <c r="D1893" s="281">
        <f t="shared" ca="1" si="88"/>
        <v>110</v>
      </c>
      <c r="E1893" s="282">
        <v>9</v>
      </c>
      <c r="F1893" s="105" t="str">
        <f ca="1">IF(B1893=0,"",REPT(" ",E1893)&amp;"{ column: "&amp;CHAR(34)&amp;A1893&amp;CHAR(34)&amp;",")</f>
        <v/>
      </c>
    </row>
    <row r="1894" spans="1:6" hidden="1">
      <c r="A1894" s="123"/>
      <c r="B1894" s="390" cm="1">
        <f t="array" aca="1" ref="B1894" ca="1">INDIRECT($B$2&amp;"!"&amp;C1894&amp;D1894)</f>
        <v>0</v>
      </c>
      <c r="C1894" s="280" t="s">
        <v>130</v>
      </c>
      <c r="D1894" s="281">
        <f t="shared" ca="1" si="88"/>
        <v>110</v>
      </c>
      <c r="E1894" s="282">
        <v>12</v>
      </c>
      <c r="F1894" s="105" t="str" cm="1">
        <f t="array" aca="1" ref="F1894" ca="1">IF(OR(INDIRECT($B$2&amp;"!AM14")=$B$1422,B1894=0),"",REPT(" ",E1894)&amp;"summaryType: "&amp;CHAR(34)&amp;B1894&amp;CHAR(34)&amp;",")</f>
        <v/>
      </c>
    </row>
    <row r="1895" spans="1:6" hidden="1">
      <c r="A1895" s="123"/>
      <c r="B1895" s="390">
        <f ca="1">IFERROR(INDIRECT($B$2&amp;"!"&amp;C1895&amp;D1895),"")</f>
        <v>0</v>
      </c>
      <c r="C1895" s="280" t="s">
        <v>130</v>
      </c>
      <c r="D1895" s="281">
        <f t="shared" ca="1" si="88"/>
        <v>110</v>
      </c>
      <c r="E1895" s="282">
        <v>12</v>
      </c>
      <c r="F1895" s="105" t="str" cm="1">
        <f t="array" aca="1" ref="F1895" ca="1">IF(OR(INDIRECT($B$2&amp;"!AM14")=$B$1422,B1895=0),"",REPT(" ",E1895)&amp;"displayFormat: "&amp;CHAR(34)&amp;"{0} Items"&amp;CHAR(34)&amp;",")</f>
        <v/>
      </c>
    </row>
    <row r="1896" spans="1:6" hidden="1">
      <c r="A1896" s="123" t="s">
        <v>772</v>
      </c>
      <c r="B1896" s="390">
        <f ca="1">IFERROR(INDIRECT($B$2&amp;"!"&amp;C1896&amp;D1896),"")</f>
        <v>0</v>
      </c>
      <c r="C1896" s="280" t="s">
        <v>132</v>
      </c>
      <c r="D1896" s="281">
        <f t="shared" ca="1" si="88"/>
        <v>110</v>
      </c>
      <c r="E1896" s="282">
        <v>12</v>
      </c>
      <c r="F1896" s="105" t="str" cm="1">
        <f t="array" aca="1" ref="F1896" ca="1">IF(OR(INDIRECT($B$2&amp;"!AM14")=$B$1422,B1896=0),"",REPT(" ",E1896)&amp;A1896&amp;CHAR(34)&amp;B1896&amp;CHAR(34)&amp;",")</f>
        <v/>
      </c>
    </row>
    <row r="1897" spans="1:6" hidden="1">
      <c r="A1897" s="123" t="s">
        <v>65</v>
      </c>
      <c r="B1897" s="390">
        <f ca="1">IFERROR(INDIRECT($B$2&amp;"!"&amp;C1897&amp;D1897),"")</f>
        <v>0</v>
      </c>
      <c r="C1897" s="280" t="s">
        <v>130</v>
      </c>
      <c r="D1897" s="281">
        <f t="shared" ca="1" si="88"/>
        <v>110</v>
      </c>
      <c r="E1897" s="282">
        <v>9</v>
      </c>
      <c r="F1897" s="105" t="str" cm="1">
        <f t="array" aca="1" ref="F1897" ca="1">IF(OR(INDIRECT($B$2&amp;"!AM14")=$B$1422,B1897=0),"",REPT(" ",E1897)&amp;"},")</f>
        <v/>
      </c>
    </row>
    <row r="1898" spans="1:6" hidden="1">
      <c r="A1898" s="123">
        <f ca="1">IFERROR(INDIRECT($B$2&amp;"!"&amp;"C"&amp;D1898),"")</f>
        <v>0</v>
      </c>
      <c r="B1898" s="390">
        <f ca="1">IFERROR(INDIRECT($B$2&amp;"!"&amp;C1898&amp;D1898),"")</f>
        <v>0</v>
      </c>
      <c r="C1898" s="281" t="s">
        <v>130</v>
      </c>
      <c r="D1898" s="281">
        <f t="shared" ca="1" si="88"/>
        <v>111</v>
      </c>
      <c r="E1898" s="282">
        <v>9</v>
      </c>
      <c r="F1898" s="105" t="str">
        <f ca="1">IF(B1898=0,"",REPT(" ",E1898)&amp;"{ column: "&amp;CHAR(34)&amp;A1898&amp;CHAR(34)&amp;",")</f>
        <v/>
      </c>
    </row>
    <row r="1899" spans="1:6" hidden="1">
      <c r="A1899" s="123"/>
      <c r="B1899" s="390" cm="1">
        <f t="array" aca="1" ref="B1899" ca="1">INDIRECT($B$2&amp;"!"&amp;C1899&amp;D1899)</f>
        <v>0</v>
      </c>
      <c r="C1899" s="280" t="s">
        <v>130</v>
      </c>
      <c r="D1899" s="281">
        <f t="shared" ca="1" si="88"/>
        <v>111</v>
      </c>
      <c r="E1899" s="282">
        <v>12</v>
      </c>
      <c r="F1899" s="105" t="str" cm="1">
        <f t="array" aca="1" ref="F1899" ca="1">IF(OR(INDIRECT($B$2&amp;"!AM14")=$B$1422,B1899=0),"",REPT(" ",E1899)&amp;"summaryType: "&amp;CHAR(34)&amp;B1899&amp;CHAR(34)&amp;",")</f>
        <v/>
      </c>
    </row>
    <row r="1900" spans="1:6" hidden="1">
      <c r="A1900" s="123"/>
      <c r="B1900" s="390">
        <f ca="1">IFERROR(INDIRECT($B$2&amp;"!"&amp;C1900&amp;D1900),"")</f>
        <v>0</v>
      </c>
      <c r="C1900" s="280" t="s">
        <v>130</v>
      </c>
      <c r="D1900" s="281">
        <f t="shared" ca="1" si="88"/>
        <v>111</v>
      </c>
      <c r="E1900" s="282">
        <v>12</v>
      </c>
      <c r="F1900" s="105" t="str" cm="1">
        <f t="array" aca="1" ref="F1900" ca="1">IF(OR(INDIRECT($B$2&amp;"!AM14")=$B$1422,B1900=0),"",REPT(" ",E1900)&amp;"displayFormat: "&amp;CHAR(34)&amp;"{0} Items"&amp;CHAR(34)&amp;",")</f>
        <v/>
      </c>
    </row>
    <row r="1901" spans="1:6" hidden="1">
      <c r="A1901" s="123" t="s">
        <v>772</v>
      </c>
      <c r="B1901" s="390">
        <f ca="1">IFERROR(INDIRECT($B$2&amp;"!"&amp;C1901&amp;D1901),"")</f>
        <v>0</v>
      </c>
      <c r="C1901" s="280" t="s">
        <v>132</v>
      </c>
      <c r="D1901" s="281">
        <f t="shared" ca="1" si="88"/>
        <v>111</v>
      </c>
      <c r="E1901" s="282">
        <v>12</v>
      </c>
      <c r="F1901" s="105" t="str" cm="1">
        <f t="array" aca="1" ref="F1901" ca="1">IF(OR(INDIRECT($B$2&amp;"!AM14")=$B$1422,B1901=0),"",REPT(" ",E1901)&amp;A1901&amp;CHAR(34)&amp;B1901&amp;CHAR(34)&amp;",")</f>
        <v/>
      </c>
    </row>
    <row r="1902" spans="1:6" hidden="1">
      <c r="A1902" s="123" t="s">
        <v>65</v>
      </c>
      <c r="B1902" s="390">
        <f ca="1">IFERROR(INDIRECT($B$2&amp;"!"&amp;C1902&amp;D1902),"")</f>
        <v>0</v>
      </c>
      <c r="C1902" s="280" t="s">
        <v>130</v>
      </c>
      <c r="D1902" s="281">
        <f t="shared" ca="1" si="88"/>
        <v>111</v>
      </c>
      <c r="E1902" s="282">
        <v>9</v>
      </c>
      <c r="F1902" s="105" t="str" cm="1">
        <f t="array" aca="1" ref="F1902" ca="1">IF(OR(INDIRECT($B$2&amp;"!AM14")=$B$1422,B1902=0),"",REPT(" ",E1902)&amp;"},")</f>
        <v/>
      </c>
    </row>
    <row r="1903" spans="1:6" hidden="1">
      <c r="A1903" s="123">
        <f ca="1">IFERROR(INDIRECT($B$2&amp;"!"&amp;"C"&amp;D1903),"")</f>
        <v>0</v>
      </c>
      <c r="B1903" s="390">
        <f ca="1">IFERROR(INDIRECT($B$2&amp;"!"&amp;C1903&amp;D1903),"")</f>
        <v>0</v>
      </c>
      <c r="C1903" s="281" t="s">
        <v>130</v>
      </c>
      <c r="D1903" s="281">
        <f t="shared" ca="1" si="88"/>
        <v>112</v>
      </c>
      <c r="E1903" s="282">
        <v>9</v>
      </c>
      <c r="F1903" s="105" t="str">
        <f ca="1">IF(B1903=0,"",REPT(" ",E1903)&amp;"{ column: "&amp;CHAR(34)&amp;A1903&amp;CHAR(34)&amp;",")</f>
        <v/>
      </c>
    </row>
    <row r="1904" spans="1:6" hidden="1">
      <c r="A1904" s="123"/>
      <c r="B1904" s="390" cm="1">
        <f t="array" aca="1" ref="B1904" ca="1">INDIRECT($B$2&amp;"!"&amp;C1904&amp;D1904)</f>
        <v>0</v>
      </c>
      <c r="C1904" s="280" t="s">
        <v>130</v>
      </c>
      <c r="D1904" s="281">
        <f t="shared" ca="1" si="88"/>
        <v>112</v>
      </c>
      <c r="E1904" s="282">
        <v>12</v>
      </c>
      <c r="F1904" s="105" t="str" cm="1">
        <f t="array" aca="1" ref="F1904" ca="1">IF(OR(INDIRECT($B$2&amp;"!AM14")=$B$1422,B1904=0),"",REPT(" ",E1904)&amp;"summaryType: "&amp;CHAR(34)&amp;B1904&amp;CHAR(34)&amp;",")</f>
        <v/>
      </c>
    </row>
    <row r="1905" spans="1:6" hidden="1">
      <c r="A1905" s="123"/>
      <c r="B1905" s="390">
        <f ca="1">IFERROR(INDIRECT($B$2&amp;"!"&amp;C1905&amp;D1905),"")</f>
        <v>0</v>
      </c>
      <c r="C1905" s="280" t="s">
        <v>130</v>
      </c>
      <c r="D1905" s="281">
        <f t="shared" ca="1" si="88"/>
        <v>112</v>
      </c>
      <c r="E1905" s="282">
        <v>12</v>
      </c>
      <c r="F1905" s="105" t="str" cm="1">
        <f t="array" aca="1" ref="F1905" ca="1">IF(OR(INDIRECT($B$2&amp;"!AM14")=$B$1422,B1905=0),"",REPT(" ",E1905)&amp;"displayFormat: "&amp;CHAR(34)&amp;"{0} Items"&amp;CHAR(34)&amp;",")</f>
        <v/>
      </c>
    </row>
    <row r="1906" spans="1:6" hidden="1">
      <c r="A1906" s="123" t="s">
        <v>772</v>
      </c>
      <c r="B1906" s="390">
        <f ca="1">IFERROR(INDIRECT($B$2&amp;"!"&amp;C1906&amp;D1906),"")</f>
        <v>0</v>
      </c>
      <c r="C1906" s="280" t="s">
        <v>132</v>
      </c>
      <c r="D1906" s="281">
        <f t="shared" ca="1" si="88"/>
        <v>112</v>
      </c>
      <c r="E1906" s="282">
        <v>12</v>
      </c>
      <c r="F1906" s="105" t="str" cm="1">
        <f t="array" aca="1" ref="F1906" ca="1">IF(OR(INDIRECT($B$2&amp;"!AM14")=$B$1422,B1906=0),"",REPT(" ",E1906)&amp;A1906&amp;CHAR(34)&amp;B1906&amp;CHAR(34)&amp;",")</f>
        <v/>
      </c>
    </row>
    <row r="1907" spans="1:6" hidden="1">
      <c r="A1907" s="123" t="s">
        <v>65</v>
      </c>
      <c r="B1907" s="390">
        <f ca="1">IFERROR(INDIRECT($B$2&amp;"!"&amp;C1907&amp;D1907),"")</f>
        <v>0</v>
      </c>
      <c r="C1907" s="280" t="s">
        <v>130</v>
      </c>
      <c r="D1907" s="281">
        <f t="shared" ca="1" si="88"/>
        <v>112</v>
      </c>
      <c r="E1907" s="282">
        <v>9</v>
      </c>
      <c r="F1907" s="105" t="str" cm="1">
        <f t="array" aca="1" ref="F1907" ca="1">IF(OR(INDIRECT($B$2&amp;"!AM14")=$B$1422,B1907=0),"",REPT(" ",E1907)&amp;"},")</f>
        <v/>
      </c>
    </row>
    <row r="1908" spans="1:6" hidden="1">
      <c r="A1908" s="123">
        <f ca="1">IFERROR(INDIRECT($B$2&amp;"!"&amp;"C"&amp;D1908),"")</f>
        <v>0</v>
      </c>
      <c r="B1908" s="390">
        <f ca="1">IFERROR(INDIRECT($B$2&amp;"!"&amp;C1908&amp;D1908),"")</f>
        <v>0</v>
      </c>
      <c r="C1908" s="281" t="s">
        <v>130</v>
      </c>
      <c r="D1908" s="281">
        <f t="shared" ca="1" si="88"/>
        <v>113</v>
      </c>
      <c r="E1908" s="282">
        <v>9</v>
      </c>
      <c r="F1908" s="105" t="str">
        <f ca="1">IF(B1908=0,"",REPT(" ",E1908)&amp;"{ column: "&amp;CHAR(34)&amp;A1908&amp;CHAR(34)&amp;",")</f>
        <v/>
      </c>
    </row>
    <row r="1909" spans="1:6" hidden="1">
      <c r="A1909" s="123"/>
      <c r="B1909" s="390" cm="1">
        <f t="array" aca="1" ref="B1909" ca="1">INDIRECT($B$2&amp;"!"&amp;C1909&amp;D1909)</f>
        <v>0</v>
      </c>
      <c r="C1909" s="280" t="s">
        <v>130</v>
      </c>
      <c r="D1909" s="281">
        <f t="shared" ca="1" si="88"/>
        <v>113</v>
      </c>
      <c r="E1909" s="282">
        <v>12</v>
      </c>
      <c r="F1909" s="105" t="str" cm="1">
        <f t="array" aca="1" ref="F1909" ca="1">IF(OR(INDIRECT($B$2&amp;"!AM14")=$B$1422,B1909=0),"",REPT(" ",E1909)&amp;"summaryType: "&amp;CHAR(34)&amp;B1909&amp;CHAR(34)&amp;",")</f>
        <v/>
      </c>
    </row>
    <row r="1910" spans="1:6" hidden="1">
      <c r="A1910" s="123"/>
      <c r="B1910" s="390">
        <f ca="1">IFERROR(INDIRECT($B$2&amp;"!"&amp;C1910&amp;D1910),"")</f>
        <v>0</v>
      </c>
      <c r="C1910" s="280" t="s">
        <v>130</v>
      </c>
      <c r="D1910" s="281">
        <f t="shared" ca="1" si="88"/>
        <v>113</v>
      </c>
      <c r="E1910" s="282">
        <v>12</v>
      </c>
      <c r="F1910" s="105" t="str" cm="1">
        <f t="array" aca="1" ref="F1910" ca="1">IF(OR(INDIRECT($B$2&amp;"!AM14")=$B$1422,B1910=0),"",REPT(" ",E1910)&amp;"displayFormat: "&amp;CHAR(34)&amp;"{0} Items"&amp;CHAR(34)&amp;",")</f>
        <v/>
      </c>
    </row>
    <row r="1911" spans="1:6" hidden="1">
      <c r="A1911" s="123" t="s">
        <v>772</v>
      </c>
      <c r="B1911" s="390">
        <f ca="1">IFERROR(INDIRECT($B$2&amp;"!"&amp;C1911&amp;D1911),"")</f>
        <v>0</v>
      </c>
      <c r="C1911" s="280" t="s">
        <v>132</v>
      </c>
      <c r="D1911" s="281">
        <f t="shared" ca="1" si="88"/>
        <v>113</v>
      </c>
      <c r="E1911" s="282">
        <v>12</v>
      </c>
      <c r="F1911" s="105" t="str" cm="1">
        <f t="array" aca="1" ref="F1911" ca="1">IF(OR(INDIRECT($B$2&amp;"!AM14")=$B$1422,B1911=0),"",REPT(" ",E1911)&amp;A1911&amp;CHAR(34)&amp;B1911&amp;CHAR(34)&amp;",")</f>
        <v/>
      </c>
    </row>
    <row r="1912" spans="1:6" hidden="1">
      <c r="A1912" s="123" t="s">
        <v>65</v>
      </c>
      <c r="B1912" s="390">
        <f ca="1">IFERROR(INDIRECT($B$2&amp;"!"&amp;C1912&amp;D1912),"")</f>
        <v>0</v>
      </c>
      <c r="C1912" s="280" t="s">
        <v>130</v>
      </c>
      <c r="D1912" s="281">
        <f t="shared" ca="1" si="88"/>
        <v>113</v>
      </c>
      <c r="E1912" s="282">
        <v>9</v>
      </c>
      <c r="F1912" s="105" t="str" cm="1">
        <f t="array" aca="1" ref="F1912" ca="1">IF(OR(INDIRECT($B$2&amp;"!AM14")=$B$1422,B1912=0),"",REPT(" ",E1912)&amp;"},")</f>
        <v/>
      </c>
    </row>
    <row r="1913" spans="1:6" hidden="1">
      <c r="A1913" s="123">
        <f ca="1">IFERROR(INDIRECT($B$2&amp;"!"&amp;"C"&amp;D1913),"")</f>
        <v>0</v>
      </c>
      <c r="B1913" s="390">
        <f ca="1">IFERROR(INDIRECT($B$2&amp;"!"&amp;C1913&amp;D1913),"")</f>
        <v>0</v>
      </c>
      <c r="C1913" s="281" t="s">
        <v>130</v>
      </c>
      <c r="D1913" s="281">
        <f t="shared" ca="1" si="88"/>
        <v>114</v>
      </c>
      <c r="E1913" s="282">
        <v>9</v>
      </c>
      <c r="F1913" s="105" t="str">
        <f ca="1">IF(B1913=0,"",REPT(" ",E1913)&amp;"{ column: "&amp;CHAR(34)&amp;A1913&amp;CHAR(34)&amp;",")</f>
        <v/>
      </c>
    </row>
    <row r="1914" spans="1:6" hidden="1">
      <c r="A1914" s="123"/>
      <c r="B1914" s="390" cm="1">
        <f t="array" aca="1" ref="B1914" ca="1">INDIRECT($B$2&amp;"!"&amp;C1914&amp;D1914)</f>
        <v>0</v>
      </c>
      <c r="C1914" s="280" t="s">
        <v>130</v>
      </c>
      <c r="D1914" s="281">
        <f t="shared" ca="1" si="88"/>
        <v>114</v>
      </c>
      <c r="E1914" s="282">
        <v>12</v>
      </c>
      <c r="F1914" s="105" t="str" cm="1">
        <f t="array" aca="1" ref="F1914" ca="1">IF(OR(INDIRECT($B$2&amp;"!AM14")=$B$1422,B1914=0),"",REPT(" ",E1914)&amp;"summaryType: "&amp;CHAR(34)&amp;B1914&amp;CHAR(34)&amp;",")</f>
        <v/>
      </c>
    </row>
    <row r="1915" spans="1:6" hidden="1">
      <c r="A1915" s="123"/>
      <c r="B1915" s="390">
        <f ca="1">IFERROR(INDIRECT($B$2&amp;"!"&amp;C1915&amp;D1915),"")</f>
        <v>0</v>
      </c>
      <c r="C1915" s="280" t="s">
        <v>130</v>
      </c>
      <c r="D1915" s="281">
        <f t="shared" ca="1" si="88"/>
        <v>114</v>
      </c>
      <c r="E1915" s="282">
        <v>12</v>
      </c>
      <c r="F1915" s="105" t="str" cm="1">
        <f t="array" aca="1" ref="F1915" ca="1">IF(OR(INDIRECT($B$2&amp;"!AM14")=$B$1422,B1915=0),"",REPT(" ",E1915)&amp;"displayFormat: "&amp;CHAR(34)&amp;"{0} Items"&amp;CHAR(34)&amp;",")</f>
        <v/>
      </c>
    </row>
    <row r="1916" spans="1:6" hidden="1">
      <c r="A1916" s="123" t="s">
        <v>772</v>
      </c>
      <c r="B1916" s="390">
        <f ca="1">IFERROR(INDIRECT($B$2&amp;"!"&amp;C1916&amp;D1916),"")</f>
        <v>0</v>
      </c>
      <c r="C1916" s="280" t="s">
        <v>132</v>
      </c>
      <c r="D1916" s="281">
        <f t="shared" ca="1" si="88"/>
        <v>114</v>
      </c>
      <c r="E1916" s="282">
        <v>12</v>
      </c>
      <c r="F1916" s="105" t="str" cm="1">
        <f t="array" aca="1" ref="F1916" ca="1">IF(OR(INDIRECT($B$2&amp;"!AM14")=$B$1422,B1916=0),"",REPT(" ",E1916)&amp;A1916&amp;CHAR(34)&amp;B1916&amp;CHAR(34)&amp;",")</f>
        <v/>
      </c>
    </row>
    <row r="1917" spans="1:6" hidden="1">
      <c r="A1917" s="123" t="s">
        <v>65</v>
      </c>
      <c r="B1917" s="390">
        <f ca="1">IFERROR(INDIRECT($B$2&amp;"!"&amp;C1917&amp;D1917),"")</f>
        <v>0</v>
      </c>
      <c r="C1917" s="280" t="s">
        <v>130</v>
      </c>
      <c r="D1917" s="281">
        <f t="shared" ca="1" si="88"/>
        <v>114</v>
      </c>
      <c r="E1917" s="282">
        <v>9</v>
      </c>
      <c r="F1917" s="105" t="str" cm="1">
        <f t="array" aca="1" ref="F1917" ca="1">IF(OR(INDIRECT($B$2&amp;"!AM14")=$B$1422,B1917=0),"",REPT(" ",E1917)&amp;"},")</f>
        <v/>
      </c>
    </row>
    <row r="1918" spans="1:6" hidden="1">
      <c r="A1918" s="123">
        <f ca="1">IFERROR(INDIRECT($B$2&amp;"!"&amp;"C"&amp;D1918),"")</f>
        <v>0</v>
      </c>
      <c r="B1918" s="390">
        <f ca="1">IFERROR(INDIRECT($B$2&amp;"!"&amp;C1918&amp;D1918),"")</f>
        <v>0</v>
      </c>
      <c r="C1918" s="281" t="s">
        <v>130</v>
      </c>
      <c r="D1918" s="281">
        <f t="shared" ca="1" si="88"/>
        <v>115</v>
      </c>
      <c r="E1918" s="282">
        <v>9</v>
      </c>
      <c r="F1918" s="105" t="str">
        <f ca="1">IF(B1918=0,"",REPT(" ",E1918)&amp;"{ column: "&amp;CHAR(34)&amp;A1918&amp;CHAR(34)&amp;",")</f>
        <v/>
      </c>
    </row>
    <row r="1919" spans="1:6" hidden="1">
      <c r="A1919" s="123"/>
      <c r="B1919" s="390" cm="1">
        <f t="array" aca="1" ref="B1919" ca="1">INDIRECT($B$2&amp;"!"&amp;C1919&amp;D1919)</f>
        <v>0</v>
      </c>
      <c r="C1919" s="280" t="s">
        <v>130</v>
      </c>
      <c r="D1919" s="281">
        <f t="shared" ca="1" si="88"/>
        <v>115</v>
      </c>
      <c r="E1919" s="282">
        <v>12</v>
      </c>
      <c r="F1919" s="105" t="str" cm="1">
        <f t="array" aca="1" ref="F1919" ca="1">IF(OR(INDIRECT($B$2&amp;"!AM14")=$B$1422,B1919=0),"",REPT(" ",E1919)&amp;"summaryType: "&amp;CHAR(34)&amp;B1919&amp;CHAR(34)&amp;",")</f>
        <v/>
      </c>
    </row>
    <row r="1920" spans="1:6" hidden="1">
      <c r="A1920" s="123"/>
      <c r="B1920" s="390">
        <f ca="1">IFERROR(INDIRECT($B$2&amp;"!"&amp;C1920&amp;D1920),"")</f>
        <v>0</v>
      </c>
      <c r="C1920" s="280" t="s">
        <v>130</v>
      </c>
      <c r="D1920" s="281">
        <f t="shared" ca="1" si="88"/>
        <v>115</v>
      </c>
      <c r="E1920" s="282">
        <v>12</v>
      </c>
      <c r="F1920" s="105" t="str" cm="1">
        <f t="array" aca="1" ref="F1920" ca="1">IF(OR(INDIRECT($B$2&amp;"!AM14")=$B$1422,B1920=0),"",REPT(" ",E1920)&amp;"displayFormat: "&amp;CHAR(34)&amp;"{0} Items"&amp;CHAR(34)&amp;",")</f>
        <v/>
      </c>
    </row>
    <row r="1921" spans="1:6" hidden="1">
      <c r="A1921" s="123" t="s">
        <v>772</v>
      </c>
      <c r="B1921" s="390">
        <f ca="1">IFERROR(INDIRECT($B$2&amp;"!"&amp;C1921&amp;D1921),"")</f>
        <v>0</v>
      </c>
      <c r="C1921" s="280" t="s">
        <v>132</v>
      </c>
      <c r="D1921" s="281">
        <f t="shared" ca="1" si="88"/>
        <v>115</v>
      </c>
      <c r="E1921" s="282">
        <v>12</v>
      </c>
      <c r="F1921" s="105" t="str" cm="1">
        <f t="array" aca="1" ref="F1921" ca="1">IF(OR(INDIRECT($B$2&amp;"!AM14")=$B$1422,B1921=0),"",REPT(" ",E1921)&amp;A1921&amp;CHAR(34)&amp;B1921&amp;CHAR(34)&amp;",")</f>
        <v/>
      </c>
    </row>
    <row r="1922" spans="1:6" hidden="1">
      <c r="A1922" s="123" t="s">
        <v>65</v>
      </c>
      <c r="B1922" s="390">
        <f ca="1">IFERROR(INDIRECT($B$2&amp;"!"&amp;C1922&amp;D1922),"")</f>
        <v>0</v>
      </c>
      <c r="C1922" s="280" t="s">
        <v>130</v>
      </c>
      <c r="D1922" s="281">
        <f t="shared" ca="1" si="88"/>
        <v>115</v>
      </c>
      <c r="E1922" s="282">
        <v>9</v>
      </c>
      <c r="F1922" s="105" t="str" cm="1">
        <f t="array" aca="1" ref="F1922" ca="1">IF(OR(INDIRECT($B$2&amp;"!AM14")=$B$1422,B1922=0),"",REPT(" ",E1922)&amp;"},")</f>
        <v/>
      </c>
    </row>
    <row r="1923" spans="1:6">
      <c r="A1923" s="123"/>
      <c r="B1923" s="390"/>
      <c r="D1923" s="281">
        <f t="shared" ca="1" si="88"/>
        <v>116</v>
      </c>
      <c r="E1923" s="282">
        <v>6</v>
      </c>
      <c r="F1923" s="105" t="str" cm="1">
        <f t="array" aca="1" ref="F1923" ca="1">IF(INDIRECT($B$2&amp;"!AM14")=$B$1422,"",REPT(" ",E1923)&amp;"],")</f>
        <v xml:space="preserve">      ],</v>
      </c>
    </row>
    <row r="1924" spans="1:6">
      <c r="A1924" s="123"/>
      <c r="B1924" s="390"/>
      <c r="D1924" s="281">
        <f t="shared" ca="1" si="88"/>
        <v>116</v>
      </c>
      <c r="E1924" s="282">
        <v>2</v>
      </c>
      <c r="F1924" s="105" t="str" cm="1">
        <f t="array" aca="1" ref="F1924" ca="1">IF(INDIRECT($B$2&amp;"!AO14")=200,"",REPT(" ",E1924)&amp;"}, ")</f>
        <v xml:space="preserve">  }, </v>
      </c>
    </row>
    <row r="1925" spans="1:6">
      <c r="B1925" s="391"/>
    </row>
    <row r="1926" spans="1:6">
      <c r="B1926" s="391"/>
    </row>
    <row r="1927" spans="1:6">
      <c r="B1927" s="391"/>
    </row>
    <row r="1928" spans="1:6">
      <c r="B1928" s="391"/>
    </row>
    <row r="1930" spans="1:6">
      <c r="B1930" s="397"/>
    </row>
    <row r="1931" spans="1:6">
      <c r="B1931" s="397"/>
    </row>
    <row r="1932" spans="1:6">
      <c r="B1932" s="397"/>
    </row>
    <row r="1933" spans="1:6">
      <c r="B1933" s="397"/>
    </row>
    <row r="1934" spans="1:6">
      <c r="B1934" s="397"/>
    </row>
    <row r="1935" spans="1:6">
      <c r="B1935" s="397"/>
    </row>
    <row r="1936" spans="1:6">
      <c r="B1936" s="397"/>
    </row>
    <row r="1937" spans="2:2">
      <c r="B1937" s="397"/>
    </row>
  </sheetData>
  <autoFilter ref="F1:F1924" xr:uid="{5871B02E-1509-49D1-86D0-581F4089AAC8}">
    <filterColumn colId="0">
      <customFilters>
        <customFilter operator="notEqual" val=" "/>
      </customFilters>
    </filterColumn>
  </autoFilter>
  <dataValidations count="2">
    <dataValidation type="list" showInputMessage="1" showErrorMessage="1" sqref="D21:E22 D9:E18" xr:uid="{47613E35-8921-40B2-B58B-08A2B999D571}">
      <formula1>aBoolean</formula1>
    </dataValidation>
    <dataValidation type="list" allowBlank="1" showInputMessage="1" showErrorMessage="1" sqref="D8:E8" xr:uid="{0FD68941-D05E-44CE-975C-58A54B3410E4}">
      <formula1>aEditMode</formula1>
    </dataValidation>
  </dataValidations>
  <pageMargins left="0.7" right="0.7" top="0.75" bottom="0.75" header="0.3" footer="0.3"/>
  <pageSetup paperSize="9" orientation="portrait" r:id="rId1"/>
  <ignoredErrors>
    <ignoredError sqref="B922 B1424 B1017 F42 F371:F931 F182:F370 F50:F181 D54:D910" 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04E826-063B-43E9-BA89-4A9DF8374409}">
          <x14:formula1>
            <xm:f>Variables!$I$6:$I$22</xm:f>
          </x14:formula1>
          <xm:sqref>B2</xm:sqref>
        </x14:dataValidation>
        <x14:dataValidation type="list" allowBlank="1" showInputMessage="1" showErrorMessage="1" xr:uid="{16B1A1C7-0F8A-4190-B6D2-3691BAD182CB}">
          <x14:formula1>
            <xm:f>Variables!$G$6:$G$8</xm:f>
          </x14:formula1>
          <xm:sqref>B3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6C0E5-511E-407F-9B3E-75EBDEF5FEF6}">
  <sheetPr codeName="Sheet19">
    <tabColor rgb="FFFFC000"/>
  </sheetPr>
  <dimension ref="B1:AY174"/>
  <sheetViews>
    <sheetView showGridLines="0" workbookViewId="0">
      <pane xSplit="6" ySplit="15" topLeftCell="L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TBTemplate</v>
      </c>
      <c r="U2" s="197" t="s">
        <v>718</v>
      </c>
      <c r="V2" s="183" t="str">
        <f ca="1">IF(X3="",UPPER(RIGHT(T2,1)&amp;V3&amp;MID(T2,2,1)&amp;V3&amp;MID(T2,5,1)&amp;LEFT(T2,1)&amp;C7),X3)&amp;".html"</f>
        <v>EBMT.html</v>
      </c>
      <c r="W2" s="197" t="s">
        <v>791</v>
      </c>
      <c r="X2" s="188" t="s">
        <v>345</v>
      </c>
      <c r="AV2" s="25" t="str">
        <f>+"USE "&amp;TRIM(C5)</f>
        <v>USE SIBISDB</v>
      </c>
      <c r="AW2" s="25"/>
    </row>
    <row r="3" spans="2:51">
      <c r="B3" s="189" t="s">
        <v>452</v>
      </c>
      <c r="C3" s="83" t="str">
        <f>+DBTableList!G5</f>
        <v>http://wikran-w10:8081</v>
      </c>
      <c r="D3" s="190" t="s">
        <v>701</v>
      </c>
      <c r="E3" s="4" t="str">
        <f>+DBTableList!$G$4</f>
        <v>XOL</v>
      </c>
      <c r="I3" s="171"/>
      <c r="J3" s="171"/>
      <c r="U3" s="196" t="s">
        <v>721</v>
      </c>
      <c r="V3" s="183" t="str">
        <f>IF(ISERROR(FIND("EntryBy",C11)),"","X")</f>
        <v/>
      </c>
      <c r="W3" s="518" t="s">
        <v>4390</v>
      </c>
      <c r="X3" s="183"/>
      <c r="AV3" s="25" t="s">
        <v>0</v>
      </c>
      <c r="AW3" s="25"/>
    </row>
    <row r="4" spans="2:51">
      <c r="B4" s="190" t="s">
        <v>708</v>
      </c>
      <c r="C4" s="170" t="str">
        <f ca="1">+DBTableList!G6</f>
        <v>pythonLT</v>
      </c>
      <c r="D4" s="192" t="s">
        <v>372</v>
      </c>
      <c r="E4" s="62" t="s">
        <v>367</v>
      </c>
      <c r="S4" s="198" t="s">
        <v>716</v>
      </c>
      <c r="AV4" s="26" t="s">
        <v>1</v>
      </c>
      <c r="AW4" s="25"/>
    </row>
    <row r="5" spans="2:51">
      <c r="B5" s="191" t="s">
        <v>19</v>
      </c>
      <c r="C5" s="82" t="s">
        <v>20</v>
      </c>
      <c r="D5" s="190" t="s">
        <v>368</v>
      </c>
      <c r="E5" s="4" t="str">
        <f>+DBTableList!$G$4</f>
        <v>XOL</v>
      </c>
      <c r="S5" s="184" t="s">
        <v>717</v>
      </c>
      <c r="T5" s="187" t="s">
        <v>444</v>
      </c>
      <c r="U5" s="186" t="s">
        <v>343</v>
      </c>
      <c r="V5" s="183" t="str">
        <f>CHAR(34)&amp;E8&amp;" Info"&amp;CHAR(34)</f>
        <v>" Info"</v>
      </c>
      <c r="W5" s="185" t="s">
        <v>1096</v>
      </c>
      <c r="X5" s="183" t="s">
        <v>1098</v>
      </c>
      <c r="AV5" s="26" t="s">
        <v>1</v>
      </c>
      <c r="AW5" s="25"/>
    </row>
    <row r="6" spans="2:51">
      <c r="B6" s="192" t="s">
        <v>10</v>
      </c>
      <c r="C6" s="4" t="s">
        <v>703</v>
      </c>
      <c r="D6" s="191" t="s">
        <v>388</v>
      </c>
      <c r="E6" s="4" t="s">
        <v>384</v>
      </c>
      <c r="S6" s="185" t="s">
        <v>430</v>
      </c>
      <c r="T6" s="188" t="s">
        <v>422</v>
      </c>
      <c r="U6" s="185" t="s">
        <v>423</v>
      </c>
      <c r="V6" s="188" t="s">
        <v>334</v>
      </c>
      <c r="W6" s="185" t="s">
        <v>1094</v>
      </c>
      <c r="X6" s="188" t="s">
        <v>334</v>
      </c>
      <c r="AV6" s="25" t="s">
        <v>2</v>
      </c>
      <c r="AW6" s="25"/>
    </row>
    <row r="7" spans="2:51">
      <c r="B7" s="191" t="s">
        <v>311</v>
      </c>
      <c r="C7" s="15"/>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c r="D8" s="167" t="s">
        <v>702</v>
      </c>
      <c r="E8" s="15"/>
      <c r="S8" s="185" t="s">
        <v>425</v>
      </c>
      <c r="T8" s="188" t="s">
        <v>345</v>
      </c>
      <c r="U8" s="185" t="s">
        <v>346</v>
      </c>
      <c r="V8" s="188">
        <v>1000</v>
      </c>
      <c r="W8" s="185"/>
      <c r="X8" s="183"/>
      <c r="AV8" s="26" t="s">
        <v>1</v>
      </c>
      <c r="AW8" s="25"/>
    </row>
    <row r="9" spans="2:51">
      <c r="B9" s="192" t="s">
        <v>369</v>
      </c>
      <c r="C9" s="83" t="str">
        <f>VLOOKUP(E6,Variables!$B$22:$C$25,2,FALSE)</f>
        <v>b18e9f22-2069-4f35-9739-4d7f976335eb</v>
      </c>
      <c r="D9" s="85"/>
      <c r="E9" s="84"/>
      <c r="S9" s="185" t="s">
        <v>426</v>
      </c>
      <c r="T9" s="188" t="s">
        <v>947</v>
      </c>
      <c r="U9" s="185" t="s">
        <v>344</v>
      </c>
      <c r="V9" s="188">
        <v>525</v>
      </c>
      <c r="W9" s="185"/>
      <c r="X9" s="183"/>
      <c r="AV9" s="25" t="s">
        <v>3</v>
      </c>
      <c r="AW9" s="25"/>
    </row>
    <row r="10" spans="2:51">
      <c r="B10" s="169" t="str">
        <f>HYPERLINK("[http://wikran-w10:8080/Gentoken.html]","TBTOKEN")</f>
        <v>TBTOKEN</v>
      </c>
      <c r="C10" s="83" t="s">
        <v>4344</v>
      </c>
      <c r="D10" s="85"/>
      <c r="E10" s="84"/>
      <c r="G10" s="3" t="str">
        <f>UPPER(C10)</f>
        <v>C6940CA0-A409-4CF4-9EF6-06C842C253C1</v>
      </c>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http://wikran-w10:8081/pythonLT/A75FCC75-8FB6-4460-B3F6-7070B4437930/c6940ca0-a409-4cf4-9ef6-06c842c253c1/all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0</v>
      </c>
      <c r="D14" s="3" t="s">
        <v>412</v>
      </c>
      <c r="E14" s="3">
        <f>+C14+15</f>
        <v>15</v>
      </c>
      <c r="G14" s="14" t="s">
        <v>22</v>
      </c>
      <c r="H14" s="107" t="str">
        <f>IF(IFERROR(FIND("varchar",E22),0)&gt;0,IF(D22&gt;8000,"max",D22),"")</f>
        <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v>
      </c>
      <c r="AW15" s="25"/>
      <c r="AY15" s="102" t="str">
        <f>+"CREATE TABLE "&amp;TRIM(C8)&amp;" ("</f>
        <v>CREATE TABLE  (</v>
      </c>
    </row>
    <row r="16" spans="2:51" ht="12.75">
      <c r="B16" s="18" t="str">
        <f>IF(C16=0,"",1)</f>
        <v/>
      </c>
      <c r="C16" s="4"/>
      <c r="D16" s="4"/>
      <c r="E16" s="4"/>
      <c r="G16" s="4" t="str">
        <f t="shared" ref="G16:G32" si="0">SUBSTITUTE(SUBSTITUTE(SUBSTITUTE(SUBSTITUTE(SUBSTITUTE(SUBSTITUTE(SUBSTITUTE(SUBSTITUTE(SUBSTITUTE(C16," ",""),".",""),"#","No"),"%",""),"(",""),"*",""),"-",""),"/",""),")","")</f>
        <v/>
      </c>
      <c r="H16" s="97" t="str">
        <f t="shared" ref="H16:H21" si="1">IF(IFERROR(FIND("varchar",E16),0)&gt;0,IF(D16&gt;8000,"max",D16),"")</f>
        <v/>
      </c>
      <c r="I16" s="4" t="str">
        <f t="shared" ref="I16:I45" si="2">IF(E16=0,"",+E16)</f>
        <v/>
      </c>
      <c r="J16" s="4" t="str">
        <f t="shared" ref="J16:J45" si="3">IF(C16=0,"",(IF(ISERROR(VLOOKUP(G16,$D$120:$D$127,1,FALSE)),""," NOT")&amp;" NULL"))</f>
        <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47" si="7">IF(C16="","",C16&amp;IF(B17="","",","))</f>
        <v/>
      </c>
      <c r="AV16" s="25" t="str">
        <f t="shared" ref="AV16:AV35" si="8">IF(G16="","",+"          ["&amp;TRIM(G16)&amp;"] ["&amp;TRIM(I16)&amp;"]"&amp;IF(H16="","","("&amp;H16&amp;")")&amp;" "&amp;TRIM(J16)&amp;IF(G17="","",","))</f>
        <v/>
      </c>
      <c r="AW16" s="25"/>
      <c r="AY16" s="102" t="str">
        <f t="shared" ref="AY16:AY79" si="9">IF(G16="",IF(OR(AY15=");",AY15=""),"",");"),+"          "&amp;TRIM(G16)&amp;" "&amp;UPPER(TRIM(I16))&amp;IF(H16="",""," ("&amp;H16&amp;")")&amp;" "&amp;IF(TRIM(J16)="NOT NULL","PRIMARY KEY UNIQUE NOT NULL",TRIM(J16))&amp;IF(G17="","",","))</f>
        <v>);</v>
      </c>
    </row>
    <row r="17" spans="2:51" ht="12.75">
      <c r="B17" s="18" t="str">
        <f>IF(C17=0,"",+B16+1)</f>
        <v/>
      </c>
      <c r="C17" s="4"/>
      <c r="D17" s="4"/>
      <c r="E17" s="4"/>
      <c r="G17" s="4" t="str">
        <f t="shared" si="0"/>
        <v/>
      </c>
      <c r="H17" s="97" t="str">
        <f t="shared" si="1"/>
        <v/>
      </c>
      <c r="I17" s="4" t="str">
        <f t="shared" si="2"/>
        <v/>
      </c>
      <c r="J17" s="4" t="str">
        <f t="shared" si="3"/>
        <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
      </c>
      <c r="AV17" s="25" t="str">
        <f t="shared" si="8"/>
        <v/>
      </c>
      <c r="AW17" s="25"/>
      <c r="AY17" s="102" t="str">
        <f t="shared" si="9"/>
        <v/>
      </c>
    </row>
    <row r="18" spans="2:51" ht="12.75">
      <c r="B18" s="18" t="str">
        <f t="shared" ref="B18:B81" si="11">IF(C18=0,"",+B17+1)</f>
        <v/>
      </c>
      <c r="C18" s="4"/>
      <c r="D18" s="4"/>
      <c r="E18" s="4"/>
      <c r="G18" s="4" t="str">
        <f t="shared" si="0"/>
        <v/>
      </c>
      <c r="H18" s="97" t="str">
        <f t="shared" si="1"/>
        <v/>
      </c>
      <c r="I18" s="4" t="str">
        <f t="shared" si="2"/>
        <v/>
      </c>
      <c r="J18" s="4" t="str">
        <f t="shared" si="3"/>
        <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
      </c>
      <c r="AV18" s="25" t="str">
        <f t="shared" si="8"/>
        <v/>
      </c>
      <c r="AW18" s="25"/>
      <c r="AY18" s="102" t="str">
        <f t="shared" si="9"/>
        <v/>
      </c>
    </row>
    <row r="19" spans="2:51" ht="12.75">
      <c r="B19" s="18" t="str">
        <f t="shared" si="11"/>
        <v/>
      </c>
      <c r="C19" s="4"/>
      <c r="D19" s="4"/>
      <c r="E19" s="4"/>
      <c r="G19" s="4" t="str">
        <f t="shared" si="0"/>
        <v/>
      </c>
      <c r="H19" s="97" t="str">
        <f t="shared" si="1"/>
        <v/>
      </c>
      <c r="I19" s="4" t="str">
        <f t="shared" si="2"/>
        <v/>
      </c>
      <c r="J19" s="4" t="str">
        <f t="shared" si="3"/>
        <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
      </c>
      <c r="AV19" s="25" t="str">
        <f t="shared" si="8"/>
        <v/>
      </c>
      <c r="AW19" s="25"/>
      <c r="AY19" s="102" t="str">
        <f t="shared" si="9"/>
        <v/>
      </c>
    </row>
    <row r="20" spans="2:51" ht="12.75">
      <c r="B20" s="18" t="str">
        <f t="shared" si="11"/>
        <v/>
      </c>
      <c r="C20" s="4"/>
      <c r="D20" s="4"/>
      <c r="E20" s="4"/>
      <c r="G20" s="4" t="str">
        <f t="shared" si="0"/>
        <v/>
      </c>
      <c r="H20" s="97" t="str">
        <f t="shared" si="1"/>
        <v/>
      </c>
      <c r="I20" s="4" t="str">
        <f t="shared" si="2"/>
        <v/>
      </c>
      <c r="J20" s="4" t="str">
        <f t="shared" si="3"/>
        <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
      </c>
      <c r="AV20" s="25" t="str">
        <f t="shared" si="8"/>
        <v/>
      </c>
      <c r="AW20" s="25"/>
      <c r="AY20" s="102" t="str">
        <f t="shared" si="9"/>
        <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ref="AT48:AT79" si="16">IF(C48="","",C48&amp;IF(B49="","",","))</f>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16"/>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7">SUBSTITUTE(SUBSTITUTE(SUBSTITUTE(SUBSTITUTE(SUBSTITUTE(SUBSTITUTE(SUBSTITUTE(SUBSTITUTE(SUBSTITUTE(C50," ",""),".",""),"#","No"),"%",""),"(",""),"*",""),"-",""),"/",""),")","")</f>
        <v/>
      </c>
      <c r="H50" s="97" t="str">
        <f t="shared" si="13"/>
        <v/>
      </c>
      <c r="I50" s="4" t="str">
        <f t="shared" ref="I50:I93" si="18">IF(E50=0,"",+E50)</f>
        <v/>
      </c>
      <c r="J50" s="4" t="str">
        <f t="shared" ref="J50:J93" si="19">IF(C50=0,"",(IF(ISERROR(VLOOKUP(G50,$D$120:$D$127,1,FALSE)),""," NOT")&amp;" NULL"))</f>
        <v/>
      </c>
      <c r="K50" s="114"/>
      <c r="L50" s="4"/>
      <c r="M50" s="68"/>
      <c r="N50" s="70"/>
      <c r="O50" s="24"/>
      <c r="P50" s="24"/>
      <c r="Q50" s="98" t="str">
        <f t="shared" ref="Q50:Q93" si="20">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16"/>
        <v/>
      </c>
      <c r="AV50" s="25" t="str">
        <f>IF(G50="","",+"          ["&amp;TRIM(G50)&amp;"] ["&amp;TRIM(I50)&amp;"]"&amp;IF(H50="","","("&amp;H50&amp;")")&amp;" "&amp;TRIM(J50)&amp;IF(G51="","",","))</f>
        <v/>
      </c>
      <c r="AW50" s="25"/>
      <c r="AY50" s="102" t="str">
        <f t="shared" si="9"/>
        <v/>
      </c>
    </row>
    <row r="51" spans="2:51" ht="12.75">
      <c r="B51" s="18" t="str">
        <f t="shared" si="11"/>
        <v/>
      </c>
      <c r="C51" s="4"/>
      <c r="D51" s="4"/>
      <c r="E51" s="4"/>
      <c r="G51" s="4" t="str">
        <f t="shared" si="17"/>
        <v/>
      </c>
      <c r="H51" s="97" t="str">
        <f t="shared" si="13"/>
        <v/>
      </c>
      <c r="I51" s="4" t="str">
        <f t="shared" si="18"/>
        <v/>
      </c>
      <c r="J51" s="4" t="str">
        <f t="shared" si="19"/>
        <v/>
      </c>
      <c r="K51" s="114"/>
      <c r="L51" s="4"/>
      <c r="M51" s="68"/>
      <c r="N51" s="70"/>
      <c r="O51" s="24"/>
      <c r="P51" s="24"/>
      <c r="Q51" s="98" t="str">
        <f t="shared" si="20"/>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16"/>
        <v/>
      </c>
      <c r="AV51" s="25" t="str">
        <f>IF(G51="","",+"          ["&amp;TRIM(G51)&amp;"] ["&amp;TRIM(I51)&amp;"]"&amp;IF(H51="","","("&amp;H51&amp;")")&amp;" "&amp;TRIM(J51)&amp;IF(G54="","",","))</f>
        <v/>
      </c>
      <c r="AW51" s="25"/>
      <c r="AY51" s="102" t="str">
        <f t="shared" si="9"/>
        <v/>
      </c>
    </row>
    <row r="52" spans="2:51" ht="12.75">
      <c r="B52" s="18" t="str">
        <f t="shared" si="11"/>
        <v/>
      </c>
      <c r="C52" s="4"/>
      <c r="D52" s="4"/>
      <c r="E52" s="4"/>
      <c r="G52" s="4" t="str">
        <f t="shared" si="17"/>
        <v/>
      </c>
      <c r="H52" s="97" t="str">
        <f t="shared" si="13"/>
        <v/>
      </c>
      <c r="I52" s="4" t="str">
        <f t="shared" si="18"/>
        <v/>
      </c>
      <c r="J52" s="4" t="str">
        <f t="shared" si="19"/>
        <v/>
      </c>
      <c r="K52" s="114"/>
      <c r="L52" s="4"/>
      <c r="M52" s="68"/>
      <c r="N52" s="70"/>
      <c r="O52" s="24"/>
      <c r="P52" s="24"/>
      <c r="Q52" s="98" t="str">
        <f t="shared" si="20"/>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16"/>
        <v/>
      </c>
      <c r="AV52" s="25" t="str">
        <f>IF(G52="","",+"          ["&amp;TRIM(G52)&amp;"] ["&amp;TRIM(I52)&amp;"]"&amp;IF(H52="","","("&amp;H52&amp;")")&amp;" "&amp;TRIM(J52)&amp;IF(G53="","",","))</f>
        <v/>
      </c>
      <c r="AW52" s="25"/>
      <c r="AY52" s="102" t="str">
        <f t="shared" si="9"/>
        <v/>
      </c>
    </row>
    <row r="53" spans="2:51" ht="12.75">
      <c r="B53" s="18" t="str">
        <f t="shared" si="11"/>
        <v/>
      </c>
      <c r="C53" s="4"/>
      <c r="D53" s="4"/>
      <c r="E53" s="4"/>
      <c r="G53" s="4" t="str">
        <f t="shared" si="17"/>
        <v/>
      </c>
      <c r="H53" s="97" t="str">
        <f t="shared" si="13"/>
        <v/>
      </c>
      <c r="I53" s="4" t="str">
        <f t="shared" si="18"/>
        <v/>
      </c>
      <c r="J53" s="4" t="str">
        <f t="shared" si="19"/>
        <v/>
      </c>
      <c r="K53" s="114"/>
      <c r="L53" s="4"/>
      <c r="M53" s="68"/>
      <c r="N53" s="70"/>
      <c r="O53" s="24"/>
      <c r="P53" s="24"/>
      <c r="Q53" s="98" t="str">
        <f t="shared" si="20"/>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16"/>
        <v/>
      </c>
      <c r="AV53" s="25" t="str">
        <f>IF(G53="","",+"          ["&amp;TRIM(G53)&amp;"] ["&amp;TRIM(I53)&amp;"]"&amp;IF(H53="","","("&amp;H53&amp;")")&amp;" "&amp;TRIM(J53)&amp;IF(G54="","",","))</f>
        <v/>
      </c>
      <c r="AW53" s="25"/>
      <c r="AY53" s="102" t="str">
        <f t="shared" si="9"/>
        <v/>
      </c>
    </row>
    <row r="54" spans="2:51" ht="12.75">
      <c r="B54" s="18" t="str">
        <f t="shared" si="11"/>
        <v/>
      </c>
      <c r="C54" s="4"/>
      <c r="D54" s="4"/>
      <c r="E54" s="4"/>
      <c r="G54" s="4" t="str">
        <f t="shared" si="17"/>
        <v/>
      </c>
      <c r="H54" s="97" t="str">
        <f t="shared" si="13"/>
        <v/>
      </c>
      <c r="I54" s="4" t="str">
        <f t="shared" si="18"/>
        <v/>
      </c>
      <c r="J54" s="4" t="str">
        <f t="shared" si="19"/>
        <v/>
      </c>
      <c r="K54" s="114"/>
      <c r="L54" s="4"/>
      <c r="M54" s="68"/>
      <c r="N54" s="70"/>
      <c r="O54" s="24"/>
      <c r="P54" s="24"/>
      <c r="Q54" s="98" t="str">
        <f t="shared" si="20"/>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16"/>
        <v/>
      </c>
      <c r="AV54" s="25" t="str">
        <f>IF(G54="","",+"          ["&amp;TRIM(G54)&amp;"] ["&amp;TRIM(I54)&amp;"]"&amp;IF(H54="","","("&amp;H54&amp;")")&amp;" "&amp;TRIM(J54)&amp;IF(G63="","",","))</f>
        <v/>
      </c>
      <c r="AW54" s="25"/>
      <c r="AY54" s="102" t="str">
        <f t="shared" si="9"/>
        <v/>
      </c>
    </row>
    <row r="55" spans="2:51" ht="12.75">
      <c r="B55" s="18" t="str">
        <f t="shared" si="11"/>
        <v/>
      </c>
      <c r="C55" s="4"/>
      <c r="D55" s="4"/>
      <c r="E55" s="4"/>
      <c r="G55" s="4" t="str">
        <f t="shared" si="17"/>
        <v/>
      </c>
      <c r="H55" s="97" t="str">
        <f t="shared" si="13"/>
        <v/>
      </c>
      <c r="I55" s="4" t="str">
        <f t="shared" si="18"/>
        <v/>
      </c>
      <c r="J55" s="4" t="str">
        <f t="shared" si="19"/>
        <v/>
      </c>
      <c r="K55" s="114"/>
      <c r="L55" s="4"/>
      <c r="M55" s="68"/>
      <c r="N55" s="70"/>
      <c r="O55" s="24"/>
      <c r="P55" s="24"/>
      <c r="Q55" s="98" t="str">
        <f t="shared" si="20"/>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16"/>
        <v/>
      </c>
      <c r="AV55" s="25" t="str">
        <f>IF(G55="","",+"          ["&amp;TRIM(G55)&amp;"] ["&amp;TRIM(I55)&amp;"]"&amp;IF(H55="","","("&amp;H55&amp;")")&amp;" "&amp;TRIM(J55)&amp;IF(G56="","",","))</f>
        <v/>
      </c>
      <c r="AW55" s="25"/>
      <c r="AY55" s="102" t="str">
        <f t="shared" si="9"/>
        <v/>
      </c>
    </row>
    <row r="56" spans="2:51" ht="12.75">
      <c r="B56" s="18" t="str">
        <f t="shared" si="11"/>
        <v/>
      </c>
      <c r="C56" s="4"/>
      <c r="D56" s="4"/>
      <c r="E56" s="4"/>
      <c r="G56" s="4" t="str">
        <f t="shared" si="17"/>
        <v/>
      </c>
      <c r="H56" s="97" t="str">
        <f t="shared" si="13"/>
        <v/>
      </c>
      <c r="I56" s="4" t="str">
        <f t="shared" si="18"/>
        <v/>
      </c>
      <c r="J56" s="4" t="str">
        <f t="shared" si="19"/>
        <v/>
      </c>
      <c r="K56" s="114"/>
      <c r="L56" s="4"/>
      <c r="M56" s="68"/>
      <c r="N56" s="70"/>
      <c r="O56" s="24"/>
      <c r="P56" s="24"/>
      <c r="Q56" s="98" t="str">
        <f t="shared" si="20"/>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16"/>
        <v/>
      </c>
      <c r="AV56" s="25" t="str">
        <f>IF(G56="","",+"          ["&amp;TRIM(G56)&amp;"] ["&amp;TRIM(I56)&amp;"]"&amp;IF(H56="","","("&amp;H56&amp;")")&amp;" "&amp;TRIM(J56)&amp;IF(G62="","",","))</f>
        <v/>
      </c>
      <c r="AW56" s="25"/>
      <c r="AY56" s="102" t="str">
        <f t="shared" si="9"/>
        <v/>
      </c>
    </row>
    <row r="57" spans="2:51" ht="12.75">
      <c r="B57" s="18" t="str">
        <f t="shared" si="11"/>
        <v/>
      </c>
      <c r="C57" s="4"/>
      <c r="D57" s="4"/>
      <c r="E57" s="4"/>
      <c r="G57" s="4" t="str">
        <f t="shared" si="17"/>
        <v/>
      </c>
      <c r="H57" s="97" t="str">
        <f t="shared" si="13"/>
        <v/>
      </c>
      <c r="I57" s="4" t="str">
        <f t="shared" si="18"/>
        <v/>
      </c>
      <c r="J57" s="4" t="str">
        <f t="shared" si="19"/>
        <v/>
      </c>
      <c r="K57" s="114"/>
      <c r="L57" s="4"/>
      <c r="M57" s="68"/>
      <c r="N57" s="70"/>
      <c r="O57" s="24"/>
      <c r="P57" s="24"/>
      <c r="Q57" s="98" t="str">
        <f t="shared" si="20"/>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16"/>
        <v/>
      </c>
      <c r="AV57" s="25" t="str">
        <f>IF(G57="","",+"          ["&amp;TRIM(G57)&amp;"] ["&amp;TRIM(I57)&amp;"]"&amp;IF(H57="","","("&amp;H57&amp;")")&amp;" "&amp;TRIM(J57)&amp;IF(G58="","",","))</f>
        <v/>
      </c>
      <c r="AW57" s="25"/>
      <c r="AY57" s="102" t="str">
        <f t="shared" si="9"/>
        <v/>
      </c>
    </row>
    <row r="58" spans="2:51" ht="12.75">
      <c r="B58" s="18" t="str">
        <f t="shared" si="11"/>
        <v/>
      </c>
      <c r="C58" s="4"/>
      <c r="D58" s="4"/>
      <c r="E58" s="4"/>
      <c r="G58" s="4" t="str">
        <f t="shared" si="17"/>
        <v/>
      </c>
      <c r="H58" s="97" t="str">
        <f t="shared" si="13"/>
        <v/>
      </c>
      <c r="I58" s="4" t="str">
        <f t="shared" si="18"/>
        <v/>
      </c>
      <c r="J58" s="4" t="str">
        <f t="shared" si="19"/>
        <v/>
      </c>
      <c r="K58" s="114"/>
      <c r="L58" s="4"/>
      <c r="M58" s="68"/>
      <c r="N58" s="70"/>
      <c r="O58" s="24"/>
      <c r="P58" s="24"/>
      <c r="Q58" s="98" t="str">
        <f t="shared" si="20"/>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16"/>
        <v/>
      </c>
      <c r="AV58" s="25" t="str">
        <f>IF(G58="","",+"          ["&amp;TRIM(G58)&amp;"] ["&amp;TRIM(I58)&amp;"]"&amp;IF(H58="","","("&amp;H58&amp;")")&amp;" "&amp;TRIM(J58)&amp;IF(G61="","",","))</f>
        <v/>
      </c>
      <c r="AW58" s="25"/>
      <c r="AY58" s="102" t="str">
        <f t="shared" si="9"/>
        <v/>
      </c>
    </row>
    <row r="59" spans="2:51" ht="12.75">
      <c r="B59" s="18" t="str">
        <f t="shared" si="11"/>
        <v/>
      </c>
      <c r="C59" s="4"/>
      <c r="D59" s="4"/>
      <c r="E59" s="4"/>
      <c r="G59" s="4" t="str">
        <f t="shared" si="17"/>
        <v/>
      </c>
      <c r="H59" s="97" t="str">
        <f t="shared" si="13"/>
        <v/>
      </c>
      <c r="I59" s="4" t="str">
        <f t="shared" si="18"/>
        <v/>
      </c>
      <c r="J59" s="4" t="str">
        <f t="shared" si="19"/>
        <v/>
      </c>
      <c r="K59" s="4"/>
      <c r="L59" s="4"/>
      <c r="M59" s="68"/>
      <c r="N59" s="70"/>
      <c r="O59" s="24"/>
      <c r="P59" s="24"/>
      <c r="Q59" s="98" t="str">
        <f t="shared" si="20"/>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16"/>
        <v/>
      </c>
      <c r="AV59" s="25" t="str">
        <f t="shared" ref="AV59:AV64" si="21">IF(G59="","",+"          ["&amp;TRIM(G59)&amp;"] ["&amp;TRIM(I59)&amp;"]"&amp;IF(H59="","","("&amp;H59&amp;")")&amp;" "&amp;TRIM(J59)&amp;IF(G60="","",","))</f>
        <v/>
      </c>
      <c r="AW59" s="25"/>
      <c r="AY59" s="102" t="str">
        <f t="shared" si="9"/>
        <v/>
      </c>
    </row>
    <row r="60" spans="2:51" ht="12.75">
      <c r="B60" s="18" t="str">
        <f t="shared" si="11"/>
        <v/>
      </c>
      <c r="C60" s="4"/>
      <c r="D60" s="4"/>
      <c r="E60" s="4"/>
      <c r="G60" s="4" t="str">
        <f t="shared" si="17"/>
        <v/>
      </c>
      <c r="H60" s="97" t="str">
        <f t="shared" si="13"/>
        <v/>
      </c>
      <c r="I60" s="4" t="str">
        <f t="shared" si="18"/>
        <v/>
      </c>
      <c r="J60" s="4" t="str">
        <f t="shared" si="19"/>
        <v/>
      </c>
      <c r="K60" s="4"/>
      <c r="L60" s="4"/>
      <c r="M60" s="68"/>
      <c r="N60" s="70"/>
      <c r="O60" s="24"/>
      <c r="P60" s="24"/>
      <c r="Q60" s="98" t="str">
        <f t="shared" si="20"/>
        <v/>
      </c>
      <c r="R60" s="124"/>
      <c r="S60" s="114" t="str">
        <f t="shared" si="10"/>
        <v/>
      </c>
      <c r="T60" s="121"/>
      <c r="U60" s="119"/>
      <c r="V60" s="400"/>
      <c r="W60" s="115"/>
      <c r="X60" s="115"/>
      <c r="Y60" s="121"/>
      <c r="Z60" s="114" t="str">
        <f t="shared" ref="Z60:Z115" si="22">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16"/>
        <v/>
      </c>
      <c r="AV60" s="25" t="str">
        <f t="shared" si="21"/>
        <v/>
      </c>
      <c r="AW60" s="25"/>
      <c r="AY60" s="102" t="str">
        <f t="shared" si="9"/>
        <v/>
      </c>
    </row>
    <row r="61" spans="2:51" ht="12.75">
      <c r="B61" s="18" t="str">
        <f t="shared" si="11"/>
        <v/>
      </c>
      <c r="C61" s="4"/>
      <c r="D61" s="4"/>
      <c r="E61" s="4"/>
      <c r="G61" s="4" t="str">
        <f t="shared" si="17"/>
        <v/>
      </c>
      <c r="H61" s="97" t="str">
        <f t="shared" si="13"/>
        <v/>
      </c>
      <c r="I61" s="4" t="str">
        <f t="shared" si="18"/>
        <v/>
      </c>
      <c r="J61" s="4" t="str">
        <f t="shared" si="19"/>
        <v/>
      </c>
      <c r="K61" s="4"/>
      <c r="L61" s="4"/>
      <c r="M61" s="68"/>
      <c r="N61" s="70"/>
      <c r="O61" s="24"/>
      <c r="P61" s="24"/>
      <c r="Q61" s="98" t="str">
        <f t="shared" si="20"/>
        <v/>
      </c>
      <c r="R61" s="124"/>
      <c r="S61" s="114" t="str">
        <f t="shared" si="10"/>
        <v/>
      </c>
      <c r="T61" s="121"/>
      <c r="U61" s="119"/>
      <c r="V61" s="400"/>
      <c r="W61" s="115"/>
      <c r="X61" s="115"/>
      <c r="Y61" s="121"/>
      <c r="Z61" s="114" t="str">
        <f t="shared" si="22"/>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16"/>
        <v/>
      </c>
      <c r="AV61" s="25" t="str">
        <f t="shared" si="21"/>
        <v/>
      </c>
      <c r="AW61" s="25"/>
      <c r="AY61" s="102" t="str">
        <f t="shared" si="9"/>
        <v/>
      </c>
    </row>
    <row r="62" spans="2:51" ht="12.75">
      <c r="B62" s="18" t="str">
        <f t="shared" si="11"/>
        <v/>
      </c>
      <c r="C62" s="4"/>
      <c r="D62" s="4"/>
      <c r="E62" s="4"/>
      <c r="G62" s="4" t="str">
        <f t="shared" si="17"/>
        <v/>
      </c>
      <c r="H62" s="97" t="str">
        <f t="shared" si="13"/>
        <v/>
      </c>
      <c r="I62" s="4" t="str">
        <f t="shared" si="18"/>
        <v/>
      </c>
      <c r="J62" s="4" t="str">
        <f t="shared" si="19"/>
        <v/>
      </c>
      <c r="K62" s="4"/>
      <c r="L62" s="4"/>
      <c r="M62" s="68"/>
      <c r="N62" s="70"/>
      <c r="O62" s="24"/>
      <c r="P62" s="24"/>
      <c r="Q62" s="98" t="str">
        <f t="shared" si="20"/>
        <v/>
      </c>
      <c r="R62" s="124"/>
      <c r="S62" s="114" t="str">
        <f t="shared" si="10"/>
        <v/>
      </c>
      <c r="T62" s="121"/>
      <c r="U62" s="119"/>
      <c r="V62" s="400"/>
      <c r="W62" s="115"/>
      <c r="X62" s="115"/>
      <c r="Y62" s="121"/>
      <c r="Z62" s="114" t="str">
        <f t="shared" si="22"/>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16"/>
        <v/>
      </c>
      <c r="AV62" s="25" t="str">
        <f t="shared" si="21"/>
        <v/>
      </c>
      <c r="AW62" s="25"/>
      <c r="AY62" s="102" t="str">
        <f t="shared" si="9"/>
        <v/>
      </c>
    </row>
    <row r="63" spans="2:51" ht="12.75">
      <c r="B63" s="18" t="str">
        <f t="shared" si="11"/>
        <v/>
      </c>
      <c r="C63" s="4"/>
      <c r="D63" s="4"/>
      <c r="E63" s="4"/>
      <c r="G63" s="4" t="str">
        <f t="shared" si="17"/>
        <v/>
      </c>
      <c r="H63" s="97" t="str">
        <f t="shared" si="13"/>
        <v/>
      </c>
      <c r="I63" s="4" t="str">
        <f t="shared" si="18"/>
        <v/>
      </c>
      <c r="J63" s="4" t="str">
        <f t="shared" si="19"/>
        <v/>
      </c>
      <c r="K63" s="4"/>
      <c r="L63" s="4"/>
      <c r="M63" s="68"/>
      <c r="N63" s="70"/>
      <c r="O63" s="24"/>
      <c r="P63" s="24"/>
      <c r="Q63" s="98" t="str">
        <f t="shared" si="20"/>
        <v/>
      </c>
      <c r="R63" s="124"/>
      <c r="S63" s="114" t="str">
        <f t="shared" si="10"/>
        <v/>
      </c>
      <c r="T63" s="121"/>
      <c r="U63" s="119"/>
      <c r="V63" s="400"/>
      <c r="W63" s="115"/>
      <c r="X63" s="115"/>
      <c r="Y63" s="121"/>
      <c r="Z63" s="114" t="str">
        <f t="shared" si="22"/>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16"/>
        <v/>
      </c>
      <c r="AV63" s="25" t="str">
        <f t="shared" si="21"/>
        <v/>
      </c>
      <c r="AW63" s="25"/>
      <c r="AY63" s="102" t="str">
        <f t="shared" si="9"/>
        <v/>
      </c>
    </row>
    <row r="64" spans="2:51" ht="12.75">
      <c r="B64" s="18" t="str">
        <f t="shared" si="11"/>
        <v/>
      </c>
      <c r="C64" s="4"/>
      <c r="D64" s="4"/>
      <c r="E64" s="4"/>
      <c r="G64" s="4" t="str">
        <f t="shared" si="17"/>
        <v/>
      </c>
      <c r="H64" s="97" t="str">
        <f t="shared" si="13"/>
        <v/>
      </c>
      <c r="I64" s="4" t="str">
        <f t="shared" si="18"/>
        <v/>
      </c>
      <c r="J64" s="4" t="str">
        <f t="shared" si="19"/>
        <v/>
      </c>
      <c r="K64" s="4"/>
      <c r="L64" s="4"/>
      <c r="M64" s="68"/>
      <c r="N64" s="70"/>
      <c r="O64" s="24"/>
      <c r="P64" s="24"/>
      <c r="Q64" s="98" t="str">
        <f t="shared" si="20"/>
        <v/>
      </c>
      <c r="R64" s="124"/>
      <c r="S64" s="114" t="str">
        <f t="shared" si="10"/>
        <v/>
      </c>
      <c r="T64" s="121"/>
      <c r="U64" s="119"/>
      <c r="V64" s="400"/>
      <c r="W64" s="115"/>
      <c r="X64" s="115"/>
      <c r="Y64" s="121"/>
      <c r="Z64" s="114" t="str">
        <f t="shared" si="22"/>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16"/>
        <v/>
      </c>
      <c r="AV64" s="25" t="str">
        <f t="shared" si="21"/>
        <v/>
      </c>
      <c r="AW64" s="25"/>
      <c r="AY64" s="102" t="str">
        <f t="shared" si="9"/>
        <v/>
      </c>
    </row>
    <row r="65" spans="2:51" ht="12.75">
      <c r="B65" s="18" t="str">
        <f t="shared" si="11"/>
        <v/>
      </c>
      <c r="C65" s="4"/>
      <c r="D65" s="4"/>
      <c r="E65" s="4"/>
      <c r="G65" s="4" t="str">
        <f t="shared" si="17"/>
        <v/>
      </c>
      <c r="H65" s="97" t="str">
        <f t="shared" si="13"/>
        <v/>
      </c>
      <c r="I65" s="4" t="str">
        <f t="shared" si="18"/>
        <v/>
      </c>
      <c r="J65" s="4" t="str">
        <f t="shared" si="19"/>
        <v/>
      </c>
      <c r="K65" s="4"/>
      <c r="L65" s="4"/>
      <c r="M65" s="68"/>
      <c r="N65" s="70"/>
      <c r="O65" s="24"/>
      <c r="P65" s="24"/>
      <c r="Q65" s="98" t="str">
        <f t="shared" si="20"/>
        <v/>
      </c>
      <c r="R65" s="124"/>
      <c r="S65" s="114" t="str">
        <f t="shared" si="10"/>
        <v/>
      </c>
      <c r="T65" s="121"/>
      <c r="U65" s="119"/>
      <c r="V65" s="400"/>
      <c r="W65" s="115"/>
      <c r="X65" s="115"/>
      <c r="Y65" s="121"/>
      <c r="Z65" s="114" t="str">
        <f t="shared" si="22"/>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16"/>
        <v/>
      </c>
      <c r="AV65" s="25" t="str">
        <f>IF(G65="","",+"          ["&amp;TRIM(G65)&amp;"] ["&amp;TRIM(I65)&amp;"]"&amp;IF(H65="","","("&amp;H65&amp;")")&amp;" "&amp;TRIM(J65)&amp;IF(G68="","",","))</f>
        <v/>
      </c>
      <c r="AW65" s="25"/>
      <c r="AY65" s="102" t="str">
        <f t="shared" si="9"/>
        <v/>
      </c>
    </row>
    <row r="66" spans="2:51" ht="12.75">
      <c r="B66" s="18" t="str">
        <f t="shared" si="11"/>
        <v/>
      </c>
      <c r="C66" s="4"/>
      <c r="D66" s="4"/>
      <c r="E66" s="4"/>
      <c r="G66" s="4" t="str">
        <f t="shared" si="17"/>
        <v/>
      </c>
      <c r="H66" s="97" t="str">
        <f t="shared" si="13"/>
        <v/>
      </c>
      <c r="I66" s="4" t="str">
        <f t="shared" si="18"/>
        <v/>
      </c>
      <c r="J66" s="4" t="str">
        <f t="shared" si="19"/>
        <v/>
      </c>
      <c r="K66" s="4"/>
      <c r="L66" s="4"/>
      <c r="M66" s="68"/>
      <c r="N66" s="70"/>
      <c r="O66" s="24"/>
      <c r="P66" s="24"/>
      <c r="Q66" s="98" t="str">
        <f t="shared" si="20"/>
        <v/>
      </c>
      <c r="R66" s="124"/>
      <c r="S66" s="114" t="str">
        <f t="shared" si="10"/>
        <v/>
      </c>
      <c r="T66" s="121"/>
      <c r="U66" s="119"/>
      <c r="V66" s="400"/>
      <c r="W66" s="115"/>
      <c r="X66" s="115"/>
      <c r="Y66" s="121"/>
      <c r="Z66" s="114" t="str">
        <f t="shared" si="22"/>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16"/>
        <v/>
      </c>
      <c r="AV66" s="25" t="str">
        <f>IF(G66="","",+"          ["&amp;TRIM(G66)&amp;"] ["&amp;TRIM(I66)&amp;"]"&amp;IF(H66="","","("&amp;H66&amp;")")&amp;" "&amp;TRIM(J66)&amp;IF(G67="","",","))</f>
        <v/>
      </c>
      <c r="AW66" s="25"/>
      <c r="AY66" s="102" t="str">
        <f t="shared" si="9"/>
        <v/>
      </c>
    </row>
    <row r="67" spans="2:51" ht="12.75">
      <c r="B67" s="18" t="str">
        <f t="shared" si="11"/>
        <v/>
      </c>
      <c r="C67" s="4"/>
      <c r="D67" s="4"/>
      <c r="E67" s="4"/>
      <c r="G67" s="4" t="str">
        <f t="shared" si="17"/>
        <v/>
      </c>
      <c r="H67" s="97" t="str">
        <f t="shared" si="13"/>
        <v/>
      </c>
      <c r="I67" s="4" t="str">
        <f t="shared" si="18"/>
        <v/>
      </c>
      <c r="J67" s="4" t="str">
        <f t="shared" si="19"/>
        <v/>
      </c>
      <c r="K67" s="4"/>
      <c r="L67" s="4"/>
      <c r="M67" s="68"/>
      <c r="N67" s="70"/>
      <c r="O67" s="24"/>
      <c r="P67" s="24"/>
      <c r="Q67" s="98" t="str">
        <f t="shared" si="20"/>
        <v/>
      </c>
      <c r="R67" s="124"/>
      <c r="S67" s="114" t="str">
        <f t="shared" si="10"/>
        <v/>
      </c>
      <c r="T67" s="121"/>
      <c r="U67" s="119"/>
      <c r="V67" s="400"/>
      <c r="W67" s="115"/>
      <c r="X67" s="115"/>
      <c r="Y67" s="121"/>
      <c r="Z67" s="114" t="str">
        <f t="shared" si="22"/>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16"/>
        <v/>
      </c>
      <c r="AV67" s="25" t="str">
        <f>IF(G67="","",+"          ["&amp;TRIM(G67)&amp;"] ["&amp;TRIM(I67)&amp;"]"&amp;IF(H67="","","("&amp;H67&amp;")")&amp;" "&amp;TRIM(J67)&amp;IF(G68="","",","))</f>
        <v/>
      </c>
      <c r="AW67" s="25"/>
      <c r="AY67" s="102" t="str">
        <f t="shared" si="9"/>
        <v/>
      </c>
    </row>
    <row r="68" spans="2:51" ht="12.75">
      <c r="B68" s="18" t="str">
        <f t="shared" si="11"/>
        <v/>
      </c>
      <c r="C68" s="4"/>
      <c r="D68" s="4"/>
      <c r="E68" s="4"/>
      <c r="G68" s="4" t="str">
        <f t="shared" si="17"/>
        <v/>
      </c>
      <c r="H68" s="97" t="str">
        <f t="shared" si="13"/>
        <v/>
      </c>
      <c r="I68" s="4" t="str">
        <f t="shared" si="18"/>
        <v/>
      </c>
      <c r="J68" s="4" t="str">
        <f t="shared" si="19"/>
        <v/>
      </c>
      <c r="K68" s="4"/>
      <c r="L68" s="4"/>
      <c r="M68" s="68"/>
      <c r="N68" s="70"/>
      <c r="O68" s="24"/>
      <c r="P68" s="24"/>
      <c r="Q68" s="98" t="str">
        <f t="shared" si="20"/>
        <v/>
      </c>
      <c r="R68" s="124"/>
      <c r="S68" s="114" t="str">
        <f t="shared" si="10"/>
        <v/>
      </c>
      <c r="T68" s="121"/>
      <c r="U68" s="119"/>
      <c r="V68" s="400"/>
      <c r="W68" s="115"/>
      <c r="X68" s="115"/>
      <c r="Y68" s="121"/>
      <c r="Z68" s="114" t="str">
        <f t="shared" si="22"/>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16"/>
        <v/>
      </c>
      <c r="AV68" s="25" t="str">
        <f>IF(G68="","",+"          ["&amp;TRIM(G68)&amp;"] ["&amp;TRIM(I68)&amp;"]"&amp;IF(H68="","","("&amp;H68&amp;")")&amp;" "&amp;TRIM(J68)&amp;IF(G95="","",","))</f>
        <v/>
      </c>
      <c r="AW68" s="25"/>
      <c r="AY68" s="102" t="str">
        <f t="shared" si="9"/>
        <v/>
      </c>
    </row>
    <row r="69" spans="2:51" ht="12.75">
      <c r="B69" s="18" t="str">
        <f t="shared" si="11"/>
        <v/>
      </c>
      <c r="C69" s="4"/>
      <c r="D69" s="4"/>
      <c r="E69" s="4"/>
      <c r="G69" s="4" t="str">
        <f t="shared" si="17"/>
        <v/>
      </c>
      <c r="H69" s="97" t="str">
        <f t="shared" si="13"/>
        <v/>
      </c>
      <c r="I69" s="4" t="str">
        <f t="shared" si="18"/>
        <v/>
      </c>
      <c r="J69" s="4" t="str">
        <f t="shared" si="19"/>
        <v/>
      </c>
      <c r="K69" s="4"/>
      <c r="L69" s="4"/>
      <c r="M69" s="68"/>
      <c r="N69" s="70"/>
      <c r="O69" s="24"/>
      <c r="P69" s="24"/>
      <c r="Q69" s="98" t="str">
        <f t="shared" si="20"/>
        <v/>
      </c>
      <c r="R69" s="124"/>
      <c r="S69" s="114" t="str">
        <f t="shared" si="10"/>
        <v/>
      </c>
      <c r="T69" s="121"/>
      <c r="U69" s="119"/>
      <c r="V69" s="400"/>
      <c r="W69" s="115"/>
      <c r="X69" s="115"/>
      <c r="Y69" s="121"/>
      <c r="Z69" s="114" t="str">
        <f t="shared" si="22"/>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16"/>
        <v/>
      </c>
      <c r="AV69" s="25" t="str">
        <f>IF(G69="","",+"          ["&amp;TRIM(G69)&amp;"] ["&amp;TRIM(I69)&amp;"]"&amp;IF(H69="","","("&amp;H69&amp;")")&amp;" "&amp;TRIM(J69)&amp;IF(G70="","",","))</f>
        <v/>
      </c>
      <c r="AW69" s="25"/>
      <c r="AY69" s="102" t="str">
        <f t="shared" si="9"/>
        <v/>
      </c>
    </row>
    <row r="70" spans="2:51" ht="12.75">
      <c r="B70" s="18" t="str">
        <f t="shared" si="11"/>
        <v/>
      </c>
      <c r="C70" s="4"/>
      <c r="D70" s="4"/>
      <c r="E70" s="4"/>
      <c r="G70" s="4" t="str">
        <f t="shared" si="17"/>
        <v/>
      </c>
      <c r="H70" s="97" t="str">
        <f t="shared" si="13"/>
        <v/>
      </c>
      <c r="I70" s="4" t="str">
        <f t="shared" si="18"/>
        <v/>
      </c>
      <c r="J70" s="4" t="str">
        <f t="shared" si="19"/>
        <v/>
      </c>
      <c r="K70" s="4"/>
      <c r="L70" s="4"/>
      <c r="M70" s="68"/>
      <c r="N70" s="70"/>
      <c r="O70" s="24"/>
      <c r="P70" s="24"/>
      <c r="Q70" s="98" t="str">
        <f t="shared" si="20"/>
        <v/>
      </c>
      <c r="R70" s="124"/>
      <c r="S70" s="114" t="str">
        <f t="shared" si="10"/>
        <v/>
      </c>
      <c r="T70" s="121"/>
      <c r="U70" s="119"/>
      <c r="V70" s="400"/>
      <c r="W70" s="115"/>
      <c r="X70" s="115"/>
      <c r="Y70" s="121"/>
      <c r="Z70" s="114" t="str">
        <f t="shared" si="22"/>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16"/>
        <v/>
      </c>
      <c r="AV70" s="25" t="str">
        <f>IF(G70="","",+"          ["&amp;TRIM(G70)&amp;"] ["&amp;TRIM(I70)&amp;"]"&amp;IF(H70="","","("&amp;H70&amp;")")&amp;" "&amp;TRIM(J70)&amp;IF(G94="","",","))</f>
        <v/>
      </c>
      <c r="AW70" s="25"/>
      <c r="AY70" s="102" t="str">
        <f t="shared" si="9"/>
        <v/>
      </c>
    </row>
    <row r="71" spans="2:51" ht="12.75">
      <c r="B71" s="18" t="str">
        <f t="shared" si="11"/>
        <v/>
      </c>
      <c r="C71" s="4"/>
      <c r="D71" s="4"/>
      <c r="E71" s="4"/>
      <c r="G71" s="4" t="str">
        <f t="shared" si="17"/>
        <v/>
      </c>
      <c r="H71" s="97" t="str">
        <f t="shared" si="13"/>
        <v/>
      </c>
      <c r="I71" s="4" t="str">
        <f t="shared" si="18"/>
        <v/>
      </c>
      <c r="J71" s="4" t="str">
        <f t="shared" si="19"/>
        <v/>
      </c>
      <c r="K71" s="4"/>
      <c r="L71" s="4"/>
      <c r="M71" s="68"/>
      <c r="N71" s="70"/>
      <c r="O71" s="24"/>
      <c r="P71" s="24"/>
      <c r="Q71" s="98" t="str">
        <f t="shared" si="20"/>
        <v/>
      </c>
      <c r="R71" s="124"/>
      <c r="S71" s="114" t="str">
        <f t="shared" si="10"/>
        <v/>
      </c>
      <c r="T71" s="121"/>
      <c r="U71" s="119"/>
      <c r="V71" s="400"/>
      <c r="W71" s="115"/>
      <c r="X71" s="115"/>
      <c r="Y71" s="121"/>
      <c r="Z71" s="114" t="str">
        <f t="shared" si="22"/>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16"/>
        <v/>
      </c>
      <c r="AV71" s="25" t="str">
        <f>IF(G71="","",+"          ["&amp;TRIM(G71)&amp;"] ["&amp;TRIM(I71)&amp;"]"&amp;IF(H71="","","("&amp;H71&amp;")")&amp;" "&amp;TRIM(J71)&amp;IF(G72="","",","))</f>
        <v/>
      </c>
      <c r="AW71" s="25"/>
      <c r="AY71" s="102" t="str">
        <f t="shared" si="9"/>
        <v/>
      </c>
    </row>
    <row r="72" spans="2:51" ht="12.75">
      <c r="B72" s="18" t="str">
        <f t="shared" si="11"/>
        <v/>
      </c>
      <c r="C72" s="4"/>
      <c r="D72" s="4"/>
      <c r="E72" s="4"/>
      <c r="G72" s="4" t="str">
        <f t="shared" si="17"/>
        <v/>
      </c>
      <c r="H72" s="97" t="str">
        <f t="shared" si="13"/>
        <v/>
      </c>
      <c r="I72" s="4" t="str">
        <f t="shared" si="18"/>
        <v/>
      </c>
      <c r="J72" s="4" t="str">
        <f t="shared" si="19"/>
        <v/>
      </c>
      <c r="K72" s="4"/>
      <c r="L72" s="4"/>
      <c r="M72" s="68"/>
      <c r="N72" s="70"/>
      <c r="O72" s="24"/>
      <c r="P72" s="24"/>
      <c r="Q72" s="98" t="str">
        <f t="shared" si="20"/>
        <v/>
      </c>
      <c r="R72" s="124"/>
      <c r="S72" s="114" t="str">
        <f t="shared" si="10"/>
        <v/>
      </c>
      <c r="T72" s="121"/>
      <c r="U72" s="119"/>
      <c r="V72" s="400"/>
      <c r="W72" s="115"/>
      <c r="X72" s="115"/>
      <c r="Y72" s="121"/>
      <c r="Z72" s="114" t="str">
        <f t="shared" si="22"/>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16"/>
        <v/>
      </c>
      <c r="AV72" s="25" t="str">
        <f>IF(G72="","",+"          ["&amp;TRIM(G72)&amp;"] ["&amp;TRIM(I72)&amp;"]"&amp;IF(H72="","","("&amp;H72&amp;")")&amp;" "&amp;TRIM(J72)&amp;IF(G75="","",","))</f>
        <v/>
      </c>
      <c r="AW72" s="25"/>
      <c r="AY72" s="102" t="str">
        <f t="shared" si="9"/>
        <v/>
      </c>
    </row>
    <row r="73" spans="2:51" ht="12.75">
      <c r="B73" s="18" t="str">
        <f t="shared" si="11"/>
        <v/>
      </c>
      <c r="C73" s="4"/>
      <c r="D73" s="4"/>
      <c r="E73" s="4"/>
      <c r="G73" s="4" t="str">
        <f t="shared" si="17"/>
        <v/>
      </c>
      <c r="H73" s="97" t="str">
        <f t="shared" si="13"/>
        <v/>
      </c>
      <c r="I73" s="4" t="str">
        <f t="shared" si="18"/>
        <v/>
      </c>
      <c r="J73" s="4" t="str">
        <f t="shared" si="19"/>
        <v/>
      </c>
      <c r="K73" s="4"/>
      <c r="L73" s="4"/>
      <c r="M73" s="68"/>
      <c r="N73" s="70"/>
      <c r="O73" s="24"/>
      <c r="P73" s="24"/>
      <c r="Q73" s="98" t="str">
        <f t="shared" si="20"/>
        <v/>
      </c>
      <c r="R73" s="124"/>
      <c r="S73" s="114" t="str">
        <f t="shared" si="10"/>
        <v/>
      </c>
      <c r="T73" s="121"/>
      <c r="U73" s="119"/>
      <c r="V73" s="400"/>
      <c r="W73" s="115"/>
      <c r="X73" s="115"/>
      <c r="Y73" s="121"/>
      <c r="Z73" s="114" t="str">
        <f t="shared" si="22"/>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16"/>
        <v/>
      </c>
      <c r="AV73" s="25" t="str">
        <f>IF(G73="","",+"          ["&amp;TRIM(G73)&amp;"] ["&amp;TRIM(I73)&amp;"]"&amp;IF(H73="","","("&amp;H73&amp;")")&amp;" "&amp;TRIM(J73)&amp;IF(G74="","",","))</f>
        <v/>
      </c>
      <c r="AW73" s="25"/>
      <c r="AY73" s="102" t="str">
        <f t="shared" si="9"/>
        <v/>
      </c>
    </row>
    <row r="74" spans="2:51" ht="12.75">
      <c r="B74" s="18" t="str">
        <f t="shared" si="11"/>
        <v/>
      </c>
      <c r="C74" s="4"/>
      <c r="D74" s="4"/>
      <c r="E74" s="4"/>
      <c r="G74" s="4" t="str">
        <f t="shared" si="17"/>
        <v/>
      </c>
      <c r="H74" s="97" t="str">
        <f t="shared" si="13"/>
        <v/>
      </c>
      <c r="I74" s="4" t="str">
        <f t="shared" si="18"/>
        <v/>
      </c>
      <c r="J74" s="4" t="str">
        <f t="shared" si="19"/>
        <v/>
      </c>
      <c r="K74" s="4"/>
      <c r="L74" s="4"/>
      <c r="M74" s="68"/>
      <c r="N74" s="70"/>
      <c r="O74" s="24"/>
      <c r="P74" s="24"/>
      <c r="Q74" s="98" t="str">
        <f t="shared" si="20"/>
        <v/>
      </c>
      <c r="R74" s="124"/>
      <c r="S74" s="114" t="str">
        <f t="shared" si="10"/>
        <v/>
      </c>
      <c r="T74" s="121"/>
      <c r="U74" s="119"/>
      <c r="V74" s="400"/>
      <c r="W74" s="115"/>
      <c r="X74" s="115"/>
      <c r="Y74" s="121"/>
      <c r="Z74" s="114" t="str">
        <f t="shared" si="22"/>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16"/>
        <v/>
      </c>
      <c r="AV74" s="25" t="str">
        <f>IF(G74="","",+"          ["&amp;TRIM(G74)&amp;"] ["&amp;TRIM(I74)&amp;"]"&amp;IF(H74="","","("&amp;H74&amp;")")&amp;" "&amp;TRIM(J74)&amp;IF(G75="","",","))</f>
        <v/>
      </c>
      <c r="AW74" s="25"/>
      <c r="AY74" s="102" t="str">
        <f t="shared" si="9"/>
        <v/>
      </c>
    </row>
    <row r="75" spans="2:51" ht="12.75">
      <c r="B75" s="18" t="str">
        <f t="shared" si="11"/>
        <v/>
      </c>
      <c r="C75" s="4"/>
      <c r="D75" s="4"/>
      <c r="E75" s="4"/>
      <c r="G75" s="4" t="str">
        <f t="shared" si="17"/>
        <v/>
      </c>
      <c r="H75" s="97" t="str">
        <f t="shared" si="13"/>
        <v/>
      </c>
      <c r="I75" s="4" t="str">
        <f t="shared" si="18"/>
        <v/>
      </c>
      <c r="J75" s="4" t="str">
        <f t="shared" si="19"/>
        <v/>
      </c>
      <c r="K75" s="4"/>
      <c r="L75" s="4"/>
      <c r="M75" s="68"/>
      <c r="N75" s="70"/>
      <c r="O75" s="24"/>
      <c r="P75" s="24"/>
      <c r="Q75" s="98" t="str">
        <f t="shared" si="20"/>
        <v/>
      </c>
      <c r="R75" s="124"/>
      <c r="S75" s="114" t="str">
        <f t="shared" si="10"/>
        <v/>
      </c>
      <c r="T75" s="121"/>
      <c r="U75" s="119"/>
      <c r="V75" s="400"/>
      <c r="W75" s="115"/>
      <c r="X75" s="115"/>
      <c r="Y75" s="121"/>
      <c r="Z75" s="114" t="str">
        <f t="shared" si="22"/>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16"/>
        <v/>
      </c>
      <c r="AV75" s="25" t="str">
        <f>IF(G75="","",+"          ["&amp;TRIM(G75)&amp;"] ["&amp;TRIM(I75)&amp;"]"&amp;IF(H75="","","("&amp;H75&amp;")")&amp;" "&amp;TRIM(J75)&amp;IF(G94="","",","))</f>
        <v/>
      </c>
      <c r="AW75" s="25"/>
      <c r="AY75" s="102" t="str">
        <f t="shared" si="9"/>
        <v/>
      </c>
    </row>
    <row r="76" spans="2:51" ht="12.75">
      <c r="B76" s="18" t="str">
        <f t="shared" si="11"/>
        <v/>
      </c>
      <c r="C76" s="4"/>
      <c r="D76" s="4"/>
      <c r="E76" s="4"/>
      <c r="G76" s="4" t="str">
        <f t="shared" si="17"/>
        <v/>
      </c>
      <c r="H76" s="97" t="str">
        <f t="shared" si="13"/>
        <v/>
      </c>
      <c r="I76" s="4" t="str">
        <f t="shared" si="18"/>
        <v/>
      </c>
      <c r="J76" s="4" t="str">
        <f t="shared" si="19"/>
        <v/>
      </c>
      <c r="K76" s="4"/>
      <c r="L76" s="4"/>
      <c r="M76" s="68"/>
      <c r="N76" s="70"/>
      <c r="O76" s="24"/>
      <c r="P76" s="24"/>
      <c r="Q76" s="98" t="str">
        <f t="shared" si="20"/>
        <v/>
      </c>
      <c r="R76" s="124"/>
      <c r="S76" s="114" t="str">
        <f t="shared" si="10"/>
        <v/>
      </c>
      <c r="T76" s="121"/>
      <c r="U76" s="119"/>
      <c r="V76" s="400"/>
      <c r="W76" s="115"/>
      <c r="X76" s="115"/>
      <c r="Y76" s="121"/>
      <c r="Z76" s="114" t="str">
        <f t="shared" si="22"/>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16"/>
        <v/>
      </c>
      <c r="AV76" s="25" t="str">
        <f>IF(G76="","",+"          ["&amp;TRIM(G76)&amp;"] ["&amp;TRIM(I76)&amp;"]"&amp;IF(H76="","","("&amp;H76&amp;")")&amp;" "&amp;TRIM(J76)&amp;IF(G77="","",","))</f>
        <v/>
      </c>
      <c r="AW76" s="25"/>
      <c r="AY76" s="102" t="str">
        <f t="shared" si="9"/>
        <v/>
      </c>
    </row>
    <row r="77" spans="2:51" ht="12.75">
      <c r="B77" s="18" t="str">
        <f t="shared" si="11"/>
        <v/>
      </c>
      <c r="C77" s="4"/>
      <c r="D77" s="4"/>
      <c r="E77" s="4"/>
      <c r="G77" s="4" t="str">
        <f t="shared" si="17"/>
        <v/>
      </c>
      <c r="H77" s="97" t="str">
        <f t="shared" si="13"/>
        <v/>
      </c>
      <c r="I77" s="4" t="str">
        <f t="shared" si="18"/>
        <v/>
      </c>
      <c r="J77" s="4" t="str">
        <f t="shared" si="19"/>
        <v/>
      </c>
      <c r="K77" s="4"/>
      <c r="L77" s="4"/>
      <c r="M77" s="68"/>
      <c r="N77" s="70"/>
      <c r="O77" s="24"/>
      <c r="P77" s="24"/>
      <c r="Q77" s="98" t="str">
        <f t="shared" si="20"/>
        <v/>
      </c>
      <c r="R77" s="124"/>
      <c r="S77" s="114" t="str">
        <f t="shared" si="10"/>
        <v/>
      </c>
      <c r="T77" s="121"/>
      <c r="U77" s="119"/>
      <c r="V77" s="400"/>
      <c r="W77" s="115"/>
      <c r="X77" s="115"/>
      <c r="Y77" s="121"/>
      <c r="Z77" s="114" t="str">
        <f t="shared" si="22"/>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16"/>
        <v/>
      </c>
      <c r="AV77" s="25" t="str">
        <f>IF(G77="","",+"          ["&amp;TRIM(G77)&amp;"] ["&amp;TRIM(I77)&amp;"]"&amp;IF(H77="","","("&amp;H77&amp;")")&amp;" "&amp;TRIM(J77)&amp;IF(G78="","",","))</f>
        <v/>
      </c>
      <c r="AW77" s="25"/>
      <c r="AY77" s="102" t="str">
        <f t="shared" si="9"/>
        <v/>
      </c>
    </row>
    <row r="78" spans="2:51" ht="12.75">
      <c r="B78" s="18" t="str">
        <f t="shared" si="11"/>
        <v/>
      </c>
      <c r="C78" s="4"/>
      <c r="D78" s="4"/>
      <c r="E78" s="4"/>
      <c r="G78" s="4" t="str">
        <f t="shared" si="17"/>
        <v/>
      </c>
      <c r="H78" s="97" t="str">
        <f t="shared" si="13"/>
        <v/>
      </c>
      <c r="I78" s="4" t="str">
        <f t="shared" si="18"/>
        <v/>
      </c>
      <c r="J78" s="4" t="str">
        <f t="shared" si="19"/>
        <v/>
      </c>
      <c r="K78" s="4"/>
      <c r="L78" s="4"/>
      <c r="M78" s="68"/>
      <c r="N78" s="70"/>
      <c r="O78" s="24"/>
      <c r="P78" s="24"/>
      <c r="Q78" s="98" t="str">
        <f t="shared" si="20"/>
        <v/>
      </c>
      <c r="R78" s="124"/>
      <c r="S78" s="114" t="str">
        <f t="shared" si="10"/>
        <v/>
      </c>
      <c r="T78" s="121"/>
      <c r="U78" s="119"/>
      <c r="V78" s="400"/>
      <c r="W78" s="115"/>
      <c r="X78" s="115"/>
      <c r="Y78" s="121"/>
      <c r="Z78" s="114" t="str">
        <f t="shared" si="22"/>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16"/>
        <v/>
      </c>
      <c r="AV78" s="25" t="str">
        <f>IF(G78="","",+"          ["&amp;TRIM(G78)&amp;"] ["&amp;TRIM(I78)&amp;"]"&amp;IF(H78="","","("&amp;H78&amp;")")&amp;" "&amp;TRIM(J78)&amp;IF(G93="","",","))</f>
        <v/>
      </c>
      <c r="AW78" s="25"/>
      <c r="AY78" s="102" t="str">
        <f t="shared" si="9"/>
        <v/>
      </c>
    </row>
    <row r="79" spans="2:51" ht="12.75">
      <c r="B79" s="18" t="str">
        <f t="shared" si="11"/>
        <v/>
      </c>
      <c r="C79" s="4"/>
      <c r="D79" s="4"/>
      <c r="E79" s="4"/>
      <c r="G79" s="4" t="str">
        <f t="shared" si="17"/>
        <v/>
      </c>
      <c r="H79" s="97" t="str">
        <f t="shared" si="13"/>
        <v/>
      </c>
      <c r="I79" s="4" t="str">
        <f t="shared" si="18"/>
        <v/>
      </c>
      <c r="J79" s="4" t="str">
        <f t="shared" si="19"/>
        <v/>
      </c>
      <c r="K79" s="4"/>
      <c r="L79" s="4"/>
      <c r="M79" s="68"/>
      <c r="N79" s="70"/>
      <c r="O79" s="24"/>
      <c r="P79" s="24"/>
      <c r="Q79" s="98" t="str">
        <f t="shared" si="20"/>
        <v/>
      </c>
      <c r="R79" s="124"/>
      <c r="S79" s="114" t="str">
        <f t="shared" si="10"/>
        <v/>
      </c>
      <c r="T79" s="121"/>
      <c r="U79" s="119"/>
      <c r="V79" s="400"/>
      <c r="W79" s="115"/>
      <c r="X79" s="115"/>
      <c r="Y79" s="121"/>
      <c r="Z79" s="114" t="str">
        <f t="shared" si="22"/>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16"/>
        <v/>
      </c>
      <c r="AV79" s="25" t="str">
        <f>IF(G79="","",+"          ["&amp;TRIM(G79)&amp;"] ["&amp;TRIM(I79)&amp;"]"&amp;IF(H79="","","("&amp;H79&amp;")")&amp;" "&amp;TRIM(J79)&amp;IF(G80="","",","))</f>
        <v/>
      </c>
      <c r="AW79" s="25"/>
      <c r="AY79" s="102" t="str">
        <f t="shared" si="9"/>
        <v/>
      </c>
    </row>
    <row r="80" spans="2:51" ht="12.75">
      <c r="B80" s="18" t="str">
        <f t="shared" si="11"/>
        <v/>
      </c>
      <c r="C80" s="4"/>
      <c r="D80" s="4"/>
      <c r="E80" s="4"/>
      <c r="G80" s="4" t="str">
        <f t="shared" si="17"/>
        <v/>
      </c>
      <c r="H80" s="97" t="str">
        <f t="shared" si="13"/>
        <v/>
      </c>
      <c r="I80" s="4" t="str">
        <f t="shared" si="18"/>
        <v/>
      </c>
      <c r="J80" s="4" t="str">
        <f t="shared" si="19"/>
        <v/>
      </c>
      <c r="K80" s="4"/>
      <c r="L80" s="4"/>
      <c r="M80" s="68"/>
      <c r="N80" s="70"/>
      <c r="O80" s="24"/>
      <c r="P80" s="24"/>
      <c r="Q80" s="98" t="str">
        <f t="shared" si="20"/>
        <v/>
      </c>
      <c r="R80" s="124"/>
      <c r="S80" s="114" t="str">
        <f t="shared" si="10"/>
        <v/>
      </c>
      <c r="T80" s="121"/>
      <c r="U80" s="119"/>
      <c r="V80" s="400"/>
      <c r="W80" s="115"/>
      <c r="X80" s="115"/>
      <c r="Y80" s="121"/>
      <c r="Z80" s="114" t="str">
        <f t="shared" si="22"/>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3">IF(O80=0,"",ROW())</f>
        <v/>
      </c>
      <c r="AS80" s="112" t="str">
        <f t="shared" si="23"/>
        <v/>
      </c>
      <c r="AT80" s="4" t="str">
        <f t="shared" ref="AT80:AT116" si="24">IF(C80="","",C80&amp;IF(B81="","",","))</f>
        <v/>
      </c>
      <c r="AV80" s="25" t="str">
        <f>IF(G80="","",+"          ["&amp;TRIM(G80)&amp;"] ["&amp;TRIM(I80)&amp;"]"&amp;IF(H80="","","("&amp;H80&amp;")")&amp;" "&amp;TRIM(J80)&amp;IF(G83="","",","))</f>
        <v/>
      </c>
      <c r="AW80" s="25"/>
      <c r="AY80" s="102"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97" t="str">
        <f t="shared" si="13"/>
        <v/>
      </c>
      <c r="I81" s="4" t="str">
        <f t="shared" si="18"/>
        <v/>
      </c>
      <c r="J81" s="4" t="str">
        <f t="shared" si="19"/>
        <v/>
      </c>
      <c r="K81" s="4"/>
      <c r="L81" s="4"/>
      <c r="M81" s="68"/>
      <c r="N81" s="70"/>
      <c r="O81" s="24"/>
      <c r="P81" s="24"/>
      <c r="Q81" s="98" t="str">
        <f t="shared" si="20"/>
        <v/>
      </c>
      <c r="R81" s="124"/>
      <c r="S81" s="114" t="str">
        <f t="shared" ref="S81:S115" si="26">IF(K81=0,"",K81)</f>
        <v/>
      </c>
      <c r="T81" s="121"/>
      <c r="U81" s="119"/>
      <c r="V81" s="400"/>
      <c r="W81" s="115"/>
      <c r="X81" s="115"/>
      <c r="Y81" s="121"/>
      <c r="Z81" s="114" t="str">
        <f t="shared" si="22"/>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3"/>
        <v/>
      </c>
      <c r="AS81" s="112" t="str">
        <f t="shared" si="23"/>
        <v/>
      </c>
      <c r="AT81" s="4" t="str">
        <f t="shared" si="24"/>
        <v/>
      </c>
      <c r="AV81" s="25" t="str">
        <f>IF(G81="","",+"          ["&amp;TRIM(G81)&amp;"] ["&amp;TRIM(I81)&amp;"]"&amp;IF(H81="","","("&amp;H81&amp;")")&amp;" "&amp;TRIM(J81)&amp;IF(G82="","",","))</f>
        <v/>
      </c>
      <c r="AW81" s="25"/>
      <c r="AY81" s="102" t="str">
        <f t="shared" si="25"/>
        <v/>
      </c>
    </row>
    <row r="82" spans="2:51" ht="12.75">
      <c r="B82" s="18" t="str">
        <f t="shared" ref="B82:B115" si="27">IF(C82=0,"",+B81+1)</f>
        <v/>
      </c>
      <c r="C82" s="4"/>
      <c r="D82" s="4"/>
      <c r="E82" s="4"/>
      <c r="G82" s="4" t="str">
        <f t="shared" si="17"/>
        <v/>
      </c>
      <c r="H82" s="97" t="str">
        <f t="shared" si="13"/>
        <v/>
      </c>
      <c r="I82" s="4" t="str">
        <f t="shared" si="18"/>
        <v/>
      </c>
      <c r="J82" s="4" t="str">
        <f t="shared" si="19"/>
        <v/>
      </c>
      <c r="K82" s="4"/>
      <c r="L82" s="4"/>
      <c r="M82" s="68"/>
      <c r="N82" s="70"/>
      <c r="O82" s="24"/>
      <c r="P82" s="24"/>
      <c r="Q82" s="98" t="str">
        <f t="shared" si="20"/>
        <v/>
      </c>
      <c r="R82" s="124"/>
      <c r="S82" s="114" t="str">
        <f t="shared" si="26"/>
        <v/>
      </c>
      <c r="T82" s="121"/>
      <c r="U82" s="119"/>
      <c r="V82" s="400"/>
      <c r="W82" s="115"/>
      <c r="X82" s="115"/>
      <c r="Y82" s="121"/>
      <c r="Z82" s="114" t="str">
        <f t="shared" si="22"/>
        <v/>
      </c>
      <c r="AA82" s="114" t="str">
        <f t="shared" ref="AA82:AA115" si="28">IF($C$120=B82,"asc","")</f>
        <v/>
      </c>
      <c r="AB82" s="182"/>
      <c r="AC82" s="255"/>
      <c r="AD82" s="255"/>
      <c r="AE82" s="255"/>
      <c r="AF82" s="255"/>
      <c r="AG82" s="255"/>
      <c r="AH82" s="255"/>
      <c r="AI82" s="255"/>
      <c r="AJ82" s="255"/>
      <c r="AK82" s="255"/>
      <c r="AL82" s="255"/>
      <c r="AM82" s="255"/>
      <c r="AN82" s="255"/>
      <c r="AO82" s="255"/>
      <c r="AP82" s="112"/>
      <c r="AQ82" s="112"/>
      <c r="AR82" s="112" t="str">
        <f t="shared" si="23"/>
        <v/>
      </c>
      <c r="AS82" s="112" t="str">
        <f t="shared" si="23"/>
        <v/>
      </c>
      <c r="AT82" s="4" t="str">
        <f t="shared" si="24"/>
        <v/>
      </c>
      <c r="AV82" s="25" t="str">
        <f>IF(G82="","",+"          ["&amp;TRIM(G82)&amp;"] ["&amp;TRIM(I82)&amp;"]"&amp;IF(H82="","","("&amp;H82&amp;")")&amp;" "&amp;TRIM(J82)&amp;IF(G83="","",","))</f>
        <v/>
      </c>
      <c r="AW82" s="25"/>
      <c r="AY82" s="102" t="str">
        <f t="shared" si="25"/>
        <v/>
      </c>
    </row>
    <row r="83" spans="2:51" ht="12.75">
      <c r="B83" s="18" t="str">
        <f t="shared" si="27"/>
        <v/>
      </c>
      <c r="C83" s="4"/>
      <c r="D83" s="4"/>
      <c r="E83" s="4"/>
      <c r="G83" s="4" t="str">
        <f t="shared" si="17"/>
        <v/>
      </c>
      <c r="H83" s="97" t="str">
        <f t="shared" si="13"/>
        <v/>
      </c>
      <c r="I83" s="4" t="str">
        <f t="shared" si="18"/>
        <v/>
      </c>
      <c r="J83" s="4" t="str">
        <f t="shared" si="19"/>
        <v/>
      </c>
      <c r="K83" s="4"/>
      <c r="L83" s="4"/>
      <c r="M83" s="68"/>
      <c r="N83" s="70"/>
      <c r="O83" s="24"/>
      <c r="P83" s="24"/>
      <c r="Q83" s="98" t="str">
        <f t="shared" si="20"/>
        <v/>
      </c>
      <c r="R83" s="124"/>
      <c r="S83" s="114" t="str">
        <f t="shared" si="26"/>
        <v/>
      </c>
      <c r="T83" s="121"/>
      <c r="U83" s="119"/>
      <c r="V83" s="400"/>
      <c r="W83" s="115"/>
      <c r="X83" s="115"/>
      <c r="Y83" s="121"/>
      <c r="Z83" s="114" t="str">
        <f t="shared" si="22"/>
        <v/>
      </c>
      <c r="AA83" s="114" t="str">
        <f t="shared" si="28"/>
        <v/>
      </c>
      <c r="AB83" s="182"/>
      <c r="AC83" s="255"/>
      <c r="AD83" s="255"/>
      <c r="AE83" s="255"/>
      <c r="AF83" s="255"/>
      <c r="AG83" s="255"/>
      <c r="AH83" s="255"/>
      <c r="AI83" s="255"/>
      <c r="AJ83" s="255"/>
      <c r="AK83" s="255"/>
      <c r="AL83" s="255"/>
      <c r="AM83" s="255"/>
      <c r="AN83" s="255"/>
      <c r="AO83" s="255"/>
      <c r="AP83" s="112"/>
      <c r="AQ83" s="112"/>
      <c r="AR83" s="112" t="str">
        <f t="shared" si="23"/>
        <v/>
      </c>
      <c r="AS83" s="112" t="str">
        <f t="shared" si="23"/>
        <v/>
      </c>
      <c r="AT83" s="4" t="str">
        <f t="shared" si="24"/>
        <v/>
      </c>
      <c r="AV83" s="25" t="str">
        <f>IF(G83="","",+"          ["&amp;TRIM(G83)&amp;"] ["&amp;TRIM(I83)&amp;"]"&amp;IF(H83="","","("&amp;H83&amp;")")&amp;" "&amp;TRIM(J83)&amp;IF(G93="","",","))</f>
        <v/>
      </c>
      <c r="AW83" s="25"/>
      <c r="AY83" s="102" t="str">
        <f t="shared" si="25"/>
        <v/>
      </c>
    </row>
    <row r="84" spans="2:51" ht="12.75">
      <c r="B84" s="18" t="str">
        <f t="shared" si="27"/>
        <v/>
      </c>
      <c r="C84" s="4"/>
      <c r="D84" s="4"/>
      <c r="E84" s="4"/>
      <c r="G84" s="4" t="str">
        <f t="shared" si="17"/>
        <v/>
      </c>
      <c r="H84" s="97" t="str">
        <f t="shared" si="13"/>
        <v/>
      </c>
      <c r="I84" s="4" t="str">
        <f t="shared" si="18"/>
        <v/>
      </c>
      <c r="J84" s="4" t="str">
        <f t="shared" si="19"/>
        <v/>
      </c>
      <c r="K84" s="4"/>
      <c r="L84" s="4"/>
      <c r="M84" s="68"/>
      <c r="N84" s="70"/>
      <c r="O84" s="24"/>
      <c r="P84" s="24"/>
      <c r="Q84" s="98" t="str">
        <f t="shared" si="20"/>
        <v/>
      </c>
      <c r="R84" s="124"/>
      <c r="S84" s="114" t="str">
        <f t="shared" si="26"/>
        <v/>
      </c>
      <c r="T84" s="121"/>
      <c r="U84" s="119"/>
      <c r="V84" s="400"/>
      <c r="W84" s="115"/>
      <c r="X84" s="115"/>
      <c r="Y84" s="121"/>
      <c r="Z84" s="114" t="str">
        <f t="shared" si="22"/>
        <v/>
      </c>
      <c r="AA84" s="114" t="str">
        <f t="shared" si="28"/>
        <v/>
      </c>
      <c r="AB84" s="182"/>
      <c r="AC84" s="255"/>
      <c r="AD84" s="255"/>
      <c r="AE84" s="255"/>
      <c r="AF84" s="255"/>
      <c r="AG84" s="255"/>
      <c r="AH84" s="255"/>
      <c r="AI84" s="255"/>
      <c r="AJ84" s="255"/>
      <c r="AK84" s="255"/>
      <c r="AL84" s="255"/>
      <c r="AM84" s="255"/>
      <c r="AN84" s="255"/>
      <c r="AO84" s="255"/>
      <c r="AP84" s="112"/>
      <c r="AQ84" s="112"/>
      <c r="AR84" s="112" t="str">
        <f t="shared" si="23"/>
        <v/>
      </c>
      <c r="AS84" s="112" t="str">
        <f t="shared" si="23"/>
        <v/>
      </c>
      <c r="AT84" s="4" t="str">
        <f t="shared" si="24"/>
        <v/>
      </c>
      <c r="AV84" s="25" t="str">
        <f>IF(G84="","",+"          ["&amp;TRIM(G84)&amp;"] ["&amp;TRIM(I84)&amp;"]"&amp;IF(H84="","","("&amp;H84&amp;")")&amp;" "&amp;TRIM(J84)&amp;IF(G85="","",","))</f>
        <v/>
      </c>
      <c r="AW84" s="25"/>
      <c r="AY84" s="102" t="str">
        <f t="shared" si="25"/>
        <v/>
      </c>
    </row>
    <row r="85" spans="2:51" ht="12.75">
      <c r="B85" s="18" t="str">
        <f t="shared" si="27"/>
        <v/>
      </c>
      <c r="C85" s="4"/>
      <c r="D85" s="4"/>
      <c r="E85" s="4"/>
      <c r="G85" s="4" t="str">
        <f t="shared" si="17"/>
        <v/>
      </c>
      <c r="H85" s="97" t="str">
        <f t="shared" si="13"/>
        <v/>
      </c>
      <c r="I85" s="4" t="str">
        <f t="shared" si="18"/>
        <v/>
      </c>
      <c r="J85" s="4" t="str">
        <f t="shared" si="19"/>
        <v/>
      </c>
      <c r="K85" s="4"/>
      <c r="L85" s="4"/>
      <c r="M85" s="68"/>
      <c r="N85" s="70"/>
      <c r="O85" s="24"/>
      <c r="P85" s="24"/>
      <c r="Q85" s="98" t="str">
        <f t="shared" si="20"/>
        <v/>
      </c>
      <c r="R85" s="124"/>
      <c r="S85" s="114" t="str">
        <f t="shared" si="26"/>
        <v/>
      </c>
      <c r="T85" s="121"/>
      <c r="U85" s="119"/>
      <c r="V85" s="400"/>
      <c r="W85" s="115"/>
      <c r="X85" s="115"/>
      <c r="Y85" s="121"/>
      <c r="Z85" s="114" t="str">
        <f t="shared" si="22"/>
        <v/>
      </c>
      <c r="AA85" s="114" t="str">
        <f t="shared" si="28"/>
        <v/>
      </c>
      <c r="AB85" s="182"/>
      <c r="AC85" s="255"/>
      <c r="AD85" s="255"/>
      <c r="AE85" s="255"/>
      <c r="AF85" s="255"/>
      <c r="AG85" s="255"/>
      <c r="AH85" s="255"/>
      <c r="AI85" s="255"/>
      <c r="AJ85" s="255"/>
      <c r="AK85" s="255"/>
      <c r="AL85" s="255"/>
      <c r="AM85" s="255"/>
      <c r="AN85" s="255"/>
      <c r="AO85" s="255"/>
      <c r="AP85" s="112"/>
      <c r="AQ85" s="112"/>
      <c r="AR85" s="112" t="str">
        <f t="shared" si="23"/>
        <v/>
      </c>
      <c r="AS85" s="112" t="str">
        <f t="shared" si="23"/>
        <v/>
      </c>
      <c r="AT85" s="4" t="str">
        <f t="shared" si="24"/>
        <v/>
      </c>
      <c r="AV85" s="25" t="str">
        <f>IF(G85="","",+"          ["&amp;TRIM(G85)&amp;"] ["&amp;TRIM(I85)&amp;"]"&amp;IF(H85="","","("&amp;H85&amp;")")&amp;" "&amp;TRIM(J85)&amp;IF(G86="","",","))</f>
        <v/>
      </c>
      <c r="AW85" s="25"/>
      <c r="AY85" s="102" t="str">
        <f t="shared" si="25"/>
        <v/>
      </c>
    </row>
    <row r="86" spans="2:51" ht="12.75">
      <c r="B86" s="18" t="str">
        <f t="shared" si="27"/>
        <v/>
      </c>
      <c r="C86" s="4"/>
      <c r="D86" s="4"/>
      <c r="E86" s="4"/>
      <c r="G86" s="4" t="str">
        <f t="shared" si="17"/>
        <v/>
      </c>
      <c r="H86" s="97" t="str">
        <f t="shared" si="13"/>
        <v/>
      </c>
      <c r="I86" s="4" t="str">
        <f t="shared" si="18"/>
        <v/>
      </c>
      <c r="J86" s="4" t="str">
        <f t="shared" si="19"/>
        <v/>
      </c>
      <c r="K86" s="4"/>
      <c r="L86" s="4"/>
      <c r="M86" s="68"/>
      <c r="N86" s="70"/>
      <c r="O86" s="24"/>
      <c r="P86" s="24"/>
      <c r="Q86" s="98" t="str">
        <f t="shared" si="20"/>
        <v/>
      </c>
      <c r="R86" s="124"/>
      <c r="S86" s="114" t="str">
        <f t="shared" si="26"/>
        <v/>
      </c>
      <c r="T86" s="121"/>
      <c r="U86" s="119"/>
      <c r="V86" s="400"/>
      <c r="W86" s="115"/>
      <c r="X86" s="115"/>
      <c r="Y86" s="121"/>
      <c r="Z86" s="114" t="str">
        <f t="shared" si="22"/>
        <v/>
      </c>
      <c r="AA86" s="114" t="str">
        <f t="shared" si="28"/>
        <v/>
      </c>
      <c r="AB86" s="182"/>
      <c r="AC86" s="255"/>
      <c r="AD86" s="255"/>
      <c r="AE86" s="255"/>
      <c r="AF86" s="255"/>
      <c r="AG86" s="255"/>
      <c r="AH86" s="255"/>
      <c r="AI86" s="255"/>
      <c r="AJ86" s="255"/>
      <c r="AK86" s="255"/>
      <c r="AL86" s="255"/>
      <c r="AM86" s="255"/>
      <c r="AN86" s="255"/>
      <c r="AO86" s="255"/>
      <c r="AP86" s="112"/>
      <c r="AQ86" s="112"/>
      <c r="AR86" s="112" t="str">
        <f t="shared" si="23"/>
        <v/>
      </c>
      <c r="AS86" s="112" t="str">
        <f t="shared" si="23"/>
        <v/>
      </c>
      <c r="AT86" s="4" t="str">
        <f t="shared" si="24"/>
        <v/>
      </c>
      <c r="AV86" s="25" t="str">
        <f>IF(G86="","",+"          ["&amp;TRIM(G86)&amp;"] ["&amp;TRIM(I86)&amp;"]"&amp;IF(H86="","","("&amp;H86&amp;")")&amp;" "&amp;TRIM(J86)&amp;IF(G87="","",","))</f>
        <v/>
      </c>
      <c r="AW86" s="25"/>
      <c r="AY86" s="102" t="str">
        <f t="shared" si="25"/>
        <v/>
      </c>
    </row>
    <row r="87" spans="2:51" ht="12.75">
      <c r="B87" s="18" t="str">
        <f t="shared" si="27"/>
        <v/>
      </c>
      <c r="C87" s="4"/>
      <c r="D87" s="4"/>
      <c r="E87" s="4"/>
      <c r="G87" s="4" t="str">
        <f t="shared" si="17"/>
        <v/>
      </c>
      <c r="H87" s="97" t="str">
        <f t="shared" ref="H87:H115" si="29">IF(IFERROR(FIND("varchar",E87),0)&gt;0,IF(D87&gt;8000,"max",D87),"")</f>
        <v/>
      </c>
      <c r="I87" s="4" t="str">
        <f t="shared" si="18"/>
        <v/>
      </c>
      <c r="J87" s="4" t="str">
        <f t="shared" si="19"/>
        <v/>
      </c>
      <c r="K87" s="4"/>
      <c r="L87" s="4"/>
      <c r="M87" s="68"/>
      <c r="N87" s="70"/>
      <c r="O87" s="24"/>
      <c r="P87" s="24"/>
      <c r="Q87" s="98" t="str">
        <f t="shared" si="20"/>
        <v/>
      </c>
      <c r="R87" s="124"/>
      <c r="S87" s="114" t="str">
        <f t="shared" si="26"/>
        <v/>
      </c>
      <c r="T87" s="121"/>
      <c r="U87" s="119"/>
      <c r="V87" s="400"/>
      <c r="W87" s="115"/>
      <c r="X87" s="115"/>
      <c r="Y87" s="121"/>
      <c r="Z87" s="114" t="str">
        <f t="shared" si="22"/>
        <v/>
      </c>
      <c r="AA87" s="114" t="str">
        <f t="shared" si="28"/>
        <v/>
      </c>
      <c r="AB87" s="182"/>
      <c r="AC87" s="255"/>
      <c r="AD87" s="255"/>
      <c r="AE87" s="255"/>
      <c r="AF87" s="255"/>
      <c r="AG87" s="255"/>
      <c r="AH87" s="255"/>
      <c r="AI87" s="255"/>
      <c r="AJ87" s="255"/>
      <c r="AK87" s="255"/>
      <c r="AL87" s="255"/>
      <c r="AM87" s="255"/>
      <c r="AN87" s="255"/>
      <c r="AO87" s="255"/>
      <c r="AP87" s="112"/>
      <c r="AQ87" s="112"/>
      <c r="AR87" s="112" t="str">
        <f t="shared" si="23"/>
        <v/>
      </c>
      <c r="AS87" s="112" t="str">
        <f t="shared" si="23"/>
        <v/>
      </c>
      <c r="AT87" s="4" t="str">
        <f t="shared" si="24"/>
        <v/>
      </c>
      <c r="AV87" s="25" t="str">
        <f>IF(G87="","",+"          ["&amp;TRIM(G87)&amp;"] ["&amp;TRIM(I87)&amp;"]"&amp;IF(H87="","","("&amp;H87&amp;")")&amp;" "&amp;TRIM(J87)&amp;IF(G93="","",","))</f>
        <v/>
      </c>
      <c r="AW87" s="25"/>
      <c r="AY87" s="102" t="str">
        <f t="shared" si="25"/>
        <v/>
      </c>
    </row>
    <row r="88" spans="2:51" ht="12.75">
      <c r="B88" s="18" t="str">
        <f t="shared" si="27"/>
        <v/>
      </c>
      <c r="C88" s="4"/>
      <c r="D88" s="4"/>
      <c r="E88" s="4"/>
      <c r="G88" s="4" t="str">
        <f t="shared" si="17"/>
        <v/>
      </c>
      <c r="H88" s="97" t="str">
        <f t="shared" si="29"/>
        <v/>
      </c>
      <c r="I88" s="4" t="str">
        <f t="shared" si="18"/>
        <v/>
      </c>
      <c r="J88" s="4" t="str">
        <f t="shared" si="19"/>
        <v/>
      </c>
      <c r="K88" s="4"/>
      <c r="L88" s="4"/>
      <c r="M88" s="68"/>
      <c r="N88" s="70"/>
      <c r="O88" s="24"/>
      <c r="P88" s="24"/>
      <c r="Q88" s="98" t="str">
        <f t="shared" si="20"/>
        <v/>
      </c>
      <c r="R88" s="124"/>
      <c r="S88" s="114" t="str">
        <f t="shared" si="26"/>
        <v/>
      </c>
      <c r="T88" s="121"/>
      <c r="U88" s="119"/>
      <c r="V88" s="400"/>
      <c r="W88" s="115"/>
      <c r="X88" s="115"/>
      <c r="Y88" s="121"/>
      <c r="Z88" s="114" t="str">
        <f t="shared" si="22"/>
        <v/>
      </c>
      <c r="AA88" s="114" t="str">
        <f t="shared" si="28"/>
        <v/>
      </c>
      <c r="AB88" s="182"/>
      <c r="AC88" s="255"/>
      <c r="AD88" s="255"/>
      <c r="AE88" s="255"/>
      <c r="AF88" s="255"/>
      <c r="AG88" s="255"/>
      <c r="AH88" s="255"/>
      <c r="AI88" s="255"/>
      <c r="AJ88" s="255"/>
      <c r="AK88" s="255"/>
      <c r="AL88" s="255"/>
      <c r="AM88" s="255"/>
      <c r="AN88" s="255"/>
      <c r="AO88" s="255"/>
      <c r="AP88" s="112"/>
      <c r="AQ88" s="112"/>
      <c r="AR88" s="112" t="str">
        <f t="shared" si="23"/>
        <v/>
      </c>
      <c r="AS88" s="112" t="str">
        <f t="shared" si="23"/>
        <v/>
      </c>
      <c r="AT88" s="4" t="str">
        <f t="shared" si="24"/>
        <v/>
      </c>
      <c r="AV88" s="25" t="str">
        <f>IF(G88="","",+"          ["&amp;TRIM(G88)&amp;"] ["&amp;TRIM(I88)&amp;"]"&amp;IF(H88="","","("&amp;H88&amp;")")&amp;" "&amp;TRIM(J88)&amp;IF(G89="","",","))</f>
        <v/>
      </c>
      <c r="AW88" s="25"/>
      <c r="AY88" s="102" t="str">
        <f t="shared" si="25"/>
        <v/>
      </c>
    </row>
    <row r="89" spans="2:51" ht="12.75">
      <c r="B89" s="18" t="str">
        <f t="shared" si="27"/>
        <v/>
      </c>
      <c r="C89" s="4"/>
      <c r="D89" s="4"/>
      <c r="E89" s="4"/>
      <c r="G89" s="4" t="str">
        <f t="shared" si="17"/>
        <v/>
      </c>
      <c r="H89" s="97" t="str">
        <f t="shared" si="29"/>
        <v/>
      </c>
      <c r="I89" s="4" t="str">
        <f t="shared" si="18"/>
        <v/>
      </c>
      <c r="J89" s="4" t="str">
        <f t="shared" si="19"/>
        <v/>
      </c>
      <c r="K89" s="4"/>
      <c r="L89" s="4"/>
      <c r="M89" s="68"/>
      <c r="N89" s="70"/>
      <c r="O89" s="24"/>
      <c r="P89" s="24"/>
      <c r="Q89" s="98" t="str">
        <f t="shared" si="20"/>
        <v/>
      </c>
      <c r="R89" s="124"/>
      <c r="S89" s="114" t="str">
        <f t="shared" si="26"/>
        <v/>
      </c>
      <c r="T89" s="121"/>
      <c r="U89" s="119"/>
      <c r="V89" s="400"/>
      <c r="W89" s="115"/>
      <c r="X89" s="115"/>
      <c r="Y89" s="121"/>
      <c r="Z89" s="114" t="str">
        <f t="shared" si="22"/>
        <v/>
      </c>
      <c r="AA89" s="114" t="str">
        <f t="shared" si="28"/>
        <v/>
      </c>
      <c r="AB89" s="182"/>
      <c r="AC89" s="255"/>
      <c r="AD89" s="255"/>
      <c r="AE89" s="255"/>
      <c r="AF89" s="255"/>
      <c r="AG89" s="255"/>
      <c r="AH89" s="255"/>
      <c r="AI89" s="255"/>
      <c r="AJ89" s="255"/>
      <c r="AK89" s="255"/>
      <c r="AL89" s="255"/>
      <c r="AM89" s="255"/>
      <c r="AN89" s="255"/>
      <c r="AO89" s="255"/>
      <c r="AP89" s="112"/>
      <c r="AQ89" s="112"/>
      <c r="AR89" s="112" t="str">
        <f t="shared" si="23"/>
        <v/>
      </c>
      <c r="AS89" s="112" t="str">
        <f t="shared" si="23"/>
        <v/>
      </c>
      <c r="AT89" s="4" t="str">
        <f t="shared" si="24"/>
        <v/>
      </c>
      <c r="AV89" s="25" t="str">
        <f>IF(G89="","",+"          ["&amp;TRIM(G89)&amp;"] ["&amp;TRIM(I89)&amp;"]"&amp;IF(H89="","","("&amp;H89&amp;")")&amp;" "&amp;TRIM(J89)&amp;IF(G92="","",","))</f>
        <v/>
      </c>
      <c r="AW89" s="25"/>
      <c r="AY89" s="102" t="str">
        <f t="shared" si="25"/>
        <v/>
      </c>
    </row>
    <row r="90" spans="2:51" ht="12.75">
      <c r="B90" s="18" t="str">
        <f t="shared" si="27"/>
        <v/>
      </c>
      <c r="C90" s="4"/>
      <c r="D90" s="4"/>
      <c r="E90" s="4"/>
      <c r="G90" s="4" t="str">
        <f t="shared" si="17"/>
        <v/>
      </c>
      <c r="H90" s="97" t="str">
        <f t="shared" si="29"/>
        <v/>
      </c>
      <c r="I90" s="4" t="str">
        <f t="shared" si="18"/>
        <v/>
      </c>
      <c r="J90" s="4" t="str">
        <f t="shared" si="19"/>
        <v/>
      </c>
      <c r="K90" s="4"/>
      <c r="L90" s="4"/>
      <c r="M90" s="68"/>
      <c r="N90" s="70"/>
      <c r="O90" s="24"/>
      <c r="P90" s="24"/>
      <c r="Q90" s="98" t="str">
        <f t="shared" si="20"/>
        <v/>
      </c>
      <c r="R90" s="124"/>
      <c r="S90" s="114" t="str">
        <f t="shared" si="26"/>
        <v/>
      </c>
      <c r="T90" s="121"/>
      <c r="U90" s="119"/>
      <c r="V90" s="400"/>
      <c r="W90" s="115"/>
      <c r="X90" s="115"/>
      <c r="Y90" s="121"/>
      <c r="Z90" s="114" t="str">
        <f t="shared" si="22"/>
        <v/>
      </c>
      <c r="AA90" s="114" t="str">
        <f t="shared" si="28"/>
        <v/>
      </c>
      <c r="AB90" s="182"/>
      <c r="AC90" s="255"/>
      <c r="AD90" s="255"/>
      <c r="AE90" s="255"/>
      <c r="AF90" s="255"/>
      <c r="AG90" s="255"/>
      <c r="AH90" s="255"/>
      <c r="AI90" s="255"/>
      <c r="AJ90" s="255"/>
      <c r="AK90" s="255"/>
      <c r="AL90" s="255"/>
      <c r="AM90" s="255"/>
      <c r="AN90" s="255"/>
      <c r="AO90" s="255"/>
      <c r="AP90" s="112"/>
      <c r="AQ90" s="112"/>
      <c r="AR90" s="112" t="str">
        <f t="shared" si="23"/>
        <v/>
      </c>
      <c r="AS90" s="112" t="str">
        <f t="shared" si="23"/>
        <v/>
      </c>
      <c r="AT90" s="4" t="str">
        <f t="shared" si="24"/>
        <v/>
      </c>
      <c r="AV90" s="25" t="str">
        <f t="shared" ref="AV90:AV95" si="30">IF(G90="","",+"          ["&amp;TRIM(G90)&amp;"] ["&amp;TRIM(I90)&amp;"]"&amp;IF(H90="","","("&amp;H90&amp;")")&amp;" "&amp;TRIM(J90)&amp;IF(G91="","",","))</f>
        <v/>
      </c>
      <c r="AW90" s="25"/>
      <c r="AY90" s="102" t="str">
        <f t="shared" si="25"/>
        <v/>
      </c>
    </row>
    <row r="91" spans="2:51" ht="12.75">
      <c r="B91" s="18" t="str">
        <f t="shared" si="27"/>
        <v/>
      </c>
      <c r="C91" s="4"/>
      <c r="D91" s="4"/>
      <c r="E91" s="4"/>
      <c r="G91" s="4" t="str">
        <f t="shared" si="17"/>
        <v/>
      </c>
      <c r="H91" s="97" t="str">
        <f t="shared" si="29"/>
        <v/>
      </c>
      <c r="I91" s="4" t="str">
        <f t="shared" si="18"/>
        <v/>
      </c>
      <c r="J91" s="4" t="str">
        <f t="shared" si="19"/>
        <v/>
      </c>
      <c r="K91" s="4"/>
      <c r="L91" s="4"/>
      <c r="M91" s="68"/>
      <c r="N91" s="70"/>
      <c r="O91" s="24"/>
      <c r="P91" s="24"/>
      <c r="Q91" s="98" t="str">
        <f t="shared" si="20"/>
        <v/>
      </c>
      <c r="R91" s="124"/>
      <c r="S91" s="114" t="str">
        <f t="shared" si="26"/>
        <v/>
      </c>
      <c r="T91" s="121"/>
      <c r="U91" s="119"/>
      <c r="V91" s="400"/>
      <c r="W91" s="115"/>
      <c r="X91" s="115"/>
      <c r="Y91" s="121"/>
      <c r="Z91" s="114" t="str">
        <f t="shared" si="22"/>
        <v/>
      </c>
      <c r="AA91" s="114" t="str">
        <f t="shared" si="28"/>
        <v/>
      </c>
      <c r="AB91" s="182"/>
      <c r="AC91" s="255"/>
      <c r="AD91" s="255"/>
      <c r="AE91" s="255"/>
      <c r="AF91" s="255"/>
      <c r="AG91" s="255"/>
      <c r="AH91" s="255"/>
      <c r="AI91" s="255"/>
      <c r="AJ91" s="255"/>
      <c r="AK91" s="255"/>
      <c r="AL91" s="255"/>
      <c r="AM91" s="255"/>
      <c r="AN91" s="255"/>
      <c r="AO91" s="255"/>
      <c r="AP91" s="112"/>
      <c r="AQ91" s="112"/>
      <c r="AR91" s="112" t="str">
        <f t="shared" si="23"/>
        <v/>
      </c>
      <c r="AS91" s="112" t="str">
        <f t="shared" si="23"/>
        <v/>
      </c>
      <c r="AT91" s="4" t="str">
        <f t="shared" si="24"/>
        <v/>
      </c>
      <c r="AV91" s="25" t="str">
        <f t="shared" si="30"/>
        <v/>
      </c>
      <c r="AW91" s="25"/>
      <c r="AY91" s="102" t="str">
        <f t="shared" si="25"/>
        <v/>
      </c>
    </row>
    <row r="92" spans="2:51" ht="12.75">
      <c r="B92" s="18" t="str">
        <f t="shared" si="27"/>
        <v/>
      </c>
      <c r="C92" s="4"/>
      <c r="D92" s="4"/>
      <c r="E92" s="4"/>
      <c r="G92" s="4" t="str">
        <f t="shared" si="17"/>
        <v/>
      </c>
      <c r="H92" s="97" t="str">
        <f t="shared" si="29"/>
        <v/>
      </c>
      <c r="I92" s="4" t="str">
        <f t="shared" si="18"/>
        <v/>
      </c>
      <c r="J92" s="4" t="str">
        <f t="shared" si="19"/>
        <v/>
      </c>
      <c r="K92" s="4"/>
      <c r="L92" s="4"/>
      <c r="M92" s="68"/>
      <c r="N92" s="70"/>
      <c r="O92" s="24"/>
      <c r="P92" s="24"/>
      <c r="Q92" s="98" t="str">
        <f t="shared" si="20"/>
        <v/>
      </c>
      <c r="R92" s="124"/>
      <c r="S92" s="114" t="str">
        <f t="shared" si="26"/>
        <v/>
      </c>
      <c r="T92" s="121"/>
      <c r="U92" s="119"/>
      <c r="V92" s="400"/>
      <c r="W92" s="115"/>
      <c r="X92" s="115"/>
      <c r="Y92" s="121"/>
      <c r="Z92" s="114" t="str">
        <f t="shared" si="22"/>
        <v/>
      </c>
      <c r="AA92" s="114" t="str">
        <f t="shared" si="28"/>
        <v/>
      </c>
      <c r="AB92" s="182"/>
      <c r="AC92" s="255"/>
      <c r="AD92" s="255"/>
      <c r="AE92" s="255"/>
      <c r="AF92" s="255"/>
      <c r="AG92" s="255"/>
      <c r="AH92" s="255"/>
      <c r="AI92" s="255"/>
      <c r="AJ92" s="255"/>
      <c r="AK92" s="255"/>
      <c r="AL92" s="255"/>
      <c r="AM92" s="255"/>
      <c r="AN92" s="255"/>
      <c r="AO92" s="255"/>
      <c r="AP92" s="112"/>
      <c r="AQ92" s="112"/>
      <c r="AR92" s="112" t="str">
        <f t="shared" si="23"/>
        <v/>
      </c>
      <c r="AS92" s="112" t="str">
        <f t="shared" si="23"/>
        <v/>
      </c>
      <c r="AT92" s="4" t="str">
        <f t="shared" si="24"/>
        <v/>
      </c>
      <c r="AV92" s="25" t="str">
        <f t="shared" si="30"/>
        <v/>
      </c>
      <c r="AW92" s="25"/>
      <c r="AY92" s="102" t="str">
        <f t="shared" si="25"/>
        <v/>
      </c>
    </row>
    <row r="93" spans="2:51" ht="12.75">
      <c r="B93" s="18" t="str">
        <f t="shared" si="27"/>
        <v/>
      </c>
      <c r="C93" s="4"/>
      <c r="D93" s="4"/>
      <c r="E93" s="4"/>
      <c r="G93" s="4" t="str">
        <f t="shared" si="17"/>
        <v/>
      </c>
      <c r="H93" s="97" t="str">
        <f t="shared" si="29"/>
        <v/>
      </c>
      <c r="I93" s="4" t="str">
        <f t="shared" si="18"/>
        <v/>
      </c>
      <c r="J93" s="4" t="str">
        <f t="shared" si="19"/>
        <v/>
      </c>
      <c r="K93" s="4"/>
      <c r="L93" s="4"/>
      <c r="M93" s="68"/>
      <c r="N93" s="70"/>
      <c r="O93" s="24"/>
      <c r="P93" s="24"/>
      <c r="Q93" s="98" t="str">
        <f t="shared" si="20"/>
        <v/>
      </c>
      <c r="R93" s="124"/>
      <c r="S93" s="114" t="str">
        <f t="shared" si="26"/>
        <v/>
      </c>
      <c r="T93" s="121"/>
      <c r="U93" s="119"/>
      <c r="V93" s="400"/>
      <c r="W93" s="115"/>
      <c r="X93" s="115"/>
      <c r="Y93" s="121"/>
      <c r="Z93" s="114" t="str">
        <f t="shared" si="22"/>
        <v/>
      </c>
      <c r="AA93" s="114" t="str">
        <f t="shared" si="28"/>
        <v/>
      </c>
      <c r="AB93" s="182"/>
      <c r="AC93" s="255"/>
      <c r="AD93" s="255"/>
      <c r="AE93" s="255"/>
      <c r="AF93" s="255"/>
      <c r="AG93" s="255"/>
      <c r="AH93" s="255"/>
      <c r="AI93" s="255"/>
      <c r="AJ93" s="255"/>
      <c r="AK93" s="255"/>
      <c r="AL93" s="255"/>
      <c r="AM93" s="255"/>
      <c r="AN93" s="255"/>
      <c r="AO93" s="255"/>
      <c r="AP93" s="112"/>
      <c r="AQ93" s="112"/>
      <c r="AR93" s="112" t="str">
        <f t="shared" si="23"/>
        <v/>
      </c>
      <c r="AS93" s="112" t="str">
        <f t="shared" si="23"/>
        <v/>
      </c>
      <c r="AT93" s="4" t="str">
        <f t="shared" si="24"/>
        <v/>
      </c>
      <c r="AV93" s="25" t="str">
        <f t="shared" si="30"/>
        <v/>
      </c>
      <c r="AW93" s="25"/>
      <c r="AY93" s="102" t="str">
        <f t="shared" si="25"/>
        <v/>
      </c>
    </row>
    <row r="94" spans="2:51" ht="12.75">
      <c r="B94" s="18" t="str">
        <f t="shared" si="27"/>
        <v/>
      </c>
      <c r="C94" s="4"/>
      <c r="D94" s="4"/>
      <c r="E94" s="4"/>
      <c r="G94" s="4" t="str">
        <f>SUBSTITUTE(SUBSTITUTE(SUBSTITUTE(SUBSTITUTE(SUBSTITUTE(SUBSTITUTE(SUBSTITUTE(SUBSTITUTE(SUBSTITUTE(C94," ",""),".",""),"#","No"),"%",""),"(",""),"*",""),"-",""),"/",""),")","")</f>
        <v/>
      </c>
      <c r="H94" s="97" t="str">
        <f t="shared" si="29"/>
        <v/>
      </c>
      <c r="I94" s="4" t="str">
        <f>IF(E94=0,"",+E94)</f>
        <v/>
      </c>
      <c r="J94" s="4" t="str">
        <f>IF(C94=0,"",(IF(ISERROR(VLOOKUP(G94,$D$120:$D$127,1,FALSE)),""," NOT")&amp;" NULL"))</f>
        <v/>
      </c>
      <c r="K94" s="4"/>
      <c r="L94" s="4"/>
      <c r="M94" s="68"/>
      <c r="N94" s="70"/>
      <c r="O94" s="24"/>
      <c r="P94" s="24"/>
      <c r="Q94" s="98" t="str">
        <f>IF(M94=0,"",ROW())</f>
        <v/>
      </c>
      <c r="R94" s="124"/>
      <c r="S94" s="114" t="str">
        <f t="shared" si="26"/>
        <v/>
      </c>
      <c r="T94" s="121"/>
      <c r="U94" s="119"/>
      <c r="V94" s="400"/>
      <c r="W94" s="115"/>
      <c r="X94" s="115"/>
      <c r="Y94" s="121"/>
      <c r="Z94" s="114" t="str">
        <f t="shared" si="22"/>
        <v/>
      </c>
      <c r="AA94" s="114" t="str">
        <f t="shared" si="28"/>
        <v/>
      </c>
      <c r="AB94" s="182"/>
      <c r="AC94" s="255"/>
      <c r="AD94" s="255"/>
      <c r="AE94" s="255"/>
      <c r="AF94" s="255"/>
      <c r="AG94" s="255"/>
      <c r="AH94" s="255"/>
      <c r="AI94" s="255"/>
      <c r="AJ94" s="255"/>
      <c r="AK94" s="255"/>
      <c r="AL94" s="255"/>
      <c r="AM94" s="255"/>
      <c r="AN94" s="255"/>
      <c r="AO94" s="255"/>
      <c r="AP94" s="112"/>
      <c r="AQ94" s="112"/>
      <c r="AR94" s="112" t="str">
        <f t="shared" si="23"/>
        <v/>
      </c>
      <c r="AS94" s="112" t="str">
        <f t="shared" si="23"/>
        <v/>
      </c>
      <c r="AT94" s="4" t="str">
        <f t="shared" si="24"/>
        <v/>
      </c>
      <c r="AV94" s="25" t="str">
        <f t="shared" si="30"/>
        <v/>
      </c>
      <c r="AW94" s="25"/>
      <c r="AY94" s="102" t="str">
        <f t="shared" si="25"/>
        <v/>
      </c>
    </row>
    <row r="95" spans="2:51" ht="12.75">
      <c r="B95" s="18" t="str">
        <f t="shared" si="27"/>
        <v/>
      </c>
      <c r="C95" s="4"/>
      <c r="D95" s="4"/>
      <c r="E95" s="4"/>
      <c r="G95" s="4" t="str">
        <f>SUBSTITUTE(SUBSTITUTE(SUBSTITUTE(SUBSTITUTE(SUBSTITUTE(SUBSTITUTE(SUBSTITUTE(SUBSTITUTE(SUBSTITUTE(C95," ",""),".",""),"#","No"),"%",""),"(",""),"*",""),"-",""),"/",""),")","")</f>
        <v/>
      </c>
      <c r="H95" s="97" t="str">
        <f t="shared" si="29"/>
        <v/>
      </c>
      <c r="I95" s="4" t="str">
        <f>IF(E95=0,"",+E95)</f>
        <v/>
      </c>
      <c r="J95" s="4" t="str">
        <f>IF(C95=0,"",(IF(ISERROR(VLOOKUP(G95,$D$120:$D$127,1,FALSE)),""," NOT")&amp;" NULL"))</f>
        <v/>
      </c>
      <c r="K95" s="4"/>
      <c r="L95" s="4"/>
      <c r="M95" s="68"/>
      <c r="N95" s="70"/>
      <c r="O95" s="24"/>
      <c r="P95" s="24"/>
      <c r="Q95" s="98" t="str">
        <f>IF(M95=0,"",ROW())</f>
        <v/>
      </c>
      <c r="R95" s="124"/>
      <c r="S95" s="114" t="str">
        <f t="shared" si="26"/>
        <v/>
      </c>
      <c r="T95" s="121"/>
      <c r="U95" s="119"/>
      <c r="V95" s="400"/>
      <c r="W95" s="115"/>
      <c r="X95" s="115"/>
      <c r="Y95" s="121"/>
      <c r="Z95" s="114" t="str">
        <f t="shared" si="22"/>
        <v/>
      </c>
      <c r="AA95" s="114" t="str">
        <f t="shared" si="28"/>
        <v/>
      </c>
      <c r="AB95" s="182"/>
      <c r="AC95" s="255"/>
      <c r="AD95" s="255"/>
      <c r="AE95" s="255"/>
      <c r="AF95" s="255"/>
      <c r="AG95" s="255"/>
      <c r="AH95" s="255"/>
      <c r="AI95" s="255"/>
      <c r="AJ95" s="255"/>
      <c r="AK95" s="255"/>
      <c r="AL95" s="255"/>
      <c r="AM95" s="255"/>
      <c r="AN95" s="255"/>
      <c r="AO95" s="255"/>
      <c r="AP95" s="112"/>
      <c r="AQ95" s="112"/>
      <c r="AR95" s="112" t="str">
        <f t="shared" si="23"/>
        <v/>
      </c>
      <c r="AS95" s="112" t="str">
        <f t="shared" si="23"/>
        <v/>
      </c>
      <c r="AT95" s="4" t="str">
        <f t="shared" si="24"/>
        <v/>
      </c>
      <c r="AV95" s="25" t="str">
        <f t="shared" si="30"/>
        <v/>
      </c>
      <c r="AW95" s="25"/>
      <c r="AY95" s="102" t="str">
        <f t="shared" si="25"/>
        <v/>
      </c>
    </row>
    <row r="96" spans="2:51" ht="12.75">
      <c r="B96" s="18" t="str">
        <f t="shared" si="27"/>
        <v/>
      </c>
      <c r="C96" s="4"/>
      <c r="D96" s="4"/>
      <c r="E96" s="4"/>
      <c r="G96" s="4" t="str">
        <f>SUBSTITUTE(SUBSTITUTE(SUBSTITUTE(SUBSTITUTE(SUBSTITUTE(SUBSTITUTE(SUBSTITUTE(SUBSTITUTE(SUBSTITUTE(C96," ",""),".",""),"#","No"),"%",""),"(",""),"*",""),"-",""),"/",""),")","")</f>
        <v/>
      </c>
      <c r="H96" s="97" t="str">
        <f t="shared" si="29"/>
        <v/>
      </c>
      <c r="I96" s="4" t="str">
        <f>IF(E96=0,"",+E96)</f>
        <v/>
      </c>
      <c r="J96" s="4" t="str">
        <f>IF(C96=0,"",(IF(ISERROR(VLOOKUP(G96,$D$120:$D$127,1,FALSE)),""," NOT")&amp;" NULL"))</f>
        <v/>
      </c>
      <c r="K96" s="4"/>
      <c r="L96" s="4"/>
      <c r="M96" s="68"/>
      <c r="N96" s="70"/>
      <c r="O96" s="24"/>
      <c r="P96" s="24"/>
      <c r="Q96" s="98" t="str">
        <f>IF(M96=0,"",ROW())</f>
        <v/>
      </c>
      <c r="R96" s="124"/>
      <c r="S96" s="114" t="str">
        <f t="shared" si="26"/>
        <v/>
      </c>
      <c r="T96" s="121"/>
      <c r="U96" s="119"/>
      <c r="V96" s="400"/>
      <c r="W96" s="115"/>
      <c r="X96" s="115"/>
      <c r="Y96" s="121"/>
      <c r="Z96" s="114" t="str">
        <f t="shared" si="22"/>
        <v/>
      </c>
      <c r="AA96" s="114" t="str">
        <f t="shared" si="28"/>
        <v/>
      </c>
      <c r="AB96" s="182"/>
      <c r="AC96" s="255"/>
      <c r="AD96" s="255"/>
      <c r="AE96" s="255"/>
      <c r="AF96" s="255"/>
      <c r="AG96" s="255"/>
      <c r="AH96" s="255"/>
      <c r="AI96" s="255"/>
      <c r="AJ96" s="255"/>
      <c r="AK96" s="255"/>
      <c r="AL96" s="255"/>
      <c r="AM96" s="255"/>
      <c r="AN96" s="255"/>
      <c r="AO96" s="255"/>
      <c r="AP96" s="112"/>
      <c r="AQ96" s="112"/>
      <c r="AR96" s="112" t="str">
        <f t="shared" si="23"/>
        <v/>
      </c>
      <c r="AS96" s="112" t="str">
        <f t="shared" si="23"/>
        <v/>
      </c>
      <c r="AT96" s="4" t="str">
        <f t="shared" si="24"/>
        <v/>
      </c>
      <c r="AV96" s="25" t="str">
        <f>IF(G96="","",+"          ["&amp;TRIM(G96)&amp;"] ["&amp;TRIM(I96)&amp;"]"&amp;IF(H96="","","("&amp;H96&amp;")")&amp;" "&amp;TRIM(J96)&amp;IF(G108="","",","))</f>
        <v/>
      </c>
      <c r="AW96" s="25"/>
      <c r="AY96" s="102" t="str">
        <f t="shared" si="25"/>
        <v/>
      </c>
    </row>
    <row r="97" spans="2:51" ht="12.75">
      <c r="B97" s="18" t="str">
        <f t="shared" si="27"/>
        <v/>
      </c>
      <c r="C97" s="4"/>
      <c r="D97" s="4"/>
      <c r="E97" s="4"/>
      <c r="G97" s="4" t="str">
        <f t="shared" ref="G97:G115" si="31">SUBSTITUTE(SUBSTITUTE(SUBSTITUTE(SUBSTITUTE(SUBSTITUTE(SUBSTITUTE(SUBSTITUTE(SUBSTITUTE(SUBSTITUTE(C97," ",""),".",""),"#","No"),"%",""),"(",""),"*",""),"-",""),"/",""),")","")</f>
        <v/>
      </c>
      <c r="H97" s="97" t="str">
        <f t="shared" si="29"/>
        <v/>
      </c>
      <c r="I97" s="4" t="str">
        <f t="shared" ref="I97:I115" si="32">IF(E97=0,"",+E97)</f>
        <v/>
      </c>
      <c r="J97" s="4" t="str">
        <f t="shared" ref="J97:J115" si="33">IF(C97=0,"",(IF(ISERROR(VLOOKUP(G97,$D$120:$D$127,1,FALSE)),""," NOT")&amp;" NULL"))</f>
        <v/>
      </c>
      <c r="K97" s="4"/>
      <c r="L97" s="4"/>
      <c r="M97" s="68"/>
      <c r="N97" s="70"/>
      <c r="O97" s="24"/>
      <c r="P97" s="24"/>
      <c r="Q97" s="98" t="str">
        <f t="shared" ref="Q97:Q115" si="34">IF(M97=0,"",ROW())</f>
        <v/>
      </c>
      <c r="R97" s="124"/>
      <c r="S97" s="114" t="str">
        <f t="shared" si="26"/>
        <v/>
      </c>
      <c r="T97" s="121"/>
      <c r="U97" s="119"/>
      <c r="V97" s="400"/>
      <c r="W97" s="115"/>
      <c r="X97" s="115"/>
      <c r="Y97" s="121"/>
      <c r="Z97" s="114" t="str">
        <f t="shared" si="22"/>
        <v/>
      </c>
      <c r="AA97" s="114" t="str">
        <f t="shared" si="28"/>
        <v/>
      </c>
      <c r="AB97" s="182"/>
      <c r="AC97" s="255"/>
      <c r="AD97" s="255"/>
      <c r="AE97" s="255"/>
      <c r="AF97" s="255"/>
      <c r="AG97" s="255"/>
      <c r="AH97" s="255"/>
      <c r="AI97" s="255"/>
      <c r="AJ97" s="255"/>
      <c r="AK97" s="255"/>
      <c r="AL97" s="255"/>
      <c r="AM97" s="255"/>
      <c r="AN97" s="255"/>
      <c r="AO97" s="255"/>
      <c r="AP97" s="112"/>
      <c r="AQ97" s="112"/>
      <c r="AR97" s="112" t="str">
        <f t="shared" si="23"/>
        <v/>
      </c>
      <c r="AS97" s="112" t="str">
        <f t="shared" si="23"/>
        <v/>
      </c>
      <c r="AT97" s="4" t="str">
        <f t="shared" si="24"/>
        <v/>
      </c>
      <c r="AV97" s="25" t="str">
        <f>IF(G97="","",+"          ["&amp;TRIM(G97)&amp;"] ["&amp;TRIM(I97)&amp;"]"&amp;IF(H97="","","("&amp;H97&amp;")")&amp;" "&amp;TRIM(J97)&amp;IF(G98="","",","))</f>
        <v/>
      </c>
      <c r="AW97" s="25"/>
      <c r="AY97" s="102" t="str">
        <f t="shared" si="25"/>
        <v/>
      </c>
    </row>
    <row r="98" spans="2:51" ht="12.75">
      <c r="B98" s="18" t="str">
        <f t="shared" si="27"/>
        <v/>
      </c>
      <c r="C98" s="4"/>
      <c r="D98" s="4"/>
      <c r="E98" s="4"/>
      <c r="G98" s="4" t="str">
        <f t="shared" si="31"/>
        <v/>
      </c>
      <c r="H98" s="97" t="str">
        <f t="shared" si="29"/>
        <v/>
      </c>
      <c r="I98" s="4" t="str">
        <f t="shared" si="32"/>
        <v/>
      </c>
      <c r="J98" s="4" t="str">
        <f t="shared" si="33"/>
        <v/>
      </c>
      <c r="K98" s="4"/>
      <c r="L98" s="4"/>
      <c r="M98" s="68"/>
      <c r="N98" s="70"/>
      <c r="O98" s="24"/>
      <c r="P98" s="24"/>
      <c r="Q98" s="98" t="str">
        <f t="shared" si="34"/>
        <v/>
      </c>
      <c r="R98" s="124"/>
      <c r="S98" s="114" t="str">
        <f t="shared" si="26"/>
        <v/>
      </c>
      <c r="T98" s="121"/>
      <c r="U98" s="119"/>
      <c r="V98" s="400"/>
      <c r="W98" s="115"/>
      <c r="X98" s="115"/>
      <c r="Y98" s="121"/>
      <c r="Z98" s="114" t="str">
        <f t="shared" si="22"/>
        <v/>
      </c>
      <c r="AA98" s="114" t="str">
        <f t="shared" si="28"/>
        <v/>
      </c>
      <c r="AB98" s="182"/>
      <c r="AC98" s="255"/>
      <c r="AD98" s="255"/>
      <c r="AE98" s="255"/>
      <c r="AF98" s="255"/>
      <c r="AG98" s="255"/>
      <c r="AH98" s="255"/>
      <c r="AI98" s="255"/>
      <c r="AJ98" s="255"/>
      <c r="AK98" s="255"/>
      <c r="AL98" s="255"/>
      <c r="AM98" s="255"/>
      <c r="AN98" s="255"/>
      <c r="AO98" s="255"/>
      <c r="AP98" s="112"/>
      <c r="AQ98" s="112"/>
      <c r="AR98" s="112" t="str">
        <f t="shared" si="23"/>
        <v/>
      </c>
      <c r="AS98" s="112" t="str">
        <f t="shared" si="23"/>
        <v/>
      </c>
      <c r="AT98" s="4" t="str">
        <f t="shared" si="24"/>
        <v/>
      </c>
      <c r="AV98" s="25" t="str">
        <f>IF(G98="","",+"          ["&amp;TRIM(G98)&amp;"] ["&amp;TRIM(I98)&amp;"]"&amp;IF(H98="","","("&amp;H98&amp;")")&amp;" "&amp;TRIM(J98)&amp;IF(G107="","",","))</f>
        <v/>
      </c>
      <c r="AW98" s="25"/>
      <c r="AY98" s="102" t="str">
        <f t="shared" si="25"/>
        <v/>
      </c>
    </row>
    <row r="99" spans="2:51" ht="12.75">
      <c r="B99" s="18" t="str">
        <f t="shared" si="27"/>
        <v/>
      </c>
      <c r="C99" s="4"/>
      <c r="D99" s="4"/>
      <c r="E99" s="4"/>
      <c r="G99" s="4" t="str">
        <f t="shared" si="31"/>
        <v/>
      </c>
      <c r="H99" s="97" t="str">
        <f t="shared" si="29"/>
        <v/>
      </c>
      <c r="I99" s="4" t="str">
        <f t="shared" si="32"/>
        <v/>
      </c>
      <c r="J99" s="4" t="str">
        <f t="shared" si="33"/>
        <v/>
      </c>
      <c r="K99" s="4"/>
      <c r="L99" s="4"/>
      <c r="M99" s="68"/>
      <c r="N99" s="70"/>
      <c r="O99" s="24"/>
      <c r="P99" s="24"/>
      <c r="Q99" s="98" t="str">
        <f t="shared" si="34"/>
        <v/>
      </c>
      <c r="R99" s="124"/>
      <c r="S99" s="114" t="str">
        <f t="shared" si="26"/>
        <v/>
      </c>
      <c r="T99" s="121"/>
      <c r="U99" s="119"/>
      <c r="V99" s="400"/>
      <c r="W99" s="115"/>
      <c r="X99" s="115"/>
      <c r="Y99" s="121"/>
      <c r="Z99" s="114" t="str">
        <f t="shared" si="22"/>
        <v/>
      </c>
      <c r="AA99" s="114" t="str">
        <f t="shared" si="28"/>
        <v/>
      </c>
      <c r="AB99" s="182"/>
      <c r="AC99" s="255"/>
      <c r="AD99" s="255"/>
      <c r="AE99" s="255"/>
      <c r="AF99" s="255"/>
      <c r="AG99" s="255"/>
      <c r="AH99" s="255"/>
      <c r="AI99" s="255"/>
      <c r="AJ99" s="255"/>
      <c r="AK99" s="255"/>
      <c r="AL99" s="255"/>
      <c r="AM99" s="255"/>
      <c r="AN99" s="255"/>
      <c r="AO99" s="255"/>
      <c r="AP99" s="112"/>
      <c r="AQ99" s="112"/>
      <c r="AR99" s="112" t="str">
        <f t="shared" si="23"/>
        <v/>
      </c>
      <c r="AS99" s="112" t="str">
        <f t="shared" si="23"/>
        <v/>
      </c>
      <c r="AT99" s="4" t="str">
        <f t="shared" si="24"/>
        <v/>
      </c>
      <c r="AV99" s="25" t="str">
        <f>IF(G99="","",+"          ["&amp;TRIM(G99)&amp;"] ["&amp;TRIM(I99)&amp;"]"&amp;IF(H99="","","("&amp;H99&amp;")")&amp;" "&amp;TRIM(J99)&amp;IF(G106="","",","))</f>
        <v/>
      </c>
      <c r="AW99" s="25"/>
      <c r="AY99" s="102" t="str">
        <f t="shared" si="25"/>
        <v/>
      </c>
    </row>
    <row r="100" spans="2:51" ht="12.75">
      <c r="B100" s="18" t="str">
        <f t="shared" si="27"/>
        <v/>
      </c>
      <c r="C100" s="4"/>
      <c r="D100" s="4"/>
      <c r="E100" s="4"/>
      <c r="G100" s="4" t="str">
        <f t="shared" si="31"/>
        <v/>
      </c>
      <c r="H100" s="97" t="str">
        <f t="shared" si="29"/>
        <v/>
      </c>
      <c r="I100" s="4" t="str">
        <f t="shared" si="32"/>
        <v/>
      </c>
      <c r="J100" s="4" t="str">
        <f t="shared" si="33"/>
        <v/>
      </c>
      <c r="K100" s="4"/>
      <c r="L100" s="4"/>
      <c r="M100" s="68"/>
      <c r="N100" s="70"/>
      <c r="O100" s="24"/>
      <c r="P100" s="24"/>
      <c r="Q100" s="98" t="str">
        <f t="shared" si="34"/>
        <v/>
      </c>
      <c r="R100" s="124"/>
      <c r="S100" s="114" t="str">
        <f t="shared" si="26"/>
        <v/>
      </c>
      <c r="T100" s="121"/>
      <c r="U100" s="119"/>
      <c r="V100" s="400"/>
      <c r="W100" s="115"/>
      <c r="X100" s="115"/>
      <c r="Y100" s="121"/>
      <c r="Z100" s="114" t="str">
        <f t="shared" si="22"/>
        <v/>
      </c>
      <c r="AA100" s="114" t="str">
        <f t="shared" si="28"/>
        <v/>
      </c>
      <c r="AB100" s="182"/>
      <c r="AC100" s="255"/>
      <c r="AD100" s="255"/>
      <c r="AE100" s="255"/>
      <c r="AF100" s="255"/>
      <c r="AG100" s="255"/>
      <c r="AH100" s="255"/>
      <c r="AI100" s="255"/>
      <c r="AJ100" s="255"/>
      <c r="AK100" s="255"/>
      <c r="AL100" s="255"/>
      <c r="AM100" s="255"/>
      <c r="AN100" s="255"/>
      <c r="AO100" s="255"/>
      <c r="AP100" s="112"/>
      <c r="AQ100" s="112"/>
      <c r="AR100" s="112" t="str">
        <f t="shared" si="23"/>
        <v/>
      </c>
      <c r="AS100" s="112" t="str">
        <f t="shared" si="23"/>
        <v/>
      </c>
      <c r="AT100" s="4" t="str">
        <f t="shared" si="24"/>
        <v/>
      </c>
      <c r="AV100" s="25" t="str">
        <f>IF(G100="","",+"          ["&amp;TRIM(G100)&amp;"] ["&amp;TRIM(I100)&amp;"]"&amp;IF(H100="","","("&amp;H100&amp;")")&amp;" "&amp;TRIM(J100)&amp;IF(G101="","",","))</f>
        <v/>
      </c>
      <c r="AW100" s="25"/>
      <c r="AY100" s="102" t="str">
        <f t="shared" si="25"/>
        <v/>
      </c>
    </row>
    <row r="101" spans="2:51" ht="12.75">
      <c r="B101" s="18" t="str">
        <f t="shared" si="27"/>
        <v/>
      </c>
      <c r="C101" s="4"/>
      <c r="D101" s="4"/>
      <c r="E101" s="4"/>
      <c r="G101" s="4" t="str">
        <f t="shared" si="31"/>
        <v/>
      </c>
      <c r="H101" s="97" t="str">
        <f t="shared" si="29"/>
        <v/>
      </c>
      <c r="I101" s="4" t="str">
        <f t="shared" si="32"/>
        <v/>
      </c>
      <c r="J101" s="4" t="str">
        <f t="shared" si="33"/>
        <v/>
      </c>
      <c r="K101" s="4"/>
      <c r="L101" s="4"/>
      <c r="M101" s="68"/>
      <c r="N101" s="70"/>
      <c r="O101" s="24"/>
      <c r="P101" s="24"/>
      <c r="Q101" s="98" t="str">
        <f t="shared" si="34"/>
        <v/>
      </c>
      <c r="R101" s="124"/>
      <c r="S101" s="114" t="str">
        <f t="shared" si="26"/>
        <v/>
      </c>
      <c r="T101" s="121"/>
      <c r="U101" s="119"/>
      <c r="V101" s="400"/>
      <c r="W101" s="115"/>
      <c r="X101" s="115"/>
      <c r="Y101" s="121"/>
      <c r="Z101" s="114" t="str">
        <f t="shared" si="22"/>
        <v/>
      </c>
      <c r="AA101" s="114" t="str">
        <f t="shared" si="28"/>
        <v/>
      </c>
      <c r="AB101" s="182"/>
      <c r="AC101" s="255"/>
      <c r="AD101" s="255"/>
      <c r="AE101" s="255"/>
      <c r="AF101" s="255"/>
      <c r="AG101" s="255"/>
      <c r="AH101" s="255"/>
      <c r="AI101" s="255"/>
      <c r="AJ101" s="255"/>
      <c r="AK101" s="255"/>
      <c r="AL101" s="255"/>
      <c r="AM101" s="255"/>
      <c r="AN101" s="255"/>
      <c r="AO101" s="255"/>
      <c r="AP101" s="112"/>
      <c r="AQ101" s="112"/>
      <c r="AR101" s="112" t="str">
        <f t="shared" si="23"/>
        <v/>
      </c>
      <c r="AS101" s="112" t="str">
        <f t="shared" si="23"/>
        <v/>
      </c>
      <c r="AT101" s="4" t="str">
        <f t="shared" si="24"/>
        <v/>
      </c>
      <c r="AV101" s="25" t="str">
        <f>IF(G101="","",+"          ["&amp;TRIM(G101)&amp;"] ["&amp;TRIM(I101)&amp;"]"&amp;IF(H101="","","("&amp;H101&amp;")")&amp;" "&amp;TRIM(J101)&amp;IF(G102="","",","))</f>
        <v/>
      </c>
      <c r="AW101" s="25"/>
      <c r="AY101" s="102" t="str">
        <f t="shared" si="25"/>
        <v/>
      </c>
    </row>
    <row r="102" spans="2:51" ht="12.75">
      <c r="B102" s="18" t="str">
        <f t="shared" si="27"/>
        <v/>
      </c>
      <c r="C102" s="4"/>
      <c r="D102" s="4"/>
      <c r="E102" s="4"/>
      <c r="G102" s="4" t="str">
        <f t="shared" si="31"/>
        <v/>
      </c>
      <c r="H102" s="97" t="str">
        <f t="shared" si="29"/>
        <v/>
      </c>
      <c r="I102" s="4" t="str">
        <f t="shared" si="32"/>
        <v/>
      </c>
      <c r="J102" s="4" t="str">
        <f t="shared" si="33"/>
        <v/>
      </c>
      <c r="K102" s="4"/>
      <c r="L102" s="4"/>
      <c r="M102" s="68"/>
      <c r="N102" s="70"/>
      <c r="O102" s="24"/>
      <c r="P102" s="24"/>
      <c r="Q102" s="98" t="str">
        <f t="shared" si="34"/>
        <v/>
      </c>
      <c r="R102" s="124"/>
      <c r="S102" s="114" t="str">
        <f t="shared" si="26"/>
        <v/>
      </c>
      <c r="T102" s="121"/>
      <c r="U102" s="119"/>
      <c r="V102" s="400"/>
      <c r="W102" s="115"/>
      <c r="X102" s="115"/>
      <c r="Y102" s="121"/>
      <c r="Z102" s="114" t="str">
        <f t="shared" si="22"/>
        <v/>
      </c>
      <c r="AA102" s="114" t="str">
        <f t="shared" si="28"/>
        <v/>
      </c>
      <c r="AB102" s="182"/>
      <c r="AC102" s="255"/>
      <c r="AD102" s="255"/>
      <c r="AE102" s="255"/>
      <c r="AF102" s="255"/>
      <c r="AG102" s="255"/>
      <c r="AH102" s="255"/>
      <c r="AI102" s="255"/>
      <c r="AJ102" s="255"/>
      <c r="AK102" s="255"/>
      <c r="AL102" s="255"/>
      <c r="AM102" s="255"/>
      <c r="AN102" s="255"/>
      <c r="AO102" s="255"/>
      <c r="AP102" s="112"/>
      <c r="AQ102" s="112"/>
      <c r="AR102" s="112" t="str">
        <f t="shared" si="23"/>
        <v/>
      </c>
      <c r="AS102" s="112" t="str">
        <f t="shared" si="23"/>
        <v/>
      </c>
      <c r="AT102" s="4" t="str">
        <f t="shared" si="24"/>
        <v/>
      </c>
      <c r="AV102" s="25" t="str">
        <f>IF(G102="","",+"          ["&amp;TRIM(G102)&amp;"] ["&amp;TRIM(I102)&amp;"]"&amp;IF(H102="","","("&amp;H102&amp;")")&amp;" "&amp;TRIM(J102)&amp;IF(G103="","",","))</f>
        <v/>
      </c>
      <c r="AW102" s="25"/>
      <c r="AY102" s="102" t="str">
        <f t="shared" si="25"/>
        <v/>
      </c>
    </row>
    <row r="103" spans="2:51" ht="12.75">
      <c r="B103" s="18" t="str">
        <f t="shared" si="27"/>
        <v/>
      </c>
      <c r="C103" s="4"/>
      <c r="D103" s="4"/>
      <c r="E103" s="4"/>
      <c r="G103" s="4" t="str">
        <f t="shared" si="31"/>
        <v/>
      </c>
      <c r="H103" s="97" t="str">
        <f t="shared" si="29"/>
        <v/>
      </c>
      <c r="I103" s="4" t="str">
        <f t="shared" si="32"/>
        <v/>
      </c>
      <c r="J103" s="4" t="str">
        <f t="shared" si="33"/>
        <v/>
      </c>
      <c r="K103" s="4"/>
      <c r="L103" s="4"/>
      <c r="M103" s="68"/>
      <c r="N103" s="70"/>
      <c r="O103" s="24"/>
      <c r="P103" s="24"/>
      <c r="Q103" s="98" t="str">
        <f t="shared" si="34"/>
        <v/>
      </c>
      <c r="R103" s="124"/>
      <c r="S103" s="114" t="str">
        <f t="shared" si="26"/>
        <v/>
      </c>
      <c r="T103" s="121"/>
      <c r="U103" s="119"/>
      <c r="V103" s="400"/>
      <c r="W103" s="115"/>
      <c r="X103" s="115"/>
      <c r="Y103" s="121"/>
      <c r="Z103" s="114" t="str">
        <f t="shared" si="22"/>
        <v/>
      </c>
      <c r="AA103" s="114" t="str">
        <f t="shared" si="28"/>
        <v/>
      </c>
      <c r="AB103" s="182"/>
      <c r="AC103" s="255"/>
      <c r="AD103" s="255"/>
      <c r="AE103" s="255"/>
      <c r="AF103" s="255"/>
      <c r="AG103" s="255"/>
      <c r="AH103" s="255"/>
      <c r="AI103" s="255"/>
      <c r="AJ103" s="255"/>
      <c r="AK103" s="255"/>
      <c r="AL103" s="255"/>
      <c r="AM103" s="255"/>
      <c r="AN103" s="255"/>
      <c r="AO103" s="255"/>
      <c r="AP103" s="112"/>
      <c r="AQ103" s="112"/>
      <c r="AR103" s="112" t="str">
        <f t="shared" si="23"/>
        <v/>
      </c>
      <c r="AS103" s="112" t="str">
        <f t="shared" si="23"/>
        <v/>
      </c>
      <c r="AT103" s="4" t="str">
        <f t="shared" si="24"/>
        <v/>
      </c>
      <c r="AV103" s="25" t="str">
        <f>IF(G103="","",+"          ["&amp;TRIM(G103)&amp;"] ["&amp;TRIM(I103)&amp;"]"&amp;IF(H103="","","("&amp;H103&amp;")")&amp;" "&amp;TRIM(J103)&amp;IF(G106="","",","))</f>
        <v/>
      </c>
      <c r="AW103" s="25"/>
      <c r="AY103" s="102" t="str">
        <f t="shared" si="25"/>
        <v/>
      </c>
    </row>
    <row r="104" spans="2:51" ht="12.75">
      <c r="B104" s="18" t="str">
        <f t="shared" si="27"/>
        <v/>
      </c>
      <c r="C104" s="4"/>
      <c r="D104" s="4"/>
      <c r="E104" s="4"/>
      <c r="G104" s="4" t="str">
        <f t="shared" si="31"/>
        <v/>
      </c>
      <c r="H104" s="97" t="str">
        <f t="shared" si="29"/>
        <v/>
      </c>
      <c r="I104" s="4" t="str">
        <f t="shared" si="32"/>
        <v/>
      </c>
      <c r="J104" s="4" t="str">
        <f t="shared" si="33"/>
        <v/>
      </c>
      <c r="K104" s="4"/>
      <c r="L104" s="4"/>
      <c r="M104" s="68"/>
      <c r="N104" s="70"/>
      <c r="O104" s="24"/>
      <c r="P104" s="24"/>
      <c r="Q104" s="98" t="str">
        <f t="shared" si="34"/>
        <v/>
      </c>
      <c r="R104" s="124"/>
      <c r="S104" s="114" t="str">
        <f t="shared" si="26"/>
        <v/>
      </c>
      <c r="T104" s="121"/>
      <c r="U104" s="119"/>
      <c r="V104" s="400"/>
      <c r="W104" s="115"/>
      <c r="X104" s="115"/>
      <c r="Y104" s="121"/>
      <c r="Z104" s="114" t="str">
        <f t="shared" si="22"/>
        <v/>
      </c>
      <c r="AA104" s="114" t="str">
        <f t="shared" si="28"/>
        <v/>
      </c>
      <c r="AB104" s="182"/>
      <c r="AC104" s="255"/>
      <c r="AD104" s="255"/>
      <c r="AE104" s="255"/>
      <c r="AF104" s="255"/>
      <c r="AG104" s="255"/>
      <c r="AH104" s="255"/>
      <c r="AI104" s="255"/>
      <c r="AJ104" s="255"/>
      <c r="AK104" s="255"/>
      <c r="AL104" s="255"/>
      <c r="AM104" s="255"/>
      <c r="AN104" s="255"/>
      <c r="AO104" s="255"/>
      <c r="AP104" s="112"/>
      <c r="AQ104" s="112"/>
      <c r="AR104" s="112" t="str">
        <f t="shared" si="23"/>
        <v/>
      </c>
      <c r="AS104" s="112" t="str">
        <f t="shared" si="23"/>
        <v/>
      </c>
      <c r="AT104" s="4" t="str">
        <f t="shared" si="24"/>
        <v/>
      </c>
      <c r="AV104" s="25" t="str">
        <f t="shared" ref="AV104:AV115" si="35">IF(G104="","",+"          ["&amp;TRIM(G104)&amp;"] ["&amp;TRIM(I104)&amp;"]"&amp;IF(H104="","","("&amp;H104&amp;")")&amp;" "&amp;TRIM(J104)&amp;IF(G105="","",","))</f>
        <v/>
      </c>
      <c r="AW104" s="25"/>
      <c r="AY104" s="102" t="str">
        <f t="shared" si="25"/>
        <v/>
      </c>
    </row>
    <row r="105" spans="2:51" ht="12.75">
      <c r="B105" s="18" t="str">
        <f t="shared" si="27"/>
        <v/>
      </c>
      <c r="C105" s="4"/>
      <c r="D105" s="4"/>
      <c r="E105" s="4"/>
      <c r="G105" s="4" t="str">
        <f t="shared" si="31"/>
        <v/>
      </c>
      <c r="H105" s="97" t="str">
        <f t="shared" si="29"/>
        <v/>
      </c>
      <c r="I105" s="4" t="str">
        <f t="shared" si="32"/>
        <v/>
      </c>
      <c r="J105" s="4" t="str">
        <f t="shared" si="33"/>
        <v/>
      </c>
      <c r="K105" s="4"/>
      <c r="L105" s="4"/>
      <c r="M105" s="68"/>
      <c r="N105" s="70"/>
      <c r="O105" s="24"/>
      <c r="P105" s="24"/>
      <c r="Q105" s="98" t="str">
        <f t="shared" si="34"/>
        <v/>
      </c>
      <c r="R105" s="124"/>
      <c r="S105" s="114" t="str">
        <f t="shared" si="26"/>
        <v/>
      </c>
      <c r="T105" s="121"/>
      <c r="U105" s="119"/>
      <c r="V105" s="400"/>
      <c r="W105" s="115"/>
      <c r="X105" s="115"/>
      <c r="Y105" s="121"/>
      <c r="Z105" s="114" t="str">
        <f t="shared" si="22"/>
        <v/>
      </c>
      <c r="AA105" s="114" t="str">
        <f t="shared" si="28"/>
        <v/>
      </c>
      <c r="AB105" s="182"/>
      <c r="AC105" s="255"/>
      <c r="AD105" s="255"/>
      <c r="AE105" s="255"/>
      <c r="AF105" s="255"/>
      <c r="AG105" s="255"/>
      <c r="AH105" s="255"/>
      <c r="AI105" s="255"/>
      <c r="AJ105" s="255"/>
      <c r="AK105" s="255"/>
      <c r="AL105" s="255"/>
      <c r="AM105" s="255"/>
      <c r="AN105" s="255"/>
      <c r="AO105" s="255"/>
      <c r="AP105" s="112"/>
      <c r="AQ105" s="112"/>
      <c r="AR105" s="112" t="str">
        <f t="shared" si="23"/>
        <v/>
      </c>
      <c r="AS105" s="112" t="str">
        <f t="shared" si="23"/>
        <v/>
      </c>
      <c r="AT105" s="4" t="str">
        <f t="shared" si="24"/>
        <v/>
      </c>
      <c r="AV105" s="25" t="str">
        <f t="shared" si="35"/>
        <v/>
      </c>
      <c r="AW105" s="25"/>
      <c r="AY105" s="102" t="str">
        <f t="shared" si="25"/>
        <v/>
      </c>
    </row>
    <row r="106" spans="2:51" ht="12.75">
      <c r="B106" s="18" t="str">
        <f t="shared" si="27"/>
        <v/>
      </c>
      <c r="C106" s="4"/>
      <c r="D106" s="4"/>
      <c r="E106" s="4"/>
      <c r="G106" s="4" t="str">
        <f t="shared" si="31"/>
        <v/>
      </c>
      <c r="H106" s="97" t="str">
        <f t="shared" si="29"/>
        <v/>
      </c>
      <c r="I106" s="4" t="str">
        <f t="shared" si="32"/>
        <v/>
      </c>
      <c r="J106" s="4" t="str">
        <f t="shared" si="33"/>
        <v/>
      </c>
      <c r="K106" s="4"/>
      <c r="L106" s="4"/>
      <c r="M106" s="68"/>
      <c r="N106" s="70"/>
      <c r="O106" s="24"/>
      <c r="P106" s="24"/>
      <c r="Q106" s="98" t="str">
        <f t="shared" si="34"/>
        <v/>
      </c>
      <c r="R106" s="124"/>
      <c r="S106" s="114" t="str">
        <f t="shared" si="26"/>
        <v/>
      </c>
      <c r="T106" s="121"/>
      <c r="U106" s="119"/>
      <c r="V106" s="400"/>
      <c r="W106" s="115"/>
      <c r="X106" s="115"/>
      <c r="Y106" s="121"/>
      <c r="Z106" s="114" t="str">
        <f t="shared" si="22"/>
        <v/>
      </c>
      <c r="AA106" s="114" t="str">
        <f t="shared" si="28"/>
        <v/>
      </c>
      <c r="AB106" s="182"/>
      <c r="AC106" s="255"/>
      <c r="AD106" s="255"/>
      <c r="AE106" s="255"/>
      <c r="AF106" s="255"/>
      <c r="AG106" s="255"/>
      <c r="AH106" s="255"/>
      <c r="AI106" s="255"/>
      <c r="AJ106" s="255"/>
      <c r="AK106" s="255"/>
      <c r="AL106" s="255"/>
      <c r="AM106" s="255"/>
      <c r="AN106" s="255"/>
      <c r="AO106" s="255"/>
      <c r="AP106" s="112"/>
      <c r="AQ106" s="112"/>
      <c r="AR106" s="112" t="str">
        <f t="shared" si="23"/>
        <v/>
      </c>
      <c r="AS106" s="112" t="str">
        <f t="shared" si="23"/>
        <v/>
      </c>
      <c r="AT106" s="4" t="str">
        <f t="shared" si="24"/>
        <v/>
      </c>
      <c r="AV106" s="25" t="str">
        <f t="shared" si="35"/>
        <v/>
      </c>
      <c r="AW106" s="25"/>
      <c r="AY106" s="102" t="str">
        <f t="shared" si="25"/>
        <v/>
      </c>
    </row>
    <row r="107" spans="2:51" ht="12.75">
      <c r="B107" s="18" t="str">
        <f t="shared" si="27"/>
        <v/>
      </c>
      <c r="C107" s="4"/>
      <c r="D107" s="4"/>
      <c r="E107" s="4"/>
      <c r="G107" s="4" t="str">
        <f t="shared" si="31"/>
        <v/>
      </c>
      <c r="H107" s="97" t="str">
        <f t="shared" si="29"/>
        <v/>
      </c>
      <c r="I107" s="4" t="str">
        <f t="shared" si="32"/>
        <v/>
      </c>
      <c r="J107" s="4" t="str">
        <f t="shared" si="33"/>
        <v/>
      </c>
      <c r="K107" s="4"/>
      <c r="L107" s="4"/>
      <c r="M107" s="68"/>
      <c r="N107" s="70"/>
      <c r="O107" s="24"/>
      <c r="P107" s="24"/>
      <c r="Q107" s="98" t="str">
        <f t="shared" si="34"/>
        <v/>
      </c>
      <c r="R107" s="124"/>
      <c r="S107" s="114" t="str">
        <f t="shared" si="26"/>
        <v/>
      </c>
      <c r="T107" s="121"/>
      <c r="U107" s="119"/>
      <c r="V107" s="400"/>
      <c r="W107" s="115"/>
      <c r="X107" s="115"/>
      <c r="Y107" s="121"/>
      <c r="Z107" s="114" t="str">
        <f t="shared" si="22"/>
        <v/>
      </c>
      <c r="AA107" s="114" t="str">
        <f t="shared" si="28"/>
        <v/>
      </c>
      <c r="AB107" s="182"/>
      <c r="AC107" s="255"/>
      <c r="AD107" s="255"/>
      <c r="AE107" s="255"/>
      <c r="AF107" s="255"/>
      <c r="AG107" s="255"/>
      <c r="AH107" s="255"/>
      <c r="AI107" s="255"/>
      <c r="AJ107" s="255"/>
      <c r="AK107" s="255"/>
      <c r="AL107" s="255"/>
      <c r="AM107" s="255"/>
      <c r="AN107" s="255"/>
      <c r="AO107" s="255"/>
      <c r="AP107" s="112"/>
      <c r="AQ107" s="112"/>
      <c r="AR107" s="112" t="str">
        <f t="shared" si="23"/>
        <v/>
      </c>
      <c r="AS107" s="112" t="str">
        <f t="shared" si="23"/>
        <v/>
      </c>
      <c r="AT107" s="4" t="str">
        <f t="shared" si="24"/>
        <v/>
      </c>
      <c r="AV107" s="25" t="str">
        <f t="shared" si="35"/>
        <v/>
      </c>
      <c r="AW107" s="25"/>
      <c r="AY107" s="102" t="str">
        <f t="shared" si="25"/>
        <v/>
      </c>
    </row>
    <row r="108" spans="2:51" ht="12.75">
      <c r="B108" s="18" t="str">
        <f t="shared" si="27"/>
        <v/>
      </c>
      <c r="C108" s="4"/>
      <c r="D108" s="4"/>
      <c r="E108" s="4"/>
      <c r="G108" s="4" t="str">
        <f t="shared" si="31"/>
        <v/>
      </c>
      <c r="H108" s="97" t="str">
        <f t="shared" si="29"/>
        <v/>
      </c>
      <c r="I108" s="4" t="str">
        <f t="shared" si="32"/>
        <v/>
      </c>
      <c r="J108" s="4" t="str">
        <f t="shared" si="33"/>
        <v/>
      </c>
      <c r="K108" s="4"/>
      <c r="L108" s="4"/>
      <c r="M108" s="68"/>
      <c r="N108" s="70"/>
      <c r="O108" s="24"/>
      <c r="P108" s="24"/>
      <c r="Q108" s="98" t="str">
        <f t="shared" si="34"/>
        <v/>
      </c>
      <c r="R108" s="124"/>
      <c r="S108" s="114" t="str">
        <f t="shared" si="26"/>
        <v/>
      </c>
      <c r="T108" s="121"/>
      <c r="U108" s="119"/>
      <c r="V108" s="400"/>
      <c r="W108" s="115"/>
      <c r="X108" s="115"/>
      <c r="Y108" s="121"/>
      <c r="Z108" s="114" t="str">
        <f t="shared" si="22"/>
        <v/>
      </c>
      <c r="AA108" s="114" t="str">
        <f t="shared" si="28"/>
        <v/>
      </c>
      <c r="AB108" s="182"/>
      <c r="AC108" s="255"/>
      <c r="AD108" s="255"/>
      <c r="AE108" s="255"/>
      <c r="AF108" s="255"/>
      <c r="AG108" s="255"/>
      <c r="AH108" s="255"/>
      <c r="AI108" s="255"/>
      <c r="AJ108" s="255"/>
      <c r="AK108" s="255"/>
      <c r="AL108" s="255"/>
      <c r="AM108" s="255"/>
      <c r="AN108" s="255"/>
      <c r="AO108" s="255"/>
      <c r="AP108" s="112"/>
      <c r="AQ108" s="112"/>
      <c r="AR108" s="112" t="str">
        <f t="shared" si="23"/>
        <v/>
      </c>
      <c r="AS108" s="112" t="str">
        <f t="shared" si="23"/>
        <v/>
      </c>
      <c r="AT108" s="4" t="str">
        <f t="shared" si="24"/>
        <v/>
      </c>
      <c r="AV108" s="25" t="str">
        <f t="shared" si="35"/>
        <v/>
      </c>
      <c r="AW108" s="25"/>
      <c r="AY108" s="102" t="str">
        <f t="shared" si="25"/>
        <v/>
      </c>
    </row>
    <row r="109" spans="2:51" ht="12.75">
      <c r="B109" s="18" t="str">
        <f t="shared" si="27"/>
        <v/>
      </c>
      <c r="C109" s="4"/>
      <c r="D109" s="4"/>
      <c r="E109" s="4"/>
      <c r="G109" s="4" t="str">
        <f t="shared" si="31"/>
        <v/>
      </c>
      <c r="H109" s="97" t="str">
        <f t="shared" si="29"/>
        <v/>
      </c>
      <c r="I109" s="4" t="str">
        <f t="shared" si="32"/>
        <v/>
      </c>
      <c r="J109" s="4" t="str">
        <f t="shared" si="33"/>
        <v/>
      </c>
      <c r="K109" s="4"/>
      <c r="L109" s="4"/>
      <c r="M109" s="68"/>
      <c r="N109" s="70"/>
      <c r="O109" s="24"/>
      <c r="P109" s="24"/>
      <c r="Q109" s="98" t="str">
        <f t="shared" si="34"/>
        <v/>
      </c>
      <c r="R109" s="124"/>
      <c r="S109" s="114" t="str">
        <f t="shared" si="26"/>
        <v/>
      </c>
      <c r="T109" s="121"/>
      <c r="U109" s="119"/>
      <c r="V109" s="400"/>
      <c r="W109" s="115"/>
      <c r="X109" s="115"/>
      <c r="Y109" s="121"/>
      <c r="Z109" s="114" t="str">
        <f t="shared" si="22"/>
        <v/>
      </c>
      <c r="AA109" s="114" t="str">
        <f t="shared" si="28"/>
        <v/>
      </c>
      <c r="AB109" s="182"/>
      <c r="AC109" s="255"/>
      <c r="AD109" s="255"/>
      <c r="AE109" s="255"/>
      <c r="AF109" s="255"/>
      <c r="AG109" s="255"/>
      <c r="AH109" s="255"/>
      <c r="AI109" s="255"/>
      <c r="AJ109" s="255"/>
      <c r="AK109" s="255"/>
      <c r="AL109" s="255"/>
      <c r="AM109" s="255"/>
      <c r="AN109" s="255"/>
      <c r="AO109" s="255"/>
      <c r="AP109" s="112"/>
      <c r="AQ109" s="112"/>
      <c r="AR109" s="112" t="str">
        <f t="shared" si="23"/>
        <v/>
      </c>
      <c r="AS109" s="112" t="str">
        <f t="shared" si="23"/>
        <v/>
      </c>
      <c r="AT109" s="4" t="str">
        <f t="shared" si="24"/>
        <v/>
      </c>
      <c r="AV109" s="25" t="str">
        <f t="shared" si="35"/>
        <v/>
      </c>
      <c r="AW109" s="25"/>
      <c r="AY109" s="102" t="str">
        <f t="shared" si="25"/>
        <v/>
      </c>
    </row>
    <row r="110" spans="2:51" ht="12.75">
      <c r="B110" s="18" t="str">
        <f t="shared" si="27"/>
        <v/>
      </c>
      <c r="C110" s="4"/>
      <c r="D110" s="4"/>
      <c r="E110" s="4"/>
      <c r="G110" s="4" t="str">
        <f t="shared" si="31"/>
        <v/>
      </c>
      <c r="H110" s="97" t="str">
        <f t="shared" si="29"/>
        <v/>
      </c>
      <c r="I110" s="4" t="str">
        <f t="shared" si="32"/>
        <v/>
      </c>
      <c r="J110" s="4" t="str">
        <f t="shared" si="33"/>
        <v/>
      </c>
      <c r="K110" s="4"/>
      <c r="L110" s="4"/>
      <c r="M110" s="68"/>
      <c r="N110" s="70"/>
      <c r="O110" s="24"/>
      <c r="P110" s="24"/>
      <c r="Q110" s="98" t="str">
        <f t="shared" si="34"/>
        <v/>
      </c>
      <c r="R110" s="124"/>
      <c r="S110" s="114" t="str">
        <f t="shared" si="26"/>
        <v/>
      </c>
      <c r="T110" s="121"/>
      <c r="U110" s="119"/>
      <c r="V110" s="400"/>
      <c r="W110" s="115"/>
      <c r="X110" s="115"/>
      <c r="Y110" s="121"/>
      <c r="Z110" s="114" t="str">
        <f t="shared" si="22"/>
        <v/>
      </c>
      <c r="AA110" s="114" t="str">
        <f t="shared" si="28"/>
        <v/>
      </c>
      <c r="AB110" s="182"/>
      <c r="AC110" s="255"/>
      <c r="AD110" s="255"/>
      <c r="AE110" s="255"/>
      <c r="AF110" s="255"/>
      <c r="AG110" s="255"/>
      <c r="AH110" s="255"/>
      <c r="AI110" s="255"/>
      <c r="AJ110" s="255"/>
      <c r="AK110" s="255"/>
      <c r="AL110" s="255"/>
      <c r="AM110" s="255"/>
      <c r="AN110" s="255"/>
      <c r="AO110" s="255"/>
      <c r="AP110" s="112"/>
      <c r="AQ110" s="112"/>
      <c r="AR110" s="112" t="str">
        <f t="shared" si="23"/>
        <v/>
      </c>
      <c r="AS110" s="112" t="str">
        <f t="shared" si="23"/>
        <v/>
      </c>
      <c r="AT110" s="4" t="str">
        <f t="shared" si="24"/>
        <v/>
      </c>
      <c r="AV110" s="25" t="str">
        <f t="shared" si="35"/>
        <v/>
      </c>
      <c r="AW110" s="25"/>
      <c r="AY110" s="102" t="str">
        <f t="shared" si="25"/>
        <v/>
      </c>
    </row>
    <row r="111" spans="2:51" ht="12.75">
      <c r="B111" s="18" t="str">
        <f t="shared" si="27"/>
        <v/>
      </c>
      <c r="C111" s="4"/>
      <c r="D111" s="4"/>
      <c r="E111" s="4"/>
      <c r="G111" s="4" t="str">
        <f t="shared" si="31"/>
        <v/>
      </c>
      <c r="H111" s="97" t="str">
        <f t="shared" si="29"/>
        <v/>
      </c>
      <c r="I111" s="4" t="str">
        <f t="shared" si="32"/>
        <v/>
      </c>
      <c r="J111" s="4" t="str">
        <f t="shared" si="33"/>
        <v/>
      </c>
      <c r="K111" s="4"/>
      <c r="L111" s="4"/>
      <c r="M111" s="68"/>
      <c r="N111" s="70"/>
      <c r="O111" s="24"/>
      <c r="P111" s="24"/>
      <c r="Q111" s="98" t="str">
        <f t="shared" si="34"/>
        <v/>
      </c>
      <c r="R111" s="124"/>
      <c r="S111" s="114" t="str">
        <f t="shared" si="26"/>
        <v/>
      </c>
      <c r="T111" s="121"/>
      <c r="U111" s="119"/>
      <c r="V111" s="400"/>
      <c r="W111" s="115"/>
      <c r="X111" s="115"/>
      <c r="Y111" s="121"/>
      <c r="Z111" s="114" t="str">
        <f t="shared" si="22"/>
        <v/>
      </c>
      <c r="AA111" s="114" t="str">
        <f t="shared" si="28"/>
        <v/>
      </c>
      <c r="AB111" s="182"/>
      <c r="AC111" s="255"/>
      <c r="AD111" s="255"/>
      <c r="AE111" s="255"/>
      <c r="AF111" s="255"/>
      <c r="AG111" s="255"/>
      <c r="AH111" s="255"/>
      <c r="AI111" s="255"/>
      <c r="AJ111" s="255"/>
      <c r="AK111" s="255"/>
      <c r="AL111" s="255"/>
      <c r="AM111" s="255"/>
      <c r="AN111" s="255"/>
      <c r="AO111" s="255"/>
      <c r="AP111" s="112"/>
      <c r="AQ111" s="112"/>
      <c r="AR111" s="112" t="str">
        <f t="shared" si="23"/>
        <v/>
      </c>
      <c r="AS111" s="112" t="str">
        <f t="shared" si="23"/>
        <v/>
      </c>
      <c r="AT111" s="4" t="str">
        <f t="shared" si="24"/>
        <v/>
      </c>
      <c r="AV111" s="25" t="str">
        <f t="shared" si="35"/>
        <v/>
      </c>
      <c r="AW111" s="25"/>
      <c r="AY111" s="102" t="str">
        <f t="shared" si="25"/>
        <v/>
      </c>
    </row>
    <row r="112" spans="2:51" ht="12.75">
      <c r="B112" s="18" t="str">
        <f t="shared" si="27"/>
        <v/>
      </c>
      <c r="C112" s="4"/>
      <c r="D112" s="4"/>
      <c r="E112" s="4"/>
      <c r="G112" s="4" t="str">
        <f t="shared" si="31"/>
        <v/>
      </c>
      <c r="H112" s="97" t="str">
        <f t="shared" si="29"/>
        <v/>
      </c>
      <c r="I112" s="4" t="str">
        <f t="shared" si="32"/>
        <v/>
      </c>
      <c r="J112" s="4" t="str">
        <f t="shared" si="33"/>
        <v/>
      </c>
      <c r="K112" s="4"/>
      <c r="L112" s="4"/>
      <c r="M112" s="68"/>
      <c r="N112" s="70"/>
      <c r="O112" s="24"/>
      <c r="P112" s="24"/>
      <c r="Q112" s="98" t="str">
        <f t="shared" si="34"/>
        <v/>
      </c>
      <c r="R112" s="124"/>
      <c r="S112" s="114" t="str">
        <f t="shared" si="26"/>
        <v/>
      </c>
      <c r="T112" s="121"/>
      <c r="U112" s="119"/>
      <c r="V112" s="400"/>
      <c r="W112" s="115"/>
      <c r="X112" s="115"/>
      <c r="Y112" s="121"/>
      <c r="Z112" s="114" t="str">
        <f t="shared" si="22"/>
        <v/>
      </c>
      <c r="AA112" s="114" t="str">
        <f t="shared" si="28"/>
        <v/>
      </c>
      <c r="AB112" s="182"/>
      <c r="AC112" s="255"/>
      <c r="AD112" s="255"/>
      <c r="AE112" s="255"/>
      <c r="AF112" s="255"/>
      <c r="AG112" s="255"/>
      <c r="AH112" s="255"/>
      <c r="AI112" s="255"/>
      <c r="AJ112" s="255"/>
      <c r="AK112" s="255"/>
      <c r="AL112" s="255"/>
      <c r="AM112" s="255"/>
      <c r="AN112" s="255"/>
      <c r="AO112" s="255"/>
      <c r="AP112" s="112"/>
      <c r="AQ112" s="112"/>
      <c r="AR112" s="112" t="str">
        <f t="shared" si="23"/>
        <v/>
      </c>
      <c r="AS112" s="112" t="str">
        <f t="shared" si="23"/>
        <v/>
      </c>
      <c r="AT112" s="4" t="str">
        <f t="shared" si="24"/>
        <v/>
      </c>
      <c r="AV112" s="25" t="str">
        <f t="shared" si="35"/>
        <v/>
      </c>
      <c r="AW112" s="25"/>
      <c r="AY112" s="102" t="str">
        <f t="shared" si="25"/>
        <v/>
      </c>
    </row>
    <row r="113" spans="2:51" ht="12.75">
      <c r="B113" s="18" t="str">
        <f t="shared" si="27"/>
        <v/>
      </c>
      <c r="C113" s="4"/>
      <c r="D113" s="4"/>
      <c r="E113" s="4"/>
      <c r="G113" s="4" t="str">
        <f t="shared" si="31"/>
        <v/>
      </c>
      <c r="H113" s="97" t="str">
        <f t="shared" si="29"/>
        <v/>
      </c>
      <c r="I113" s="4" t="str">
        <f t="shared" si="32"/>
        <v/>
      </c>
      <c r="J113" s="4" t="str">
        <f t="shared" si="33"/>
        <v/>
      </c>
      <c r="K113" s="4"/>
      <c r="L113" s="4"/>
      <c r="M113" s="68"/>
      <c r="N113" s="70"/>
      <c r="O113" s="24"/>
      <c r="P113" s="24"/>
      <c r="Q113" s="98" t="str">
        <f t="shared" si="34"/>
        <v/>
      </c>
      <c r="R113" s="124"/>
      <c r="S113" s="114" t="str">
        <f t="shared" si="26"/>
        <v/>
      </c>
      <c r="T113" s="121"/>
      <c r="U113" s="119"/>
      <c r="V113" s="400"/>
      <c r="W113" s="115"/>
      <c r="X113" s="115"/>
      <c r="Y113" s="121"/>
      <c r="Z113" s="114" t="str">
        <f t="shared" si="22"/>
        <v/>
      </c>
      <c r="AA113" s="114" t="str">
        <f t="shared" si="28"/>
        <v/>
      </c>
      <c r="AB113" s="182"/>
      <c r="AC113" s="255"/>
      <c r="AD113" s="255"/>
      <c r="AE113" s="255"/>
      <c r="AF113" s="255"/>
      <c r="AG113" s="255"/>
      <c r="AH113" s="255"/>
      <c r="AI113" s="255"/>
      <c r="AJ113" s="255"/>
      <c r="AK113" s="255"/>
      <c r="AL113" s="255"/>
      <c r="AM113" s="255"/>
      <c r="AN113" s="255"/>
      <c r="AO113" s="255"/>
      <c r="AP113" s="112"/>
      <c r="AQ113" s="112"/>
      <c r="AR113" s="112" t="str">
        <f t="shared" si="23"/>
        <v/>
      </c>
      <c r="AS113" s="112" t="str">
        <f t="shared" si="23"/>
        <v/>
      </c>
      <c r="AT113" s="4" t="str">
        <f t="shared" si="24"/>
        <v/>
      </c>
      <c r="AV113" s="25" t="str">
        <f t="shared" si="35"/>
        <v/>
      </c>
      <c r="AW113" s="25"/>
      <c r="AY113" s="102" t="str">
        <f t="shared" si="25"/>
        <v/>
      </c>
    </row>
    <row r="114" spans="2:51" ht="12.75">
      <c r="B114" s="18" t="str">
        <f t="shared" si="27"/>
        <v/>
      </c>
      <c r="C114" s="4"/>
      <c r="D114" s="4"/>
      <c r="E114" s="4"/>
      <c r="G114" s="4" t="str">
        <f t="shared" si="31"/>
        <v/>
      </c>
      <c r="H114" s="97" t="str">
        <f t="shared" si="29"/>
        <v/>
      </c>
      <c r="I114" s="4" t="str">
        <f t="shared" si="32"/>
        <v/>
      </c>
      <c r="J114" s="4" t="str">
        <f t="shared" si="33"/>
        <v/>
      </c>
      <c r="K114" s="4"/>
      <c r="L114" s="4"/>
      <c r="M114" s="68"/>
      <c r="N114" s="70"/>
      <c r="O114" s="24"/>
      <c r="P114" s="24"/>
      <c r="Q114" s="98" t="str">
        <f t="shared" si="34"/>
        <v/>
      </c>
      <c r="R114" s="124"/>
      <c r="S114" s="114" t="str">
        <f t="shared" si="26"/>
        <v/>
      </c>
      <c r="T114" s="121"/>
      <c r="U114" s="119"/>
      <c r="V114" s="400"/>
      <c r="W114" s="115"/>
      <c r="X114" s="115"/>
      <c r="Y114" s="121"/>
      <c r="Z114" s="114" t="str">
        <f t="shared" si="22"/>
        <v/>
      </c>
      <c r="AA114" s="114" t="str">
        <f t="shared" si="28"/>
        <v/>
      </c>
      <c r="AB114" s="182"/>
      <c r="AC114" s="255"/>
      <c r="AD114" s="255"/>
      <c r="AE114" s="255"/>
      <c r="AF114" s="255"/>
      <c r="AG114" s="255"/>
      <c r="AH114" s="255"/>
      <c r="AI114" s="255"/>
      <c r="AJ114" s="255"/>
      <c r="AK114" s="255"/>
      <c r="AL114" s="255"/>
      <c r="AM114" s="255"/>
      <c r="AN114" s="255"/>
      <c r="AO114" s="255"/>
      <c r="AP114" s="112"/>
      <c r="AQ114" s="112"/>
      <c r="AR114" s="112" t="str">
        <f t="shared" si="23"/>
        <v/>
      </c>
      <c r="AS114" s="112" t="str">
        <f t="shared" si="23"/>
        <v/>
      </c>
      <c r="AT114" s="4" t="str">
        <f t="shared" si="24"/>
        <v/>
      </c>
      <c r="AV114" s="25" t="str">
        <f t="shared" si="35"/>
        <v/>
      </c>
      <c r="AW114" s="25"/>
      <c r="AY114" s="102" t="str">
        <f t="shared" si="25"/>
        <v/>
      </c>
    </row>
    <row r="115" spans="2:51" ht="12.75">
      <c r="B115" s="18" t="str">
        <f t="shared" si="27"/>
        <v/>
      </c>
      <c r="C115" s="4"/>
      <c r="D115" s="4"/>
      <c r="E115" s="4"/>
      <c r="G115" s="4" t="str">
        <f t="shared" si="31"/>
        <v/>
      </c>
      <c r="H115" s="97" t="str">
        <f t="shared" si="29"/>
        <v/>
      </c>
      <c r="I115" s="4" t="str">
        <f t="shared" si="32"/>
        <v/>
      </c>
      <c r="J115" s="4" t="str">
        <f t="shared" si="33"/>
        <v/>
      </c>
      <c r="K115" s="4"/>
      <c r="L115" s="4"/>
      <c r="M115" s="68"/>
      <c r="N115" s="70"/>
      <c r="O115" s="24"/>
      <c r="P115" s="24"/>
      <c r="Q115" s="98" t="str">
        <f t="shared" si="34"/>
        <v/>
      </c>
      <c r="R115" s="124"/>
      <c r="S115" s="114" t="str">
        <f t="shared" si="26"/>
        <v/>
      </c>
      <c r="T115" s="121"/>
      <c r="U115" s="119"/>
      <c r="V115" s="400"/>
      <c r="W115" s="115"/>
      <c r="X115" s="115"/>
      <c r="Y115" s="121"/>
      <c r="Z115" s="114" t="str">
        <f t="shared" si="22"/>
        <v/>
      </c>
      <c r="AA115" s="114" t="str">
        <f t="shared" si="28"/>
        <v/>
      </c>
      <c r="AB115" s="182"/>
      <c r="AC115" s="255"/>
      <c r="AD115" s="255"/>
      <c r="AE115" s="255"/>
      <c r="AF115" s="255"/>
      <c r="AG115" s="255"/>
      <c r="AH115" s="255"/>
      <c r="AI115" s="255"/>
      <c r="AJ115" s="255"/>
      <c r="AK115" s="255"/>
      <c r="AL115" s="255"/>
      <c r="AM115" s="255"/>
      <c r="AN115" s="255"/>
      <c r="AO115" s="255"/>
      <c r="AP115" s="112"/>
      <c r="AQ115" s="112"/>
      <c r="AR115" s="112" t="str">
        <f t="shared" si="23"/>
        <v/>
      </c>
      <c r="AS115" s="112" t="str">
        <f t="shared" si="23"/>
        <v/>
      </c>
      <c r="AT115" s="4" t="str">
        <f t="shared" si="24"/>
        <v/>
      </c>
      <c r="AV115" s="25" t="str">
        <f t="shared" si="35"/>
        <v/>
      </c>
      <c r="AW115" s="25"/>
      <c r="AY115" s="102" t="str">
        <f t="shared" si="25"/>
        <v/>
      </c>
    </row>
    <row r="116" spans="2:51">
      <c r="AT116" s="3" t="str">
        <f t="shared" si="24"/>
        <v/>
      </c>
      <c r="AV116" s="26"/>
      <c r="AW116" s="25"/>
      <c r="AY116" s="102" t="str">
        <f t="shared" si="25"/>
        <v/>
      </c>
    </row>
    <row r="117" spans="2:51">
      <c r="B117" s="10" t="s">
        <v>23</v>
      </c>
      <c r="AV117" s="26"/>
      <c r="AW117" s="25"/>
    </row>
    <row r="118" spans="2:51">
      <c r="B118" s="16" t="s">
        <v>17</v>
      </c>
      <c r="C118" s="20" t="str">
        <f>+"By"&amp;D120</f>
        <v>By</v>
      </c>
      <c r="D118" s="21" t="str">
        <f>SUBSTITUTE(SUBSTITUTE(SUBSTITUTE(SUBSTITUTE(SUBSTITUTE(SUBSTITUTE(SUBSTITUTE(C118," ",""),".",""),"&amp;",""),"(",""),")",""),",",""),"/","")&amp;"_"&amp;TRIM(TEXT(C7,"###"))</f>
        <v>By_</v>
      </c>
      <c r="E118" s="7"/>
      <c r="S118" s="219" t="s">
        <v>747</v>
      </c>
      <c r="AV118" s="25" t="str">
        <f>+" CONSTRAINT ["&amp;D118&amp;"] PRIMARY KEY NONCLUSTERED "</f>
        <v xml:space="preserve"> CONSTRAINT [By_]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6">IFERROR(INDEX($G$16:$G$115,C120),"")</f>
        <v/>
      </c>
      <c r="E120" s="9" t="s">
        <v>5</v>
      </c>
      <c r="G120" s="4" t="str">
        <f>CHAR(34)&amp;D120&amp;" LIKE "&amp;H120&amp;"%{0}%"&amp;H120&amp;CHAR(34)&amp;","</f>
        <v>" LIKE %{0}%",</v>
      </c>
      <c r="H120" s="3" t="str">
        <f>IF(IFERROR(INDEX($I$16:$I$115,C120),"")="varchar","'","")</f>
        <v/>
      </c>
      <c r="S120" s="218" t="str">
        <f ca="1">UPPER(RIGHT(T2,1)&amp;V3&amp;MID(T2,2,1)&amp;V3&amp;MID(T2,5,1)&amp;LEFT(T2,1)&amp;C7)</f>
        <v>EBMT</v>
      </c>
      <c r="T120" s="218">
        <f>+C8</f>
        <v>0</v>
      </c>
      <c r="U120" s="442" t="str">
        <f>+D120</f>
        <v/>
      </c>
      <c r="V120" s="443" t="str">
        <f>+C10</f>
        <v>c6940ca0-a409-4cf4-9ef6-06c842c253c1</v>
      </c>
      <c r="W120" s="444"/>
      <c r="AV120" s="25" t="str">
        <f t="shared" ref="AV120:AV126" si="37">+IF(D120="","","          ["&amp;D120&amp;"] "&amp;IF(TRIM(E120)="Ascending","ASC","DES")&amp;IF(D121="","",","))</f>
        <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23" t="s">
        <v>449</v>
      </c>
      <c r="AV122" s="25" t="str">
        <f t="shared" si="37"/>
        <v/>
      </c>
      <c r="AW122" s="26"/>
    </row>
    <row r="123" spans="2:51">
      <c r="B123" s="18" t="str">
        <f t="shared" si="38"/>
        <v/>
      </c>
      <c r="C123" s="9"/>
      <c r="D123" s="19" t="str">
        <f t="shared" si="36"/>
        <v/>
      </c>
      <c r="E123" s="9"/>
      <c r="G123" s="4"/>
      <c r="S123" s="224" t="s">
        <v>310</v>
      </c>
      <c r="T123" s="224" t="s">
        <v>357</v>
      </c>
      <c r="U123" s="224" t="s">
        <v>358</v>
      </c>
      <c r="V123" s="224" t="s">
        <v>354</v>
      </c>
      <c r="W123" s="224" t="s">
        <v>355</v>
      </c>
      <c r="X123" s="224" t="s">
        <v>356</v>
      </c>
      <c r="Y123" s="224" t="s">
        <v>364</v>
      </c>
      <c r="Z123" s="224" t="s">
        <v>395</v>
      </c>
      <c r="AV123" s="25" t="str">
        <f t="shared" si="37"/>
        <v/>
      </c>
      <c r="AW123" s="26"/>
    </row>
    <row r="124" spans="2:51">
      <c r="B124" s="18" t="str">
        <f t="shared" si="38"/>
        <v/>
      </c>
      <c r="C124" s="9"/>
      <c r="D124" s="19" t="str">
        <f t="shared" si="36"/>
        <v/>
      </c>
      <c r="E124" s="9"/>
      <c r="G124" s="4"/>
      <c r="S124" s="182"/>
      <c r="T124" s="182"/>
      <c r="U124" s="182">
        <f>+E8</f>
        <v>0</v>
      </c>
      <c r="V124" s="182"/>
      <c r="W124" s="182"/>
      <c r="X124" s="182" t="str">
        <f ca="1">"./"&amp;V2</f>
        <v>./EBMT.html</v>
      </c>
      <c r="Y124" s="182" t="s">
        <v>831</v>
      </c>
      <c r="Z124" s="218" t="str">
        <f ca="1">+S120</f>
        <v>EBMT</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"c6940ca0-a409-4cf4-9ef6-06c842c253c1",</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v>
      </c>
      <c r="C137" s="102"/>
      <c r="D137" s="102"/>
      <c r="E137" s="102"/>
      <c r="F137" s="102"/>
      <c r="G137" s="102"/>
      <c r="H137" s="102"/>
      <c r="I137" s="102"/>
      <c r="J137" s="102"/>
      <c r="K137" s="102"/>
      <c r="L137" s="102"/>
      <c r="M137" s="102"/>
    </row>
    <row r="138" spans="2:49">
      <c r="B138" s="211" t="str">
        <f>REPT(" ",6)&amp;CHAR(34)&amp;"QueryStr"&amp;CHAR(34)&amp;": "&amp;G120</f>
        <v xml:space="preserve">      "QueryStr": "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"b18e9f22-2069-4f35-9739-4d7f976335eb",</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4B6AB280-A03E-425E-9E9A-58F417A995E3}">
      <formula1>aBoolean</formula1>
    </dataValidation>
    <dataValidation type="list" showInputMessage="1" showErrorMessage="1" sqref="U16:U115" xr:uid="{3F247DC2-3BB4-455F-84B5-200F3F9330F3}">
      <formula1>aDataType</formula1>
    </dataValidation>
    <dataValidation type="list" showInputMessage="1" showErrorMessage="1" sqref="V16:V115" xr:uid="{E6AE7927-A938-4489-A9BD-71DC2F639F16}">
      <formula1>aFormat</formula1>
    </dataValidation>
    <dataValidation type="list" allowBlank="1" showInputMessage="1" showErrorMessage="1" sqref="AB16:AB115" xr:uid="{A554DA16-C80C-49CB-86B7-65E0C26DD1CB}">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B70F8C43-674B-4C94-AEA8-E9C4DA717F99}">
          <x14:formula1>
            <xm:f>Variables!$B$22:$B$25</xm:f>
          </x14:formula1>
          <xm:sqref>E6</xm:sqref>
        </x14:dataValidation>
        <x14:dataValidation type="list" allowBlank="1" showInputMessage="1" showErrorMessage="1" xr:uid="{0D83D40B-40CD-45D4-8AFA-FFC5C643DE85}">
          <x14:formula1>
            <xm:f>Variables!$E$17:$E$22</xm:f>
          </x14:formula1>
          <xm:sqref>C6</xm:sqref>
        </x14:dataValidation>
        <x14:dataValidation type="list" allowBlank="1" showInputMessage="1" showErrorMessage="1" xr:uid="{7ACF9AB0-9B86-4498-979E-C5D33A8E6EBB}">
          <x14:formula1>
            <xm:f>Variables!$I$28:$I$35</xm:f>
          </x14:formula1>
          <xm:sqref>T6</xm:sqref>
        </x14:dataValidation>
        <x14:dataValidation type="list" allowBlank="1" showInputMessage="1" showErrorMessage="1" xr:uid="{3FEDE7E4-5654-48D0-B7B0-D33A5236967F}">
          <x14:formula1>
            <xm:f>Variables!$G$6:$G$8</xm:f>
          </x14:formula1>
          <xm:sqref>T5</xm:sqref>
        </x14:dataValidation>
        <x14:dataValidation type="list" allowBlank="1" showInputMessage="1" showErrorMessage="1" xr:uid="{32B01F53-435A-4D6E-807D-3018962B07AD}">
          <x14:formula1>
            <xm:f>Variables!$G$12:$G$14</xm:f>
          </x14:formula1>
          <xm:sqref>AA16:AA115</xm:sqref>
        </x14:dataValidation>
        <x14:dataValidation type="list" showInputMessage="1" showErrorMessage="1" xr:uid="{4B77DCEB-874E-4423-813F-EABF13BAB013}">
          <x14:formula1>
            <xm:f>Variables!$G$17:$G$22</xm:f>
          </x14:formula1>
          <xm:sqref>T8:T10</xm:sqref>
        </x14:dataValidation>
        <x14:dataValidation type="list" allowBlank="1" showInputMessage="1" showErrorMessage="1" xr:uid="{BEDC98C0-7AD3-44F1-8CBD-EC42B19EAD12}">
          <x14:formula1>
            <xm:f>Variables!E$28:E$34</xm:f>
          </x14:formula1>
          <xm:sqref>AJ16:AJ115</xm:sqref>
        </x14:dataValidation>
        <x14:dataValidation type="list" allowBlank="1" showInputMessage="1" showErrorMessage="1" xr:uid="{FC5BBFC9-6BD3-4795-A1A6-706E2E3422BF}">
          <x14:formula1>
            <xm:f>Variables!E$28:E$34</xm:f>
          </x14:formula1>
          <xm:sqref>AM16:AM115</xm:sqref>
        </x14:dataValidation>
        <x14:dataValidation type="list" allowBlank="1" showInputMessage="1" showErrorMessage="1" xr:uid="{F2FFC7C1-9D0D-48BB-B7B0-8390F8D03409}">
          <x14:formula1>
            <xm:f>Variables!G$38:G$45</xm:f>
          </x14:formula1>
          <xm:sqref>X5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7C175-F29E-4CCE-BCB7-BEAC53CBC5DA}">
  <sheetPr codeName="Sheet33">
    <tabColor theme="4" tint="0.79998168889431442"/>
  </sheetPr>
  <dimension ref="B1:AY174"/>
  <sheetViews>
    <sheetView showGridLines="0" workbookViewId="0">
      <pane xSplit="6" ySplit="15" topLeftCell="G107" activePane="bottomRight" state="frozen"/>
      <selection activeCell="U124" sqref="U124"/>
      <selection pane="topRight" activeCell="U124" sqref="U124"/>
      <selection pane="bottomLeft" activeCell="U124" sqref="U124"/>
      <selection pane="bottomRight" activeCell="U124" sqref="U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5.7109375" style="110" customWidth="1"/>
    <col min="21" max="21" width="15.140625" style="110" customWidth="1"/>
    <col min="22" max="22" width="17.85546875" style="110" customWidth="1"/>
    <col min="23" max="23" width="13.5703125" style="110" bestFit="1" customWidth="1"/>
    <col min="24" max="24" width="14.5703125" style="110" customWidth="1"/>
    <col min="25" max="25" width="10.140625" style="110" bestFit="1" customWidth="1"/>
    <col min="26" max="26" width="8.85546875" style="117" customWidth="1"/>
    <col min="27" max="27" width="8.7109375" style="117" bestFit="1" customWidth="1"/>
    <col min="28"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MID(CELL("filename",A1),FIND("]",CELL("filename",A1))+1,255)</f>
        <v>MENU</v>
      </c>
      <c r="U2" s="197" t="s">
        <v>718</v>
      </c>
      <c r="V2" s="183" t="str">
        <f ca="1">RIGHT(T2,1)&amp;V3&amp;MID(T2,2,1)&amp;V3&amp;MID(T2,5,1)&amp;LEFT(T2,1)&amp;C7&amp;".html"</f>
        <v>UEM9001.html</v>
      </c>
      <c r="W2" s="197" t="s">
        <v>791</v>
      </c>
      <c r="X2" s="188" t="s">
        <v>345</v>
      </c>
      <c r="AV2" s="25" t="str">
        <f>+"USE "&amp;TRIM(C5)</f>
        <v>USE XOLappsetup</v>
      </c>
      <c r="AW2" s="25"/>
    </row>
    <row r="3" spans="2:51">
      <c r="B3" s="189" t="s">
        <v>452</v>
      </c>
      <c r="C3" s="83" t="str">
        <f>+DBTableList!G5</f>
        <v>http://wikran-w10:8081</v>
      </c>
      <c r="D3" s="190" t="s">
        <v>701</v>
      </c>
      <c r="E3" s="4" t="str">
        <f>+DBTableList!$G$4</f>
        <v>XOL</v>
      </c>
      <c r="I3" s="171"/>
      <c r="J3" s="171"/>
      <c r="U3" s="196" t="s">
        <v>720</v>
      </c>
      <c r="V3" s="182"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4456</v>
      </c>
      <c r="D5" s="190" t="s">
        <v>368</v>
      </c>
      <c r="E5" s="4" t="str">
        <f>+DBTableList!$G$4</f>
        <v>XOL</v>
      </c>
      <c r="S5" s="184" t="s">
        <v>717</v>
      </c>
      <c r="T5" s="187" t="s">
        <v>444</v>
      </c>
      <c r="U5" s="186" t="s">
        <v>343</v>
      </c>
      <c r="V5" s="183" t="str">
        <f>CHAR(34)&amp;E8&amp;" Info"&amp;CHAR(34)</f>
        <v>"Menu Management, Program setup,Rights Setup Info"</v>
      </c>
      <c r="W5" s="185"/>
      <c r="X5" s="183"/>
      <c r="AV5" s="26" t="s">
        <v>1</v>
      </c>
      <c r="AW5" s="25"/>
    </row>
    <row r="6" spans="2:51">
      <c r="B6" s="192" t="s">
        <v>10</v>
      </c>
      <c r="C6" s="4" t="s">
        <v>703</v>
      </c>
      <c r="D6" s="191" t="s">
        <v>388</v>
      </c>
      <c r="E6" s="4" t="s">
        <v>383</v>
      </c>
      <c r="S6" s="185" t="s">
        <v>430</v>
      </c>
      <c r="T6" s="188" t="s">
        <v>422</v>
      </c>
      <c r="U6" s="185" t="s">
        <v>423</v>
      </c>
      <c r="V6" s="188" t="s">
        <v>334</v>
      </c>
      <c r="W6" s="185"/>
      <c r="X6" s="183"/>
      <c r="AV6" s="25" t="s">
        <v>2</v>
      </c>
      <c r="AW6" s="25"/>
    </row>
    <row r="7" spans="2:51">
      <c r="B7" s="191" t="s">
        <v>311</v>
      </c>
      <c r="C7" s="15">
        <v>9001</v>
      </c>
      <c r="D7" s="191" t="str">
        <f>"LIMIT "&amp;IF(E7=0,"(MAX)","")</f>
        <v>LIMIT (MAX)</v>
      </c>
      <c r="E7" s="15">
        <v>0</v>
      </c>
      <c r="S7" s="185" t="s">
        <v>424</v>
      </c>
      <c r="T7" s="188" t="s">
        <v>345</v>
      </c>
      <c r="U7" s="185" t="s">
        <v>351</v>
      </c>
      <c r="V7" s="188" t="s">
        <v>345</v>
      </c>
      <c r="W7" s="185"/>
      <c r="X7" s="183"/>
      <c r="AV7" s="25" t="s">
        <v>0</v>
      </c>
      <c r="AW7" s="25"/>
    </row>
    <row r="8" spans="2:51">
      <c r="B8" s="193" t="s">
        <v>16</v>
      </c>
      <c r="C8" s="15" t="s">
        <v>359</v>
      </c>
      <c r="D8" s="193" t="s">
        <v>702</v>
      </c>
      <c r="E8" s="15" t="s">
        <v>4497</v>
      </c>
      <c r="S8" s="185" t="s">
        <v>425</v>
      </c>
      <c r="T8" s="188" t="s">
        <v>345</v>
      </c>
      <c r="U8" s="185" t="s">
        <v>346</v>
      </c>
      <c r="V8" s="188">
        <v>1000</v>
      </c>
      <c r="W8" s="185"/>
      <c r="X8" s="183"/>
      <c r="AV8" s="26" t="s">
        <v>1</v>
      </c>
      <c r="AW8" s="25"/>
    </row>
    <row r="9" spans="2:51">
      <c r="B9" s="192" t="s">
        <v>369</v>
      </c>
      <c r="C9" s="83" t="str">
        <f>VLOOKUP(E6,Variables!$B$22:$C$25,2,FALSE)</f>
        <v>8505e2be-22ae-43f8-8e23-d2e6d8ba064c</v>
      </c>
      <c r="D9" s="85"/>
      <c r="E9" s="84"/>
      <c r="S9" s="185" t="s">
        <v>426</v>
      </c>
      <c r="T9" s="188" t="s">
        <v>947</v>
      </c>
      <c r="U9" s="185" t="s">
        <v>344</v>
      </c>
      <c r="V9" s="188">
        <v>525</v>
      </c>
      <c r="W9" s="185"/>
      <c r="X9" s="183"/>
      <c r="AV9" s="25" t="s">
        <v>3</v>
      </c>
      <c r="AW9" s="25"/>
    </row>
    <row r="10" spans="2:51">
      <c r="B10" s="194" t="str">
        <f>HYPERLINK("[http://wikran-w10:8080/Gentoken.html]","TBTOKEN")</f>
        <v>TBTOKEN</v>
      </c>
      <c r="C10" s="83" t="s">
        <v>401</v>
      </c>
      <c r="D10" s="85"/>
      <c r="E10" s="84"/>
      <c r="M10" s="88" t="s">
        <v>1</v>
      </c>
      <c r="S10" s="185" t="s">
        <v>427</v>
      </c>
      <c r="T10" s="188" t="s">
        <v>948</v>
      </c>
      <c r="U10" s="185"/>
      <c r="V10" s="188"/>
      <c r="W10" s="185"/>
      <c r="X10" s="183"/>
      <c r="AV10" s="25" t="s">
        <v>0</v>
      </c>
      <c r="AW10" s="25"/>
    </row>
    <row r="11" spans="2:51">
      <c r="B11" s="192"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ID,categoryid,name,icon,alabel,url,rightsgroup,PageID</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94" t="str">
        <f ca="1">HYPERLINK("["&amp;C12&amp;"]","DATA LINK")</f>
        <v>DATA LINK</v>
      </c>
      <c r="C12" s="129" t="str">
        <f ca="1" xml:space="preserve"> TRIM(C3)&amp;"/"&amp;C4&amp;"/" &amp;Variables!$C$15 &amp; "/" &amp; C10&amp; "/" &amp; "all"</f>
        <v>http://wikran-w10:8081/pythonLT/A75FCC75-8FB6-4460-B3F6-7070B4437930/d1a42aa7-349e-477c-8f26-75781206caeb/all</v>
      </c>
      <c r="D12" s="85"/>
      <c r="E12" s="85"/>
      <c r="F12" s="85"/>
      <c r="G12" s="85"/>
      <c r="H12" s="85"/>
      <c r="I12" s="85"/>
      <c r="J12" s="85"/>
      <c r="K12" s="85"/>
      <c r="L12" s="84"/>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8</v>
      </c>
      <c r="D14" s="3" t="s">
        <v>412</v>
      </c>
      <c r="E14" s="3">
        <f>+C14+15</f>
        <v>23</v>
      </c>
      <c r="G14" s="14" t="s">
        <v>22</v>
      </c>
      <c r="H14" s="107" t="str">
        <f>IF(IFERROR(FIND("varchar",E22),0)&gt;0,IF(D22&gt;8000,"max",D22),"")</f>
        <v>max</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82"/>
      <c r="AC15" s="182"/>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[dbo].[MenuTable](</v>
      </c>
      <c r="AW15" s="25"/>
      <c r="AY15" s="102" t="str">
        <f>+"CREATE TABLE "&amp;TRIM(C8)&amp;" ("</f>
        <v>CREATE TABLE MenuTable (</v>
      </c>
    </row>
    <row r="16" spans="2:51" ht="12.75">
      <c r="B16" s="18">
        <f>IF(C16=0,"",1)</f>
        <v>1</v>
      </c>
      <c r="C16" s="4" t="s">
        <v>310</v>
      </c>
      <c r="D16" s="4">
        <v>10</v>
      </c>
      <c r="E16" s="4" t="s">
        <v>11</v>
      </c>
      <c r="G16" s="4" t="str">
        <f t="shared" ref="G16:G32" si="0">SUBSTITUTE(SUBSTITUTE(SUBSTITUTE(SUBSTITUTE(SUBSTITUTE(SUBSTITUTE(SUBSTITUTE(SUBSTITUTE(SUBSTITUTE(C16," ",""),".",""),"#","No"),"%",""),"(",""),"*",""),"-",""),"/",""),")","")</f>
        <v>ID</v>
      </c>
      <c r="H16" s="97">
        <f t="shared" ref="H16:H21" si="1">IF(IFERROR(FIND("varchar",E16),0)&gt;0,IF(D16&gt;8000,"max",D16),"")</f>
        <v>10</v>
      </c>
      <c r="I16" s="4" t="str">
        <f t="shared" ref="I16:I45" si="2">IF(E16=0,"",+E16)</f>
        <v>varchar</v>
      </c>
      <c r="J16" s="4" t="str">
        <f t="shared" ref="J16:J45" si="3">IF(C16=0,"",(IF(ISERROR(VLOOKUP(G16,$D$120:$D$127,1,FALSE)),""," NOT")&amp;" NULL"))</f>
        <v xml:space="preserve"> NOT NULL</v>
      </c>
      <c r="K16" s="114" t="s">
        <v>310</v>
      </c>
      <c r="L16" s="4" t="s">
        <v>310</v>
      </c>
      <c r="M16" s="68">
        <v>1</v>
      </c>
      <c r="N16" s="70"/>
      <c r="O16" s="24"/>
      <c r="P16" s="24"/>
      <c r="Q16" s="98">
        <f t="shared" ref="Q16:Q45" si="4">IF(M16=0,"",ROW())</f>
        <v>16</v>
      </c>
      <c r="R16" s="124"/>
      <c r="S16" s="114" t="s">
        <v>310</v>
      </c>
      <c r="T16" s="121"/>
      <c r="U16" s="119"/>
      <c r="V16" s="119"/>
      <c r="W16" s="115" t="s">
        <v>345</v>
      </c>
      <c r="X16" s="115" t="s">
        <v>334</v>
      </c>
      <c r="Y16" s="121">
        <v>100</v>
      </c>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47" si="7">IF(C16="","",C16&amp;IF(B17="","",","))</f>
        <v>ID,</v>
      </c>
      <c r="AV16" s="25" t="str">
        <f t="shared" ref="AV16:AV35" si="8">IF(G16="","",+"          ["&amp;TRIM(G16)&amp;"] ["&amp;TRIM(I16)&amp;"]"&amp;IF(H16="","","("&amp;H16&amp;")")&amp;" "&amp;TRIM(J16)&amp;IF(G17="","",","))</f>
        <v xml:space="preserve">          [ID] [varchar](10) NOT NULL,</v>
      </c>
      <c r="AW16" s="25"/>
      <c r="AY16" s="102" t="str">
        <f t="shared" ref="AY16:AY79" si="9">IF(G16="",IF(OR(AY15=");",AY15=""),"",");"),+"          "&amp;TRIM(G16)&amp;" "&amp;UPPER(TRIM(I16))&amp;IF(H16="",""," ("&amp;H16&amp;")")&amp;" "&amp;IF(TRIM(J16)="NOT NULL","PRIMARY KEY UNIQUE NOT NULL",TRIM(J16))&amp;IF(G17="","",","))</f>
        <v xml:space="preserve">          ID VARCHAR (10) PRIMARY KEY UNIQUE NOT NULL,</v>
      </c>
    </row>
    <row r="17" spans="2:51" ht="12.75">
      <c r="B17" s="18">
        <f>IF(C17=0,"",+B16+1)</f>
        <v>2</v>
      </c>
      <c r="C17" s="4" t="s">
        <v>357</v>
      </c>
      <c r="D17" s="4">
        <v>10</v>
      </c>
      <c r="E17" s="4" t="s">
        <v>11</v>
      </c>
      <c r="G17" s="4" t="str">
        <f t="shared" si="0"/>
        <v>categoryid</v>
      </c>
      <c r="H17" s="97">
        <f t="shared" si="1"/>
        <v>10</v>
      </c>
      <c r="I17" s="4" t="str">
        <f t="shared" si="2"/>
        <v>varchar</v>
      </c>
      <c r="J17" s="4" t="str">
        <f t="shared" si="3"/>
        <v xml:space="preserve"> NULL</v>
      </c>
      <c r="K17" s="114" t="s">
        <v>664</v>
      </c>
      <c r="L17" s="4" t="s">
        <v>664</v>
      </c>
      <c r="M17" s="68">
        <v>2</v>
      </c>
      <c r="N17" s="70"/>
      <c r="O17" s="24"/>
      <c r="P17" s="24"/>
      <c r="Q17" s="98">
        <f t="shared" si="4"/>
        <v>17</v>
      </c>
      <c r="R17" s="124"/>
      <c r="S17" s="114" t="s">
        <v>664</v>
      </c>
      <c r="T17" s="121"/>
      <c r="U17" s="119"/>
      <c r="V17" s="119"/>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categoryid,</v>
      </c>
      <c r="AV17" s="25" t="str">
        <f t="shared" si="8"/>
        <v xml:space="preserve">          [categoryid] [varchar](10) NULL,</v>
      </c>
      <c r="AW17" s="25"/>
      <c r="AY17" s="102" t="str">
        <f t="shared" si="9"/>
        <v xml:space="preserve">          categoryid VARCHAR (10) NULL,</v>
      </c>
    </row>
    <row r="18" spans="2:51" ht="12.75">
      <c r="B18" s="18">
        <f t="shared" ref="B18:B81" si="10">IF(C18=0,"",+B17+1)</f>
        <v>3</v>
      </c>
      <c r="C18" s="4" t="s">
        <v>358</v>
      </c>
      <c r="D18" s="4">
        <v>200</v>
      </c>
      <c r="E18" s="4" t="s">
        <v>11</v>
      </c>
      <c r="G18" s="4" t="str">
        <f t="shared" si="0"/>
        <v>name</v>
      </c>
      <c r="H18" s="97">
        <f t="shared" si="1"/>
        <v>200</v>
      </c>
      <c r="I18" s="4" t="str">
        <f t="shared" si="2"/>
        <v>varchar</v>
      </c>
      <c r="J18" s="4" t="str">
        <f t="shared" si="3"/>
        <v xml:space="preserve"> NULL</v>
      </c>
      <c r="K18" s="114" t="s">
        <v>363</v>
      </c>
      <c r="L18" s="4" t="s">
        <v>363</v>
      </c>
      <c r="M18" s="68">
        <v>3</v>
      </c>
      <c r="N18" s="70"/>
      <c r="O18" s="24"/>
      <c r="P18" s="24"/>
      <c r="Q18" s="98">
        <f t="shared" si="4"/>
        <v>18</v>
      </c>
      <c r="R18" s="124"/>
      <c r="S18" s="114" t="s">
        <v>363</v>
      </c>
      <c r="T18" s="121"/>
      <c r="U18" s="119"/>
      <c r="V18" s="119"/>
      <c r="W18" s="115"/>
      <c r="X18" s="115"/>
      <c r="Y18" s="121"/>
      <c r="Z18" s="114" t="str">
        <f t="shared" si="5"/>
        <v/>
      </c>
      <c r="AA18" s="114" t="str">
        <f t="shared" ref="AA18:AA81" si="11">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name,</v>
      </c>
      <c r="AV18" s="25" t="str">
        <f t="shared" si="8"/>
        <v xml:space="preserve">          [name] [varchar](200) NULL,</v>
      </c>
      <c r="AW18" s="25"/>
      <c r="AY18" s="102" t="str">
        <f t="shared" si="9"/>
        <v xml:space="preserve">          name VARCHAR (200) NULL,</v>
      </c>
    </row>
    <row r="19" spans="2:51" ht="12.75">
      <c r="B19" s="18">
        <f t="shared" si="10"/>
        <v>4</v>
      </c>
      <c r="C19" s="4" t="s">
        <v>354</v>
      </c>
      <c r="D19" s="4">
        <v>50</v>
      </c>
      <c r="E19" s="4" t="s">
        <v>11</v>
      </c>
      <c r="G19" s="4" t="str">
        <f t="shared" si="0"/>
        <v>icon</v>
      </c>
      <c r="H19" s="97">
        <f t="shared" si="1"/>
        <v>50</v>
      </c>
      <c r="I19" s="4" t="str">
        <f t="shared" si="2"/>
        <v>varchar</v>
      </c>
      <c r="J19" s="4" t="str">
        <f t="shared" si="3"/>
        <v xml:space="preserve"> NULL</v>
      </c>
      <c r="K19" s="114" t="s">
        <v>360</v>
      </c>
      <c r="L19" s="4" t="s">
        <v>361</v>
      </c>
      <c r="M19" s="68">
        <v>4</v>
      </c>
      <c r="N19" s="70"/>
      <c r="O19" s="24"/>
      <c r="P19" s="24"/>
      <c r="Q19" s="98">
        <f t="shared" si="4"/>
        <v>19</v>
      </c>
      <c r="R19" s="124"/>
      <c r="S19" s="114" t="s">
        <v>360</v>
      </c>
      <c r="T19" s="121"/>
      <c r="U19" s="119"/>
      <c r="V19" s="119"/>
      <c r="W19" s="115"/>
      <c r="X19" s="115"/>
      <c r="Y19" s="121"/>
      <c r="Z19" s="114" t="str">
        <f t="shared" si="5"/>
        <v/>
      </c>
      <c r="AA19" s="114" t="str">
        <f t="shared" si="11"/>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icon,</v>
      </c>
      <c r="AV19" s="25" t="str">
        <f t="shared" si="8"/>
        <v xml:space="preserve">          [icon] [varchar](50) NULL,</v>
      </c>
      <c r="AW19" s="25"/>
      <c r="AY19" s="102" t="str">
        <f t="shared" si="9"/>
        <v xml:space="preserve">          icon VARCHAR (50) NULL,</v>
      </c>
    </row>
    <row r="20" spans="2:51" ht="12.75">
      <c r="B20" s="18">
        <f t="shared" si="10"/>
        <v>5</v>
      </c>
      <c r="C20" s="4" t="s">
        <v>355</v>
      </c>
      <c r="D20" s="4">
        <v>100</v>
      </c>
      <c r="E20" s="4" t="s">
        <v>11</v>
      </c>
      <c r="G20" s="4" t="str">
        <f t="shared" si="0"/>
        <v>alabel</v>
      </c>
      <c r="H20" s="97">
        <f t="shared" si="1"/>
        <v>100</v>
      </c>
      <c r="I20" s="4" t="str">
        <f t="shared" si="2"/>
        <v>varchar</v>
      </c>
      <c r="J20" s="4" t="str">
        <f t="shared" si="3"/>
        <v xml:space="preserve"> NULL</v>
      </c>
      <c r="K20" s="114" t="s">
        <v>663</v>
      </c>
      <c r="L20" s="4" t="s">
        <v>663</v>
      </c>
      <c r="M20" s="68">
        <v>5</v>
      </c>
      <c r="N20" s="70"/>
      <c r="O20" s="24"/>
      <c r="P20" s="24"/>
      <c r="Q20" s="98">
        <f t="shared" si="4"/>
        <v>20</v>
      </c>
      <c r="R20" s="124"/>
      <c r="S20" s="114" t="s">
        <v>663</v>
      </c>
      <c r="T20" s="121"/>
      <c r="U20" s="119"/>
      <c r="V20" s="119"/>
      <c r="W20" s="115"/>
      <c r="X20" s="115"/>
      <c r="Y20" s="121">
        <v>250</v>
      </c>
      <c r="Z20" s="114" t="str">
        <f t="shared" si="5"/>
        <v/>
      </c>
      <c r="AA20" s="114" t="str">
        <f t="shared" si="11"/>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alabel,</v>
      </c>
      <c r="AV20" s="25" t="str">
        <f t="shared" si="8"/>
        <v xml:space="preserve">          [alabel] [varchar](100) NULL,</v>
      </c>
      <c r="AW20" s="25"/>
      <c r="AY20" s="102" t="str">
        <f t="shared" si="9"/>
        <v xml:space="preserve">          alabel VARCHAR (100) NULL,</v>
      </c>
    </row>
    <row r="21" spans="2:51" ht="12.75">
      <c r="B21" s="18">
        <f t="shared" si="10"/>
        <v>6</v>
      </c>
      <c r="C21" s="4" t="s">
        <v>356</v>
      </c>
      <c r="D21" s="4">
        <v>100</v>
      </c>
      <c r="E21" s="4" t="s">
        <v>11</v>
      </c>
      <c r="G21" s="4" t="str">
        <f t="shared" si="0"/>
        <v>url</v>
      </c>
      <c r="H21" s="97">
        <f t="shared" si="1"/>
        <v>100</v>
      </c>
      <c r="I21" s="4" t="str">
        <f t="shared" si="2"/>
        <v>varchar</v>
      </c>
      <c r="J21" s="4" t="str">
        <f t="shared" si="3"/>
        <v xml:space="preserve"> NULL</v>
      </c>
      <c r="K21" s="114" t="s">
        <v>362</v>
      </c>
      <c r="L21" s="4" t="s">
        <v>362</v>
      </c>
      <c r="M21" s="68">
        <v>6</v>
      </c>
      <c r="N21" s="70"/>
      <c r="O21" s="24"/>
      <c r="P21" s="24"/>
      <c r="Q21" s="98">
        <f t="shared" si="4"/>
        <v>21</v>
      </c>
      <c r="R21" s="124"/>
      <c r="S21" s="114" t="s">
        <v>362</v>
      </c>
      <c r="T21" s="121"/>
      <c r="U21" s="119"/>
      <c r="V21" s="119"/>
      <c r="W21" s="115"/>
      <c r="X21" s="115"/>
      <c r="Y21" s="121"/>
      <c r="Z21" s="114" t="str">
        <f t="shared" si="5"/>
        <v/>
      </c>
      <c r="AA21" s="114" t="str">
        <f t="shared" si="11"/>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url,</v>
      </c>
      <c r="AV21" s="25" t="str">
        <f t="shared" si="8"/>
        <v xml:space="preserve">          [url] [varchar](100) NULL,</v>
      </c>
      <c r="AW21" s="25"/>
      <c r="AY21" s="102" t="str">
        <f t="shared" si="9"/>
        <v xml:space="preserve">          url VARCHAR (100) NULL,</v>
      </c>
    </row>
    <row r="22" spans="2:51" ht="12.75">
      <c r="B22" s="18">
        <f t="shared" si="10"/>
        <v>7</v>
      </c>
      <c r="C22" s="4" t="s">
        <v>364</v>
      </c>
      <c r="D22" s="4">
        <v>9999</v>
      </c>
      <c r="E22" s="4" t="s">
        <v>365</v>
      </c>
      <c r="G22" s="4" t="str">
        <f t="shared" si="0"/>
        <v>rightsgroup</v>
      </c>
      <c r="H22" s="97" t="str">
        <f>IF(IFERROR(FIND("varchar",E22),0)&gt;0,IF(D22&gt;8000,"max",D22),"")</f>
        <v>max</v>
      </c>
      <c r="I22" s="4" t="str">
        <f t="shared" si="2"/>
        <v>nvarchar</v>
      </c>
      <c r="J22" s="4" t="str">
        <f t="shared" si="3"/>
        <v xml:space="preserve"> NULL</v>
      </c>
      <c r="K22" s="114" t="s">
        <v>366</v>
      </c>
      <c r="L22" s="4" t="s">
        <v>366</v>
      </c>
      <c r="M22" s="68">
        <v>7</v>
      </c>
      <c r="N22" s="70"/>
      <c r="O22" s="24"/>
      <c r="P22" s="24"/>
      <c r="Q22" s="98">
        <f t="shared" si="4"/>
        <v>22</v>
      </c>
      <c r="R22" s="124"/>
      <c r="S22" s="114" t="s">
        <v>366</v>
      </c>
      <c r="T22" s="121"/>
      <c r="U22" s="119"/>
      <c r="V22" s="119"/>
      <c r="W22" s="115"/>
      <c r="X22" s="115"/>
      <c r="Y22" s="121"/>
      <c r="Z22" s="114" t="str">
        <f t="shared" si="5"/>
        <v/>
      </c>
      <c r="AA22" s="114" t="str">
        <f t="shared" si="11"/>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rightsgroup,</v>
      </c>
      <c r="AV22" s="25" t="str">
        <f t="shared" si="8"/>
        <v xml:space="preserve">          [rightsgroup] [nvarchar](max) NULL,</v>
      </c>
      <c r="AW22" s="25"/>
      <c r="AY22" s="102" t="str">
        <f t="shared" si="9"/>
        <v xml:space="preserve">          rightsgroup NVARCHAR (max) NULL,</v>
      </c>
    </row>
    <row r="23" spans="2:51" ht="12.75">
      <c r="B23" s="18">
        <f t="shared" si="10"/>
        <v>8</v>
      </c>
      <c r="C23" s="4" t="s">
        <v>662</v>
      </c>
      <c r="D23" s="4">
        <v>50</v>
      </c>
      <c r="E23" s="4" t="s">
        <v>11</v>
      </c>
      <c r="G23" s="4" t="str">
        <f t="shared" si="0"/>
        <v>PageID</v>
      </c>
      <c r="H23" s="97">
        <f t="shared" ref="H23:H86" si="12">IF(IFERROR(FIND("varchar",E23),0)&gt;0,IF(D23&gt;8000,"max",D23),"")</f>
        <v>50</v>
      </c>
      <c r="I23" s="4" t="str">
        <f t="shared" si="2"/>
        <v>varchar</v>
      </c>
      <c r="J23" s="4" t="str">
        <f t="shared" si="3"/>
        <v xml:space="preserve"> NULL</v>
      </c>
      <c r="K23" s="114" t="s">
        <v>396</v>
      </c>
      <c r="L23" s="4" t="s">
        <v>396</v>
      </c>
      <c r="M23" s="68">
        <v>8</v>
      </c>
      <c r="N23" s="70"/>
      <c r="O23" s="24"/>
      <c r="P23" s="24"/>
      <c r="Q23" s="98">
        <f t="shared" si="4"/>
        <v>23</v>
      </c>
      <c r="R23" s="124"/>
      <c r="S23" s="114" t="s">
        <v>396</v>
      </c>
      <c r="T23" s="121"/>
      <c r="U23" s="119"/>
      <c r="V23" s="119"/>
      <c r="W23" s="115"/>
      <c r="X23" s="115"/>
      <c r="Y23" s="121"/>
      <c r="Z23" s="114" t="str">
        <f t="shared" si="5"/>
        <v/>
      </c>
      <c r="AA23" s="114" t="str">
        <f t="shared" si="11"/>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PageID</v>
      </c>
      <c r="AV23" s="25" t="str">
        <f t="shared" si="8"/>
        <v xml:space="preserve">          [PageID] [varchar](50) NULL</v>
      </c>
      <c r="AW23" s="25"/>
      <c r="AY23" s="102" t="str">
        <f t="shared" si="9"/>
        <v xml:space="preserve">          PageID VARCHAR (50) NULL</v>
      </c>
    </row>
    <row r="24" spans="2:51" ht="12.75">
      <c r="B24" s="18" t="str">
        <f t="shared" si="10"/>
        <v/>
      </c>
      <c r="C24" s="4"/>
      <c r="D24" s="4"/>
      <c r="E24" s="4"/>
      <c r="G24" s="4" t="str">
        <f t="shared" si="0"/>
        <v/>
      </c>
      <c r="H24" s="97" t="str">
        <f t="shared" si="12"/>
        <v/>
      </c>
      <c r="I24" s="4" t="str">
        <f t="shared" si="2"/>
        <v/>
      </c>
      <c r="J24" s="4" t="str">
        <f t="shared" si="3"/>
        <v/>
      </c>
      <c r="K24" s="114"/>
      <c r="L24" s="4"/>
      <c r="M24" s="68"/>
      <c r="N24" s="70"/>
      <c r="O24" s="24"/>
      <c r="P24" s="24"/>
      <c r="Q24" s="98" t="str">
        <f t="shared" si="4"/>
        <v/>
      </c>
      <c r="R24" s="124"/>
      <c r="S24" s="114"/>
      <c r="T24" s="121"/>
      <c r="U24" s="119"/>
      <c r="V24" s="119"/>
      <c r="W24" s="115"/>
      <c r="X24" s="115"/>
      <c r="Y24" s="121"/>
      <c r="Z24" s="114"/>
      <c r="AA24" s="114" t="str">
        <f t="shared" si="11"/>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v>
      </c>
    </row>
    <row r="25" spans="2:51" ht="12.75">
      <c r="B25" s="18" t="str">
        <f t="shared" si="10"/>
        <v/>
      </c>
      <c r="C25" s="4"/>
      <c r="D25" s="4"/>
      <c r="E25" s="4"/>
      <c r="G25" s="4" t="str">
        <f t="shared" si="0"/>
        <v/>
      </c>
      <c r="H25" s="97" t="str">
        <f t="shared" si="12"/>
        <v/>
      </c>
      <c r="I25" s="4" t="str">
        <f t="shared" si="2"/>
        <v/>
      </c>
      <c r="J25" s="4" t="str">
        <f t="shared" si="3"/>
        <v/>
      </c>
      <c r="K25" s="114"/>
      <c r="L25" s="4"/>
      <c r="M25" s="68"/>
      <c r="N25" s="70"/>
      <c r="O25" s="24"/>
      <c r="P25" s="24"/>
      <c r="Q25" s="98" t="str">
        <f t="shared" si="4"/>
        <v/>
      </c>
      <c r="R25" s="124"/>
      <c r="S25" s="114"/>
      <c r="T25" s="121"/>
      <c r="U25" s="119"/>
      <c r="V25" s="119"/>
      <c r="W25" s="115"/>
      <c r="X25" s="115"/>
      <c r="Y25" s="121"/>
      <c r="Z25" s="114"/>
      <c r="AA25" s="114" t="str">
        <f t="shared" si="11"/>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0"/>
        <v/>
      </c>
      <c r="C26" s="4"/>
      <c r="D26" s="4"/>
      <c r="E26" s="4"/>
      <c r="G26" s="4" t="str">
        <f t="shared" si="0"/>
        <v/>
      </c>
      <c r="H26" s="97" t="str">
        <f t="shared" si="12"/>
        <v/>
      </c>
      <c r="I26" s="4" t="str">
        <f t="shared" si="2"/>
        <v/>
      </c>
      <c r="J26" s="4" t="str">
        <f t="shared" si="3"/>
        <v/>
      </c>
      <c r="K26" s="114"/>
      <c r="L26" s="4"/>
      <c r="M26" s="68"/>
      <c r="N26" s="70"/>
      <c r="O26" s="24"/>
      <c r="P26" s="24"/>
      <c r="Q26" s="98" t="str">
        <f t="shared" si="4"/>
        <v/>
      </c>
      <c r="R26" s="124"/>
      <c r="S26" s="114"/>
      <c r="T26" s="121"/>
      <c r="U26" s="119"/>
      <c r="V26" s="119"/>
      <c r="W26" s="115"/>
      <c r="X26" s="115"/>
      <c r="Y26" s="121"/>
      <c r="Z26" s="114"/>
      <c r="AA26" s="114" t="str">
        <f t="shared" si="11"/>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0"/>
        <v/>
      </c>
      <c r="C27" s="4"/>
      <c r="D27" s="4"/>
      <c r="E27" s="4"/>
      <c r="G27" s="4" t="str">
        <f t="shared" si="0"/>
        <v/>
      </c>
      <c r="H27" s="97" t="str">
        <f t="shared" si="12"/>
        <v/>
      </c>
      <c r="I27" s="4" t="str">
        <f t="shared" si="2"/>
        <v/>
      </c>
      <c r="J27" s="4" t="str">
        <f t="shared" si="3"/>
        <v/>
      </c>
      <c r="K27" s="114"/>
      <c r="L27" s="4"/>
      <c r="M27" s="68"/>
      <c r="N27" s="70"/>
      <c r="O27" s="24"/>
      <c r="P27" s="24"/>
      <c r="Q27" s="98" t="str">
        <f t="shared" si="4"/>
        <v/>
      </c>
      <c r="R27" s="124"/>
      <c r="S27" s="114"/>
      <c r="T27" s="121"/>
      <c r="U27" s="119"/>
      <c r="V27" s="119"/>
      <c r="W27" s="115"/>
      <c r="X27" s="115"/>
      <c r="Y27" s="121"/>
      <c r="Z27" s="114"/>
      <c r="AA27" s="114" t="str">
        <f t="shared" si="11"/>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0"/>
        <v/>
      </c>
      <c r="C28" s="4"/>
      <c r="D28" s="4"/>
      <c r="E28" s="4"/>
      <c r="G28" s="4" t="str">
        <f t="shared" si="0"/>
        <v/>
      </c>
      <c r="H28" s="97" t="str">
        <f t="shared" si="12"/>
        <v/>
      </c>
      <c r="I28" s="4" t="str">
        <f t="shared" si="2"/>
        <v/>
      </c>
      <c r="J28" s="4" t="str">
        <f t="shared" si="3"/>
        <v/>
      </c>
      <c r="K28" s="114"/>
      <c r="L28" s="4"/>
      <c r="M28" s="68"/>
      <c r="N28" s="70"/>
      <c r="O28" s="24"/>
      <c r="P28" s="24"/>
      <c r="Q28" s="98" t="str">
        <f t="shared" si="4"/>
        <v/>
      </c>
      <c r="R28" s="124"/>
      <c r="S28" s="114"/>
      <c r="T28" s="121"/>
      <c r="U28" s="119"/>
      <c r="V28" s="119"/>
      <c r="W28" s="115"/>
      <c r="X28" s="115"/>
      <c r="Y28" s="121"/>
      <c r="Z28" s="114"/>
      <c r="AA28" s="114" t="str">
        <f t="shared" si="11"/>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0"/>
        <v/>
      </c>
      <c r="C29" s="4"/>
      <c r="D29" s="4"/>
      <c r="E29" s="4"/>
      <c r="G29" s="4" t="str">
        <f t="shared" si="0"/>
        <v/>
      </c>
      <c r="H29" s="97" t="str">
        <f t="shared" si="12"/>
        <v/>
      </c>
      <c r="I29" s="4" t="str">
        <f t="shared" si="2"/>
        <v/>
      </c>
      <c r="J29" s="4" t="str">
        <f t="shared" si="3"/>
        <v/>
      </c>
      <c r="K29" s="114"/>
      <c r="L29" s="4"/>
      <c r="M29" s="68"/>
      <c r="N29" s="70"/>
      <c r="O29" s="24"/>
      <c r="P29" s="24"/>
      <c r="Q29" s="98" t="str">
        <f t="shared" si="4"/>
        <v/>
      </c>
      <c r="R29" s="124"/>
      <c r="S29" s="114"/>
      <c r="T29" s="121"/>
      <c r="U29" s="119"/>
      <c r="V29" s="119"/>
      <c r="W29" s="115"/>
      <c r="X29" s="115"/>
      <c r="Y29" s="121"/>
      <c r="Z29" s="114"/>
      <c r="AA29" s="114" t="str">
        <f t="shared" si="11"/>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0"/>
        <v/>
      </c>
      <c r="C30" s="4"/>
      <c r="D30" s="4"/>
      <c r="E30" s="4"/>
      <c r="G30" s="4" t="str">
        <f t="shared" si="0"/>
        <v/>
      </c>
      <c r="H30" s="97" t="str">
        <f t="shared" si="12"/>
        <v/>
      </c>
      <c r="I30" s="4" t="str">
        <f t="shared" si="2"/>
        <v/>
      </c>
      <c r="J30" s="4" t="str">
        <f t="shared" si="3"/>
        <v/>
      </c>
      <c r="K30" s="114"/>
      <c r="L30" s="4"/>
      <c r="M30" s="68"/>
      <c r="N30" s="70"/>
      <c r="O30" s="24"/>
      <c r="P30" s="24"/>
      <c r="Q30" s="98" t="str">
        <f t="shared" si="4"/>
        <v/>
      </c>
      <c r="R30" s="124"/>
      <c r="S30" s="114"/>
      <c r="T30" s="121"/>
      <c r="U30" s="119"/>
      <c r="V30" s="119"/>
      <c r="W30" s="115"/>
      <c r="X30" s="115"/>
      <c r="Y30" s="121"/>
      <c r="Z30" s="114"/>
      <c r="AA30" s="114" t="str">
        <f t="shared" si="11"/>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0"/>
        <v/>
      </c>
      <c r="C31" s="4"/>
      <c r="D31" s="4"/>
      <c r="E31" s="4"/>
      <c r="G31" s="4" t="str">
        <f t="shared" si="0"/>
        <v/>
      </c>
      <c r="H31" s="97" t="str">
        <f t="shared" si="12"/>
        <v/>
      </c>
      <c r="I31" s="4" t="str">
        <f t="shared" si="2"/>
        <v/>
      </c>
      <c r="J31" s="4" t="str">
        <f t="shared" si="3"/>
        <v/>
      </c>
      <c r="K31" s="114"/>
      <c r="L31" s="4"/>
      <c r="M31" s="68"/>
      <c r="N31" s="70"/>
      <c r="O31" s="24"/>
      <c r="P31" s="24"/>
      <c r="Q31" s="98" t="str">
        <f t="shared" si="4"/>
        <v/>
      </c>
      <c r="R31" s="124"/>
      <c r="S31" s="114"/>
      <c r="T31" s="121"/>
      <c r="U31" s="119"/>
      <c r="V31" s="119"/>
      <c r="W31" s="115"/>
      <c r="X31" s="115"/>
      <c r="Y31" s="121"/>
      <c r="Z31" s="114"/>
      <c r="AA31" s="114" t="str">
        <f t="shared" si="11"/>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0"/>
        <v/>
      </c>
      <c r="C32" s="4"/>
      <c r="D32" s="4"/>
      <c r="E32" s="4"/>
      <c r="G32" s="4" t="str">
        <f t="shared" si="0"/>
        <v/>
      </c>
      <c r="H32" s="97" t="str">
        <f t="shared" si="12"/>
        <v/>
      </c>
      <c r="I32" s="4" t="str">
        <f t="shared" si="2"/>
        <v/>
      </c>
      <c r="J32" s="4" t="str">
        <f t="shared" si="3"/>
        <v/>
      </c>
      <c r="K32" s="114"/>
      <c r="L32" s="4"/>
      <c r="M32" s="68"/>
      <c r="N32" s="70"/>
      <c r="O32" s="24"/>
      <c r="P32" s="24"/>
      <c r="Q32" s="98" t="str">
        <f t="shared" si="4"/>
        <v/>
      </c>
      <c r="R32" s="124"/>
      <c r="S32" s="114"/>
      <c r="T32" s="121"/>
      <c r="U32" s="119"/>
      <c r="V32" s="119"/>
      <c r="W32" s="115"/>
      <c r="X32" s="115"/>
      <c r="Y32" s="121"/>
      <c r="Z32" s="114"/>
      <c r="AA32" s="114" t="str">
        <f t="shared" si="11"/>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0"/>
        <v/>
      </c>
      <c r="C33" s="4"/>
      <c r="D33" s="4"/>
      <c r="E33" s="4"/>
      <c r="G33" s="4" t="str">
        <f>SUBSTITUTE(SUBSTITUTE(SUBSTITUTE(SUBSTITUTE(SUBSTITUTE(SUBSTITUTE(SUBSTITUTE(SUBSTITUTE(SUBSTITUTE(C33," ",""),".",""),"#","No"),"%",""),"(",""),"*",""),"-",""),"/",""),")","")</f>
        <v/>
      </c>
      <c r="H33" s="97" t="str">
        <f t="shared" si="12"/>
        <v/>
      </c>
      <c r="I33" s="4" t="str">
        <f t="shared" si="2"/>
        <v/>
      </c>
      <c r="J33" s="4" t="str">
        <f t="shared" si="3"/>
        <v/>
      </c>
      <c r="K33" s="114"/>
      <c r="L33" s="4"/>
      <c r="M33" s="68"/>
      <c r="N33" s="70"/>
      <c r="O33" s="24"/>
      <c r="P33" s="24"/>
      <c r="Q33" s="98" t="str">
        <f t="shared" si="4"/>
        <v/>
      </c>
      <c r="R33" s="124"/>
      <c r="S33" s="114"/>
      <c r="T33" s="121"/>
      <c r="U33" s="119"/>
      <c r="V33" s="119"/>
      <c r="W33" s="115"/>
      <c r="X33" s="115"/>
      <c r="Y33" s="121"/>
      <c r="Z33" s="114"/>
      <c r="AA33" s="114" t="str">
        <f t="shared" si="11"/>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0"/>
        <v/>
      </c>
      <c r="C34" s="4"/>
      <c r="D34" s="4"/>
      <c r="E34" s="4"/>
      <c r="G34" s="4" t="str">
        <f>SUBSTITUTE(SUBSTITUTE(SUBSTITUTE(SUBSTITUTE(SUBSTITUTE(SUBSTITUTE(SUBSTITUTE(SUBSTITUTE(SUBSTITUTE(C34," ",""),".",""),"#","No"),"%",""),"(",""),"*",""),"-",""),"/",""),")","")</f>
        <v/>
      </c>
      <c r="H34" s="97" t="str">
        <f t="shared" si="12"/>
        <v/>
      </c>
      <c r="I34" s="4" t="str">
        <f t="shared" si="2"/>
        <v/>
      </c>
      <c r="J34" s="4" t="str">
        <f t="shared" si="3"/>
        <v/>
      </c>
      <c r="K34" s="114"/>
      <c r="L34" s="4"/>
      <c r="M34" s="68"/>
      <c r="N34" s="70"/>
      <c r="O34" s="24"/>
      <c r="P34" s="24"/>
      <c r="Q34" s="98" t="str">
        <f t="shared" si="4"/>
        <v/>
      </c>
      <c r="R34" s="124"/>
      <c r="S34" s="114"/>
      <c r="T34" s="121"/>
      <c r="U34" s="119"/>
      <c r="V34" s="119"/>
      <c r="W34" s="115"/>
      <c r="X34" s="115"/>
      <c r="Y34" s="121"/>
      <c r="Z34" s="114"/>
      <c r="AA34" s="114" t="str">
        <f t="shared" si="11"/>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0"/>
        <v/>
      </c>
      <c r="C35" s="4"/>
      <c r="D35" s="4"/>
      <c r="E35" s="4"/>
      <c r="G35" s="4" t="str">
        <f>SUBSTITUTE(SUBSTITUTE(SUBSTITUTE(SUBSTITUTE(SUBSTITUTE(SUBSTITUTE(SUBSTITUTE(SUBSTITUTE(SUBSTITUTE(C35," ",""),".",""),"#","No"),"%",""),"(",""),"*",""),"-",""),"/",""),")","")</f>
        <v/>
      </c>
      <c r="H35" s="97" t="str">
        <f t="shared" si="12"/>
        <v/>
      </c>
      <c r="I35" s="4" t="str">
        <f t="shared" si="2"/>
        <v/>
      </c>
      <c r="J35" s="4" t="str">
        <f t="shared" si="3"/>
        <v/>
      </c>
      <c r="K35" s="114"/>
      <c r="L35" s="4"/>
      <c r="M35" s="68"/>
      <c r="N35" s="70"/>
      <c r="O35" s="24"/>
      <c r="P35" s="24"/>
      <c r="Q35" s="98" t="str">
        <f t="shared" si="4"/>
        <v/>
      </c>
      <c r="R35" s="124"/>
      <c r="S35" s="114"/>
      <c r="T35" s="121"/>
      <c r="U35" s="119"/>
      <c r="V35" s="119"/>
      <c r="W35" s="115"/>
      <c r="X35" s="115"/>
      <c r="Y35" s="121"/>
      <c r="Z35" s="114"/>
      <c r="AA35" s="114" t="str">
        <f t="shared" si="11"/>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0"/>
        <v/>
      </c>
      <c r="C36" s="4"/>
      <c r="D36" s="4"/>
      <c r="E36" s="4"/>
      <c r="G36" s="4" t="str">
        <f>SUBSTITUTE(SUBSTITUTE(SUBSTITUTE(SUBSTITUTE(SUBSTITUTE(SUBSTITUTE(SUBSTITUTE(SUBSTITUTE(SUBSTITUTE(C36," ",""),".",""),"#","No"),"%",""),"(",""),"*",""),"-",""),"/",""),")","")</f>
        <v/>
      </c>
      <c r="H36" s="97" t="str">
        <f t="shared" si="12"/>
        <v/>
      </c>
      <c r="I36" s="4" t="str">
        <f t="shared" si="2"/>
        <v/>
      </c>
      <c r="J36" s="4" t="str">
        <f t="shared" si="3"/>
        <v/>
      </c>
      <c r="K36" s="114"/>
      <c r="L36" s="4"/>
      <c r="M36" s="68"/>
      <c r="N36" s="70"/>
      <c r="O36" s="24"/>
      <c r="P36" s="24"/>
      <c r="Q36" s="98" t="str">
        <f t="shared" si="4"/>
        <v/>
      </c>
      <c r="R36" s="124"/>
      <c r="S36" s="114"/>
      <c r="T36" s="121"/>
      <c r="U36" s="119"/>
      <c r="V36" s="119"/>
      <c r="W36" s="115"/>
      <c r="X36" s="115"/>
      <c r="Y36" s="121"/>
      <c r="Z36" s="114"/>
      <c r="AA36" s="114" t="str">
        <f t="shared" si="11"/>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0"/>
        <v/>
      </c>
      <c r="C37" s="4"/>
      <c r="D37" s="4"/>
      <c r="E37" s="4"/>
      <c r="G37" s="4" t="str">
        <f t="shared" ref="G37:G45" si="13">SUBSTITUTE(SUBSTITUTE(SUBSTITUTE(SUBSTITUTE(SUBSTITUTE(SUBSTITUTE(SUBSTITUTE(SUBSTITUTE(SUBSTITUTE(C37," ",""),".",""),"#","No"),"%",""),"(",""),"*",""),"-",""),"/",""),")","")</f>
        <v/>
      </c>
      <c r="H37" s="97" t="str">
        <f t="shared" si="12"/>
        <v/>
      </c>
      <c r="I37" s="4" t="str">
        <f t="shared" si="2"/>
        <v/>
      </c>
      <c r="J37" s="4" t="str">
        <f t="shared" si="3"/>
        <v/>
      </c>
      <c r="K37" s="114"/>
      <c r="L37" s="4"/>
      <c r="M37" s="68"/>
      <c r="N37" s="70"/>
      <c r="O37" s="24"/>
      <c r="P37" s="24"/>
      <c r="Q37" s="98" t="str">
        <f t="shared" si="4"/>
        <v/>
      </c>
      <c r="R37" s="124"/>
      <c r="S37" s="114"/>
      <c r="T37" s="121"/>
      <c r="U37" s="119"/>
      <c r="V37" s="119"/>
      <c r="W37" s="115"/>
      <c r="X37" s="115"/>
      <c r="Y37" s="121"/>
      <c r="Z37" s="114"/>
      <c r="AA37" s="114" t="str">
        <f t="shared" si="11"/>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0"/>
        <v/>
      </c>
      <c r="C38" s="4"/>
      <c r="D38" s="4"/>
      <c r="E38" s="4"/>
      <c r="G38" s="4" t="str">
        <f t="shared" si="13"/>
        <v/>
      </c>
      <c r="H38" s="97" t="str">
        <f t="shared" si="12"/>
        <v/>
      </c>
      <c r="I38" s="4" t="str">
        <f t="shared" si="2"/>
        <v/>
      </c>
      <c r="J38" s="4" t="str">
        <f t="shared" si="3"/>
        <v/>
      </c>
      <c r="K38" s="114"/>
      <c r="L38" s="4"/>
      <c r="M38" s="68"/>
      <c r="N38" s="70"/>
      <c r="O38" s="24"/>
      <c r="P38" s="24"/>
      <c r="Q38" s="98" t="str">
        <f t="shared" si="4"/>
        <v/>
      </c>
      <c r="R38" s="124"/>
      <c r="S38" s="114"/>
      <c r="T38" s="121"/>
      <c r="U38" s="119"/>
      <c r="V38" s="119"/>
      <c r="W38" s="115"/>
      <c r="X38" s="115"/>
      <c r="Y38" s="121"/>
      <c r="Z38" s="114"/>
      <c r="AA38" s="114" t="str">
        <f t="shared" si="11"/>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0"/>
        <v/>
      </c>
      <c r="C39" s="4"/>
      <c r="D39" s="4"/>
      <c r="E39" s="4"/>
      <c r="G39" s="4" t="str">
        <f t="shared" si="13"/>
        <v/>
      </c>
      <c r="H39" s="97" t="str">
        <f t="shared" si="12"/>
        <v/>
      </c>
      <c r="I39" s="4" t="str">
        <f t="shared" si="2"/>
        <v/>
      </c>
      <c r="J39" s="4" t="str">
        <f t="shared" si="3"/>
        <v/>
      </c>
      <c r="K39" s="114"/>
      <c r="L39" s="4"/>
      <c r="M39" s="68"/>
      <c r="N39" s="70"/>
      <c r="O39" s="24"/>
      <c r="P39" s="24"/>
      <c r="Q39" s="98" t="str">
        <f t="shared" si="4"/>
        <v/>
      </c>
      <c r="R39" s="124"/>
      <c r="S39" s="114"/>
      <c r="T39" s="121"/>
      <c r="U39" s="119"/>
      <c r="V39" s="119"/>
      <c r="W39" s="115"/>
      <c r="X39" s="115"/>
      <c r="Y39" s="121"/>
      <c r="Z39" s="114"/>
      <c r="AA39" s="114" t="str">
        <f t="shared" si="11"/>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0"/>
        <v/>
      </c>
      <c r="C40" s="4"/>
      <c r="D40" s="4"/>
      <c r="E40" s="4"/>
      <c r="G40" s="4" t="str">
        <f t="shared" si="13"/>
        <v/>
      </c>
      <c r="H40" s="97" t="str">
        <f t="shared" si="12"/>
        <v/>
      </c>
      <c r="I40" s="4" t="str">
        <f t="shared" si="2"/>
        <v/>
      </c>
      <c r="J40" s="4" t="str">
        <f t="shared" si="3"/>
        <v/>
      </c>
      <c r="K40" s="114"/>
      <c r="L40" s="4"/>
      <c r="M40" s="68"/>
      <c r="N40" s="70"/>
      <c r="O40" s="24"/>
      <c r="P40" s="24"/>
      <c r="Q40" s="98" t="str">
        <f t="shared" si="4"/>
        <v/>
      </c>
      <c r="R40" s="124"/>
      <c r="S40" s="114"/>
      <c r="T40" s="121"/>
      <c r="U40" s="119"/>
      <c r="V40" s="119"/>
      <c r="W40" s="115"/>
      <c r="X40" s="115"/>
      <c r="Y40" s="121"/>
      <c r="Z40" s="114"/>
      <c r="AA40" s="114" t="str">
        <f t="shared" si="11"/>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0"/>
        <v/>
      </c>
      <c r="C41" s="4"/>
      <c r="D41" s="4"/>
      <c r="E41" s="4"/>
      <c r="G41" s="4" t="str">
        <f t="shared" si="13"/>
        <v/>
      </c>
      <c r="H41" s="97" t="str">
        <f t="shared" si="12"/>
        <v/>
      </c>
      <c r="I41" s="4" t="str">
        <f t="shared" si="2"/>
        <v/>
      </c>
      <c r="J41" s="4" t="str">
        <f t="shared" si="3"/>
        <v/>
      </c>
      <c r="K41" s="114"/>
      <c r="L41" s="4"/>
      <c r="M41" s="68"/>
      <c r="N41" s="70"/>
      <c r="O41" s="24"/>
      <c r="P41" s="24"/>
      <c r="Q41" s="98" t="str">
        <f t="shared" si="4"/>
        <v/>
      </c>
      <c r="R41" s="124"/>
      <c r="S41" s="114"/>
      <c r="T41" s="121"/>
      <c r="U41" s="119"/>
      <c r="V41" s="119"/>
      <c r="W41" s="115"/>
      <c r="X41" s="115"/>
      <c r="Y41" s="121"/>
      <c r="Z41" s="114"/>
      <c r="AA41" s="114" t="str">
        <f t="shared" si="11"/>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0"/>
        <v/>
      </c>
      <c r="C42" s="4"/>
      <c r="D42" s="4"/>
      <c r="E42" s="4"/>
      <c r="G42" s="4" t="str">
        <f t="shared" si="13"/>
        <v/>
      </c>
      <c r="H42" s="97" t="str">
        <f t="shared" si="12"/>
        <v/>
      </c>
      <c r="I42" s="4" t="str">
        <f t="shared" si="2"/>
        <v/>
      </c>
      <c r="J42" s="4" t="str">
        <f>IF(C42=0,"",(IF(ISERROR(VLOOKUP(G42,$D$120:$D$127,1,FALSE)),""," NOT")&amp;" NULL"))</f>
        <v/>
      </c>
      <c r="K42" s="114"/>
      <c r="L42" s="4"/>
      <c r="M42" s="68"/>
      <c r="N42" s="70"/>
      <c r="O42" s="24"/>
      <c r="P42" s="24"/>
      <c r="Q42" s="98" t="str">
        <f t="shared" si="4"/>
        <v/>
      </c>
      <c r="R42" s="124"/>
      <c r="S42" s="114"/>
      <c r="T42" s="121"/>
      <c r="U42" s="119"/>
      <c r="V42" s="119"/>
      <c r="W42" s="115"/>
      <c r="X42" s="115"/>
      <c r="Y42" s="121"/>
      <c r="Z42" s="114"/>
      <c r="AA42" s="114" t="str">
        <f t="shared" si="11"/>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0"/>
        <v/>
      </c>
      <c r="C43" s="4"/>
      <c r="D43" s="4"/>
      <c r="E43" s="4"/>
      <c r="G43" s="4" t="str">
        <f t="shared" si="13"/>
        <v/>
      </c>
      <c r="H43" s="97" t="str">
        <f t="shared" si="12"/>
        <v/>
      </c>
      <c r="I43" s="4" t="str">
        <f t="shared" si="2"/>
        <v/>
      </c>
      <c r="J43" s="4" t="str">
        <f t="shared" si="3"/>
        <v/>
      </c>
      <c r="K43" s="114"/>
      <c r="L43" s="4"/>
      <c r="M43" s="68"/>
      <c r="N43" s="70"/>
      <c r="O43" s="24"/>
      <c r="P43" s="24"/>
      <c r="Q43" s="98" t="str">
        <f t="shared" si="4"/>
        <v/>
      </c>
      <c r="R43" s="124"/>
      <c r="S43" s="114"/>
      <c r="T43" s="121"/>
      <c r="U43" s="119"/>
      <c r="V43" s="119"/>
      <c r="W43" s="115"/>
      <c r="X43" s="115"/>
      <c r="Y43" s="121"/>
      <c r="Z43" s="114"/>
      <c r="AA43" s="114" t="str">
        <f t="shared" si="11"/>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0"/>
        <v/>
      </c>
      <c r="C44" s="4"/>
      <c r="D44" s="4"/>
      <c r="E44" s="4"/>
      <c r="G44" s="4" t="str">
        <f t="shared" si="13"/>
        <v/>
      </c>
      <c r="H44" s="97" t="str">
        <f t="shared" si="12"/>
        <v/>
      </c>
      <c r="I44" s="4" t="str">
        <f t="shared" si="2"/>
        <v/>
      </c>
      <c r="J44" s="4" t="str">
        <f t="shared" si="3"/>
        <v/>
      </c>
      <c r="K44" s="114"/>
      <c r="L44" s="4"/>
      <c r="M44" s="68"/>
      <c r="N44" s="70"/>
      <c r="O44" s="24"/>
      <c r="P44" s="24"/>
      <c r="Q44" s="98" t="str">
        <f t="shared" si="4"/>
        <v/>
      </c>
      <c r="R44" s="124"/>
      <c r="S44" s="114"/>
      <c r="T44" s="121"/>
      <c r="U44" s="119"/>
      <c r="V44" s="119"/>
      <c r="W44" s="115"/>
      <c r="X44" s="115"/>
      <c r="Y44" s="121"/>
      <c r="Z44" s="114"/>
      <c r="AA44" s="114" t="str">
        <f t="shared" si="11"/>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0"/>
        <v/>
      </c>
      <c r="C45" s="4"/>
      <c r="D45" s="4"/>
      <c r="E45" s="4"/>
      <c r="G45" s="4" t="str">
        <f t="shared" si="13"/>
        <v/>
      </c>
      <c r="H45" s="97" t="str">
        <f t="shared" si="12"/>
        <v/>
      </c>
      <c r="I45" s="4" t="str">
        <f t="shared" si="2"/>
        <v/>
      </c>
      <c r="J45" s="4" t="str">
        <f t="shared" si="3"/>
        <v/>
      </c>
      <c r="K45" s="114"/>
      <c r="L45" s="4"/>
      <c r="M45" s="68"/>
      <c r="N45" s="70"/>
      <c r="O45" s="24"/>
      <c r="P45" s="24"/>
      <c r="Q45" s="98" t="str">
        <f t="shared" si="4"/>
        <v/>
      </c>
      <c r="R45" s="124"/>
      <c r="S45" s="114"/>
      <c r="T45" s="121"/>
      <c r="U45" s="119"/>
      <c r="V45" s="119"/>
      <c r="W45" s="115"/>
      <c r="X45" s="115"/>
      <c r="Y45" s="121"/>
      <c r="Z45" s="114"/>
      <c r="AA45" s="114" t="str">
        <f t="shared" si="11"/>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0"/>
        <v/>
      </c>
      <c r="C46" s="4"/>
      <c r="D46" s="4"/>
      <c r="E46" s="4"/>
      <c r="G46" s="4" t="str">
        <f>SUBSTITUTE(SUBSTITUTE(SUBSTITUTE(SUBSTITUTE(SUBSTITUTE(SUBSTITUTE(SUBSTITUTE(SUBSTITUTE(SUBSTITUTE(C46," ",""),".",""),"#","No"),"%",""),"(",""),"*",""),"-",""),"/",""),")","")</f>
        <v/>
      </c>
      <c r="H46" s="97" t="str">
        <f t="shared" si="12"/>
        <v/>
      </c>
      <c r="I46" s="4" t="str">
        <f>IF(E46=0,"",+E46)</f>
        <v/>
      </c>
      <c r="J46" s="4" t="str">
        <f>IF(C46=0,"",(IF(ISERROR(VLOOKUP(G46,$D$120:$D$127,1,FALSE)),""," NOT")&amp;" NULL"))</f>
        <v/>
      </c>
      <c r="K46" s="114"/>
      <c r="L46" s="4"/>
      <c r="M46" s="68"/>
      <c r="N46" s="70"/>
      <c r="O46" s="24"/>
      <c r="P46" s="24"/>
      <c r="Q46" s="98" t="str">
        <f>IF(M46=0,"",ROW())</f>
        <v/>
      </c>
      <c r="R46" s="124"/>
      <c r="S46" s="114"/>
      <c r="T46" s="121"/>
      <c r="U46" s="119"/>
      <c r="V46" s="119"/>
      <c r="W46" s="115"/>
      <c r="X46" s="115"/>
      <c r="Y46" s="121"/>
      <c r="Z46" s="114"/>
      <c r="AA46" s="114" t="str">
        <f t="shared" si="11"/>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0"/>
        <v/>
      </c>
      <c r="C47" s="4"/>
      <c r="D47" s="4"/>
      <c r="E47" s="4"/>
      <c r="G47" s="4" t="str">
        <f>SUBSTITUTE(SUBSTITUTE(SUBSTITUTE(SUBSTITUTE(SUBSTITUTE(SUBSTITUTE(SUBSTITUTE(SUBSTITUTE(SUBSTITUTE(C47," ",""),".",""),"#","No"),"%",""),"(",""),"*",""),"-",""),"/",""),")","")</f>
        <v/>
      </c>
      <c r="H47" s="97" t="str">
        <f t="shared" si="12"/>
        <v/>
      </c>
      <c r="I47" s="4" t="str">
        <f>IF(E47=0,"",+E47)</f>
        <v/>
      </c>
      <c r="J47" s="4" t="str">
        <f>IF(C47=0,"",(IF(ISERROR(VLOOKUP(G47,$D$120:$D$127,1,FALSE)),""," NOT")&amp;" NULL"))</f>
        <v/>
      </c>
      <c r="K47" s="114"/>
      <c r="L47" s="4"/>
      <c r="M47" s="68"/>
      <c r="N47" s="70"/>
      <c r="O47" s="24"/>
      <c r="P47" s="24"/>
      <c r="Q47" s="98" t="str">
        <f>IF(M47=0,"",ROW())</f>
        <v/>
      </c>
      <c r="R47" s="124"/>
      <c r="S47" s="114"/>
      <c r="T47" s="121"/>
      <c r="U47" s="119"/>
      <c r="V47" s="119"/>
      <c r="W47" s="115"/>
      <c r="X47" s="115"/>
      <c r="Y47" s="121"/>
      <c r="Z47" s="114"/>
      <c r="AA47" s="114" t="str">
        <f t="shared" si="11"/>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0"/>
        <v/>
      </c>
      <c r="C48" s="4"/>
      <c r="D48" s="4"/>
      <c r="E48" s="4"/>
      <c r="G48" s="4" t="str">
        <f>SUBSTITUTE(SUBSTITUTE(SUBSTITUTE(SUBSTITUTE(SUBSTITUTE(SUBSTITUTE(SUBSTITUTE(SUBSTITUTE(SUBSTITUTE(C48," ",""),".",""),"#","No"),"%",""),"(",""),"*",""),"-",""),"/",""),")","")</f>
        <v/>
      </c>
      <c r="H48" s="97" t="str">
        <f t="shared" si="12"/>
        <v/>
      </c>
      <c r="I48" s="4" t="str">
        <f>IF(E48=0,"",+E48)</f>
        <v/>
      </c>
      <c r="J48" s="4" t="str">
        <f>IF(C48=0,"",(IF(ISERROR(VLOOKUP(G48,$D$120:$D$127,1,FALSE)),""," NOT")&amp;" NULL"))</f>
        <v/>
      </c>
      <c r="K48" s="114"/>
      <c r="L48" s="4"/>
      <c r="M48" s="68"/>
      <c r="N48" s="70"/>
      <c r="O48" s="24"/>
      <c r="P48" s="24"/>
      <c r="Q48" s="98" t="str">
        <f>IF(M48=0,"",ROW())</f>
        <v/>
      </c>
      <c r="R48" s="124"/>
      <c r="S48" s="114"/>
      <c r="T48" s="121"/>
      <c r="U48" s="119"/>
      <c r="V48" s="119"/>
      <c r="W48" s="115"/>
      <c r="X48" s="115"/>
      <c r="Y48" s="121"/>
      <c r="Z48" s="114"/>
      <c r="AA48" s="114" t="str">
        <f t="shared" si="11"/>
        <v/>
      </c>
      <c r="AB48" s="182"/>
      <c r="AC48" s="255"/>
      <c r="AD48" s="255"/>
      <c r="AE48" s="255"/>
      <c r="AF48" s="255"/>
      <c r="AG48" s="255"/>
      <c r="AH48" s="255"/>
      <c r="AI48" s="255"/>
      <c r="AJ48" s="255"/>
      <c r="AK48" s="255"/>
      <c r="AL48" s="255"/>
      <c r="AM48" s="255"/>
      <c r="AN48" s="255"/>
      <c r="AO48" s="255"/>
      <c r="AP48" s="112"/>
      <c r="AQ48" s="112"/>
      <c r="AR48" s="112" t="str">
        <f t="shared" ref="AR48:AS79" si="14">IF(O48=0,"",ROW())</f>
        <v/>
      </c>
      <c r="AS48" s="112" t="str">
        <f t="shared" si="14"/>
        <v/>
      </c>
      <c r="AT48" s="4" t="str">
        <f t="shared" ref="AT48:AT79" si="15">IF(C48="","",C48&amp;IF(B49="","",","))</f>
        <v/>
      </c>
      <c r="AV48" s="25" t="str">
        <f>IF(G48="","",+"          ["&amp;TRIM(G48)&amp;"] ["&amp;TRIM(I48)&amp;"]"&amp;IF(H48="","","("&amp;H48&amp;")")&amp;" "&amp;TRIM(J48)&amp;IF(G96="","",","))</f>
        <v/>
      </c>
      <c r="AW48" s="25"/>
      <c r="AY48" s="102" t="str">
        <f t="shared" si="9"/>
        <v/>
      </c>
    </row>
    <row r="49" spans="2:51" ht="12.75">
      <c r="B49" s="18" t="str">
        <f t="shared" si="10"/>
        <v/>
      </c>
      <c r="C49" s="4"/>
      <c r="D49" s="4"/>
      <c r="E49" s="4"/>
      <c r="G49" s="4" t="str">
        <f>SUBSTITUTE(SUBSTITUTE(SUBSTITUTE(SUBSTITUTE(SUBSTITUTE(SUBSTITUTE(SUBSTITUTE(SUBSTITUTE(SUBSTITUTE(C49," ",""),".",""),"#","No"),"%",""),"(",""),"*",""),"-",""),"/",""),")","")</f>
        <v/>
      </c>
      <c r="H49" s="97" t="str">
        <f t="shared" si="12"/>
        <v/>
      </c>
      <c r="I49" s="4" t="str">
        <f>IF(E49=0,"",+E49)</f>
        <v/>
      </c>
      <c r="J49" s="4" t="str">
        <f>IF(C49=0,"",(IF(ISERROR(VLOOKUP(G49,$D$120:$D$127,1,FALSE)),""," NOT")&amp;" NULL"))</f>
        <v/>
      </c>
      <c r="K49" s="114"/>
      <c r="L49" s="4"/>
      <c r="M49" s="68"/>
      <c r="N49" s="70"/>
      <c r="O49" s="24"/>
      <c r="P49" s="24"/>
      <c r="Q49" s="98" t="str">
        <f>IF(M49=0,"",ROW())</f>
        <v/>
      </c>
      <c r="R49" s="124"/>
      <c r="S49" s="114"/>
      <c r="T49" s="121"/>
      <c r="U49" s="119"/>
      <c r="V49" s="119"/>
      <c r="W49" s="115"/>
      <c r="X49" s="115"/>
      <c r="Y49" s="121"/>
      <c r="Z49" s="114"/>
      <c r="AA49" s="114" t="str">
        <f t="shared" si="11"/>
        <v/>
      </c>
      <c r="AB49" s="182"/>
      <c r="AC49" s="255"/>
      <c r="AD49" s="255"/>
      <c r="AE49" s="255"/>
      <c r="AF49" s="255"/>
      <c r="AG49" s="255"/>
      <c r="AH49" s="255"/>
      <c r="AI49" s="255"/>
      <c r="AJ49" s="255"/>
      <c r="AK49" s="255"/>
      <c r="AL49" s="255"/>
      <c r="AM49" s="255"/>
      <c r="AN49" s="255"/>
      <c r="AO49" s="255"/>
      <c r="AP49" s="112"/>
      <c r="AQ49" s="112"/>
      <c r="AR49" s="112" t="str">
        <f t="shared" si="14"/>
        <v/>
      </c>
      <c r="AS49" s="112" t="str">
        <f t="shared" si="14"/>
        <v/>
      </c>
      <c r="AT49" s="4" t="str">
        <f t="shared" si="15"/>
        <v/>
      </c>
      <c r="AV49" s="25" t="str">
        <f>IF(G49="","",+"          ["&amp;TRIM(G49)&amp;"] ["&amp;TRIM(I49)&amp;"]"&amp;IF(H49="","","("&amp;H49&amp;")")&amp;" "&amp;TRIM(J49)&amp;IF(G95="","",","))</f>
        <v/>
      </c>
      <c r="AW49" s="25"/>
      <c r="AY49" s="102" t="str">
        <f t="shared" si="9"/>
        <v/>
      </c>
    </row>
    <row r="50" spans="2:51" ht="12.75">
      <c r="B50" s="18" t="str">
        <f t="shared" si="10"/>
        <v/>
      </c>
      <c r="C50" s="4"/>
      <c r="D50" s="4"/>
      <c r="E50" s="4"/>
      <c r="G50" s="4" t="str">
        <f t="shared" ref="G50:G93" si="16">SUBSTITUTE(SUBSTITUTE(SUBSTITUTE(SUBSTITUTE(SUBSTITUTE(SUBSTITUTE(SUBSTITUTE(SUBSTITUTE(SUBSTITUTE(C50," ",""),".",""),"#","No"),"%",""),"(",""),"*",""),"-",""),"/",""),")","")</f>
        <v/>
      </c>
      <c r="H50" s="97" t="str">
        <f t="shared" si="12"/>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c r="T50" s="121"/>
      <c r="U50" s="119"/>
      <c r="V50" s="119"/>
      <c r="W50" s="115"/>
      <c r="X50" s="115"/>
      <c r="Y50" s="121"/>
      <c r="Z50" s="114"/>
      <c r="AA50" s="114" t="str">
        <f t="shared" si="11"/>
        <v/>
      </c>
      <c r="AB50" s="182"/>
      <c r="AC50" s="255"/>
      <c r="AD50" s="255"/>
      <c r="AE50" s="255"/>
      <c r="AF50" s="255"/>
      <c r="AG50" s="255"/>
      <c r="AH50" s="255"/>
      <c r="AI50" s="255"/>
      <c r="AJ50" s="255"/>
      <c r="AK50" s="255"/>
      <c r="AL50" s="255"/>
      <c r="AM50" s="255"/>
      <c r="AN50" s="255"/>
      <c r="AO50" s="255"/>
      <c r="AP50" s="112"/>
      <c r="AQ50" s="112"/>
      <c r="AR50" s="112" t="str">
        <f t="shared" si="14"/>
        <v/>
      </c>
      <c r="AS50" s="112" t="str">
        <f t="shared" si="14"/>
        <v/>
      </c>
      <c r="AT50" s="4" t="str">
        <f t="shared" si="15"/>
        <v/>
      </c>
      <c r="AV50" s="25" t="str">
        <f>IF(G50="","",+"          ["&amp;TRIM(G50)&amp;"] ["&amp;TRIM(I50)&amp;"]"&amp;IF(H50="","","("&amp;H50&amp;")")&amp;" "&amp;TRIM(J50)&amp;IF(G51="","",","))</f>
        <v/>
      </c>
      <c r="AW50" s="25"/>
      <c r="AY50" s="102" t="str">
        <f t="shared" si="9"/>
        <v/>
      </c>
    </row>
    <row r="51" spans="2:51" ht="12.75">
      <c r="B51" s="18" t="str">
        <f t="shared" si="10"/>
        <v/>
      </c>
      <c r="C51" s="4"/>
      <c r="D51" s="4"/>
      <c r="E51" s="4"/>
      <c r="G51" s="4" t="str">
        <f t="shared" si="16"/>
        <v/>
      </c>
      <c r="H51" s="97" t="str">
        <f t="shared" si="12"/>
        <v/>
      </c>
      <c r="I51" s="4" t="str">
        <f t="shared" si="17"/>
        <v/>
      </c>
      <c r="J51" s="4" t="str">
        <f t="shared" si="18"/>
        <v/>
      </c>
      <c r="K51" s="114"/>
      <c r="L51" s="4"/>
      <c r="M51" s="68"/>
      <c r="N51" s="70"/>
      <c r="O51" s="24"/>
      <c r="P51" s="24"/>
      <c r="Q51" s="98" t="str">
        <f t="shared" si="19"/>
        <v/>
      </c>
      <c r="R51" s="124"/>
      <c r="S51" s="114"/>
      <c r="T51" s="121"/>
      <c r="U51" s="119"/>
      <c r="V51" s="119"/>
      <c r="W51" s="115"/>
      <c r="X51" s="115"/>
      <c r="Y51" s="121"/>
      <c r="Z51" s="114"/>
      <c r="AA51" s="114" t="str">
        <f t="shared" si="11"/>
        <v/>
      </c>
      <c r="AB51" s="182"/>
      <c r="AC51" s="255"/>
      <c r="AD51" s="255"/>
      <c r="AE51" s="255"/>
      <c r="AF51" s="255"/>
      <c r="AG51" s="255"/>
      <c r="AH51" s="255"/>
      <c r="AI51" s="255"/>
      <c r="AJ51" s="255"/>
      <c r="AK51" s="255"/>
      <c r="AL51" s="255"/>
      <c r="AM51" s="255"/>
      <c r="AN51" s="255"/>
      <c r="AO51" s="255"/>
      <c r="AP51" s="112"/>
      <c r="AQ51" s="112"/>
      <c r="AR51" s="112" t="str">
        <f t="shared" si="14"/>
        <v/>
      </c>
      <c r="AS51" s="112" t="str">
        <f t="shared" si="14"/>
        <v/>
      </c>
      <c r="AT51" s="4" t="str">
        <f t="shared" si="15"/>
        <v/>
      </c>
      <c r="AV51" s="25" t="str">
        <f>IF(G51="","",+"          ["&amp;TRIM(G51)&amp;"] ["&amp;TRIM(I51)&amp;"]"&amp;IF(H51="","","("&amp;H51&amp;")")&amp;" "&amp;TRIM(J51)&amp;IF(G54="","",","))</f>
        <v/>
      </c>
      <c r="AW51" s="25"/>
      <c r="AY51" s="102" t="str">
        <f t="shared" si="9"/>
        <v/>
      </c>
    </row>
    <row r="52" spans="2:51" ht="12.75">
      <c r="B52" s="18" t="str">
        <f t="shared" si="10"/>
        <v/>
      </c>
      <c r="C52" s="4"/>
      <c r="D52" s="4"/>
      <c r="E52" s="4"/>
      <c r="G52" s="4" t="str">
        <f t="shared" si="16"/>
        <v/>
      </c>
      <c r="H52" s="97" t="str">
        <f t="shared" si="12"/>
        <v/>
      </c>
      <c r="I52" s="4" t="str">
        <f t="shared" si="17"/>
        <v/>
      </c>
      <c r="J52" s="4" t="str">
        <f t="shared" si="18"/>
        <v/>
      </c>
      <c r="K52" s="114"/>
      <c r="L52" s="4"/>
      <c r="M52" s="68"/>
      <c r="N52" s="70"/>
      <c r="O52" s="24"/>
      <c r="P52" s="24"/>
      <c r="Q52" s="98" t="str">
        <f t="shared" si="19"/>
        <v/>
      </c>
      <c r="R52" s="124"/>
      <c r="S52" s="114"/>
      <c r="T52" s="121"/>
      <c r="U52" s="119"/>
      <c r="V52" s="119"/>
      <c r="W52" s="115"/>
      <c r="X52" s="115"/>
      <c r="Y52" s="121"/>
      <c r="Z52" s="114"/>
      <c r="AA52" s="114" t="str">
        <f t="shared" si="11"/>
        <v/>
      </c>
      <c r="AB52" s="182"/>
      <c r="AC52" s="255"/>
      <c r="AD52" s="255"/>
      <c r="AE52" s="255"/>
      <c r="AF52" s="255"/>
      <c r="AG52" s="255"/>
      <c r="AH52" s="255"/>
      <c r="AI52" s="255"/>
      <c r="AJ52" s="255"/>
      <c r="AK52" s="255"/>
      <c r="AL52" s="255"/>
      <c r="AM52" s="255"/>
      <c r="AN52" s="255"/>
      <c r="AO52" s="255"/>
      <c r="AP52" s="112"/>
      <c r="AQ52" s="112"/>
      <c r="AR52" s="112" t="str">
        <f t="shared" si="14"/>
        <v/>
      </c>
      <c r="AS52" s="112" t="str">
        <f t="shared" si="14"/>
        <v/>
      </c>
      <c r="AT52" s="4" t="str">
        <f t="shared" si="15"/>
        <v/>
      </c>
      <c r="AV52" s="25" t="str">
        <f>IF(G52="","",+"          ["&amp;TRIM(G52)&amp;"] ["&amp;TRIM(I52)&amp;"]"&amp;IF(H52="","","("&amp;H52&amp;")")&amp;" "&amp;TRIM(J52)&amp;IF(G53="","",","))</f>
        <v/>
      </c>
      <c r="AW52" s="25"/>
      <c r="AY52" s="102" t="str">
        <f t="shared" si="9"/>
        <v/>
      </c>
    </row>
    <row r="53" spans="2:51" ht="12.75">
      <c r="B53" s="18" t="str">
        <f t="shared" si="10"/>
        <v/>
      </c>
      <c r="C53" s="4"/>
      <c r="D53" s="4"/>
      <c r="E53" s="4"/>
      <c r="G53" s="4" t="str">
        <f t="shared" si="16"/>
        <v/>
      </c>
      <c r="H53" s="97" t="str">
        <f t="shared" si="12"/>
        <v/>
      </c>
      <c r="I53" s="4" t="str">
        <f t="shared" si="17"/>
        <v/>
      </c>
      <c r="J53" s="4" t="str">
        <f t="shared" si="18"/>
        <v/>
      </c>
      <c r="K53" s="114"/>
      <c r="L53" s="4"/>
      <c r="M53" s="68"/>
      <c r="N53" s="70"/>
      <c r="O53" s="24"/>
      <c r="P53" s="24"/>
      <c r="Q53" s="98" t="str">
        <f t="shared" si="19"/>
        <v/>
      </c>
      <c r="R53" s="124"/>
      <c r="S53" s="114"/>
      <c r="T53" s="121"/>
      <c r="U53" s="119"/>
      <c r="V53" s="119"/>
      <c r="W53" s="115"/>
      <c r="X53" s="115"/>
      <c r="Y53" s="121"/>
      <c r="Z53" s="114"/>
      <c r="AA53" s="114" t="str">
        <f t="shared" si="11"/>
        <v/>
      </c>
      <c r="AB53" s="182"/>
      <c r="AC53" s="255"/>
      <c r="AD53" s="255"/>
      <c r="AE53" s="255"/>
      <c r="AF53" s="255"/>
      <c r="AG53" s="255"/>
      <c r="AH53" s="255"/>
      <c r="AI53" s="255"/>
      <c r="AJ53" s="255"/>
      <c r="AK53" s="255"/>
      <c r="AL53" s="255"/>
      <c r="AM53" s="255"/>
      <c r="AN53" s="255"/>
      <c r="AO53" s="255"/>
      <c r="AP53" s="112"/>
      <c r="AQ53" s="112"/>
      <c r="AR53" s="112" t="str">
        <f t="shared" si="14"/>
        <v/>
      </c>
      <c r="AS53" s="112" t="str">
        <f t="shared" si="14"/>
        <v/>
      </c>
      <c r="AT53" s="4" t="str">
        <f t="shared" si="15"/>
        <v/>
      </c>
      <c r="AV53" s="25" t="str">
        <f>IF(G53="","",+"          ["&amp;TRIM(G53)&amp;"] ["&amp;TRIM(I53)&amp;"]"&amp;IF(H53="","","("&amp;H53&amp;")")&amp;" "&amp;TRIM(J53)&amp;IF(G54="","",","))</f>
        <v/>
      </c>
      <c r="AW53" s="25"/>
      <c r="AY53" s="102" t="str">
        <f t="shared" si="9"/>
        <v/>
      </c>
    </row>
    <row r="54" spans="2:51" ht="12.75">
      <c r="B54" s="18" t="str">
        <f t="shared" si="10"/>
        <v/>
      </c>
      <c r="C54" s="4"/>
      <c r="D54" s="4"/>
      <c r="E54" s="4"/>
      <c r="G54" s="4" t="str">
        <f t="shared" si="16"/>
        <v/>
      </c>
      <c r="H54" s="97" t="str">
        <f t="shared" si="12"/>
        <v/>
      </c>
      <c r="I54" s="4" t="str">
        <f t="shared" si="17"/>
        <v/>
      </c>
      <c r="J54" s="4" t="str">
        <f t="shared" si="18"/>
        <v/>
      </c>
      <c r="K54" s="114"/>
      <c r="L54" s="4"/>
      <c r="M54" s="68"/>
      <c r="N54" s="70"/>
      <c r="O54" s="24"/>
      <c r="P54" s="24"/>
      <c r="Q54" s="98" t="str">
        <f t="shared" si="19"/>
        <v/>
      </c>
      <c r="R54" s="124"/>
      <c r="S54" s="114"/>
      <c r="T54" s="121"/>
      <c r="U54" s="119"/>
      <c r="V54" s="119"/>
      <c r="W54" s="115"/>
      <c r="X54" s="115"/>
      <c r="Y54" s="121"/>
      <c r="Z54" s="114"/>
      <c r="AA54" s="114" t="str">
        <f t="shared" si="11"/>
        <v/>
      </c>
      <c r="AB54" s="182"/>
      <c r="AC54" s="255"/>
      <c r="AD54" s="255"/>
      <c r="AE54" s="255"/>
      <c r="AF54" s="255"/>
      <c r="AG54" s="255"/>
      <c r="AH54" s="255"/>
      <c r="AI54" s="255"/>
      <c r="AJ54" s="255"/>
      <c r="AK54" s="255"/>
      <c r="AL54" s="255"/>
      <c r="AM54" s="255"/>
      <c r="AN54" s="255"/>
      <c r="AO54" s="255"/>
      <c r="AP54" s="112"/>
      <c r="AQ54" s="112"/>
      <c r="AR54" s="112" t="str">
        <f t="shared" si="14"/>
        <v/>
      </c>
      <c r="AS54" s="112" t="str">
        <f t="shared" si="14"/>
        <v/>
      </c>
      <c r="AT54" s="4" t="str">
        <f t="shared" si="15"/>
        <v/>
      </c>
      <c r="AV54" s="25" t="str">
        <f>IF(G54="","",+"          ["&amp;TRIM(G54)&amp;"] ["&amp;TRIM(I54)&amp;"]"&amp;IF(H54="","","("&amp;H54&amp;")")&amp;" "&amp;TRIM(J54)&amp;IF(G63="","",","))</f>
        <v/>
      </c>
      <c r="AW54" s="25"/>
      <c r="AY54" s="102" t="str">
        <f t="shared" si="9"/>
        <v/>
      </c>
    </row>
    <row r="55" spans="2:51" ht="12.75">
      <c r="B55" s="18" t="str">
        <f t="shared" si="10"/>
        <v/>
      </c>
      <c r="C55" s="4"/>
      <c r="D55" s="4"/>
      <c r="E55" s="4"/>
      <c r="G55" s="4" t="str">
        <f t="shared" si="16"/>
        <v/>
      </c>
      <c r="H55" s="97" t="str">
        <f t="shared" si="12"/>
        <v/>
      </c>
      <c r="I55" s="4" t="str">
        <f t="shared" si="17"/>
        <v/>
      </c>
      <c r="J55" s="4" t="str">
        <f t="shared" si="18"/>
        <v/>
      </c>
      <c r="K55" s="114"/>
      <c r="L55" s="4"/>
      <c r="M55" s="68"/>
      <c r="N55" s="70"/>
      <c r="O55" s="24"/>
      <c r="P55" s="24"/>
      <c r="Q55" s="98" t="str">
        <f t="shared" si="19"/>
        <v/>
      </c>
      <c r="R55" s="124"/>
      <c r="S55" s="114"/>
      <c r="T55" s="121"/>
      <c r="U55" s="119"/>
      <c r="V55" s="119"/>
      <c r="W55" s="115"/>
      <c r="X55" s="115"/>
      <c r="Y55" s="121"/>
      <c r="Z55" s="114"/>
      <c r="AA55" s="114" t="str">
        <f t="shared" si="11"/>
        <v/>
      </c>
      <c r="AB55" s="182"/>
      <c r="AC55" s="255"/>
      <c r="AD55" s="255"/>
      <c r="AE55" s="255"/>
      <c r="AF55" s="255"/>
      <c r="AG55" s="255"/>
      <c r="AH55" s="255"/>
      <c r="AI55" s="255"/>
      <c r="AJ55" s="255"/>
      <c r="AK55" s="255"/>
      <c r="AL55" s="255"/>
      <c r="AM55" s="255"/>
      <c r="AN55" s="255"/>
      <c r="AO55" s="255"/>
      <c r="AP55" s="112"/>
      <c r="AQ55" s="112"/>
      <c r="AR55" s="112" t="str">
        <f t="shared" si="14"/>
        <v/>
      </c>
      <c r="AS55" s="112" t="str">
        <f t="shared" si="14"/>
        <v/>
      </c>
      <c r="AT55" s="4" t="str">
        <f t="shared" si="15"/>
        <v/>
      </c>
      <c r="AV55" s="25" t="str">
        <f>IF(G55="","",+"          ["&amp;TRIM(G55)&amp;"] ["&amp;TRIM(I55)&amp;"]"&amp;IF(H55="","","("&amp;H55&amp;")")&amp;" "&amp;TRIM(J55)&amp;IF(G56="","",","))</f>
        <v/>
      </c>
      <c r="AW55" s="25"/>
      <c r="AY55" s="102" t="str">
        <f t="shared" si="9"/>
        <v/>
      </c>
    </row>
    <row r="56" spans="2:51" ht="12.75">
      <c r="B56" s="18" t="str">
        <f t="shared" si="10"/>
        <v/>
      </c>
      <c r="C56" s="4"/>
      <c r="D56" s="4"/>
      <c r="E56" s="4"/>
      <c r="G56" s="4" t="str">
        <f t="shared" si="16"/>
        <v/>
      </c>
      <c r="H56" s="97" t="str">
        <f t="shared" si="12"/>
        <v/>
      </c>
      <c r="I56" s="4" t="str">
        <f t="shared" si="17"/>
        <v/>
      </c>
      <c r="J56" s="4" t="str">
        <f t="shared" si="18"/>
        <v/>
      </c>
      <c r="K56" s="114"/>
      <c r="L56" s="4"/>
      <c r="M56" s="68"/>
      <c r="N56" s="70"/>
      <c r="O56" s="24"/>
      <c r="P56" s="24"/>
      <c r="Q56" s="98" t="str">
        <f t="shared" si="19"/>
        <v/>
      </c>
      <c r="R56" s="124"/>
      <c r="S56" s="114"/>
      <c r="T56" s="121"/>
      <c r="U56" s="119"/>
      <c r="V56" s="119"/>
      <c r="W56" s="115"/>
      <c r="X56" s="115"/>
      <c r="Y56" s="121"/>
      <c r="Z56" s="114"/>
      <c r="AA56" s="114" t="str">
        <f t="shared" si="11"/>
        <v/>
      </c>
      <c r="AB56" s="182"/>
      <c r="AC56" s="255"/>
      <c r="AD56" s="255"/>
      <c r="AE56" s="255"/>
      <c r="AF56" s="255"/>
      <c r="AG56" s="255"/>
      <c r="AH56" s="255"/>
      <c r="AI56" s="255"/>
      <c r="AJ56" s="255"/>
      <c r="AK56" s="255"/>
      <c r="AL56" s="255"/>
      <c r="AM56" s="255"/>
      <c r="AN56" s="255"/>
      <c r="AO56" s="255"/>
      <c r="AP56" s="112"/>
      <c r="AQ56" s="112"/>
      <c r="AR56" s="112" t="str">
        <f t="shared" si="14"/>
        <v/>
      </c>
      <c r="AS56" s="112" t="str">
        <f t="shared" si="14"/>
        <v/>
      </c>
      <c r="AT56" s="4" t="str">
        <f t="shared" si="15"/>
        <v/>
      </c>
      <c r="AV56" s="25" t="str">
        <f>IF(G56="","",+"          ["&amp;TRIM(G56)&amp;"] ["&amp;TRIM(I56)&amp;"]"&amp;IF(H56="","","("&amp;H56&amp;")")&amp;" "&amp;TRIM(J56)&amp;IF(G62="","",","))</f>
        <v/>
      </c>
      <c r="AW56" s="25"/>
      <c r="AY56" s="102" t="str">
        <f t="shared" si="9"/>
        <v/>
      </c>
    </row>
    <row r="57" spans="2:51" ht="12.75">
      <c r="B57" s="18" t="str">
        <f t="shared" si="10"/>
        <v/>
      </c>
      <c r="C57" s="4"/>
      <c r="D57" s="4"/>
      <c r="E57" s="4"/>
      <c r="G57" s="4" t="str">
        <f t="shared" si="16"/>
        <v/>
      </c>
      <c r="H57" s="97" t="str">
        <f t="shared" si="12"/>
        <v/>
      </c>
      <c r="I57" s="4" t="str">
        <f t="shared" si="17"/>
        <v/>
      </c>
      <c r="J57" s="4" t="str">
        <f t="shared" si="18"/>
        <v/>
      </c>
      <c r="K57" s="114"/>
      <c r="L57" s="4"/>
      <c r="M57" s="68"/>
      <c r="N57" s="70"/>
      <c r="O57" s="24"/>
      <c r="P57" s="24"/>
      <c r="Q57" s="98" t="str">
        <f t="shared" si="19"/>
        <v/>
      </c>
      <c r="R57" s="124"/>
      <c r="S57" s="114"/>
      <c r="T57" s="121"/>
      <c r="U57" s="119"/>
      <c r="V57" s="119"/>
      <c r="W57" s="115"/>
      <c r="X57" s="115"/>
      <c r="Y57" s="121"/>
      <c r="Z57" s="114"/>
      <c r="AA57" s="114" t="str">
        <f t="shared" si="11"/>
        <v/>
      </c>
      <c r="AB57" s="182"/>
      <c r="AC57" s="255"/>
      <c r="AD57" s="255"/>
      <c r="AE57" s="255"/>
      <c r="AF57" s="255"/>
      <c r="AG57" s="255"/>
      <c r="AH57" s="255"/>
      <c r="AI57" s="255"/>
      <c r="AJ57" s="255"/>
      <c r="AK57" s="255"/>
      <c r="AL57" s="255"/>
      <c r="AM57" s="255"/>
      <c r="AN57" s="255"/>
      <c r="AO57" s="255"/>
      <c r="AP57" s="112"/>
      <c r="AQ57" s="112"/>
      <c r="AR57" s="112" t="str">
        <f t="shared" si="14"/>
        <v/>
      </c>
      <c r="AS57" s="112" t="str">
        <f t="shared" si="14"/>
        <v/>
      </c>
      <c r="AT57" s="4" t="str">
        <f t="shared" si="15"/>
        <v/>
      </c>
      <c r="AV57" s="25" t="str">
        <f>IF(G57="","",+"          ["&amp;TRIM(G57)&amp;"] ["&amp;TRIM(I57)&amp;"]"&amp;IF(H57="","","("&amp;H57&amp;")")&amp;" "&amp;TRIM(J57)&amp;IF(G58="","",","))</f>
        <v/>
      </c>
      <c r="AW57" s="25"/>
      <c r="AY57" s="102" t="str">
        <f t="shared" si="9"/>
        <v/>
      </c>
    </row>
    <row r="58" spans="2:51" ht="12.75">
      <c r="B58" s="18" t="str">
        <f t="shared" si="10"/>
        <v/>
      </c>
      <c r="C58" s="4"/>
      <c r="D58" s="4"/>
      <c r="E58" s="4"/>
      <c r="G58" s="4" t="str">
        <f t="shared" si="16"/>
        <v/>
      </c>
      <c r="H58" s="97" t="str">
        <f t="shared" si="12"/>
        <v/>
      </c>
      <c r="I58" s="4" t="str">
        <f t="shared" si="17"/>
        <v/>
      </c>
      <c r="J58" s="4" t="str">
        <f t="shared" si="18"/>
        <v/>
      </c>
      <c r="K58" s="114"/>
      <c r="L58" s="4"/>
      <c r="M58" s="68"/>
      <c r="N58" s="70"/>
      <c r="O58" s="24"/>
      <c r="P58" s="24"/>
      <c r="Q58" s="98" t="str">
        <f t="shared" si="19"/>
        <v/>
      </c>
      <c r="R58" s="124"/>
      <c r="S58" s="114"/>
      <c r="T58" s="121"/>
      <c r="U58" s="119"/>
      <c r="V58" s="119"/>
      <c r="W58" s="115"/>
      <c r="X58" s="115"/>
      <c r="Y58" s="121"/>
      <c r="Z58" s="114"/>
      <c r="AA58" s="114" t="str">
        <f t="shared" si="11"/>
        <v/>
      </c>
      <c r="AB58" s="182"/>
      <c r="AC58" s="255"/>
      <c r="AD58" s="255"/>
      <c r="AE58" s="255"/>
      <c r="AF58" s="255"/>
      <c r="AG58" s="255"/>
      <c r="AH58" s="255"/>
      <c r="AI58" s="255"/>
      <c r="AJ58" s="255"/>
      <c r="AK58" s="255"/>
      <c r="AL58" s="255"/>
      <c r="AM58" s="255"/>
      <c r="AN58" s="255"/>
      <c r="AO58" s="255"/>
      <c r="AP58" s="112"/>
      <c r="AQ58" s="112"/>
      <c r="AR58" s="112" t="str">
        <f t="shared" si="14"/>
        <v/>
      </c>
      <c r="AS58" s="112" t="str">
        <f t="shared" si="14"/>
        <v/>
      </c>
      <c r="AT58" s="4" t="str">
        <f t="shared" si="15"/>
        <v/>
      </c>
      <c r="AV58" s="25" t="str">
        <f>IF(G58="","",+"          ["&amp;TRIM(G58)&amp;"] ["&amp;TRIM(I58)&amp;"]"&amp;IF(H58="","","("&amp;H58&amp;")")&amp;" "&amp;TRIM(J58)&amp;IF(G61="","",","))</f>
        <v/>
      </c>
      <c r="AW58" s="25"/>
      <c r="AY58" s="102" t="str">
        <f t="shared" si="9"/>
        <v/>
      </c>
    </row>
    <row r="59" spans="2:51" ht="12.75">
      <c r="B59" s="18" t="str">
        <f t="shared" si="10"/>
        <v/>
      </c>
      <c r="C59" s="4"/>
      <c r="D59" s="4"/>
      <c r="E59" s="4"/>
      <c r="G59" s="4" t="str">
        <f t="shared" si="16"/>
        <v/>
      </c>
      <c r="H59" s="97" t="str">
        <f t="shared" si="12"/>
        <v/>
      </c>
      <c r="I59" s="4" t="str">
        <f t="shared" si="17"/>
        <v/>
      </c>
      <c r="J59" s="4" t="str">
        <f t="shared" si="18"/>
        <v/>
      </c>
      <c r="K59" s="4"/>
      <c r="L59" s="4"/>
      <c r="M59" s="68"/>
      <c r="N59" s="70"/>
      <c r="O59" s="24"/>
      <c r="P59" s="24"/>
      <c r="Q59" s="98" t="str">
        <f t="shared" si="19"/>
        <v/>
      </c>
      <c r="R59" s="124"/>
      <c r="S59" s="114"/>
      <c r="T59" s="121"/>
      <c r="U59" s="119"/>
      <c r="V59" s="119"/>
      <c r="W59" s="115"/>
      <c r="X59" s="115"/>
      <c r="Y59" s="121"/>
      <c r="Z59" s="114"/>
      <c r="AA59" s="114" t="str">
        <f t="shared" si="11"/>
        <v/>
      </c>
      <c r="AB59" s="182"/>
      <c r="AC59" s="255"/>
      <c r="AD59" s="255"/>
      <c r="AE59" s="255"/>
      <c r="AF59" s="255"/>
      <c r="AG59" s="255"/>
      <c r="AH59" s="255"/>
      <c r="AI59" s="255"/>
      <c r="AJ59" s="255"/>
      <c r="AK59" s="255"/>
      <c r="AL59" s="255"/>
      <c r="AM59" s="255"/>
      <c r="AN59" s="255"/>
      <c r="AO59" s="255"/>
      <c r="AP59" s="112"/>
      <c r="AQ59" s="112"/>
      <c r="AR59" s="112" t="str">
        <f t="shared" si="14"/>
        <v/>
      </c>
      <c r="AS59" s="112" t="str">
        <f t="shared" si="14"/>
        <v/>
      </c>
      <c r="AT59" s="4" t="str">
        <f t="shared" si="15"/>
        <v/>
      </c>
      <c r="AV59" s="25" t="str">
        <f t="shared" ref="AV59:AV64" si="20">IF(G59="","",+"          ["&amp;TRIM(G59)&amp;"] ["&amp;TRIM(I59)&amp;"]"&amp;IF(H59="","","("&amp;H59&amp;")")&amp;" "&amp;TRIM(J59)&amp;IF(G60="","",","))</f>
        <v/>
      </c>
      <c r="AW59" s="25"/>
      <c r="AY59" s="102" t="str">
        <f t="shared" si="9"/>
        <v/>
      </c>
    </row>
    <row r="60" spans="2:51" ht="12.75">
      <c r="B60" s="18" t="str">
        <f t="shared" si="10"/>
        <v/>
      </c>
      <c r="C60" s="4"/>
      <c r="D60" s="4"/>
      <c r="E60" s="4"/>
      <c r="G60" s="4" t="str">
        <f t="shared" si="16"/>
        <v/>
      </c>
      <c r="H60" s="97" t="str">
        <f t="shared" si="12"/>
        <v/>
      </c>
      <c r="I60" s="4" t="str">
        <f t="shared" si="17"/>
        <v/>
      </c>
      <c r="J60" s="4" t="str">
        <f t="shared" si="18"/>
        <v/>
      </c>
      <c r="K60" s="4"/>
      <c r="L60" s="4"/>
      <c r="M60" s="68"/>
      <c r="N60" s="70"/>
      <c r="O60" s="24"/>
      <c r="P60" s="24"/>
      <c r="Q60" s="98" t="str">
        <f t="shared" si="19"/>
        <v/>
      </c>
      <c r="R60" s="124"/>
      <c r="S60" s="114" t="str">
        <f t="shared" ref="S60:S115" si="21">IF(+K60=0,"",K60)</f>
        <v/>
      </c>
      <c r="T60" s="121"/>
      <c r="U60" s="119"/>
      <c r="V60" s="119"/>
      <c r="W60" s="115"/>
      <c r="X60" s="115"/>
      <c r="Y60" s="121"/>
      <c r="Z60" s="114" t="str">
        <f t="shared" ref="Z60:Z80" si="22">IF(M60&lt;9000,"","false")</f>
        <v/>
      </c>
      <c r="AA60" s="114" t="str">
        <f t="shared" si="11"/>
        <v/>
      </c>
      <c r="AB60" s="182"/>
      <c r="AC60" s="255"/>
      <c r="AD60" s="255"/>
      <c r="AE60" s="255"/>
      <c r="AF60" s="255"/>
      <c r="AG60" s="255"/>
      <c r="AH60" s="255"/>
      <c r="AI60" s="255"/>
      <c r="AJ60" s="255"/>
      <c r="AK60" s="255"/>
      <c r="AL60" s="255"/>
      <c r="AM60" s="255"/>
      <c r="AN60" s="255"/>
      <c r="AO60" s="255"/>
      <c r="AP60" s="112"/>
      <c r="AQ60" s="112"/>
      <c r="AR60" s="112" t="str">
        <f t="shared" si="14"/>
        <v/>
      </c>
      <c r="AS60" s="112" t="str">
        <f t="shared" si="14"/>
        <v/>
      </c>
      <c r="AT60" s="4" t="str">
        <f t="shared" si="15"/>
        <v/>
      </c>
      <c r="AV60" s="25" t="str">
        <f t="shared" si="20"/>
        <v/>
      </c>
      <c r="AW60" s="25"/>
      <c r="AY60" s="102" t="str">
        <f t="shared" si="9"/>
        <v/>
      </c>
    </row>
    <row r="61" spans="2:51" ht="12.75">
      <c r="B61" s="18" t="str">
        <f t="shared" si="10"/>
        <v/>
      </c>
      <c r="C61" s="4"/>
      <c r="D61" s="4"/>
      <c r="E61" s="4"/>
      <c r="G61" s="4" t="str">
        <f t="shared" si="16"/>
        <v/>
      </c>
      <c r="H61" s="97" t="str">
        <f t="shared" si="12"/>
        <v/>
      </c>
      <c r="I61" s="4" t="str">
        <f t="shared" si="17"/>
        <v/>
      </c>
      <c r="J61" s="4" t="str">
        <f t="shared" si="18"/>
        <v/>
      </c>
      <c r="K61" s="4"/>
      <c r="L61" s="4"/>
      <c r="M61" s="68"/>
      <c r="N61" s="70"/>
      <c r="O61" s="24"/>
      <c r="P61" s="24"/>
      <c r="Q61" s="98" t="str">
        <f t="shared" si="19"/>
        <v/>
      </c>
      <c r="R61" s="124"/>
      <c r="S61" s="114" t="str">
        <f t="shared" si="21"/>
        <v/>
      </c>
      <c r="T61" s="121"/>
      <c r="U61" s="119"/>
      <c r="V61" s="119"/>
      <c r="W61" s="115"/>
      <c r="X61" s="115"/>
      <c r="Y61" s="121"/>
      <c r="Z61" s="114" t="str">
        <f t="shared" si="22"/>
        <v/>
      </c>
      <c r="AA61" s="114" t="str">
        <f t="shared" si="11"/>
        <v/>
      </c>
      <c r="AB61" s="182"/>
      <c r="AC61" s="255"/>
      <c r="AD61" s="255"/>
      <c r="AE61" s="255"/>
      <c r="AF61" s="255"/>
      <c r="AG61" s="255"/>
      <c r="AH61" s="255"/>
      <c r="AI61" s="255"/>
      <c r="AJ61" s="255"/>
      <c r="AK61" s="255"/>
      <c r="AL61" s="255"/>
      <c r="AM61" s="255"/>
      <c r="AN61" s="255"/>
      <c r="AO61" s="255"/>
      <c r="AP61" s="112"/>
      <c r="AQ61" s="112"/>
      <c r="AR61" s="112" t="str">
        <f t="shared" si="14"/>
        <v/>
      </c>
      <c r="AS61" s="112" t="str">
        <f t="shared" si="14"/>
        <v/>
      </c>
      <c r="AT61" s="4" t="str">
        <f t="shared" si="15"/>
        <v/>
      </c>
      <c r="AV61" s="25" t="str">
        <f t="shared" si="20"/>
        <v/>
      </c>
      <c r="AW61" s="25"/>
      <c r="AY61" s="102" t="str">
        <f t="shared" si="9"/>
        <v/>
      </c>
    </row>
    <row r="62" spans="2:51" ht="12.75">
      <c r="B62" s="18" t="str">
        <f t="shared" si="10"/>
        <v/>
      </c>
      <c r="C62" s="4"/>
      <c r="D62" s="4"/>
      <c r="E62" s="4"/>
      <c r="G62" s="4" t="str">
        <f t="shared" si="16"/>
        <v/>
      </c>
      <c r="H62" s="97" t="str">
        <f t="shared" si="12"/>
        <v/>
      </c>
      <c r="I62" s="4" t="str">
        <f t="shared" si="17"/>
        <v/>
      </c>
      <c r="J62" s="4" t="str">
        <f t="shared" si="18"/>
        <v/>
      </c>
      <c r="K62" s="4"/>
      <c r="L62" s="4"/>
      <c r="M62" s="68"/>
      <c r="N62" s="70"/>
      <c r="O62" s="24"/>
      <c r="P62" s="24"/>
      <c r="Q62" s="98" t="str">
        <f t="shared" si="19"/>
        <v/>
      </c>
      <c r="R62" s="124"/>
      <c r="S62" s="114" t="str">
        <f t="shared" si="21"/>
        <v/>
      </c>
      <c r="T62" s="121"/>
      <c r="U62" s="119"/>
      <c r="V62" s="119"/>
      <c r="W62" s="115"/>
      <c r="X62" s="115"/>
      <c r="Y62" s="121"/>
      <c r="Z62" s="114" t="str">
        <f t="shared" si="22"/>
        <v/>
      </c>
      <c r="AA62" s="114" t="str">
        <f t="shared" si="11"/>
        <v/>
      </c>
      <c r="AB62" s="182"/>
      <c r="AC62" s="255"/>
      <c r="AD62" s="255"/>
      <c r="AE62" s="255"/>
      <c r="AF62" s="255"/>
      <c r="AG62" s="255"/>
      <c r="AH62" s="255"/>
      <c r="AI62" s="255"/>
      <c r="AJ62" s="255"/>
      <c r="AK62" s="255"/>
      <c r="AL62" s="255"/>
      <c r="AM62" s="255"/>
      <c r="AN62" s="255"/>
      <c r="AO62" s="255"/>
      <c r="AP62" s="112"/>
      <c r="AQ62" s="112"/>
      <c r="AR62" s="112" t="str">
        <f t="shared" si="14"/>
        <v/>
      </c>
      <c r="AS62" s="112" t="str">
        <f t="shared" si="14"/>
        <v/>
      </c>
      <c r="AT62" s="4" t="str">
        <f t="shared" si="15"/>
        <v/>
      </c>
      <c r="AV62" s="25" t="str">
        <f t="shared" si="20"/>
        <v/>
      </c>
      <c r="AW62" s="25"/>
      <c r="AY62" s="102" t="str">
        <f t="shared" si="9"/>
        <v/>
      </c>
    </row>
    <row r="63" spans="2:51" ht="12.75">
      <c r="B63" s="18" t="str">
        <f t="shared" si="10"/>
        <v/>
      </c>
      <c r="C63" s="4"/>
      <c r="D63" s="4"/>
      <c r="E63" s="4"/>
      <c r="G63" s="4" t="str">
        <f t="shared" si="16"/>
        <v/>
      </c>
      <c r="H63" s="97" t="str">
        <f t="shared" si="12"/>
        <v/>
      </c>
      <c r="I63" s="4" t="str">
        <f t="shared" si="17"/>
        <v/>
      </c>
      <c r="J63" s="4" t="str">
        <f t="shared" si="18"/>
        <v/>
      </c>
      <c r="K63" s="4"/>
      <c r="L63" s="4"/>
      <c r="M63" s="68"/>
      <c r="N63" s="70"/>
      <c r="O63" s="24"/>
      <c r="P63" s="24"/>
      <c r="Q63" s="98" t="str">
        <f t="shared" si="19"/>
        <v/>
      </c>
      <c r="R63" s="124"/>
      <c r="S63" s="114" t="str">
        <f t="shared" si="21"/>
        <v/>
      </c>
      <c r="T63" s="121"/>
      <c r="U63" s="119"/>
      <c r="V63" s="119"/>
      <c r="W63" s="115"/>
      <c r="X63" s="115"/>
      <c r="Y63" s="121"/>
      <c r="Z63" s="114" t="str">
        <f t="shared" si="22"/>
        <v/>
      </c>
      <c r="AA63" s="114" t="str">
        <f t="shared" si="11"/>
        <v/>
      </c>
      <c r="AB63" s="182"/>
      <c r="AC63" s="255"/>
      <c r="AD63" s="255"/>
      <c r="AE63" s="255"/>
      <c r="AF63" s="255"/>
      <c r="AG63" s="255"/>
      <c r="AH63" s="255"/>
      <c r="AI63" s="255"/>
      <c r="AJ63" s="255"/>
      <c r="AK63" s="255"/>
      <c r="AL63" s="255"/>
      <c r="AM63" s="255"/>
      <c r="AN63" s="255"/>
      <c r="AO63" s="255"/>
      <c r="AP63" s="112"/>
      <c r="AQ63" s="112"/>
      <c r="AR63" s="112" t="str">
        <f t="shared" si="14"/>
        <v/>
      </c>
      <c r="AS63" s="112" t="str">
        <f t="shared" si="14"/>
        <v/>
      </c>
      <c r="AT63" s="4" t="str">
        <f t="shared" si="15"/>
        <v/>
      </c>
      <c r="AV63" s="25" t="str">
        <f t="shared" si="20"/>
        <v/>
      </c>
      <c r="AW63" s="25"/>
      <c r="AY63" s="102" t="str">
        <f t="shared" si="9"/>
        <v/>
      </c>
    </row>
    <row r="64" spans="2:51" ht="12.75">
      <c r="B64" s="18" t="str">
        <f t="shared" si="10"/>
        <v/>
      </c>
      <c r="C64" s="4"/>
      <c r="D64" s="4"/>
      <c r="E64" s="4"/>
      <c r="G64" s="4" t="str">
        <f t="shared" si="16"/>
        <v/>
      </c>
      <c r="H64" s="97" t="str">
        <f t="shared" si="12"/>
        <v/>
      </c>
      <c r="I64" s="4" t="str">
        <f t="shared" si="17"/>
        <v/>
      </c>
      <c r="J64" s="4" t="str">
        <f t="shared" si="18"/>
        <v/>
      </c>
      <c r="K64" s="4"/>
      <c r="L64" s="4"/>
      <c r="M64" s="68"/>
      <c r="N64" s="70"/>
      <c r="O64" s="24"/>
      <c r="P64" s="24"/>
      <c r="Q64" s="98" t="str">
        <f t="shared" si="19"/>
        <v/>
      </c>
      <c r="R64" s="124"/>
      <c r="S64" s="114" t="str">
        <f t="shared" si="21"/>
        <v/>
      </c>
      <c r="T64" s="121"/>
      <c r="U64" s="119"/>
      <c r="V64" s="119"/>
      <c r="W64" s="115"/>
      <c r="X64" s="115"/>
      <c r="Y64" s="121"/>
      <c r="Z64" s="114" t="str">
        <f t="shared" si="22"/>
        <v/>
      </c>
      <c r="AA64" s="114" t="str">
        <f t="shared" si="11"/>
        <v/>
      </c>
      <c r="AB64" s="182"/>
      <c r="AC64" s="255"/>
      <c r="AD64" s="255"/>
      <c r="AE64" s="255"/>
      <c r="AF64" s="255"/>
      <c r="AG64" s="255"/>
      <c r="AH64" s="255"/>
      <c r="AI64" s="255"/>
      <c r="AJ64" s="255"/>
      <c r="AK64" s="255"/>
      <c r="AL64" s="255"/>
      <c r="AM64" s="255"/>
      <c r="AN64" s="255"/>
      <c r="AO64" s="255"/>
      <c r="AP64" s="112"/>
      <c r="AQ64" s="112"/>
      <c r="AR64" s="112" t="str">
        <f t="shared" si="14"/>
        <v/>
      </c>
      <c r="AS64" s="112" t="str">
        <f t="shared" si="14"/>
        <v/>
      </c>
      <c r="AT64" s="4" t="str">
        <f t="shared" si="15"/>
        <v/>
      </c>
      <c r="AV64" s="25" t="str">
        <f t="shared" si="20"/>
        <v/>
      </c>
      <c r="AW64" s="25"/>
      <c r="AY64" s="102" t="str">
        <f t="shared" si="9"/>
        <v/>
      </c>
    </row>
    <row r="65" spans="2:51" ht="12.75">
      <c r="B65" s="18" t="str">
        <f t="shared" si="10"/>
        <v/>
      </c>
      <c r="C65" s="4"/>
      <c r="D65" s="4"/>
      <c r="E65" s="4"/>
      <c r="G65" s="4" t="str">
        <f t="shared" si="16"/>
        <v/>
      </c>
      <c r="H65" s="97" t="str">
        <f t="shared" si="12"/>
        <v/>
      </c>
      <c r="I65" s="4" t="str">
        <f t="shared" si="17"/>
        <v/>
      </c>
      <c r="J65" s="4" t="str">
        <f t="shared" si="18"/>
        <v/>
      </c>
      <c r="K65" s="4"/>
      <c r="L65" s="4"/>
      <c r="M65" s="68"/>
      <c r="N65" s="70"/>
      <c r="O65" s="24"/>
      <c r="P65" s="24"/>
      <c r="Q65" s="98" t="str">
        <f t="shared" si="19"/>
        <v/>
      </c>
      <c r="R65" s="124"/>
      <c r="S65" s="114" t="str">
        <f t="shared" si="21"/>
        <v/>
      </c>
      <c r="T65" s="121"/>
      <c r="U65" s="119"/>
      <c r="V65" s="119"/>
      <c r="W65" s="115"/>
      <c r="X65" s="115"/>
      <c r="Y65" s="121"/>
      <c r="Z65" s="114" t="str">
        <f t="shared" si="22"/>
        <v/>
      </c>
      <c r="AA65" s="114" t="str">
        <f t="shared" si="11"/>
        <v/>
      </c>
      <c r="AB65" s="182"/>
      <c r="AC65" s="255"/>
      <c r="AD65" s="255"/>
      <c r="AE65" s="255"/>
      <c r="AF65" s="255"/>
      <c r="AG65" s="255"/>
      <c r="AH65" s="255"/>
      <c r="AI65" s="255"/>
      <c r="AJ65" s="255"/>
      <c r="AK65" s="255"/>
      <c r="AL65" s="255"/>
      <c r="AM65" s="255"/>
      <c r="AN65" s="255"/>
      <c r="AO65" s="255"/>
      <c r="AP65" s="112"/>
      <c r="AQ65" s="112"/>
      <c r="AR65" s="112" t="str">
        <f t="shared" si="14"/>
        <v/>
      </c>
      <c r="AS65" s="112" t="str">
        <f t="shared" si="14"/>
        <v/>
      </c>
      <c r="AT65" s="4" t="str">
        <f t="shared" si="15"/>
        <v/>
      </c>
      <c r="AV65" s="25" t="str">
        <f>IF(G65="","",+"          ["&amp;TRIM(G65)&amp;"] ["&amp;TRIM(I65)&amp;"]"&amp;IF(H65="","","("&amp;H65&amp;")")&amp;" "&amp;TRIM(J65)&amp;IF(G68="","",","))</f>
        <v/>
      </c>
      <c r="AW65" s="25"/>
      <c r="AY65" s="102" t="str">
        <f t="shared" si="9"/>
        <v/>
      </c>
    </row>
    <row r="66" spans="2:51" ht="12.75">
      <c r="B66" s="18" t="str">
        <f t="shared" si="10"/>
        <v/>
      </c>
      <c r="C66" s="4"/>
      <c r="D66" s="4"/>
      <c r="E66" s="4"/>
      <c r="G66" s="4" t="str">
        <f t="shared" si="16"/>
        <v/>
      </c>
      <c r="H66" s="97" t="str">
        <f t="shared" si="12"/>
        <v/>
      </c>
      <c r="I66" s="4" t="str">
        <f t="shared" si="17"/>
        <v/>
      </c>
      <c r="J66" s="4" t="str">
        <f t="shared" si="18"/>
        <v/>
      </c>
      <c r="K66" s="4"/>
      <c r="L66" s="4"/>
      <c r="M66" s="68"/>
      <c r="N66" s="70"/>
      <c r="O66" s="24"/>
      <c r="P66" s="24"/>
      <c r="Q66" s="98" t="str">
        <f t="shared" si="19"/>
        <v/>
      </c>
      <c r="R66" s="124"/>
      <c r="S66" s="114" t="str">
        <f t="shared" si="21"/>
        <v/>
      </c>
      <c r="T66" s="121"/>
      <c r="U66" s="119"/>
      <c r="V66" s="119"/>
      <c r="W66" s="115"/>
      <c r="X66" s="115"/>
      <c r="Y66" s="121"/>
      <c r="Z66" s="114" t="str">
        <f t="shared" si="22"/>
        <v/>
      </c>
      <c r="AA66" s="114" t="str">
        <f t="shared" si="11"/>
        <v/>
      </c>
      <c r="AB66" s="182"/>
      <c r="AC66" s="255"/>
      <c r="AD66" s="255"/>
      <c r="AE66" s="255"/>
      <c r="AF66" s="255"/>
      <c r="AG66" s="255"/>
      <c r="AH66" s="255"/>
      <c r="AI66" s="255"/>
      <c r="AJ66" s="255"/>
      <c r="AK66" s="255"/>
      <c r="AL66" s="255"/>
      <c r="AM66" s="255"/>
      <c r="AN66" s="255"/>
      <c r="AO66" s="255"/>
      <c r="AP66" s="112"/>
      <c r="AQ66" s="112"/>
      <c r="AR66" s="112" t="str">
        <f t="shared" si="14"/>
        <v/>
      </c>
      <c r="AS66" s="112" t="str">
        <f t="shared" si="14"/>
        <v/>
      </c>
      <c r="AT66" s="4" t="str">
        <f t="shared" si="15"/>
        <v/>
      </c>
      <c r="AV66" s="25" t="str">
        <f>IF(G66="","",+"          ["&amp;TRIM(G66)&amp;"] ["&amp;TRIM(I66)&amp;"]"&amp;IF(H66="","","("&amp;H66&amp;")")&amp;" "&amp;TRIM(J66)&amp;IF(G67="","",","))</f>
        <v/>
      </c>
      <c r="AW66" s="25"/>
      <c r="AY66" s="102" t="str">
        <f t="shared" si="9"/>
        <v/>
      </c>
    </row>
    <row r="67" spans="2:51" ht="12.75">
      <c r="B67" s="18" t="str">
        <f t="shared" si="10"/>
        <v/>
      </c>
      <c r="C67" s="4"/>
      <c r="D67" s="4"/>
      <c r="E67" s="4"/>
      <c r="G67" s="4" t="str">
        <f t="shared" si="16"/>
        <v/>
      </c>
      <c r="H67" s="97" t="str">
        <f t="shared" si="12"/>
        <v/>
      </c>
      <c r="I67" s="4" t="str">
        <f t="shared" si="17"/>
        <v/>
      </c>
      <c r="J67" s="4" t="str">
        <f t="shared" si="18"/>
        <v/>
      </c>
      <c r="K67" s="4"/>
      <c r="L67" s="4"/>
      <c r="M67" s="68"/>
      <c r="N67" s="70"/>
      <c r="O67" s="24"/>
      <c r="P67" s="24"/>
      <c r="Q67" s="98" t="str">
        <f t="shared" si="19"/>
        <v/>
      </c>
      <c r="R67" s="124"/>
      <c r="S67" s="114" t="str">
        <f t="shared" si="21"/>
        <v/>
      </c>
      <c r="T67" s="121"/>
      <c r="U67" s="119"/>
      <c r="V67" s="119"/>
      <c r="W67" s="115"/>
      <c r="X67" s="115"/>
      <c r="Y67" s="121"/>
      <c r="Z67" s="114" t="str">
        <f t="shared" si="22"/>
        <v/>
      </c>
      <c r="AA67" s="114" t="str">
        <f t="shared" si="11"/>
        <v/>
      </c>
      <c r="AB67" s="182"/>
      <c r="AC67" s="255"/>
      <c r="AD67" s="255"/>
      <c r="AE67" s="255"/>
      <c r="AF67" s="255"/>
      <c r="AG67" s="255"/>
      <c r="AH67" s="255"/>
      <c r="AI67" s="255"/>
      <c r="AJ67" s="255"/>
      <c r="AK67" s="255"/>
      <c r="AL67" s="255"/>
      <c r="AM67" s="255"/>
      <c r="AN67" s="255"/>
      <c r="AO67" s="255"/>
      <c r="AP67" s="112"/>
      <c r="AQ67" s="112"/>
      <c r="AR67" s="112" t="str">
        <f t="shared" si="14"/>
        <v/>
      </c>
      <c r="AS67" s="112" t="str">
        <f t="shared" si="14"/>
        <v/>
      </c>
      <c r="AT67" s="4" t="str">
        <f t="shared" si="15"/>
        <v/>
      </c>
      <c r="AV67" s="25" t="str">
        <f>IF(G67="","",+"          ["&amp;TRIM(G67)&amp;"] ["&amp;TRIM(I67)&amp;"]"&amp;IF(H67="","","("&amp;H67&amp;")")&amp;" "&amp;TRIM(J67)&amp;IF(G68="","",","))</f>
        <v/>
      </c>
      <c r="AW67" s="25"/>
      <c r="AY67" s="102" t="str">
        <f t="shared" si="9"/>
        <v/>
      </c>
    </row>
    <row r="68" spans="2:51" ht="12.75">
      <c r="B68" s="18" t="str">
        <f t="shared" si="10"/>
        <v/>
      </c>
      <c r="C68" s="4"/>
      <c r="D68" s="4"/>
      <c r="E68" s="4"/>
      <c r="G68" s="4" t="str">
        <f t="shared" si="16"/>
        <v/>
      </c>
      <c r="H68" s="97" t="str">
        <f t="shared" si="12"/>
        <v/>
      </c>
      <c r="I68" s="4" t="str">
        <f t="shared" si="17"/>
        <v/>
      </c>
      <c r="J68" s="4" t="str">
        <f t="shared" si="18"/>
        <v/>
      </c>
      <c r="K68" s="4"/>
      <c r="L68" s="4"/>
      <c r="M68" s="68"/>
      <c r="N68" s="70"/>
      <c r="O68" s="24"/>
      <c r="P68" s="24"/>
      <c r="Q68" s="98" t="str">
        <f t="shared" si="19"/>
        <v/>
      </c>
      <c r="R68" s="124"/>
      <c r="S68" s="114" t="str">
        <f t="shared" si="21"/>
        <v/>
      </c>
      <c r="T68" s="121"/>
      <c r="U68" s="119"/>
      <c r="V68" s="119"/>
      <c r="W68" s="115"/>
      <c r="X68" s="115"/>
      <c r="Y68" s="121"/>
      <c r="Z68" s="114" t="str">
        <f t="shared" si="22"/>
        <v/>
      </c>
      <c r="AA68" s="114" t="str">
        <f t="shared" si="11"/>
        <v/>
      </c>
      <c r="AB68" s="182"/>
      <c r="AC68" s="255"/>
      <c r="AD68" s="255"/>
      <c r="AE68" s="255"/>
      <c r="AF68" s="255"/>
      <c r="AG68" s="255"/>
      <c r="AH68" s="255"/>
      <c r="AI68" s="255"/>
      <c r="AJ68" s="255"/>
      <c r="AK68" s="255"/>
      <c r="AL68" s="255"/>
      <c r="AM68" s="255"/>
      <c r="AN68" s="255"/>
      <c r="AO68" s="255"/>
      <c r="AP68" s="112"/>
      <c r="AQ68" s="112"/>
      <c r="AR68" s="112" t="str">
        <f t="shared" si="14"/>
        <v/>
      </c>
      <c r="AS68" s="112" t="str">
        <f t="shared" si="14"/>
        <v/>
      </c>
      <c r="AT68" s="4" t="str">
        <f t="shared" si="15"/>
        <v/>
      </c>
      <c r="AV68" s="25" t="str">
        <f>IF(G68="","",+"          ["&amp;TRIM(G68)&amp;"] ["&amp;TRIM(I68)&amp;"]"&amp;IF(H68="","","("&amp;H68&amp;")")&amp;" "&amp;TRIM(J68)&amp;IF(G95="","",","))</f>
        <v/>
      </c>
      <c r="AW68" s="25"/>
      <c r="AY68" s="102" t="str">
        <f t="shared" si="9"/>
        <v/>
      </c>
    </row>
    <row r="69" spans="2:51" ht="12.75">
      <c r="B69" s="18" t="str">
        <f t="shared" si="10"/>
        <v/>
      </c>
      <c r="C69" s="4"/>
      <c r="D69" s="4"/>
      <c r="E69" s="4"/>
      <c r="G69" s="4" t="str">
        <f t="shared" si="16"/>
        <v/>
      </c>
      <c r="H69" s="97" t="str">
        <f t="shared" si="12"/>
        <v/>
      </c>
      <c r="I69" s="4" t="str">
        <f t="shared" si="17"/>
        <v/>
      </c>
      <c r="J69" s="4" t="str">
        <f t="shared" si="18"/>
        <v/>
      </c>
      <c r="K69" s="4"/>
      <c r="L69" s="4"/>
      <c r="M69" s="68"/>
      <c r="N69" s="70"/>
      <c r="O69" s="24"/>
      <c r="P69" s="24"/>
      <c r="Q69" s="98" t="str">
        <f t="shared" si="19"/>
        <v/>
      </c>
      <c r="R69" s="124"/>
      <c r="S69" s="114" t="str">
        <f t="shared" si="21"/>
        <v/>
      </c>
      <c r="T69" s="121"/>
      <c r="U69" s="119"/>
      <c r="V69" s="119"/>
      <c r="W69" s="115"/>
      <c r="X69" s="115"/>
      <c r="Y69" s="121"/>
      <c r="Z69" s="114" t="str">
        <f t="shared" si="22"/>
        <v/>
      </c>
      <c r="AA69" s="114" t="str">
        <f t="shared" si="11"/>
        <v/>
      </c>
      <c r="AB69" s="182"/>
      <c r="AC69" s="255"/>
      <c r="AD69" s="255"/>
      <c r="AE69" s="255"/>
      <c r="AF69" s="255"/>
      <c r="AG69" s="255"/>
      <c r="AH69" s="255"/>
      <c r="AI69" s="255"/>
      <c r="AJ69" s="255"/>
      <c r="AK69" s="255"/>
      <c r="AL69" s="255"/>
      <c r="AM69" s="255"/>
      <c r="AN69" s="255"/>
      <c r="AO69" s="255"/>
      <c r="AP69" s="112"/>
      <c r="AQ69" s="112"/>
      <c r="AR69" s="112" t="str">
        <f t="shared" si="14"/>
        <v/>
      </c>
      <c r="AS69" s="112" t="str">
        <f t="shared" si="14"/>
        <v/>
      </c>
      <c r="AT69" s="4" t="str">
        <f t="shared" si="15"/>
        <v/>
      </c>
      <c r="AV69" s="25" t="str">
        <f>IF(G69="","",+"          ["&amp;TRIM(G69)&amp;"] ["&amp;TRIM(I69)&amp;"]"&amp;IF(H69="","","("&amp;H69&amp;")")&amp;" "&amp;TRIM(J69)&amp;IF(G70="","",","))</f>
        <v/>
      </c>
      <c r="AW69" s="25"/>
      <c r="AY69" s="102" t="str">
        <f t="shared" si="9"/>
        <v/>
      </c>
    </row>
    <row r="70" spans="2:51" ht="12.75">
      <c r="B70" s="18" t="str">
        <f t="shared" si="10"/>
        <v/>
      </c>
      <c r="C70" s="4"/>
      <c r="D70" s="4"/>
      <c r="E70" s="4"/>
      <c r="G70" s="4" t="str">
        <f t="shared" si="16"/>
        <v/>
      </c>
      <c r="H70" s="97" t="str">
        <f t="shared" si="12"/>
        <v/>
      </c>
      <c r="I70" s="4" t="str">
        <f t="shared" si="17"/>
        <v/>
      </c>
      <c r="J70" s="4" t="str">
        <f t="shared" si="18"/>
        <v/>
      </c>
      <c r="K70" s="4"/>
      <c r="L70" s="4"/>
      <c r="M70" s="68"/>
      <c r="N70" s="70"/>
      <c r="O70" s="24"/>
      <c r="P70" s="24"/>
      <c r="Q70" s="98" t="str">
        <f t="shared" si="19"/>
        <v/>
      </c>
      <c r="R70" s="124"/>
      <c r="S70" s="114" t="str">
        <f t="shared" si="21"/>
        <v/>
      </c>
      <c r="T70" s="121"/>
      <c r="U70" s="119"/>
      <c r="V70" s="119"/>
      <c r="W70" s="115"/>
      <c r="X70" s="115"/>
      <c r="Y70" s="121"/>
      <c r="Z70" s="114" t="str">
        <f t="shared" si="22"/>
        <v/>
      </c>
      <c r="AA70" s="114" t="str">
        <f t="shared" si="11"/>
        <v/>
      </c>
      <c r="AB70" s="182"/>
      <c r="AC70" s="255"/>
      <c r="AD70" s="255"/>
      <c r="AE70" s="255"/>
      <c r="AF70" s="255"/>
      <c r="AG70" s="255"/>
      <c r="AH70" s="255"/>
      <c r="AI70" s="255"/>
      <c r="AJ70" s="255"/>
      <c r="AK70" s="255"/>
      <c r="AL70" s="255"/>
      <c r="AM70" s="255"/>
      <c r="AN70" s="255"/>
      <c r="AO70" s="255"/>
      <c r="AP70" s="112"/>
      <c r="AQ70" s="112"/>
      <c r="AR70" s="112" t="str">
        <f t="shared" si="14"/>
        <v/>
      </c>
      <c r="AS70" s="112" t="str">
        <f t="shared" si="14"/>
        <v/>
      </c>
      <c r="AT70" s="4" t="str">
        <f t="shared" si="15"/>
        <v/>
      </c>
      <c r="AV70" s="25" t="str">
        <f>IF(G70="","",+"          ["&amp;TRIM(G70)&amp;"] ["&amp;TRIM(I70)&amp;"]"&amp;IF(H70="","","("&amp;H70&amp;")")&amp;" "&amp;TRIM(J70)&amp;IF(G94="","",","))</f>
        <v/>
      </c>
      <c r="AW70" s="25"/>
      <c r="AY70" s="102" t="str">
        <f t="shared" si="9"/>
        <v/>
      </c>
    </row>
    <row r="71" spans="2:51" ht="12.75">
      <c r="B71" s="18" t="str">
        <f t="shared" si="10"/>
        <v/>
      </c>
      <c r="C71" s="4"/>
      <c r="D71" s="4"/>
      <c r="E71" s="4"/>
      <c r="G71" s="4" t="str">
        <f t="shared" si="16"/>
        <v/>
      </c>
      <c r="H71" s="97" t="str">
        <f t="shared" si="12"/>
        <v/>
      </c>
      <c r="I71" s="4" t="str">
        <f t="shared" si="17"/>
        <v/>
      </c>
      <c r="J71" s="4" t="str">
        <f t="shared" si="18"/>
        <v/>
      </c>
      <c r="K71" s="4"/>
      <c r="L71" s="4"/>
      <c r="M71" s="68"/>
      <c r="N71" s="70"/>
      <c r="O71" s="24"/>
      <c r="P71" s="24"/>
      <c r="Q71" s="98" t="str">
        <f t="shared" si="19"/>
        <v/>
      </c>
      <c r="R71" s="124"/>
      <c r="S71" s="114" t="str">
        <f t="shared" si="21"/>
        <v/>
      </c>
      <c r="T71" s="121"/>
      <c r="U71" s="119"/>
      <c r="V71" s="119"/>
      <c r="W71" s="115"/>
      <c r="X71" s="115"/>
      <c r="Y71" s="121"/>
      <c r="Z71" s="114" t="str">
        <f t="shared" si="22"/>
        <v/>
      </c>
      <c r="AA71" s="114" t="str">
        <f t="shared" si="11"/>
        <v/>
      </c>
      <c r="AB71" s="182"/>
      <c r="AC71" s="255"/>
      <c r="AD71" s="255"/>
      <c r="AE71" s="255"/>
      <c r="AF71" s="255"/>
      <c r="AG71" s="255"/>
      <c r="AH71" s="255"/>
      <c r="AI71" s="255"/>
      <c r="AJ71" s="255"/>
      <c r="AK71" s="255"/>
      <c r="AL71" s="255"/>
      <c r="AM71" s="255"/>
      <c r="AN71" s="255"/>
      <c r="AO71" s="255"/>
      <c r="AP71" s="112"/>
      <c r="AQ71" s="112"/>
      <c r="AR71" s="112" t="str">
        <f t="shared" si="14"/>
        <v/>
      </c>
      <c r="AS71" s="112" t="str">
        <f t="shared" si="14"/>
        <v/>
      </c>
      <c r="AT71" s="4" t="str">
        <f t="shared" si="15"/>
        <v/>
      </c>
      <c r="AV71" s="25" t="str">
        <f>IF(G71="","",+"          ["&amp;TRIM(G71)&amp;"] ["&amp;TRIM(I71)&amp;"]"&amp;IF(H71="","","("&amp;H71&amp;")")&amp;" "&amp;TRIM(J71)&amp;IF(G72="","",","))</f>
        <v/>
      </c>
      <c r="AW71" s="25"/>
      <c r="AY71" s="102" t="str">
        <f t="shared" si="9"/>
        <v/>
      </c>
    </row>
    <row r="72" spans="2:51" ht="12.75">
      <c r="B72" s="18" t="str">
        <f t="shared" si="10"/>
        <v/>
      </c>
      <c r="C72" s="4"/>
      <c r="D72" s="4"/>
      <c r="E72" s="4"/>
      <c r="G72" s="4" t="str">
        <f t="shared" si="16"/>
        <v/>
      </c>
      <c r="H72" s="97" t="str">
        <f t="shared" si="12"/>
        <v/>
      </c>
      <c r="I72" s="4" t="str">
        <f t="shared" si="17"/>
        <v/>
      </c>
      <c r="J72" s="4" t="str">
        <f t="shared" si="18"/>
        <v/>
      </c>
      <c r="K72" s="4"/>
      <c r="L72" s="4"/>
      <c r="M72" s="68"/>
      <c r="N72" s="70"/>
      <c r="O72" s="24"/>
      <c r="P72" s="24"/>
      <c r="Q72" s="98" t="str">
        <f t="shared" si="19"/>
        <v/>
      </c>
      <c r="R72" s="124"/>
      <c r="S72" s="114" t="str">
        <f t="shared" si="21"/>
        <v/>
      </c>
      <c r="T72" s="121"/>
      <c r="U72" s="119"/>
      <c r="V72" s="119"/>
      <c r="W72" s="115"/>
      <c r="X72" s="115"/>
      <c r="Y72" s="121"/>
      <c r="Z72" s="114" t="str">
        <f t="shared" si="22"/>
        <v/>
      </c>
      <c r="AA72" s="114" t="str">
        <f t="shared" si="11"/>
        <v/>
      </c>
      <c r="AB72" s="182"/>
      <c r="AC72" s="255"/>
      <c r="AD72" s="255"/>
      <c r="AE72" s="255"/>
      <c r="AF72" s="255"/>
      <c r="AG72" s="255"/>
      <c r="AH72" s="255"/>
      <c r="AI72" s="255"/>
      <c r="AJ72" s="255"/>
      <c r="AK72" s="255"/>
      <c r="AL72" s="255"/>
      <c r="AM72" s="255"/>
      <c r="AN72" s="255"/>
      <c r="AO72" s="255"/>
      <c r="AP72" s="112"/>
      <c r="AQ72" s="112"/>
      <c r="AR72" s="112" t="str">
        <f t="shared" si="14"/>
        <v/>
      </c>
      <c r="AS72" s="112" t="str">
        <f t="shared" si="14"/>
        <v/>
      </c>
      <c r="AT72" s="4" t="str">
        <f t="shared" si="15"/>
        <v/>
      </c>
      <c r="AV72" s="25" t="str">
        <f>IF(G72="","",+"          ["&amp;TRIM(G72)&amp;"] ["&amp;TRIM(I72)&amp;"]"&amp;IF(H72="","","("&amp;H72&amp;")")&amp;" "&amp;TRIM(J72)&amp;IF(G75="","",","))</f>
        <v/>
      </c>
      <c r="AW72" s="25"/>
      <c r="AY72" s="102" t="str">
        <f t="shared" si="9"/>
        <v/>
      </c>
    </row>
    <row r="73" spans="2:51" ht="12.75">
      <c r="B73" s="18" t="str">
        <f t="shared" si="10"/>
        <v/>
      </c>
      <c r="C73" s="4"/>
      <c r="D73" s="4"/>
      <c r="E73" s="4"/>
      <c r="G73" s="4" t="str">
        <f t="shared" si="16"/>
        <v/>
      </c>
      <c r="H73" s="97" t="str">
        <f t="shared" si="12"/>
        <v/>
      </c>
      <c r="I73" s="4" t="str">
        <f t="shared" si="17"/>
        <v/>
      </c>
      <c r="J73" s="4" t="str">
        <f t="shared" si="18"/>
        <v/>
      </c>
      <c r="K73" s="4"/>
      <c r="L73" s="4"/>
      <c r="M73" s="68"/>
      <c r="N73" s="70"/>
      <c r="O73" s="24"/>
      <c r="P73" s="24"/>
      <c r="Q73" s="98" t="str">
        <f t="shared" si="19"/>
        <v/>
      </c>
      <c r="R73" s="124"/>
      <c r="S73" s="114" t="str">
        <f t="shared" si="21"/>
        <v/>
      </c>
      <c r="T73" s="121"/>
      <c r="U73" s="119"/>
      <c r="V73" s="119"/>
      <c r="W73" s="115"/>
      <c r="X73" s="115"/>
      <c r="Y73" s="121"/>
      <c r="Z73" s="114" t="str">
        <f t="shared" si="22"/>
        <v/>
      </c>
      <c r="AA73" s="114" t="str">
        <f t="shared" si="11"/>
        <v/>
      </c>
      <c r="AB73" s="182"/>
      <c r="AC73" s="255"/>
      <c r="AD73" s="255"/>
      <c r="AE73" s="255"/>
      <c r="AF73" s="255"/>
      <c r="AG73" s="255"/>
      <c r="AH73" s="255"/>
      <c r="AI73" s="255"/>
      <c r="AJ73" s="255"/>
      <c r="AK73" s="255"/>
      <c r="AL73" s="255"/>
      <c r="AM73" s="255"/>
      <c r="AN73" s="255"/>
      <c r="AO73" s="255"/>
      <c r="AP73" s="112"/>
      <c r="AQ73" s="112"/>
      <c r="AR73" s="112" t="str">
        <f t="shared" si="14"/>
        <v/>
      </c>
      <c r="AS73" s="112" t="str">
        <f t="shared" si="14"/>
        <v/>
      </c>
      <c r="AT73" s="4" t="str">
        <f t="shared" si="15"/>
        <v/>
      </c>
      <c r="AV73" s="25" t="str">
        <f>IF(G73="","",+"          ["&amp;TRIM(G73)&amp;"] ["&amp;TRIM(I73)&amp;"]"&amp;IF(H73="","","("&amp;H73&amp;")")&amp;" "&amp;TRIM(J73)&amp;IF(G74="","",","))</f>
        <v/>
      </c>
      <c r="AW73" s="25"/>
      <c r="AY73" s="102" t="str">
        <f t="shared" si="9"/>
        <v/>
      </c>
    </row>
    <row r="74" spans="2:51" ht="12.75">
      <c r="B74" s="18" t="str">
        <f t="shared" si="10"/>
        <v/>
      </c>
      <c r="C74" s="4"/>
      <c r="D74" s="4"/>
      <c r="E74" s="4"/>
      <c r="G74" s="4" t="str">
        <f t="shared" si="16"/>
        <v/>
      </c>
      <c r="H74" s="97" t="str">
        <f t="shared" si="12"/>
        <v/>
      </c>
      <c r="I74" s="4" t="str">
        <f t="shared" si="17"/>
        <v/>
      </c>
      <c r="J74" s="4" t="str">
        <f t="shared" si="18"/>
        <v/>
      </c>
      <c r="K74" s="4"/>
      <c r="L74" s="4"/>
      <c r="M74" s="68"/>
      <c r="N74" s="70"/>
      <c r="O74" s="24"/>
      <c r="P74" s="24"/>
      <c r="Q74" s="98" t="str">
        <f t="shared" si="19"/>
        <v/>
      </c>
      <c r="R74" s="124"/>
      <c r="S74" s="114" t="str">
        <f t="shared" si="21"/>
        <v/>
      </c>
      <c r="T74" s="121"/>
      <c r="U74" s="119"/>
      <c r="V74" s="119"/>
      <c r="W74" s="115"/>
      <c r="X74" s="115"/>
      <c r="Y74" s="121"/>
      <c r="Z74" s="114" t="str">
        <f t="shared" si="22"/>
        <v/>
      </c>
      <c r="AA74" s="114" t="str">
        <f t="shared" si="11"/>
        <v/>
      </c>
      <c r="AB74" s="182"/>
      <c r="AC74" s="255"/>
      <c r="AD74" s="255"/>
      <c r="AE74" s="255"/>
      <c r="AF74" s="255"/>
      <c r="AG74" s="255"/>
      <c r="AH74" s="255"/>
      <c r="AI74" s="255"/>
      <c r="AJ74" s="255"/>
      <c r="AK74" s="255"/>
      <c r="AL74" s="255"/>
      <c r="AM74" s="255"/>
      <c r="AN74" s="255"/>
      <c r="AO74" s="255"/>
      <c r="AP74" s="112"/>
      <c r="AQ74" s="112"/>
      <c r="AR74" s="112" t="str">
        <f t="shared" si="14"/>
        <v/>
      </c>
      <c r="AS74" s="112" t="str">
        <f t="shared" si="14"/>
        <v/>
      </c>
      <c r="AT74" s="4" t="str">
        <f t="shared" si="15"/>
        <v/>
      </c>
      <c r="AV74" s="25" t="str">
        <f>IF(G74="","",+"          ["&amp;TRIM(G74)&amp;"] ["&amp;TRIM(I74)&amp;"]"&amp;IF(H74="","","("&amp;H74&amp;")")&amp;" "&amp;TRIM(J74)&amp;IF(G75="","",","))</f>
        <v/>
      </c>
      <c r="AW74" s="25"/>
      <c r="AY74" s="102" t="str">
        <f t="shared" si="9"/>
        <v/>
      </c>
    </row>
    <row r="75" spans="2:51" ht="12.75">
      <c r="B75" s="18" t="str">
        <f t="shared" si="10"/>
        <v/>
      </c>
      <c r="C75" s="4"/>
      <c r="D75" s="4"/>
      <c r="E75" s="4"/>
      <c r="G75" s="4" t="str">
        <f t="shared" si="16"/>
        <v/>
      </c>
      <c r="H75" s="97" t="str">
        <f t="shared" si="12"/>
        <v/>
      </c>
      <c r="I75" s="4" t="str">
        <f t="shared" si="17"/>
        <v/>
      </c>
      <c r="J75" s="4" t="str">
        <f t="shared" si="18"/>
        <v/>
      </c>
      <c r="K75" s="4"/>
      <c r="L75" s="4"/>
      <c r="M75" s="68"/>
      <c r="N75" s="70"/>
      <c r="O75" s="24"/>
      <c r="P75" s="24"/>
      <c r="Q75" s="98" t="str">
        <f t="shared" si="19"/>
        <v/>
      </c>
      <c r="R75" s="124"/>
      <c r="S75" s="114" t="str">
        <f t="shared" si="21"/>
        <v/>
      </c>
      <c r="T75" s="121"/>
      <c r="U75" s="119"/>
      <c r="V75" s="119"/>
      <c r="W75" s="115"/>
      <c r="X75" s="115"/>
      <c r="Y75" s="121"/>
      <c r="Z75" s="114" t="str">
        <f t="shared" si="22"/>
        <v/>
      </c>
      <c r="AA75" s="114" t="str">
        <f t="shared" si="11"/>
        <v/>
      </c>
      <c r="AB75" s="182"/>
      <c r="AC75" s="255"/>
      <c r="AD75" s="255"/>
      <c r="AE75" s="255"/>
      <c r="AF75" s="255"/>
      <c r="AG75" s="255"/>
      <c r="AH75" s="255"/>
      <c r="AI75" s="255"/>
      <c r="AJ75" s="255"/>
      <c r="AK75" s="255"/>
      <c r="AL75" s="255"/>
      <c r="AM75" s="255"/>
      <c r="AN75" s="255"/>
      <c r="AO75" s="255"/>
      <c r="AP75" s="112"/>
      <c r="AQ75" s="112"/>
      <c r="AR75" s="112" t="str">
        <f t="shared" si="14"/>
        <v/>
      </c>
      <c r="AS75" s="112" t="str">
        <f t="shared" si="14"/>
        <v/>
      </c>
      <c r="AT75" s="4" t="str">
        <f t="shared" si="15"/>
        <v/>
      </c>
      <c r="AV75" s="25" t="str">
        <f>IF(G75="","",+"          ["&amp;TRIM(G75)&amp;"] ["&amp;TRIM(I75)&amp;"]"&amp;IF(H75="","","("&amp;H75&amp;")")&amp;" "&amp;TRIM(J75)&amp;IF(G94="","",","))</f>
        <v/>
      </c>
      <c r="AW75" s="25"/>
      <c r="AY75" s="102" t="str">
        <f t="shared" si="9"/>
        <v/>
      </c>
    </row>
    <row r="76" spans="2:51" ht="12.75">
      <c r="B76" s="18" t="str">
        <f t="shared" si="10"/>
        <v/>
      </c>
      <c r="C76" s="4"/>
      <c r="D76" s="4"/>
      <c r="E76" s="4"/>
      <c r="G76" s="4" t="str">
        <f t="shared" si="16"/>
        <v/>
      </c>
      <c r="H76" s="97" t="str">
        <f t="shared" si="12"/>
        <v/>
      </c>
      <c r="I76" s="4" t="str">
        <f t="shared" si="17"/>
        <v/>
      </c>
      <c r="J76" s="4" t="str">
        <f t="shared" si="18"/>
        <v/>
      </c>
      <c r="K76" s="4"/>
      <c r="L76" s="4"/>
      <c r="M76" s="68"/>
      <c r="N76" s="70"/>
      <c r="O76" s="24"/>
      <c r="P76" s="24"/>
      <c r="Q76" s="98" t="str">
        <f t="shared" si="19"/>
        <v/>
      </c>
      <c r="R76" s="124"/>
      <c r="S76" s="114" t="str">
        <f t="shared" si="21"/>
        <v/>
      </c>
      <c r="T76" s="121"/>
      <c r="U76" s="119"/>
      <c r="V76" s="119"/>
      <c r="W76" s="115"/>
      <c r="X76" s="115"/>
      <c r="Y76" s="121"/>
      <c r="Z76" s="114" t="str">
        <f t="shared" si="22"/>
        <v/>
      </c>
      <c r="AA76" s="114" t="str">
        <f t="shared" si="11"/>
        <v/>
      </c>
      <c r="AB76" s="182"/>
      <c r="AC76" s="255"/>
      <c r="AD76" s="255"/>
      <c r="AE76" s="255"/>
      <c r="AF76" s="255"/>
      <c r="AG76" s="255"/>
      <c r="AH76" s="255"/>
      <c r="AI76" s="255"/>
      <c r="AJ76" s="255"/>
      <c r="AK76" s="255"/>
      <c r="AL76" s="255"/>
      <c r="AM76" s="255"/>
      <c r="AN76" s="255"/>
      <c r="AO76" s="255"/>
      <c r="AP76" s="112"/>
      <c r="AQ76" s="112"/>
      <c r="AR76" s="112" t="str">
        <f t="shared" si="14"/>
        <v/>
      </c>
      <c r="AS76" s="112" t="str">
        <f t="shared" si="14"/>
        <v/>
      </c>
      <c r="AT76" s="4" t="str">
        <f t="shared" si="15"/>
        <v/>
      </c>
      <c r="AV76" s="25" t="str">
        <f>IF(G76="","",+"          ["&amp;TRIM(G76)&amp;"] ["&amp;TRIM(I76)&amp;"]"&amp;IF(H76="","","("&amp;H76&amp;")")&amp;" "&amp;TRIM(J76)&amp;IF(G77="","",","))</f>
        <v/>
      </c>
      <c r="AW76" s="25"/>
      <c r="AY76" s="102" t="str">
        <f t="shared" si="9"/>
        <v/>
      </c>
    </row>
    <row r="77" spans="2:51" ht="12.75">
      <c r="B77" s="18" t="str">
        <f t="shared" si="10"/>
        <v/>
      </c>
      <c r="C77" s="4"/>
      <c r="D77" s="4"/>
      <c r="E77" s="4"/>
      <c r="G77" s="4" t="str">
        <f t="shared" si="16"/>
        <v/>
      </c>
      <c r="H77" s="97" t="str">
        <f t="shared" si="12"/>
        <v/>
      </c>
      <c r="I77" s="4" t="str">
        <f t="shared" si="17"/>
        <v/>
      </c>
      <c r="J77" s="4" t="str">
        <f t="shared" si="18"/>
        <v/>
      </c>
      <c r="K77" s="4"/>
      <c r="L77" s="4"/>
      <c r="M77" s="68"/>
      <c r="N77" s="70"/>
      <c r="O77" s="24"/>
      <c r="P77" s="24"/>
      <c r="Q77" s="98" t="str">
        <f t="shared" si="19"/>
        <v/>
      </c>
      <c r="R77" s="124"/>
      <c r="S77" s="114" t="str">
        <f t="shared" si="21"/>
        <v/>
      </c>
      <c r="T77" s="121"/>
      <c r="U77" s="119"/>
      <c r="V77" s="119"/>
      <c r="W77" s="115"/>
      <c r="X77" s="115"/>
      <c r="Y77" s="121"/>
      <c r="Z77" s="114" t="str">
        <f t="shared" si="22"/>
        <v/>
      </c>
      <c r="AA77" s="114" t="str">
        <f t="shared" si="11"/>
        <v/>
      </c>
      <c r="AB77" s="182"/>
      <c r="AC77" s="255"/>
      <c r="AD77" s="255"/>
      <c r="AE77" s="255"/>
      <c r="AF77" s="255"/>
      <c r="AG77" s="255"/>
      <c r="AH77" s="255"/>
      <c r="AI77" s="255"/>
      <c r="AJ77" s="255"/>
      <c r="AK77" s="255"/>
      <c r="AL77" s="255"/>
      <c r="AM77" s="255"/>
      <c r="AN77" s="255"/>
      <c r="AO77" s="255"/>
      <c r="AP77" s="112"/>
      <c r="AQ77" s="112"/>
      <c r="AR77" s="112" t="str">
        <f t="shared" si="14"/>
        <v/>
      </c>
      <c r="AS77" s="112" t="str">
        <f t="shared" si="14"/>
        <v/>
      </c>
      <c r="AT77" s="4" t="str">
        <f t="shared" si="15"/>
        <v/>
      </c>
      <c r="AV77" s="25" t="str">
        <f>IF(G77="","",+"          ["&amp;TRIM(G77)&amp;"] ["&amp;TRIM(I77)&amp;"]"&amp;IF(H77="","","("&amp;H77&amp;")")&amp;" "&amp;TRIM(J77)&amp;IF(G78="","",","))</f>
        <v/>
      </c>
      <c r="AW77" s="25"/>
      <c r="AY77" s="102" t="str">
        <f t="shared" si="9"/>
        <v/>
      </c>
    </row>
    <row r="78" spans="2:51" ht="12.75">
      <c r="B78" s="18" t="str">
        <f t="shared" si="10"/>
        <v/>
      </c>
      <c r="C78" s="4"/>
      <c r="D78" s="4"/>
      <c r="E78" s="4"/>
      <c r="G78" s="4" t="str">
        <f t="shared" si="16"/>
        <v/>
      </c>
      <c r="H78" s="97" t="str">
        <f t="shared" si="12"/>
        <v/>
      </c>
      <c r="I78" s="4" t="str">
        <f t="shared" si="17"/>
        <v/>
      </c>
      <c r="J78" s="4" t="str">
        <f t="shared" si="18"/>
        <v/>
      </c>
      <c r="K78" s="4"/>
      <c r="L78" s="4"/>
      <c r="M78" s="68"/>
      <c r="N78" s="70"/>
      <c r="O78" s="24"/>
      <c r="P78" s="24"/>
      <c r="Q78" s="98" t="str">
        <f t="shared" si="19"/>
        <v/>
      </c>
      <c r="R78" s="124"/>
      <c r="S78" s="114" t="str">
        <f t="shared" si="21"/>
        <v/>
      </c>
      <c r="T78" s="121"/>
      <c r="U78" s="119"/>
      <c r="V78" s="119"/>
      <c r="W78" s="115"/>
      <c r="X78" s="115"/>
      <c r="Y78" s="121"/>
      <c r="Z78" s="114" t="str">
        <f t="shared" si="22"/>
        <v/>
      </c>
      <c r="AA78" s="114" t="str">
        <f t="shared" si="11"/>
        <v/>
      </c>
      <c r="AB78" s="182"/>
      <c r="AC78" s="255"/>
      <c r="AD78" s="255"/>
      <c r="AE78" s="255"/>
      <c r="AF78" s="255"/>
      <c r="AG78" s="255"/>
      <c r="AH78" s="255"/>
      <c r="AI78" s="255"/>
      <c r="AJ78" s="255"/>
      <c r="AK78" s="255"/>
      <c r="AL78" s="255"/>
      <c r="AM78" s="255"/>
      <c r="AN78" s="255"/>
      <c r="AO78" s="255"/>
      <c r="AP78" s="112"/>
      <c r="AQ78" s="112"/>
      <c r="AR78" s="112" t="str">
        <f t="shared" si="14"/>
        <v/>
      </c>
      <c r="AS78" s="112" t="str">
        <f t="shared" si="14"/>
        <v/>
      </c>
      <c r="AT78" s="4" t="str">
        <f t="shared" si="15"/>
        <v/>
      </c>
      <c r="AV78" s="25" t="str">
        <f>IF(G78="","",+"          ["&amp;TRIM(G78)&amp;"] ["&amp;TRIM(I78)&amp;"]"&amp;IF(H78="","","("&amp;H78&amp;")")&amp;" "&amp;TRIM(J78)&amp;IF(G93="","",","))</f>
        <v/>
      </c>
      <c r="AW78" s="25"/>
      <c r="AY78" s="102" t="str">
        <f t="shared" si="9"/>
        <v/>
      </c>
    </row>
    <row r="79" spans="2:51" ht="12.75">
      <c r="B79" s="18" t="str">
        <f t="shared" si="10"/>
        <v/>
      </c>
      <c r="C79" s="4"/>
      <c r="D79" s="4"/>
      <c r="E79" s="4"/>
      <c r="G79" s="4" t="str">
        <f t="shared" si="16"/>
        <v/>
      </c>
      <c r="H79" s="97" t="str">
        <f t="shared" si="12"/>
        <v/>
      </c>
      <c r="I79" s="4" t="str">
        <f t="shared" si="17"/>
        <v/>
      </c>
      <c r="J79" s="4" t="str">
        <f t="shared" si="18"/>
        <v/>
      </c>
      <c r="K79" s="4"/>
      <c r="L79" s="4"/>
      <c r="M79" s="68"/>
      <c r="N79" s="70"/>
      <c r="O79" s="24"/>
      <c r="P79" s="24"/>
      <c r="Q79" s="98" t="str">
        <f t="shared" si="19"/>
        <v/>
      </c>
      <c r="R79" s="124"/>
      <c r="S79" s="114" t="str">
        <f t="shared" si="21"/>
        <v/>
      </c>
      <c r="T79" s="121"/>
      <c r="U79" s="119"/>
      <c r="V79" s="119"/>
      <c r="W79" s="115"/>
      <c r="X79" s="115"/>
      <c r="Y79" s="121"/>
      <c r="Z79" s="114" t="str">
        <f t="shared" si="22"/>
        <v/>
      </c>
      <c r="AA79" s="114" t="str">
        <f t="shared" si="11"/>
        <v/>
      </c>
      <c r="AB79" s="182"/>
      <c r="AC79" s="255"/>
      <c r="AD79" s="255"/>
      <c r="AE79" s="255"/>
      <c r="AF79" s="255"/>
      <c r="AG79" s="255"/>
      <c r="AH79" s="255"/>
      <c r="AI79" s="255"/>
      <c r="AJ79" s="255"/>
      <c r="AK79" s="255"/>
      <c r="AL79" s="255"/>
      <c r="AM79" s="255"/>
      <c r="AN79" s="255"/>
      <c r="AO79" s="255"/>
      <c r="AP79" s="112"/>
      <c r="AQ79" s="112"/>
      <c r="AR79" s="112" t="str">
        <f t="shared" si="14"/>
        <v/>
      </c>
      <c r="AS79" s="112" t="str">
        <f t="shared" si="14"/>
        <v/>
      </c>
      <c r="AT79" s="4" t="str">
        <f t="shared" si="15"/>
        <v/>
      </c>
      <c r="AV79" s="25" t="str">
        <f>IF(G79="","",+"          ["&amp;TRIM(G79)&amp;"] ["&amp;TRIM(I79)&amp;"]"&amp;IF(H79="","","("&amp;H79&amp;")")&amp;" "&amp;TRIM(J79)&amp;IF(G80="","",","))</f>
        <v/>
      </c>
      <c r="AW79" s="25"/>
      <c r="AY79" s="102" t="str">
        <f t="shared" si="9"/>
        <v/>
      </c>
    </row>
    <row r="80" spans="2:51" ht="12.75">
      <c r="B80" s="18" t="str">
        <f t="shared" si="10"/>
        <v/>
      </c>
      <c r="C80" s="4"/>
      <c r="D80" s="4"/>
      <c r="E80" s="4"/>
      <c r="G80" s="4" t="str">
        <f t="shared" si="16"/>
        <v/>
      </c>
      <c r="H80" s="97" t="str">
        <f t="shared" si="12"/>
        <v/>
      </c>
      <c r="I80" s="4" t="str">
        <f t="shared" si="17"/>
        <v/>
      </c>
      <c r="J80" s="4" t="str">
        <f t="shared" si="18"/>
        <v/>
      </c>
      <c r="K80" s="4"/>
      <c r="L80" s="4"/>
      <c r="M80" s="68"/>
      <c r="N80" s="70"/>
      <c r="O80" s="24"/>
      <c r="P80" s="24"/>
      <c r="Q80" s="98" t="str">
        <f t="shared" si="19"/>
        <v/>
      </c>
      <c r="R80" s="124"/>
      <c r="S80" s="114" t="str">
        <f t="shared" si="21"/>
        <v/>
      </c>
      <c r="T80" s="121"/>
      <c r="U80" s="119"/>
      <c r="V80" s="119"/>
      <c r="W80" s="115"/>
      <c r="X80" s="115"/>
      <c r="Y80" s="121"/>
      <c r="Z80" s="114" t="str">
        <f t="shared" si="22"/>
        <v/>
      </c>
      <c r="AA80" s="114" t="str">
        <f t="shared" si="11"/>
        <v/>
      </c>
      <c r="AB80" s="182"/>
      <c r="AC80" s="255"/>
      <c r="AD80" s="255"/>
      <c r="AE80" s="255"/>
      <c r="AF80" s="255"/>
      <c r="AG80" s="255"/>
      <c r="AH80" s="255"/>
      <c r="AI80" s="255"/>
      <c r="AJ80" s="255"/>
      <c r="AK80" s="255"/>
      <c r="AL80" s="255"/>
      <c r="AM80" s="255"/>
      <c r="AN80" s="255"/>
      <c r="AO80" s="255"/>
      <c r="AP80" s="112"/>
      <c r="AQ80" s="112"/>
      <c r="AR80" s="112" t="str">
        <f t="shared" ref="AR80:AS115" si="23">IF(O80=0,"",ROW())</f>
        <v/>
      </c>
      <c r="AS80" s="112" t="str">
        <f t="shared" si="23"/>
        <v/>
      </c>
      <c r="AT80" s="4" t="str">
        <f t="shared" ref="AT80:AT116" si="24">IF(C80="","",C80&amp;IF(B81="","",","))</f>
        <v/>
      </c>
      <c r="AV80" s="25" t="str">
        <f>IF(G80="","",+"          ["&amp;TRIM(G80)&amp;"] ["&amp;TRIM(I80)&amp;"]"&amp;IF(H80="","","("&amp;H80&amp;")")&amp;" "&amp;TRIM(J80)&amp;IF(G83="","",","))</f>
        <v/>
      </c>
      <c r="AW80" s="25"/>
      <c r="AY80" s="102" t="str">
        <f t="shared" ref="AY80:AY116" si="25">IF(G80="",IF(OR(AY79=");",AY79=""),"",");"),+"          "&amp;TRIM(G80)&amp;" "&amp;UPPER(TRIM(I80))&amp;IF(H80="",""," ("&amp;H80&amp;")")&amp;" "&amp;IF(TRIM(J80)="NOT NULL","PRIMARY KEY UNIQUE NOT NULL",TRIM(J80))&amp;IF(G81="","",","))</f>
        <v/>
      </c>
    </row>
    <row r="81" spans="2:51" ht="12.75">
      <c r="B81" s="18" t="str">
        <f t="shared" si="10"/>
        <v/>
      </c>
      <c r="C81" s="4"/>
      <c r="D81" s="4"/>
      <c r="E81" s="4"/>
      <c r="G81" s="4" t="str">
        <f t="shared" si="16"/>
        <v/>
      </c>
      <c r="H81" s="97" t="str">
        <f t="shared" si="12"/>
        <v/>
      </c>
      <c r="I81" s="4" t="str">
        <f t="shared" si="17"/>
        <v/>
      </c>
      <c r="J81" s="4" t="str">
        <f t="shared" si="18"/>
        <v/>
      </c>
      <c r="K81" s="4"/>
      <c r="L81" s="4"/>
      <c r="M81" s="68"/>
      <c r="N81" s="70"/>
      <c r="O81" s="24"/>
      <c r="P81" s="24"/>
      <c r="Q81" s="98" t="str">
        <f t="shared" si="19"/>
        <v/>
      </c>
      <c r="R81" s="124"/>
      <c r="S81" s="114" t="str">
        <f t="shared" si="21"/>
        <v/>
      </c>
      <c r="T81" s="121"/>
      <c r="U81" s="119"/>
      <c r="V81" s="119"/>
      <c r="W81" s="115"/>
      <c r="X81" s="115"/>
      <c r="Y81" s="121"/>
      <c r="Z81" s="114" t="str">
        <f t="shared" ref="Z81:Z115" si="26">IF(M81&lt;9000,"","false")</f>
        <v/>
      </c>
      <c r="AA81" s="114" t="str">
        <f t="shared" si="11"/>
        <v/>
      </c>
      <c r="AB81" s="182"/>
      <c r="AC81" s="255"/>
      <c r="AD81" s="255"/>
      <c r="AE81" s="255"/>
      <c r="AF81" s="255"/>
      <c r="AG81" s="255"/>
      <c r="AH81" s="255"/>
      <c r="AI81" s="255"/>
      <c r="AJ81" s="255"/>
      <c r="AK81" s="255"/>
      <c r="AL81" s="255"/>
      <c r="AM81" s="255"/>
      <c r="AN81" s="255"/>
      <c r="AO81" s="255"/>
      <c r="AP81" s="112"/>
      <c r="AQ81" s="112"/>
      <c r="AR81" s="112" t="str">
        <f t="shared" si="23"/>
        <v/>
      </c>
      <c r="AS81" s="112" t="str">
        <f t="shared" si="23"/>
        <v/>
      </c>
      <c r="AT81" s="4" t="str">
        <f t="shared" si="24"/>
        <v/>
      </c>
      <c r="AV81" s="25" t="str">
        <f>IF(G81="","",+"          ["&amp;TRIM(G81)&amp;"] ["&amp;TRIM(I81)&amp;"]"&amp;IF(H81="","","("&amp;H81&amp;")")&amp;" "&amp;TRIM(J81)&amp;IF(G82="","",","))</f>
        <v/>
      </c>
      <c r="AW81" s="25"/>
      <c r="AY81" s="102" t="str">
        <f t="shared" si="25"/>
        <v/>
      </c>
    </row>
    <row r="82" spans="2:51" ht="12.75">
      <c r="B82" s="18" t="str">
        <f t="shared" ref="B82:B115" si="27">IF(C82=0,"",+B81+1)</f>
        <v/>
      </c>
      <c r="C82" s="4"/>
      <c r="D82" s="4"/>
      <c r="E82" s="4"/>
      <c r="G82" s="4" t="str">
        <f t="shared" si="16"/>
        <v/>
      </c>
      <c r="H82" s="97" t="str">
        <f t="shared" si="12"/>
        <v/>
      </c>
      <c r="I82" s="4" t="str">
        <f t="shared" si="17"/>
        <v/>
      </c>
      <c r="J82" s="4" t="str">
        <f t="shared" si="18"/>
        <v/>
      </c>
      <c r="K82" s="4"/>
      <c r="L82" s="4"/>
      <c r="M82" s="68"/>
      <c r="N82" s="70"/>
      <c r="O82" s="24"/>
      <c r="P82" s="24"/>
      <c r="Q82" s="98" t="str">
        <f t="shared" si="19"/>
        <v/>
      </c>
      <c r="R82" s="124"/>
      <c r="S82" s="114" t="str">
        <f t="shared" si="21"/>
        <v/>
      </c>
      <c r="T82" s="121"/>
      <c r="U82" s="119"/>
      <c r="V82" s="119"/>
      <c r="W82" s="115"/>
      <c r="X82" s="115"/>
      <c r="Y82" s="121"/>
      <c r="Z82" s="114" t="str">
        <f t="shared" si="26"/>
        <v/>
      </c>
      <c r="AA82" s="114" t="str">
        <f t="shared" ref="AA82:AA115" si="28">IF($C$120=B82,"asc","")</f>
        <v/>
      </c>
      <c r="AB82" s="182"/>
      <c r="AC82" s="255"/>
      <c r="AD82" s="255"/>
      <c r="AE82" s="255"/>
      <c r="AF82" s="255"/>
      <c r="AG82" s="255"/>
      <c r="AH82" s="255"/>
      <c r="AI82" s="255"/>
      <c r="AJ82" s="255"/>
      <c r="AK82" s="255"/>
      <c r="AL82" s="255"/>
      <c r="AM82" s="255"/>
      <c r="AN82" s="255"/>
      <c r="AO82" s="255"/>
      <c r="AP82" s="112"/>
      <c r="AQ82" s="112"/>
      <c r="AR82" s="112" t="str">
        <f t="shared" si="23"/>
        <v/>
      </c>
      <c r="AS82" s="112" t="str">
        <f t="shared" si="23"/>
        <v/>
      </c>
      <c r="AT82" s="4" t="str">
        <f t="shared" si="24"/>
        <v/>
      </c>
      <c r="AV82" s="25" t="str">
        <f>IF(G82="","",+"          ["&amp;TRIM(G82)&amp;"] ["&amp;TRIM(I82)&amp;"]"&amp;IF(H82="","","("&amp;H82&amp;")")&amp;" "&amp;TRIM(J82)&amp;IF(G83="","",","))</f>
        <v/>
      </c>
      <c r="AW82" s="25"/>
      <c r="AY82" s="102" t="str">
        <f t="shared" si="25"/>
        <v/>
      </c>
    </row>
    <row r="83" spans="2:51" ht="12.75">
      <c r="B83" s="18" t="str">
        <f t="shared" si="27"/>
        <v/>
      </c>
      <c r="C83" s="4"/>
      <c r="D83" s="4"/>
      <c r="E83" s="4"/>
      <c r="G83" s="4" t="str">
        <f t="shared" si="16"/>
        <v/>
      </c>
      <c r="H83" s="97" t="str">
        <f t="shared" si="12"/>
        <v/>
      </c>
      <c r="I83" s="4" t="str">
        <f t="shared" si="17"/>
        <v/>
      </c>
      <c r="J83" s="4" t="str">
        <f t="shared" si="18"/>
        <v/>
      </c>
      <c r="K83" s="4"/>
      <c r="L83" s="4"/>
      <c r="M83" s="68"/>
      <c r="N83" s="70"/>
      <c r="O83" s="24"/>
      <c r="P83" s="24"/>
      <c r="Q83" s="98" t="str">
        <f t="shared" si="19"/>
        <v/>
      </c>
      <c r="R83" s="124"/>
      <c r="S83" s="114" t="str">
        <f t="shared" si="21"/>
        <v/>
      </c>
      <c r="T83" s="121"/>
      <c r="U83" s="119"/>
      <c r="V83" s="119"/>
      <c r="W83" s="115"/>
      <c r="X83" s="115"/>
      <c r="Y83" s="121"/>
      <c r="Z83" s="114" t="str">
        <f t="shared" si="26"/>
        <v/>
      </c>
      <c r="AA83" s="114" t="str">
        <f t="shared" si="28"/>
        <v/>
      </c>
      <c r="AB83" s="182"/>
      <c r="AC83" s="255"/>
      <c r="AD83" s="255"/>
      <c r="AE83" s="255"/>
      <c r="AF83" s="255"/>
      <c r="AG83" s="255"/>
      <c r="AH83" s="255"/>
      <c r="AI83" s="255"/>
      <c r="AJ83" s="255"/>
      <c r="AK83" s="255"/>
      <c r="AL83" s="255"/>
      <c r="AM83" s="255"/>
      <c r="AN83" s="255"/>
      <c r="AO83" s="255"/>
      <c r="AP83" s="112"/>
      <c r="AQ83" s="112"/>
      <c r="AR83" s="112" t="str">
        <f t="shared" si="23"/>
        <v/>
      </c>
      <c r="AS83" s="112" t="str">
        <f t="shared" si="23"/>
        <v/>
      </c>
      <c r="AT83" s="4" t="str">
        <f t="shared" si="24"/>
        <v/>
      </c>
      <c r="AV83" s="25" t="str">
        <f>IF(G83="","",+"          ["&amp;TRIM(G83)&amp;"] ["&amp;TRIM(I83)&amp;"]"&amp;IF(H83="","","("&amp;H83&amp;")")&amp;" "&amp;TRIM(J83)&amp;IF(G93="","",","))</f>
        <v/>
      </c>
      <c r="AW83" s="25"/>
      <c r="AY83" s="102" t="str">
        <f t="shared" si="25"/>
        <v/>
      </c>
    </row>
    <row r="84" spans="2:51" ht="12.75">
      <c r="B84" s="18" t="str">
        <f t="shared" si="27"/>
        <v/>
      </c>
      <c r="C84" s="4"/>
      <c r="D84" s="4"/>
      <c r="E84" s="4"/>
      <c r="G84" s="4" t="str">
        <f t="shared" si="16"/>
        <v/>
      </c>
      <c r="H84" s="97" t="str">
        <f t="shared" si="12"/>
        <v/>
      </c>
      <c r="I84" s="4" t="str">
        <f t="shared" si="17"/>
        <v/>
      </c>
      <c r="J84" s="4" t="str">
        <f t="shared" si="18"/>
        <v/>
      </c>
      <c r="K84" s="4"/>
      <c r="L84" s="4"/>
      <c r="M84" s="68"/>
      <c r="N84" s="70"/>
      <c r="O84" s="24"/>
      <c r="P84" s="24"/>
      <c r="Q84" s="98" t="str">
        <f t="shared" si="19"/>
        <v/>
      </c>
      <c r="R84" s="124"/>
      <c r="S84" s="114" t="str">
        <f t="shared" si="21"/>
        <v/>
      </c>
      <c r="T84" s="121"/>
      <c r="U84" s="119"/>
      <c r="V84" s="119"/>
      <c r="W84" s="115"/>
      <c r="X84" s="115"/>
      <c r="Y84" s="121"/>
      <c r="Z84" s="114" t="str">
        <f t="shared" si="26"/>
        <v/>
      </c>
      <c r="AA84" s="114" t="str">
        <f t="shared" si="28"/>
        <v/>
      </c>
      <c r="AB84" s="182"/>
      <c r="AC84" s="255"/>
      <c r="AD84" s="255"/>
      <c r="AE84" s="255"/>
      <c r="AF84" s="255"/>
      <c r="AG84" s="255"/>
      <c r="AH84" s="255"/>
      <c r="AI84" s="255"/>
      <c r="AJ84" s="255"/>
      <c r="AK84" s="255"/>
      <c r="AL84" s="255"/>
      <c r="AM84" s="255"/>
      <c r="AN84" s="255"/>
      <c r="AO84" s="255"/>
      <c r="AP84" s="112"/>
      <c r="AQ84" s="112"/>
      <c r="AR84" s="112" t="str">
        <f t="shared" si="23"/>
        <v/>
      </c>
      <c r="AS84" s="112" t="str">
        <f t="shared" si="23"/>
        <v/>
      </c>
      <c r="AT84" s="4" t="str">
        <f t="shared" si="24"/>
        <v/>
      </c>
      <c r="AV84" s="25" t="str">
        <f>IF(G84="","",+"          ["&amp;TRIM(G84)&amp;"] ["&amp;TRIM(I84)&amp;"]"&amp;IF(H84="","","("&amp;H84&amp;")")&amp;" "&amp;TRIM(J84)&amp;IF(G85="","",","))</f>
        <v/>
      </c>
      <c r="AW84" s="25"/>
      <c r="AY84" s="102" t="str">
        <f t="shared" si="25"/>
        <v/>
      </c>
    </row>
    <row r="85" spans="2:51" ht="12.75">
      <c r="B85" s="18" t="str">
        <f t="shared" si="27"/>
        <v/>
      </c>
      <c r="C85" s="4"/>
      <c r="D85" s="4"/>
      <c r="E85" s="4"/>
      <c r="G85" s="4" t="str">
        <f t="shared" si="16"/>
        <v/>
      </c>
      <c r="H85" s="97" t="str">
        <f t="shared" si="12"/>
        <v/>
      </c>
      <c r="I85" s="4" t="str">
        <f t="shared" si="17"/>
        <v/>
      </c>
      <c r="J85" s="4" t="str">
        <f t="shared" si="18"/>
        <v/>
      </c>
      <c r="K85" s="4"/>
      <c r="L85" s="4"/>
      <c r="M85" s="68"/>
      <c r="N85" s="70"/>
      <c r="O85" s="24"/>
      <c r="P85" s="24"/>
      <c r="Q85" s="98" t="str">
        <f t="shared" si="19"/>
        <v/>
      </c>
      <c r="R85" s="124"/>
      <c r="S85" s="114" t="str">
        <f t="shared" si="21"/>
        <v/>
      </c>
      <c r="T85" s="121"/>
      <c r="U85" s="119"/>
      <c r="V85" s="119"/>
      <c r="W85" s="115"/>
      <c r="X85" s="115"/>
      <c r="Y85" s="121"/>
      <c r="Z85" s="114" t="str">
        <f t="shared" si="26"/>
        <v/>
      </c>
      <c r="AA85" s="114" t="str">
        <f t="shared" si="28"/>
        <v/>
      </c>
      <c r="AB85" s="182"/>
      <c r="AC85" s="255"/>
      <c r="AD85" s="255"/>
      <c r="AE85" s="255"/>
      <c r="AF85" s="255"/>
      <c r="AG85" s="255"/>
      <c r="AH85" s="255"/>
      <c r="AI85" s="255"/>
      <c r="AJ85" s="255"/>
      <c r="AK85" s="255"/>
      <c r="AL85" s="255"/>
      <c r="AM85" s="255"/>
      <c r="AN85" s="255"/>
      <c r="AO85" s="255"/>
      <c r="AP85" s="112"/>
      <c r="AQ85" s="112"/>
      <c r="AR85" s="112" t="str">
        <f t="shared" si="23"/>
        <v/>
      </c>
      <c r="AS85" s="112" t="str">
        <f t="shared" si="23"/>
        <v/>
      </c>
      <c r="AT85" s="4" t="str">
        <f t="shared" si="24"/>
        <v/>
      </c>
      <c r="AV85" s="25" t="str">
        <f>IF(G85="","",+"          ["&amp;TRIM(G85)&amp;"] ["&amp;TRIM(I85)&amp;"]"&amp;IF(H85="","","("&amp;H85&amp;")")&amp;" "&amp;TRIM(J85)&amp;IF(G86="","",","))</f>
        <v/>
      </c>
      <c r="AW85" s="25"/>
      <c r="AY85" s="102" t="str">
        <f t="shared" si="25"/>
        <v/>
      </c>
    </row>
    <row r="86" spans="2:51" ht="12.75">
      <c r="B86" s="18" t="str">
        <f t="shared" si="27"/>
        <v/>
      </c>
      <c r="C86" s="4"/>
      <c r="D86" s="4"/>
      <c r="E86" s="4"/>
      <c r="G86" s="4" t="str">
        <f t="shared" si="16"/>
        <v/>
      </c>
      <c r="H86" s="97" t="str">
        <f t="shared" si="12"/>
        <v/>
      </c>
      <c r="I86" s="4" t="str">
        <f t="shared" si="17"/>
        <v/>
      </c>
      <c r="J86" s="4" t="str">
        <f t="shared" si="18"/>
        <v/>
      </c>
      <c r="K86" s="4"/>
      <c r="L86" s="4"/>
      <c r="M86" s="68"/>
      <c r="N86" s="70"/>
      <c r="O86" s="24"/>
      <c r="P86" s="24"/>
      <c r="Q86" s="98" t="str">
        <f t="shared" si="19"/>
        <v/>
      </c>
      <c r="R86" s="124"/>
      <c r="S86" s="114" t="str">
        <f t="shared" si="21"/>
        <v/>
      </c>
      <c r="T86" s="121"/>
      <c r="U86" s="119"/>
      <c r="V86" s="119"/>
      <c r="W86" s="115"/>
      <c r="X86" s="115"/>
      <c r="Y86" s="121"/>
      <c r="Z86" s="114" t="str">
        <f t="shared" si="26"/>
        <v/>
      </c>
      <c r="AA86" s="114" t="str">
        <f t="shared" si="28"/>
        <v/>
      </c>
      <c r="AB86" s="182"/>
      <c r="AC86" s="255"/>
      <c r="AD86" s="255"/>
      <c r="AE86" s="255"/>
      <c r="AF86" s="255"/>
      <c r="AG86" s="255"/>
      <c r="AH86" s="255"/>
      <c r="AI86" s="255"/>
      <c r="AJ86" s="255"/>
      <c r="AK86" s="255"/>
      <c r="AL86" s="255"/>
      <c r="AM86" s="255"/>
      <c r="AN86" s="255"/>
      <c r="AO86" s="255"/>
      <c r="AP86" s="112"/>
      <c r="AQ86" s="112"/>
      <c r="AR86" s="112" t="str">
        <f t="shared" si="23"/>
        <v/>
      </c>
      <c r="AS86" s="112" t="str">
        <f t="shared" si="23"/>
        <v/>
      </c>
      <c r="AT86" s="4" t="str">
        <f t="shared" si="24"/>
        <v/>
      </c>
      <c r="AV86" s="25" t="str">
        <f>IF(G86="","",+"          ["&amp;TRIM(G86)&amp;"] ["&amp;TRIM(I86)&amp;"]"&amp;IF(H86="","","("&amp;H86&amp;")")&amp;" "&amp;TRIM(J86)&amp;IF(G87="","",","))</f>
        <v/>
      </c>
      <c r="AW86" s="25"/>
      <c r="AY86" s="102" t="str">
        <f t="shared" si="25"/>
        <v/>
      </c>
    </row>
    <row r="87" spans="2:51" ht="12.75">
      <c r="B87" s="18" t="str">
        <f t="shared" si="27"/>
        <v/>
      </c>
      <c r="C87" s="4"/>
      <c r="D87" s="4"/>
      <c r="E87" s="4"/>
      <c r="G87" s="4" t="str">
        <f t="shared" si="16"/>
        <v/>
      </c>
      <c r="H87" s="97" t="str">
        <f t="shared" ref="H87:H115" si="29">IF(IFERROR(FIND("varchar",E87),0)&gt;0,IF(D87&gt;8000,"max",D87),"")</f>
        <v/>
      </c>
      <c r="I87" s="4" t="str">
        <f t="shared" si="17"/>
        <v/>
      </c>
      <c r="J87" s="4" t="str">
        <f t="shared" si="18"/>
        <v/>
      </c>
      <c r="K87" s="4"/>
      <c r="L87" s="4"/>
      <c r="M87" s="68"/>
      <c r="N87" s="70"/>
      <c r="O87" s="24"/>
      <c r="P87" s="24"/>
      <c r="Q87" s="98" t="str">
        <f t="shared" si="19"/>
        <v/>
      </c>
      <c r="R87" s="124"/>
      <c r="S87" s="114" t="str">
        <f t="shared" si="21"/>
        <v/>
      </c>
      <c r="T87" s="121"/>
      <c r="U87" s="119"/>
      <c r="V87" s="119"/>
      <c r="W87" s="115"/>
      <c r="X87" s="115"/>
      <c r="Y87" s="121"/>
      <c r="Z87" s="114" t="str">
        <f t="shared" si="26"/>
        <v/>
      </c>
      <c r="AA87" s="114" t="str">
        <f t="shared" si="28"/>
        <v/>
      </c>
      <c r="AB87" s="182"/>
      <c r="AC87" s="255"/>
      <c r="AD87" s="255"/>
      <c r="AE87" s="255"/>
      <c r="AF87" s="255"/>
      <c r="AG87" s="255"/>
      <c r="AH87" s="255"/>
      <c r="AI87" s="255"/>
      <c r="AJ87" s="255"/>
      <c r="AK87" s="255"/>
      <c r="AL87" s="255"/>
      <c r="AM87" s="255"/>
      <c r="AN87" s="255"/>
      <c r="AO87" s="255"/>
      <c r="AP87" s="112"/>
      <c r="AQ87" s="112"/>
      <c r="AR87" s="112" t="str">
        <f t="shared" si="23"/>
        <v/>
      </c>
      <c r="AS87" s="112" t="str">
        <f t="shared" si="23"/>
        <v/>
      </c>
      <c r="AT87" s="4" t="str">
        <f t="shared" si="24"/>
        <v/>
      </c>
      <c r="AV87" s="25" t="str">
        <f>IF(G87="","",+"          ["&amp;TRIM(G87)&amp;"] ["&amp;TRIM(I87)&amp;"]"&amp;IF(H87="","","("&amp;H87&amp;")")&amp;" "&amp;TRIM(J87)&amp;IF(G93="","",","))</f>
        <v/>
      </c>
      <c r="AW87" s="25"/>
      <c r="AY87" s="102" t="str">
        <f t="shared" si="25"/>
        <v/>
      </c>
    </row>
    <row r="88" spans="2:51" ht="12.75">
      <c r="B88" s="18" t="str">
        <f t="shared" si="27"/>
        <v/>
      </c>
      <c r="C88" s="4"/>
      <c r="D88" s="4"/>
      <c r="E88" s="4"/>
      <c r="G88" s="4" t="str">
        <f t="shared" si="16"/>
        <v/>
      </c>
      <c r="H88" s="97" t="str">
        <f t="shared" si="29"/>
        <v/>
      </c>
      <c r="I88" s="4" t="str">
        <f t="shared" si="17"/>
        <v/>
      </c>
      <c r="J88" s="4" t="str">
        <f t="shared" si="18"/>
        <v/>
      </c>
      <c r="K88" s="4"/>
      <c r="L88" s="4"/>
      <c r="M88" s="68"/>
      <c r="N88" s="70"/>
      <c r="O88" s="24"/>
      <c r="P88" s="24"/>
      <c r="Q88" s="98" t="str">
        <f t="shared" si="19"/>
        <v/>
      </c>
      <c r="R88" s="124"/>
      <c r="S88" s="114" t="str">
        <f t="shared" si="21"/>
        <v/>
      </c>
      <c r="T88" s="121"/>
      <c r="U88" s="119"/>
      <c r="V88" s="119"/>
      <c r="W88" s="115"/>
      <c r="X88" s="115"/>
      <c r="Y88" s="121"/>
      <c r="Z88" s="114" t="str">
        <f t="shared" si="26"/>
        <v/>
      </c>
      <c r="AA88" s="114" t="str">
        <f t="shared" si="28"/>
        <v/>
      </c>
      <c r="AB88" s="182"/>
      <c r="AC88" s="255"/>
      <c r="AD88" s="255"/>
      <c r="AE88" s="255"/>
      <c r="AF88" s="255"/>
      <c r="AG88" s="255"/>
      <c r="AH88" s="255"/>
      <c r="AI88" s="255"/>
      <c r="AJ88" s="255"/>
      <c r="AK88" s="255"/>
      <c r="AL88" s="255"/>
      <c r="AM88" s="255"/>
      <c r="AN88" s="255"/>
      <c r="AO88" s="255"/>
      <c r="AP88" s="112"/>
      <c r="AQ88" s="112"/>
      <c r="AR88" s="112" t="str">
        <f t="shared" si="23"/>
        <v/>
      </c>
      <c r="AS88" s="112" t="str">
        <f t="shared" si="23"/>
        <v/>
      </c>
      <c r="AT88" s="4" t="str">
        <f t="shared" si="24"/>
        <v/>
      </c>
      <c r="AV88" s="25" t="str">
        <f>IF(G88="","",+"          ["&amp;TRIM(G88)&amp;"] ["&amp;TRIM(I88)&amp;"]"&amp;IF(H88="","","("&amp;H88&amp;")")&amp;" "&amp;TRIM(J88)&amp;IF(G89="","",","))</f>
        <v/>
      </c>
      <c r="AW88" s="25"/>
      <c r="AY88" s="102" t="str">
        <f t="shared" si="25"/>
        <v/>
      </c>
    </row>
    <row r="89" spans="2:51" ht="12.75">
      <c r="B89" s="18" t="str">
        <f t="shared" si="27"/>
        <v/>
      </c>
      <c r="C89" s="4"/>
      <c r="D89" s="4"/>
      <c r="E89" s="4"/>
      <c r="G89" s="4" t="str">
        <f t="shared" si="16"/>
        <v/>
      </c>
      <c r="H89" s="97" t="str">
        <f t="shared" si="29"/>
        <v/>
      </c>
      <c r="I89" s="4" t="str">
        <f t="shared" si="17"/>
        <v/>
      </c>
      <c r="J89" s="4" t="str">
        <f t="shared" si="18"/>
        <v/>
      </c>
      <c r="K89" s="4"/>
      <c r="L89" s="4"/>
      <c r="M89" s="68"/>
      <c r="N89" s="70"/>
      <c r="O89" s="24"/>
      <c r="P89" s="24"/>
      <c r="Q89" s="98" t="str">
        <f t="shared" si="19"/>
        <v/>
      </c>
      <c r="R89" s="124"/>
      <c r="S89" s="114" t="str">
        <f t="shared" si="21"/>
        <v/>
      </c>
      <c r="T89" s="121"/>
      <c r="U89" s="119"/>
      <c r="V89" s="119"/>
      <c r="W89" s="115"/>
      <c r="X89" s="115"/>
      <c r="Y89" s="121"/>
      <c r="Z89" s="114" t="str">
        <f t="shared" si="26"/>
        <v/>
      </c>
      <c r="AA89" s="114" t="str">
        <f t="shared" si="28"/>
        <v/>
      </c>
      <c r="AB89" s="182"/>
      <c r="AC89" s="255"/>
      <c r="AD89" s="255"/>
      <c r="AE89" s="255"/>
      <c r="AF89" s="255"/>
      <c r="AG89" s="255"/>
      <c r="AH89" s="255"/>
      <c r="AI89" s="255"/>
      <c r="AJ89" s="255"/>
      <c r="AK89" s="255"/>
      <c r="AL89" s="255"/>
      <c r="AM89" s="255"/>
      <c r="AN89" s="255"/>
      <c r="AO89" s="255"/>
      <c r="AP89" s="112"/>
      <c r="AQ89" s="112"/>
      <c r="AR89" s="112" t="str">
        <f t="shared" si="23"/>
        <v/>
      </c>
      <c r="AS89" s="112" t="str">
        <f t="shared" si="23"/>
        <v/>
      </c>
      <c r="AT89" s="4" t="str">
        <f t="shared" si="24"/>
        <v/>
      </c>
      <c r="AV89" s="25" t="str">
        <f>IF(G89="","",+"          ["&amp;TRIM(G89)&amp;"] ["&amp;TRIM(I89)&amp;"]"&amp;IF(H89="","","("&amp;H89&amp;")")&amp;" "&amp;TRIM(J89)&amp;IF(G92="","",","))</f>
        <v/>
      </c>
      <c r="AW89" s="25"/>
      <c r="AY89" s="102" t="str">
        <f t="shared" si="25"/>
        <v/>
      </c>
    </row>
    <row r="90" spans="2:51" ht="12.75">
      <c r="B90" s="18" t="str">
        <f t="shared" si="27"/>
        <v/>
      </c>
      <c r="C90" s="4"/>
      <c r="D90" s="4"/>
      <c r="E90" s="4"/>
      <c r="G90" s="4" t="str">
        <f t="shared" si="16"/>
        <v/>
      </c>
      <c r="H90" s="97" t="str">
        <f t="shared" si="29"/>
        <v/>
      </c>
      <c r="I90" s="4" t="str">
        <f t="shared" si="17"/>
        <v/>
      </c>
      <c r="J90" s="4" t="str">
        <f t="shared" si="18"/>
        <v/>
      </c>
      <c r="K90" s="4"/>
      <c r="L90" s="4"/>
      <c r="M90" s="68"/>
      <c r="N90" s="70"/>
      <c r="O90" s="24"/>
      <c r="P90" s="24"/>
      <c r="Q90" s="98" t="str">
        <f t="shared" si="19"/>
        <v/>
      </c>
      <c r="R90" s="124"/>
      <c r="S90" s="114" t="str">
        <f t="shared" si="21"/>
        <v/>
      </c>
      <c r="T90" s="121"/>
      <c r="U90" s="119"/>
      <c r="V90" s="119"/>
      <c r="W90" s="115"/>
      <c r="X90" s="115"/>
      <c r="Y90" s="121"/>
      <c r="Z90" s="114" t="str">
        <f t="shared" si="26"/>
        <v/>
      </c>
      <c r="AA90" s="114" t="str">
        <f t="shared" si="28"/>
        <v/>
      </c>
      <c r="AB90" s="182"/>
      <c r="AC90" s="255"/>
      <c r="AD90" s="255"/>
      <c r="AE90" s="255"/>
      <c r="AF90" s="255"/>
      <c r="AG90" s="255"/>
      <c r="AH90" s="255"/>
      <c r="AI90" s="255"/>
      <c r="AJ90" s="255"/>
      <c r="AK90" s="255"/>
      <c r="AL90" s="255"/>
      <c r="AM90" s="255"/>
      <c r="AN90" s="255"/>
      <c r="AO90" s="255"/>
      <c r="AP90" s="112"/>
      <c r="AQ90" s="112"/>
      <c r="AR90" s="112" t="str">
        <f t="shared" si="23"/>
        <v/>
      </c>
      <c r="AS90" s="112" t="str">
        <f t="shared" si="23"/>
        <v/>
      </c>
      <c r="AT90" s="4" t="str">
        <f t="shared" si="24"/>
        <v/>
      </c>
      <c r="AV90" s="25" t="str">
        <f t="shared" ref="AV90:AV95" si="30">IF(G90="","",+"          ["&amp;TRIM(G90)&amp;"] ["&amp;TRIM(I90)&amp;"]"&amp;IF(H90="","","("&amp;H90&amp;")")&amp;" "&amp;TRIM(J90)&amp;IF(G91="","",","))</f>
        <v/>
      </c>
      <c r="AW90" s="25"/>
      <c r="AY90" s="102" t="str">
        <f t="shared" si="25"/>
        <v/>
      </c>
    </row>
    <row r="91" spans="2:51" ht="12.75">
      <c r="B91" s="18" t="str">
        <f t="shared" si="27"/>
        <v/>
      </c>
      <c r="C91" s="4"/>
      <c r="D91" s="4"/>
      <c r="E91" s="4"/>
      <c r="G91" s="4" t="str">
        <f t="shared" si="16"/>
        <v/>
      </c>
      <c r="H91" s="97" t="str">
        <f t="shared" si="29"/>
        <v/>
      </c>
      <c r="I91" s="4" t="str">
        <f t="shared" si="17"/>
        <v/>
      </c>
      <c r="J91" s="4" t="str">
        <f t="shared" si="18"/>
        <v/>
      </c>
      <c r="K91" s="4"/>
      <c r="L91" s="4"/>
      <c r="M91" s="68"/>
      <c r="N91" s="70"/>
      <c r="O91" s="24"/>
      <c r="P91" s="24"/>
      <c r="Q91" s="98" t="str">
        <f t="shared" si="19"/>
        <v/>
      </c>
      <c r="R91" s="124"/>
      <c r="S91" s="114" t="str">
        <f t="shared" si="21"/>
        <v/>
      </c>
      <c r="T91" s="121"/>
      <c r="U91" s="119"/>
      <c r="V91" s="119"/>
      <c r="W91" s="115"/>
      <c r="X91" s="115"/>
      <c r="Y91" s="121"/>
      <c r="Z91" s="114" t="str">
        <f t="shared" si="26"/>
        <v/>
      </c>
      <c r="AA91" s="114" t="str">
        <f t="shared" si="28"/>
        <v/>
      </c>
      <c r="AB91" s="182"/>
      <c r="AC91" s="255"/>
      <c r="AD91" s="255"/>
      <c r="AE91" s="255"/>
      <c r="AF91" s="255"/>
      <c r="AG91" s="255"/>
      <c r="AH91" s="255"/>
      <c r="AI91" s="255"/>
      <c r="AJ91" s="255"/>
      <c r="AK91" s="255"/>
      <c r="AL91" s="255"/>
      <c r="AM91" s="255"/>
      <c r="AN91" s="255"/>
      <c r="AO91" s="255"/>
      <c r="AP91" s="112"/>
      <c r="AQ91" s="112"/>
      <c r="AR91" s="112" t="str">
        <f t="shared" si="23"/>
        <v/>
      </c>
      <c r="AS91" s="112" t="str">
        <f t="shared" si="23"/>
        <v/>
      </c>
      <c r="AT91" s="4" t="str">
        <f t="shared" si="24"/>
        <v/>
      </c>
      <c r="AV91" s="25" t="str">
        <f t="shared" si="30"/>
        <v/>
      </c>
      <c r="AW91" s="25"/>
      <c r="AY91" s="102" t="str">
        <f t="shared" si="25"/>
        <v/>
      </c>
    </row>
    <row r="92" spans="2:51" ht="12.75">
      <c r="B92" s="18" t="str">
        <f t="shared" si="27"/>
        <v/>
      </c>
      <c r="C92" s="4"/>
      <c r="D92" s="4"/>
      <c r="E92" s="4"/>
      <c r="G92" s="4" t="str">
        <f t="shared" si="16"/>
        <v/>
      </c>
      <c r="H92" s="97" t="str">
        <f t="shared" si="29"/>
        <v/>
      </c>
      <c r="I92" s="4" t="str">
        <f t="shared" si="17"/>
        <v/>
      </c>
      <c r="J92" s="4" t="str">
        <f t="shared" si="18"/>
        <v/>
      </c>
      <c r="K92" s="4"/>
      <c r="L92" s="4"/>
      <c r="M92" s="68"/>
      <c r="N92" s="70"/>
      <c r="O92" s="24"/>
      <c r="P92" s="24"/>
      <c r="Q92" s="98" t="str">
        <f t="shared" si="19"/>
        <v/>
      </c>
      <c r="R92" s="124"/>
      <c r="S92" s="114" t="str">
        <f t="shared" si="21"/>
        <v/>
      </c>
      <c r="T92" s="121"/>
      <c r="U92" s="119"/>
      <c r="V92" s="119"/>
      <c r="W92" s="115"/>
      <c r="X92" s="115"/>
      <c r="Y92" s="121"/>
      <c r="Z92" s="114" t="str">
        <f t="shared" si="26"/>
        <v/>
      </c>
      <c r="AA92" s="114" t="str">
        <f t="shared" si="28"/>
        <v/>
      </c>
      <c r="AB92" s="182"/>
      <c r="AC92" s="255"/>
      <c r="AD92" s="255"/>
      <c r="AE92" s="255"/>
      <c r="AF92" s="255"/>
      <c r="AG92" s="255"/>
      <c r="AH92" s="255"/>
      <c r="AI92" s="255"/>
      <c r="AJ92" s="255"/>
      <c r="AK92" s="255"/>
      <c r="AL92" s="255"/>
      <c r="AM92" s="255"/>
      <c r="AN92" s="255"/>
      <c r="AO92" s="255"/>
      <c r="AP92" s="112"/>
      <c r="AQ92" s="112"/>
      <c r="AR92" s="112" t="str">
        <f t="shared" si="23"/>
        <v/>
      </c>
      <c r="AS92" s="112" t="str">
        <f t="shared" si="23"/>
        <v/>
      </c>
      <c r="AT92" s="4" t="str">
        <f t="shared" si="24"/>
        <v/>
      </c>
      <c r="AV92" s="25" t="str">
        <f t="shared" si="30"/>
        <v/>
      </c>
      <c r="AW92" s="25"/>
      <c r="AY92" s="102" t="str">
        <f t="shared" si="25"/>
        <v/>
      </c>
    </row>
    <row r="93" spans="2:51" ht="12.75">
      <c r="B93" s="18" t="str">
        <f t="shared" si="27"/>
        <v/>
      </c>
      <c r="C93" s="4"/>
      <c r="D93" s="4"/>
      <c r="E93" s="4"/>
      <c r="G93" s="4" t="str">
        <f t="shared" si="16"/>
        <v/>
      </c>
      <c r="H93" s="97" t="str">
        <f t="shared" si="29"/>
        <v/>
      </c>
      <c r="I93" s="4" t="str">
        <f t="shared" si="17"/>
        <v/>
      </c>
      <c r="J93" s="4" t="str">
        <f t="shared" si="18"/>
        <v/>
      </c>
      <c r="K93" s="4"/>
      <c r="L93" s="4"/>
      <c r="M93" s="68"/>
      <c r="N93" s="70"/>
      <c r="O93" s="24"/>
      <c r="P93" s="24"/>
      <c r="Q93" s="98" t="str">
        <f t="shared" si="19"/>
        <v/>
      </c>
      <c r="R93" s="124"/>
      <c r="S93" s="114" t="str">
        <f t="shared" si="21"/>
        <v/>
      </c>
      <c r="T93" s="121"/>
      <c r="U93" s="119"/>
      <c r="V93" s="119"/>
      <c r="W93" s="115"/>
      <c r="X93" s="115"/>
      <c r="Y93" s="121"/>
      <c r="Z93" s="114" t="str">
        <f t="shared" si="26"/>
        <v/>
      </c>
      <c r="AA93" s="114" t="str">
        <f t="shared" si="28"/>
        <v/>
      </c>
      <c r="AB93" s="182"/>
      <c r="AC93" s="255"/>
      <c r="AD93" s="255"/>
      <c r="AE93" s="255"/>
      <c r="AF93" s="255"/>
      <c r="AG93" s="255"/>
      <c r="AH93" s="255"/>
      <c r="AI93" s="255"/>
      <c r="AJ93" s="255"/>
      <c r="AK93" s="255"/>
      <c r="AL93" s="255"/>
      <c r="AM93" s="255"/>
      <c r="AN93" s="255"/>
      <c r="AO93" s="255"/>
      <c r="AP93" s="112"/>
      <c r="AQ93" s="112"/>
      <c r="AR93" s="112" t="str">
        <f t="shared" si="23"/>
        <v/>
      </c>
      <c r="AS93" s="112" t="str">
        <f t="shared" si="23"/>
        <v/>
      </c>
      <c r="AT93" s="4" t="str">
        <f t="shared" si="24"/>
        <v/>
      </c>
      <c r="AV93" s="25" t="str">
        <f t="shared" si="30"/>
        <v/>
      </c>
      <c r="AW93" s="25"/>
      <c r="AY93" s="102" t="str">
        <f t="shared" si="25"/>
        <v/>
      </c>
    </row>
    <row r="94" spans="2:51" ht="12.75">
      <c r="B94" s="18" t="str">
        <f t="shared" si="27"/>
        <v/>
      </c>
      <c r="C94" s="4"/>
      <c r="D94" s="4"/>
      <c r="E94" s="4"/>
      <c r="G94" s="4" t="str">
        <f>SUBSTITUTE(SUBSTITUTE(SUBSTITUTE(SUBSTITUTE(SUBSTITUTE(SUBSTITUTE(SUBSTITUTE(SUBSTITUTE(SUBSTITUTE(C94," ",""),".",""),"#","No"),"%",""),"(",""),"*",""),"-",""),"/",""),")","")</f>
        <v/>
      </c>
      <c r="H94" s="97" t="str">
        <f t="shared" si="29"/>
        <v/>
      </c>
      <c r="I94" s="4" t="str">
        <f>IF(E94=0,"",+E94)</f>
        <v/>
      </c>
      <c r="J94" s="4" t="str">
        <f>IF(C94=0,"",(IF(ISERROR(VLOOKUP(G94,$D$120:$D$127,1,FALSE)),""," NOT")&amp;" NULL"))</f>
        <v/>
      </c>
      <c r="K94" s="4"/>
      <c r="L94" s="4"/>
      <c r="M94" s="68"/>
      <c r="N94" s="70"/>
      <c r="O94" s="24"/>
      <c r="P94" s="24"/>
      <c r="Q94" s="98" t="str">
        <f>IF(M94=0,"",ROW())</f>
        <v/>
      </c>
      <c r="R94" s="124"/>
      <c r="S94" s="114" t="str">
        <f t="shared" si="21"/>
        <v/>
      </c>
      <c r="T94" s="121"/>
      <c r="U94" s="119"/>
      <c r="V94" s="119"/>
      <c r="W94" s="115"/>
      <c r="X94" s="115"/>
      <c r="Y94" s="121"/>
      <c r="Z94" s="114" t="str">
        <f t="shared" si="26"/>
        <v/>
      </c>
      <c r="AA94" s="114" t="str">
        <f t="shared" si="28"/>
        <v/>
      </c>
      <c r="AB94" s="182"/>
      <c r="AC94" s="255"/>
      <c r="AD94" s="255"/>
      <c r="AE94" s="255"/>
      <c r="AF94" s="255"/>
      <c r="AG94" s="255"/>
      <c r="AH94" s="255"/>
      <c r="AI94" s="255"/>
      <c r="AJ94" s="255"/>
      <c r="AK94" s="255"/>
      <c r="AL94" s="255"/>
      <c r="AM94" s="255"/>
      <c r="AN94" s="255"/>
      <c r="AO94" s="255"/>
      <c r="AP94" s="112"/>
      <c r="AQ94" s="112"/>
      <c r="AR94" s="112" t="str">
        <f t="shared" si="23"/>
        <v/>
      </c>
      <c r="AS94" s="112" t="str">
        <f t="shared" si="23"/>
        <v/>
      </c>
      <c r="AT94" s="4" t="str">
        <f t="shared" si="24"/>
        <v/>
      </c>
      <c r="AV94" s="25" t="str">
        <f t="shared" si="30"/>
        <v/>
      </c>
      <c r="AW94" s="25"/>
      <c r="AY94" s="102" t="str">
        <f t="shared" si="25"/>
        <v/>
      </c>
    </row>
    <row r="95" spans="2:51" ht="12.75">
      <c r="B95" s="18" t="str">
        <f t="shared" si="27"/>
        <v/>
      </c>
      <c r="C95" s="4"/>
      <c r="D95" s="4"/>
      <c r="E95" s="4"/>
      <c r="G95" s="4" t="str">
        <f>SUBSTITUTE(SUBSTITUTE(SUBSTITUTE(SUBSTITUTE(SUBSTITUTE(SUBSTITUTE(SUBSTITUTE(SUBSTITUTE(SUBSTITUTE(C95," ",""),".",""),"#","No"),"%",""),"(",""),"*",""),"-",""),"/",""),")","")</f>
        <v/>
      </c>
      <c r="H95" s="97" t="str">
        <f t="shared" si="29"/>
        <v/>
      </c>
      <c r="I95" s="4" t="str">
        <f>IF(E95=0,"",+E95)</f>
        <v/>
      </c>
      <c r="J95" s="4" t="str">
        <f>IF(C95=0,"",(IF(ISERROR(VLOOKUP(G95,$D$120:$D$127,1,FALSE)),""," NOT")&amp;" NULL"))</f>
        <v/>
      </c>
      <c r="K95" s="4"/>
      <c r="L95" s="4"/>
      <c r="M95" s="68"/>
      <c r="N95" s="70"/>
      <c r="O95" s="24"/>
      <c r="P95" s="24"/>
      <c r="Q95" s="98" t="str">
        <f>IF(M95=0,"",ROW())</f>
        <v/>
      </c>
      <c r="R95" s="124"/>
      <c r="S95" s="114" t="str">
        <f t="shared" si="21"/>
        <v/>
      </c>
      <c r="T95" s="121"/>
      <c r="U95" s="119"/>
      <c r="V95" s="119"/>
      <c r="W95" s="115"/>
      <c r="X95" s="115"/>
      <c r="Y95" s="121"/>
      <c r="Z95" s="114" t="str">
        <f t="shared" si="26"/>
        <v/>
      </c>
      <c r="AA95" s="114" t="str">
        <f t="shared" si="28"/>
        <v/>
      </c>
      <c r="AB95" s="182"/>
      <c r="AC95" s="255"/>
      <c r="AD95" s="255"/>
      <c r="AE95" s="255"/>
      <c r="AF95" s="255"/>
      <c r="AG95" s="255"/>
      <c r="AH95" s="255"/>
      <c r="AI95" s="255"/>
      <c r="AJ95" s="255"/>
      <c r="AK95" s="255"/>
      <c r="AL95" s="255"/>
      <c r="AM95" s="255"/>
      <c r="AN95" s="255"/>
      <c r="AO95" s="255"/>
      <c r="AP95" s="112"/>
      <c r="AQ95" s="112"/>
      <c r="AR95" s="112" t="str">
        <f t="shared" si="23"/>
        <v/>
      </c>
      <c r="AS95" s="112" t="str">
        <f t="shared" si="23"/>
        <v/>
      </c>
      <c r="AT95" s="4" t="str">
        <f t="shared" si="24"/>
        <v/>
      </c>
      <c r="AV95" s="25" t="str">
        <f t="shared" si="30"/>
        <v/>
      </c>
      <c r="AW95" s="25"/>
      <c r="AY95" s="102" t="str">
        <f t="shared" si="25"/>
        <v/>
      </c>
    </row>
    <row r="96" spans="2:51" ht="12.75">
      <c r="B96" s="18" t="str">
        <f t="shared" si="27"/>
        <v/>
      </c>
      <c r="C96" s="4"/>
      <c r="D96" s="4"/>
      <c r="E96" s="4"/>
      <c r="G96" s="4" t="str">
        <f>SUBSTITUTE(SUBSTITUTE(SUBSTITUTE(SUBSTITUTE(SUBSTITUTE(SUBSTITUTE(SUBSTITUTE(SUBSTITUTE(SUBSTITUTE(C96," ",""),".",""),"#","No"),"%",""),"(",""),"*",""),"-",""),"/",""),")","")</f>
        <v/>
      </c>
      <c r="H96" s="97" t="str">
        <f t="shared" si="29"/>
        <v/>
      </c>
      <c r="I96" s="4" t="str">
        <f>IF(E96=0,"",+E96)</f>
        <v/>
      </c>
      <c r="J96" s="4" t="str">
        <f>IF(C96=0,"",(IF(ISERROR(VLOOKUP(G96,$D$120:$D$127,1,FALSE)),""," NOT")&amp;" NULL"))</f>
        <v/>
      </c>
      <c r="K96" s="4"/>
      <c r="L96" s="4"/>
      <c r="M96" s="68"/>
      <c r="N96" s="70"/>
      <c r="O96" s="24"/>
      <c r="P96" s="24"/>
      <c r="Q96" s="98" t="str">
        <f>IF(M96=0,"",ROW())</f>
        <v/>
      </c>
      <c r="R96" s="124"/>
      <c r="S96" s="114" t="str">
        <f t="shared" si="21"/>
        <v/>
      </c>
      <c r="T96" s="121"/>
      <c r="U96" s="119"/>
      <c r="V96" s="119"/>
      <c r="W96" s="115"/>
      <c r="X96" s="115"/>
      <c r="Y96" s="121"/>
      <c r="Z96" s="114" t="str">
        <f t="shared" si="26"/>
        <v/>
      </c>
      <c r="AA96" s="114" t="str">
        <f t="shared" si="28"/>
        <v/>
      </c>
      <c r="AB96" s="182"/>
      <c r="AC96" s="255"/>
      <c r="AD96" s="255"/>
      <c r="AE96" s="255"/>
      <c r="AF96" s="255"/>
      <c r="AG96" s="255"/>
      <c r="AH96" s="255"/>
      <c r="AI96" s="255"/>
      <c r="AJ96" s="255"/>
      <c r="AK96" s="255"/>
      <c r="AL96" s="255"/>
      <c r="AM96" s="255"/>
      <c r="AN96" s="255"/>
      <c r="AO96" s="255"/>
      <c r="AP96" s="112"/>
      <c r="AQ96" s="112"/>
      <c r="AR96" s="112" t="str">
        <f t="shared" si="23"/>
        <v/>
      </c>
      <c r="AS96" s="112" t="str">
        <f t="shared" si="23"/>
        <v/>
      </c>
      <c r="AT96" s="4" t="str">
        <f t="shared" si="24"/>
        <v/>
      </c>
      <c r="AV96" s="25" t="str">
        <f>IF(G96="","",+"          ["&amp;TRIM(G96)&amp;"] ["&amp;TRIM(I96)&amp;"]"&amp;IF(H96="","","("&amp;H96&amp;")")&amp;" "&amp;TRIM(J96)&amp;IF(G108="","",","))</f>
        <v/>
      </c>
      <c r="AW96" s="25"/>
      <c r="AY96" s="102" t="str">
        <f t="shared" si="25"/>
        <v/>
      </c>
    </row>
    <row r="97" spans="2:51" ht="12.75">
      <c r="B97" s="18" t="str">
        <f t="shared" si="27"/>
        <v/>
      </c>
      <c r="C97" s="4"/>
      <c r="D97" s="4"/>
      <c r="E97" s="4"/>
      <c r="G97" s="4" t="str">
        <f t="shared" ref="G97:G115" si="31">SUBSTITUTE(SUBSTITUTE(SUBSTITUTE(SUBSTITUTE(SUBSTITUTE(SUBSTITUTE(SUBSTITUTE(SUBSTITUTE(SUBSTITUTE(C97," ",""),".",""),"#","No"),"%",""),"(",""),"*",""),"-",""),"/",""),")","")</f>
        <v/>
      </c>
      <c r="H97" s="97" t="str">
        <f t="shared" si="29"/>
        <v/>
      </c>
      <c r="I97" s="4" t="str">
        <f t="shared" ref="I97:I115" si="32">IF(E97=0,"",+E97)</f>
        <v/>
      </c>
      <c r="J97" s="4" t="str">
        <f t="shared" ref="J97:J115" si="33">IF(C97=0,"",(IF(ISERROR(VLOOKUP(G97,$D$120:$D$127,1,FALSE)),""," NOT")&amp;" NULL"))</f>
        <v/>
      </c>
      <c r="K97" s="4"/>
      <c r="L97" s="4"/>
      <c r="M97" s="68"/>
      <c r="N97" s="70"/>
      <c r="O97" s="24"/>
      <c r="P97" s="24"/>
      <c r="Q97" s="98" t="str">
        <f t="shared" ref="Q97:Q115" si="34">IF(M97=0,"",ROW())</f>
        <v/>
      </c>
      <c r="R97" s="124"/>
      <c r="S97" s="114" t="str">
        <f t="shared" si="21"/>
        <v/>
      </c>
      <c r="T97" s="121"/>
      <c r="U97" s="119"/>
      <c r="V97" s="119"/>
      <c r="W97" s="115"/>
      <c r="X97" s="115"/>
      <c r="Y97" s="121"/>
      <c r="Z97" s="114" t="str">
        <f t="shared" si="26"/>
        <v/>
      </c>
      <c r="AA97" s="114" t="str">
        <f t="shared" si="28"/>
        <v/>
      </c>
      <c r="AB97" s="182"/>
      <c r="AC97" s="255"/>
      <c r="AD97" s="255"/>
      <c r="AE97" s="255"/>
      <c r="AF97" s="255"/>
      <c r="AG97" s="255"/>
      <c r="AH97" s="255"/>
      <c r="AI97" s="255"/>
      <c r="AJ97" s="255"/>
      <c r="AK97" s="255"/>
      <c r="AL97" s="255"/>
      <c r="AM97" s="255"/>
      <c r="AN97" s="255"/>
      <c r="AO97" s="255"/>
      <c r="AP97" s="112"/>
      <c r="AQ97" s="112"/>
      <c r="AR97" s="112" t="str">
        <f t="shared" si="23"/>
        <v/>
      </c>
      <c r="AS97" s="112" t="str">
        <f t="shared" si="23"/>
        <v/>
      </c>
      <c r="AT97" s="4" t="str">
        <f t="shared" si="24"/>
        <v/>
      </c>
      <c r="AV97" s="25" t="str">
        <f>IF(G97="","",+"          ["&amp;TRIM(G97)&amp;"] ["&amp;TRIM(I97)&amp;"]"&amp;IF(H97="","","("&amp;H97&amp;")")&amp;" "&amp;TRIM(J97)&amp;IF(G98="","",","))</f>
        <v/>
      </c>
      <c r="AW97" s="25"/>
      <c r="AY97" s="102" t="str">
        <f t="shared" si="25"/>
        <v/>
      </c>
    </row>
    <row r="98" spans="2:51" ht="12.75">
      <c r="B98" s="18" t="str">
        <f t="shared" si="27"/>
        <v/>
      </c>
      <c r="C98" s="4"/>
      <c r="D98" s="4"/>
      <c r="E98" s="4"/>
      <c r="G98" s="4" t="str">
        <f t="shared" si="31"/>
        <v/>
      </c>
      <c r="H98" s="97" t="str">
        <f t="shared" si="29"/>
        <v/>
      </c>
      <c r="I98" s="4" t="str">
        <f t="shared" si="32"/>
        <v/>
      </c>
      <c r="J98" s="4" t="str">
        <f t="shared" si="33"/>
        <v/>
      </c>
      <c r="K98" s="4"/>
      <c r="L98" s="4"/>
      <c r="M98" s="68"/>
      <c r="N98" s="70"/>
      <c r="O98" s="24"/>
      <c r="P98" s="24"/>
      <c r="Q98" s="98" t="str">
        <f t="shared" si="34"/>
        <v/>
      </c>
      <c r="R98" s="124"/>
      <c r="S98" s="114" t="str">
        <f t="shared" si="21"/>
        <v/>
      </c>
      <c r="T98" s="121"/>
      <c r="U98" s="119"/>
      <c r="V98" s="119"/>
      <c r="W98" s="115"/>
      <c r="X98" s="115"/>
      <c r="Y98" s="121"/>
      <c r="Z98" s="114" t="str">
        <f t="shared" si="26"/>
        <v/>
      </c>
      <c r="AA98" s="114" t="str">
        <f t="shared" si="28"/>
        <v/>
      </c>
      <c r="AB98" s="182"/>
      <c r="AC98" s="255"/>
      <c r="AD98" s="255"/>
      <c r="AE98" s="255"/>
      <c r="AF98" s="255"/>
      <c r="AG98" s="255"/>
      <c r="AH98" s="255"/>
      <c r="AI98" s="255"/>
      <c r="AJ98" s="255"/>
      <c r="AK98" s="255"/>
      <c r="AL98" s="255"/>
      <c r="AM98" s="255"/>
      <c r="AN98" s="255"/>
      <c r="AO98" s="255"/>
      <c r="AP98" s="112"/>
      <c r="AQ98" s="112"/>
      <c r="AR98" s="112" t="str">
        <f t="shared" si="23"/>
        <v/>
      </c>
      <c r="AS98" s="112" t="str">
        <f t="shared" si="23"/>
        <v/>
      </c>
      <c r="AT98" s="4" t="str">
        <f t="shared" si="24"/>
        <v/>
      </c>
      <c r="AV98" s="25" t="str">
        <f>IF(G98="","",+"          ["&amp;TRIM(G98)&amp;"] ["&amp;TRIM(I98)&amp;"]"&amp;IF(H98="","","("&amp;H98&amp;")")&amp;" "&amp;TRIM(J98)&amp;IF(G107="","",","))</f>
        <v/>
      </c>
      <c r="AW98" s="25"/>
      <c r="AY98" s="102" t="str">
        <f t="shared" si="25"/>
        <v/>
      </c>
    </row>
    <row r="99" spans="2:51" ht="12.75">
      <c r="B99" s="18" t="str">
        <f t="shared" si="27"/>
        <v/>
      </c>
      <c r="C99" s="4"/>
      <c r="D99" s="4"/>
      <c r="E99" s="4"/>
      <c r="G99" s="4" t="str">
        <f t="shared" si="31"/>
        <v/>
      </c>
      <c r="H99" s="97" t="str">
        <f t="shared" si="29"/>
        <v/>
      </c>
      <c r="I99" s="4" t="str">
        <f t="shared" si="32"/>
        <v/>
      </c>
      <c r="J99" s="4" t="str">
        <f t="shared" si="33"/>
        <v/>
      </c>
      <c r="K99" s="4"/>
      <c r="L99" s="4"/>
      <c r="M99" s="68"/>
      <c r="N99" s="70"/>
      <c r="O99" s="24"/>
      <c r="P99" s="24"/>
      <c r="Q99" s="98" t="str">
        <f t="shared" si="34"/>
        <v/>
      </c>
      <c r="R99" s="124"/>
      <c r="S99" s="114" t="str">
        <f t="shared" si="21"/>
        <v/>
      </c>
      <c r="T99" s="121"/>
      <c r="U99" s="119"/>
      <c r="V99" s="119"/>
      <c r="W99" s="115"/>
      <c r="X99" s="115"/>
      <c r="Y99" s="121"/>
      <c r="Z99" s="114" t="str">
        <f t="shared" si="26"/>
        <v/>
      </c>
      <c r="AA99" s="114" t="str">
        <f t="shared" si="28"/>
        <v/>
      </c>
      <c r="AB99" s="182"/>
      <c r="AC99" s="255"/>
      <c r="AD99" s="255"/>
      <c r="AE99" s="255"/>
      <c r="AF99" s="255"/>
      <c r="AG99" s="255"/>
      <c r="AH99" s="255"/>
      <c r="AI99" s="255"/>
      <c r="AJ99" s="255"/>
      <c r="AK99" s="255"/>
      <c r="AL99" s="255"/>
      <c r="AM99" s="255"/>
      <c r="AN99" s="255"/>
      <c r="AO99" s="255"/>
      <c r="AP99" s="112"/>
      <c r="AQ99" s="112"/>
      <c r="AR99" s="112" t="str">
        <f t="shared" si="23"/>
        <v/>
      </c>
      <c r="AS99" s="112" t="str">
        <f t="shared" si="23"/>
        <v/>
      </c>
      <c r="AT99" s="4" t="str">
        <f t="shared" si="24"/>
        <v/>
      </c>
      <c r="AV99" s="25" t="str">
        <f>IF(G99="","",+"          ["&amp;TRIM(G99)&amp;"] ["&amp;TRIM(I99)&amp;"]"&amp;IF(H99="","","("&amp;H99&amp;")")&amp;" "&amp;TRIM(J99)&amp;IF(G106="","",","))</f>
        <v/>
      </c>
      <c r="AW99" s="25"/>
      <c r="AY99" s="102" t="str">
        <f t="shared" si="25"/>
        <v/>
      </c>
    </row>
    <row r="100" spans="2:51" ht="12.75">
      <c r="B100" s="18" t="str">
        <f t="shared" si="27"/>
        <v/>
      </c>
      <c r="C100" s="4"/>
      <c r="D100" s="4"/>
      <c r="E100" s="4"/>
      <c r="G100" s="4" t="str">
        <f t="shared" si="31"/>
        <v/>
      </c>
      <c r="H100" s="97" t="str">
        <f t="shared" si="29"/>
        <v/>
      </c>
      <c r="I100" s="4" t="str">
        <f t="shared" si="32"/>
        <v/>
      </c>
      <c r="J100" s="4" t="str">
        <f t="shared" si="33"/>
        <v/>
      </c>
      <c r="K100" s="4"/>
      <c r="L100" s="4"/>
      <c r="M100" s="68"/>
      <c r="N100" s="70"/>
      <c r="O100" s="24"/>
      <c r="P100" s="24"/>
      <c r="Q100" s="98" t="str">
        <f t="shared" si="34"/>
        <v/>
      </c>
      <c r="R100" s="124"/>
      <c r="S100" s="114" t="str">
        <f t="shared" si="21"/>
        <v/>
      </c>
      <c r="T100" s="121"/>
      <c r="U100" s="119"/>
      <c r="V100" s="119"/>
      <c r="W100" s="115"/>
      <c r="X100" s="115"/>
      <c r="Y100" s="121"/>
      <c r="Z100" s="114" t="str">
        <f t="shared" si="26"/>
        <v/>
      </c>
      <c r="AA100" s="114" t="str">
        <f t="shared" si="28"/>
        <v/>
      </c>
      <c r="AB100" s="182"/>
      <c r="AC100" s="255"/>
      <c r="AD100" s="255"/>
      <c r="AE100" s="255"/>
      <c r="AF100" s="255"/>
      <c r="AG100" s="255"/>
      <c r="AH100" s="255"/>
      <c r="AI100" s="255"/>
      <c r="AJ100" s="255"/>
      <c r="AK100" s="255"/>
      <c r="AL100" s="255"/>
      <c r="AM100" s="255"/>
      <c r="AN100" s="255"/>
      <c r="AO100" s="255"/>
      <c r="AP100" s="112"/>
      <c r="AQ100" s="112"/>
      <c r="AR100" s="112" t="str">
        <f t="shared" si="23"/>
        <v/>
      </c>
      <c r="AS100" s="112" t="str">
        <f t="shared" si="23"/>
        <v/>
      </c>
      <c r="AT100" s="4" t="str">
        <f t="shared" si="24"/>
        <v/>
      </c>
      <c r="AV100" s="25" t="str">
        <f>IF(G100="","",+"          ["&amp;TRIM(G100)&amp;"] ["&amp;TRIM(I100)&amp;"]"&amp;IF(H100="","","("&amp;H100&amp;")")&amp;" "&amp;TRIM(J100)&amp;IF(G101="","",","))</f>
        <v/>
      </c>
      <c r="AW100" s="25"/>
      <c r="AY100" s="102" t="str">
        <f t="shared" si="25"/>
        <v/>
      </c>
    </row>
    <row r="101" spans="2:51" ht="12.75">
      <c r="B101" s="18" t="str">
        <f t="shared" si="27"/>
        <v/>
      </c>
      <c r="C101" s="4"/>
      <c r="D101" s="4"/>
      <c r="E101" s="4"/>
      <c r="G101" s="4" t="str">
        <f t="shared" si="31"/>
        <v/>
      </c>
      <c r="H101" s="97" t="str">
        <f t="shared" si="29"/>
        <v/>
      </c>
      <c r="I101" s="4" t="str">
        <f t="shared" si="32"/>
        <v/>
      </c>
      <c r="J101" s="4" t="str">
        <f t="shared" si="33"/>
        <v/>
      </c>
      <c r="K101" s="4"/>
      <c r="L101" s="4"/>
      <c r="M101" s="68"/>
      <c r="N101" s="70"/>
      <c r="O101" s="24"/>
      <c r="P101" s="24"/>
      <c r="Q101" s="98" t="str">
        <f t="shared" si="34"/>
        <v/>
      </c>
      <c r="R101" s="124"/>
      <c r="S101" s="114" t="str">
        <f t="shared" si="21"/>
        <v/>
      </c>
      <c r="T101" s="121"/>
      <c r="U101" s="119"/>
      <c r="V101" s="119"/>
      <c r="W101" s="115"/>
      <c r="X101" s="115"/>
      <c r="Y101" s="121"/>
      <c r="Z101" s="114" t="str">
        <f t="shared" si="26"/>
        <v/>
      </c>
      <c r="AA101" s="114" t="str">
        <f t="shared" si="28"/>
        <v/>
      </c>
      <c r="AB101" s="182"/>
      <c r="AC101" s="255"/>
      <c r="AD101" s="255"/>
      <c r="AE101" s="255"/>
      <c r="AF101" s="255"/>
      <c r="AG101" s="255"/>
      <c r="AH101" s="255"/>
      <c r="AI101" s="255"/>
      <c r="AJ101" s="255"/>
      <c r="AK101" s="255"/>
      <c r="AL101" s="255"/>
      <c r="AM101" s="255"/>
      <c r="AN101" s="255"/>
      <c r="AO101" s="255"/>
      <c r="AP101" s="112"/>
      <c r="AQ101" s="112"/>
      <c r="AR101" s="112" t="str">
        <f t="shared" si="23"/>
        <v/>
      </c>
      <c r="AS101" s="112" t="str">
        <f t="shared" si="23"/>
        <v/>
      </c>
      <c r="AT101" s="4" t="str">
        <f t="shared" si="24"/>
        <v/>
      </c>
      <c r="AV101" s="25" t="str">
        <f>IF(G101="","",+"          ["&amp;TRIM(G101)&amp;"] ["&amp;TRIM(I101)&amp;"]"&amp;IF(H101="","","("&amp;H101&amp;")")&amp;" "&amp;TRIM(J101)&amp;IF(G102="","",","))</f>
        <v/>
      </c>
      <c r="AW101" s="25"/>
      <c r="AY101" s="102" t="str">
        <f t="shared" si="25"/>
        <v/>
      </c>
    </row>
    <row r="102" spans="2:51" ht="12.75">
      <c r="B102" s="18" t="str">
        <f t="shared" si="27"/>
        <v/>
      </c>
      <c r="C102" s="4"/>
      <c r="D102" s="4"/>
      <c r="E102" s="4"/>
      <c r="G102" s="4" t="str">
        <f t="shared" si="31"/>
        <v/>
      </c>
      <c r="H102" s="97" t="str">
        <f t="shared" si="29"/>
        <v/>
      </c>
      <c r="I102" s="4" t="str">
        <f t="shared" si="32"/>
        <v/>
      </c>
      <c r="J102" s="4" t="str">
        <f t="shared" si="33"/>
        <v/>
      </c>
      <c r="K102" s="4"/>
      <c r="L102" s="4"/>
      <c r="M102" s="68"/>
      <c r="N102" s="70"/>
      <c r="O102" s="24"/>
      <c r="P102" s="24"/>
      <c r="Q102" s="98" t="str">
        <f t="shared" si="34"/>
        <v/>
      </c>
      <c r="R102" s="124"/>
      <c r="S102" s="114" t="str">
        <f t="shared" si="21"/>
        <v/>
      </c>
      <c r="T102" s="121"/>
      <c r="U102" s="119"/>
      <c r="V102" s="119"/>
      <c r="W102" s="115"/>
      <c r="X102" s="115"/>
      <c r="Y102" s="121"/>
      <c r="Z102" s="114" t="str">
        <f t="shared" si="26"/>
        <v/>
      </c>
      <c r="AA102" s="114" t="str">
        <f t="shared" si="28"/>
        <v/>
      </c>
      <c r="AB102" s="182"/>
      <c r="AC102" s="255"/>
      <c r="AD102" s="255"/>
      <c r="AE102" s="255"/>
      <c r="AF102" s="255"/>
      <c r="AG102" s="255"/>
      <c r="AH102" s="255"/>
      <c r="AI102" s="255"/>
      <c r="AJ102" s="255"/>
      <c r="AK102" s="255"/>
      <c r="AL102" s="255"/>
      <c r="AM102" s="255"/>
      <c r="AN102" s="255"/>
      <c r="AO102" s="255"/>
      <c r="AP102" s="112"/>
      <c r="AQ102" s="112"/>
      <c r="AR102" s="112" t="str">
        <f t="shared" si="23"/>
        <v/>
      </c>
      <c r="AS102" s="112" t="str">
        <f t="shared" si="23"/>
        <v/>
      </c>
      <c r="AT102" s="4" t="str">
        <f t="shared" si="24"/>
        <v/>
      </c>
      <c r="AV102" s="25" t="str">
        <f>IF(G102="","",+"          ["&amp;TRIM(G102)&amp;"] ["&amp;TRIM(I102)&amp;"]"&amp;IF(H102="","","("&amp;H102&amp;")")&amp;" "&amp;TRIM(J102)&amp;IF(G103="","",","))</f>
        <v/>
      </c>
      <c r="AW102" s="25"/>
      <c r="AY102" s="102" t="str">
        <f t="shared" si="25"/>
        <v/>
      </c>
    </row>
    <row r="103" spans="2:51" ht="12.75">
      <c r="B103" s="18" t="str">
        <f t="shared" si="27"/>
        <v/>
      </c>
      <c r="C103" s="4"/>
      <c r="D103" s="4"/>
      <c r="E103" s="4"/>
      <c r="G103" s="4" t="str">
        <f t="shared" si="31"/>
        <v/>
      </c>
      <c r="H103" s="97" t="str">
        <f t="shared" si="29"/>
        <v/>
      </c>
      <c r="I103" s="4" t="str">
        <f t="shared" si="32"/>
        <v/>
      </c>
      <c r="J103" s="4" t="str">
        <f t="shared" si="33"/>
        <v/>
      </c>
      <c r="K103" s="4"/>
      <c r="L103" s="4"/>
      <c r="M103" s="68"/>
      <c r="N103" s="70"/>
      <c r="O103" s="24"/>
      <c r="P103" s="24"/>
      <c r="Q103" s="98" t="str">
        <f t="shared" si="34"/>
        <v/>
      </c>
      <c r="R103" s="124"/>
      <c r="S103" s="114" t="str">
        <f t="shared" si="21"/>
        <v/>
      </c>
      <c r="T103" s="121"/>
      <c r="U103" s="119"/>
      <c r="V103" s="119"/>
      <c r="W103" s="115"/>
      <c r="X103" s="115"/>
      <c r="Y103" s="121"/>
      <c r="Z103" s="114" t="str">
        <f t="shared" si="26"/>
        <v/>
      </c>
      <c r="AA103" s="114" t="str">
        <f t="shared" si="28"/>
        <v/>
      </c>
      <c r="AB103" s="182"/>
      <c r="AC103" s="255"/>
      <c r="AD103" s="255"/>
      <c r="AE103" s="255"/>
      <c r="AF103" s="255"/>
      <c r="AG103" s="255"/>
      <c r="AH103" s="255"/>
      <c r="AI103" s="255"/>
      <c r="AJ103" s="255"/>
      <c r="AK103" s="255"/>
      <c r="AL103" s="255"/>
      <c r="AM103" s="255"/>
      <c r="AN103" s="255"/>
      <c r="AO103" s="255"/>
      <c r="AP103" s="112"/>
      <c r="AQ103" s="112"/>
      <c r="AR103" s="112" t="str">
        <f t="shared" si="23"/>
        <v/>
      </c>
      <c r="AS103" s="112" t="str">
        <f t="shared" si="23"/>
        <v/>
      </c>
      <c r="AT103" s="4" t="str">
        <f t="shared" si="24"/>
        <v/>
      </c>
      <c r="AV103" s="25" t="str">
        <f>IF(G103="","",+"          ["&amp;TRIM(G103)&amp;"] ["&amp;TRIM(I103)&amp;"]"&amp;IF(H103="","","("&amp;H103&amp;")")&amp;" "&amp;TRIM(J103)&amp;IF(G106="","",","))</f>
        <v/>
      </c>
      <c r="AW103" s="25"/>
      <c r="AY103" s="102" t="str">
        <f t="shared" si="25"/>
        <v/>
      </c>
    </row>
    <row r="104" spans="2:51" ht="12.75">
      <c r="B104" s="18" t="str">
        <f t="shared" si="27"/>
        <v/>
      </c>
      <c r="C104" s="4"/>
      <c r="D104" s="4"/>
      <c r="E104" s="4"/>
      <c r="G104" s="4" t="str">
        <f t="shared" si="31"/>
        <v/>
      </c>
      <c r="H104" s="97" t="str">
        <f t="shared" si="29"/>
        <v/>
      </c>
      <c r="I104" s="4" t="str">
        <f t="shared" si="32"/>
        <v/>
      </c>
      <c r="J104" s="4" t="str">
        <f t="shared" si="33"/>
        <v/>
      </c>
      <c r="K104" s="4"/>
      <c r="L104" s="4"/>
      <c r="M104" s="68"/>
      <c r="N104" s="70"/>
      <c r="O104" s="24"/>
      <c r="P104" s="24"/>
      <c r="Q104" s="98" t="str">
        <f t="shared" si="34"/>
        <v/>
      </c>
      <c r="R104" s="124"/>
      <c r="S104" s="114" t="str">
        <f t="shared" si="21"/>
        <v/>
      </c>
      <c r="T104" s="121"/>
      <c r="U104" s="119"/>
      <c r="V104" s="119"/>
      <c r="W104" s="115"/>
      <c r="X104" s="115"/>
      <c r="Y104" s="121"/>
      <c r="Z104" s="114" t="str">
        <f t="shared" si="26"/>
        <v/>
      </c>
      <c r="AA104" s="114" t="str">
        <f t="shared" si="28"/>
        <v/>
      </c>
      <c r="AB104" s="182"/>
      <c r="AC104" s="255"/>
      <c r="AD104" s="255"/>
      <c r="AE104" s="255"/>
      <c r="AF104" s="255"/>
      <c r="AG104" s="255"/>
      <c r="AH104" s="255"/>
      <c r="AI104" s="255"/>
      <c r="AJ104" s="255"/>
      <c r="AK104" s="255"/>
      <c r="AL104" s="255"/>
      <c r="AM104" s="255"/>
      <c r="AN104" s="255"/>
      <c r="AO104" s="255"/>
      <c r="AP104" s="112"/>
      <c r="AQ104" s="112"/>
      <c r="AR104" s="112" t="str">
        <f t="shared" si="23"/>
        <v/>
      </c>
      <c r="AS104" s="112" t="str">
        <f t="shared" si="23"/>
        <v/>
      </c>
      <c r="AT104" s="4" t="str">
        <f t="shared" si="24"/>
        <v/>
      </c>
      <c r="AV104" s="25" t="str">
        <f t="shared" ref="AV104:AV115" si="35">IF(G104="","",+"          ["&amp;TRIM(G104)&amp;"] ["&amp;TRIM(I104)&amp;"]"&amp;IF(H104="","","("&amp;H104&amp;")")&amp;" "&amp;TRIM(J104)&amp;IF(G105="","",","))</f>
        <v/>
      </c>
      <c r="AW104" s="25"/>
      <c r="AY104" s="102" t="str">
        <f t="shared" si="25"/>
        <v/>
      </c>
    </row>
    <row r="105" spans="2:51" ht="12.75">
      <c r="B105" s="18" t="str">
        <f t="shared" si="27"/>
        <v/>
      </c>
      <c r="C105" s="4"/>
      <c r="D105" s="4"/>
      <c r="E105" s="4"/>
      <c r="G105" s="4" t="str">
        <f t="shared" si="31"/>
        <v/>
      </c>
      <c r="H105" s="97" t="str">
        <f t="shared" si="29"/>
        <v/>
      </c>
      <c r="I105" s="4" t="str">
        <f t="shared" si="32"/>
        <v/>
      </c>
      <c r="J105" s="4" t="str">
        <f t="shared" si="33"/>
        <v/>
      </c>
      <c r="K105" s="4"/>
      <c r="L105" s="4"/>
      <c r="M105" s="68"/>
      <c r="N105" s="70"/>
      <c r="O105" s="24"/>
      <c r="P105" s="24"/>
      <c r="Q105" s="98" t="str">
        <f t="shared" si="34"/>
        <v/>
      </c>
      <c r="R105" s="124"/>
      <c r="S105" s="114" t="str">
        <f t="shared" si="21"/>
        <v/>
      </c>
      <c r="T105" s="121"/>
      <c r="U105" s="119"/>
      <c r="V105" s="119"/>
      <c r="W105" s="115"/>
      <c r="X105" s="115"/>
      <c r="Y105" s="121"/>
      <c r="Z105" s="114" t="str">
        <f t="shared" si="26"/>
        <v/>
      </c>
      <c r="AA105" s="114" t="str">
        <f t="shared" si="28"/>
        <v/>
      </c>
      <c r="AB105" s="182"/>
      <c r="AC105" s="255"/>
      <c r="AD105" s="255"/>
      <c r="AE105" s="255"/>
      <c r="AF105" s="255"/>
      <c r="AG105" s="255"/>
      <c r="AH105" s="255"/>
      <c r="AI105" s="255"/>
      <c r="AJ105" s="255"/>
      <c r="AK105" s="255"/>
      <c r="AL105" s="255"/>
      <c r="AM105" s="255"/>
      <c r="AN105" s="255"/>
      <c r="AO105" s="255"/>
      <c r="AP105" s="112"/>
      <c r="AQ105" s="112"/>
      <c r="AR105" s="112" t="str">
        <f t="shared" si="23"/>
        <v/>
      </c>
      <c r="AS105" s="112" t="str">
        <f t="shared" si="23"/>
        <v/>
      </c>
      <c r="AT105" s="4" t="str">
        <f t="shared" si="24"/>
        <v/>
      </c>
      <c r="AV105" s="25" t="str">
        <f t="shared" si="35"/>
        <v/>
      </c>
      <c r="AW105" s="25"/>
      <c r="AY105" s="102" t="str">
        <f t="shared" si="25"/>
        <v/>
      </c>
    </row>
    <row r="106" spans="2:51" ht="12.75">
      <c r="B106" s="18" t="str">
        <f t="shared" si="27"/>
        <v/>
      </c>
      <c r="C106" s="4"/>
      <c r="D106" s="4"/>
      <c r="E106" s="4"/>
      <c r="G106" s="4" t="str">
        <f t="shared" si="31"/>
        <v/>
      </c>
      <c r="H106" s="97" t="str">
        <f t="shared" si="29"/>
        <v/>
      </c>
      <c r="I106" s="4" t="str">
        <f t="shared" si="32"/>
        <v/>
      </c>
      <c r="J106" s="4" t="str">
        <f t="shared" si="33"/>
        <v/>
      </c>
      <c r="K106" s="4"/>
      <c r="L106" s="4"/>
      <c r="M106" s="68"/>
      <c r="N106" s="70"/>
      <c r="O106" s="24"/>
      <c r="P106" s="24"/>
      <c r="Q106" s="98" t="str">
        <f t="shared" si="34"/>
        <v/>
      </c>
      <c r="R106" s="124"/>
      <c r="S106" s="114" t="str">
        <f t="shared" si="21"/>
        <v/>
      </c>
      <c r="T106" s="121"/>
      <c r="U106" s="119"/>
      <c r="V106" s="119"/>
      <c r="W106" s="115"/>
      <c r="X106" s="115"/>
      <c r="Y106" s="121"/>
      <c r="Z106" s="114" t="str">
        <f t="shared" si="26"/>
        <v/>
      </c>
      <c r="AA106" s="114" t="str">
        <f t="shared" si="28"/>
        <v/>
      </c>
      <c r="AB106" s="182"/>
      <c r="AC106" s="255"/>
      <c r="AD106" s="255"/>
      <c r="AE106" s="255"/>
      <c r="AF106" s="255"/>
      <c r="AG106" s="255"/>
      <c r="AH106" s="255"/>
      <c r="AI106" s="255"/>
      <c r="AJ106" s="255"/>
      <c r="AK106" s="255"/>
      <c r="AL106" s="255"/>
      <c r="AM106" s="255"/>
      <c r="AN106" s="255"/>
      <c r="AO106" s="255"/>
      <c r="AP106" s="112"/>
      <c r="AQ106" s="112"/>
      <c r="AR106" s="112" t="str">
        <f t="shared" si="23"/>
        <v/>
      </c>
      <c r="AS106" s="112" t="str">
        <f t="shared" si="23"/>
        <v/>
      </c>
      <c r="AT106" s="4" t="str">
        <f t="shared" si="24"/>
        <v/>
      </c>
      <c r="AV106" s="25" t="str">
        <f t="shared" si="35"/>
        <v/>
      </c>
      <c r="AW106" s="25"/>
      <c r="AY106" s="102" t="str">
        <f t="shared" si="25"/>
        <v/>
      </c>
    </row>
    <row r="107" spans="2:51" ht="12.75">
      <c r="B107" s="18" t="str">
        <f t="shared" si="27"/>
        <v/>
      </c>
      <c r="C107" s="4"/>
      <c r="D107" s="4"/>
      <c r="E107" s="4"/>
      <c r="G107" s="4" t="str">
        <f t="shared" si="31"/>
        <v/>
      </c>
      <c r="H107" s="97" t="str">
        <f t="shared" si="29"/>
        <v/>
      </c>
      <c r="I107" s="4" t="str">
        <f t="shared" si="32"/>
        <v/>
      </c>
      <c r="J107" s="4" t="str">
        <f t="shared" si="33"/>
        <v/>
      </c>
      <c r="K107" s="4"/>
      <c r="L107" s="4"/>
      <c r="M107" s="68"/>
      <c r="N107" s="70"/>
      <c r="O107" s="24"/>
      <c r="P107" s="24"/>
      <c r="Q107" s="98" t="str">
        <f t="shared" si="34"/>
        <v/>
      </c>
      <c r="R107" s="124"/>
      <c r="S107" s="114" t="str">
        <f t="shared" si="21"/>
        <v/>
      </c>
      <c r="T107" s="121"/>
      <c r="U107" s="119"/>
      <c r="V107" s="119"/>
      <c r="W107" s="115"/>
      <c r="X107" s="115"/>
      <c r="Y107" s="121"/>
      <c r="Z107" s="114" t="str">
        <f t="shared" si="26"/>
        <v/>
      </c>
      <c r="AA107" s="114" t="str">
        <f t="shared" si="28"/>
        <v/>
      </c>
      <c r="AB107" s="182"/>
      <c r="AC107" s="255"/>
      <c r="AD107" s="255"/>
      <c r="AE107" s="255"/>
      <c r="AF107" s="255"/>
      <c r="AG107" s="255"/>
      <c r="AH107" s="255"/>
      <c r="AI107" s="255"/>
      <c r="AJ107" s="255"/>
      <c r="AK107" s="255"/>
      <c r="AL107" s="255"/>
      <c r="AM107" s="255"/>
      <c r="AN107" s="255"/>
      <c r="AO107" s="255"/>
      <c r="AP107" s="112"/>
      <c r="AQ107" s="112"/>
      <c r="AR107" s="112" t="str">
        <f t="shared" si="23"/>
        <v/>
      </c>
      <c r="AS107" s="112" t="str">
        <f t="shared" si="23"/>
        <v/>
      </c>
      <c r="AT107" s="4" t="str">
        <f t="shared" si="24"/>
        <v/>
      </c>
      <c r="AV107" s="25" t="str">
        <f t="shared" si="35"/>
        <v/>
      </c>
      <c r="AW107" s="25"/>
      <c r="AY107" s="102" t="str">
        <f t="shared" si="25"/>
        <v/>
      </c>
    </row>
    <row r="108" spans="2:51" ht="12.75">
      <c r="B108" s="18" t="str">
        <f t="shared" si="27"/>
        <v/>
      </c>
      <c r="C108" s="4"/>
      <c r="D108" s="4"/>
      <c r="E108" s="4"/>
      <c r="G108" s="4" t="str">
        <f t="shared" si="31"/>
        <v/>
      </c>
      <c r="H108" s="97" t="str">
        <f t="shared" si="29"/>
        <v/>
      </c>
      <c r="I108" s="4" t="str">
        <f t="shared" si="32"/>
        <v/>
      </c>
      <c r="J108" s="4" t="str">
        <f t="shared" si="33"/>
        <v/>
      </c>
      <c r="K108" s="4"/>
      <c r="L108" s="4"/>
      <c r="M108" s="68"/>
      <c r="N108" s="70"/>
      <c r="O108" s="24"/>
      <c r="P108" s="24"/>
      <c r="Q108" s="98" t="str">
        <f t="shared" si="34"/>
        <v/>
      </c>
      <c r="R108" s="124"/>
      <c r="S108" s="114" t="str">
        <f t="shared" si="21"/>
        <v/>
      </c>
      <c r="T108" s="121"/>
      <c r="U108" s="119"/>
      <c r="V108" s="119"/>
      <c r="W108" s="115"/>
      <c r="X108" s="115"/>
      <c r="Y108" s="121"/>
      <c r="Z108" s="114" t="str">
        <f t="shared" si="26"/>
        <v/>
      </c>
      <c r="AA108" s="114" t="str">
        <f t="shared" si="28"/>
        <v/>
      </c>
      <c r="AB108" s="182"/>
      <c r="AC108" s="255"/>
      <c r="AD108" s="255"/>
      <c r="AE108" s="255"/>
      <c r="AF108" s="255"/>
      <c r="AG108" s="255"/>
      <c r="AH108" s="255"/>
      <c r="AI108" s="255"/>
      <c r="AJ108" s="255"/>
      <c r="AK108" s="255"/>
      <c r="AL108" s="255"/>
      <c r="AM108" s="255"/>
      <c r="AN108" s="255"/>
      <c r="AO108" s="255"/>
      <c r="AP108" s="112"/>
      <c r="AQ108" s="112"/>
      <c r="AR108" s="112" t="str">
        <f t="shared" si="23"/>
        <v/>
      </c>
      <c r="AS108" s="112" t="str">
        <f t="shared" si="23"/>
        <v/>
      </c>
      <c r="AT108" s="4" t="str">
        <f t="shared" si="24"/>
        <v/>
      </c>
      <c r="AV108" s="25" t="str">
        <f t="shared" si="35"/>
        <v/>
      </c>
      <c r="AW108" s="25"/>
      <c r="AY108" s="102" t="str">
        <f t="shared" si="25"/>
        <v/>
      </c>
    </row>
    <row r="109" spans="2:51" ht="12.75">
      <c r="B109" s="18" t="str">
        <f t="shared" si="27"/>
        <v/>
      </c>
      <c r="C109" s="4"/>
      <c r="D109" s="4"/>
      <c r="E109" s="4"/>
      <c r="G109" s="4" t="str">
        <f t="shared" si="31"/>
        <v/>
      </c>
      <c r="H109" s="97" t="str">
        <f t="shared" si="29"/>
        <v/>
      </c>
      <c r="I109" s="4" t="str">
        <f t="shared" si="32"/>
        <v/>
      </c>
      <c r="J109" s="4" t="str">
        <f t="shared" si="33"/>
        <v/>
      </c>
      <c r="K109" s="4"/>
      <c r="L109" s="4"/>
      <c r="M109" s="68"/>
      <c r="N109" s="70"/>
      <c r="O109" s="24"/>
      <c r="P109" s="24"/>
      <c r="Q109" s="98" t="str">
        <f t="shared" si="34"/>
        <v/>
      </c>
      <c r="R109" s="124"/>
      <c r="S109" s="114" t="str">
        <f t="shared" si="21"/>
        <v/>
      </c>
      <c r="T109" s="121"/>
      <c r="U109" s="119"/>
      <c r="V109" s="119"/>
      <c r="W109" s="115"/>
      <c r="X109" s="115"/>
      <c r="Y109" s="121"/>
      <c r="Z109" s="114" t="str">
        <f t="shared" si="26"/>
        <v/>
      </c>
      <c r="AA109" s="114" t="str">
        <f t="shared" si="28"/>
        <v/>
      </c>
      <c r="AB109" s="182"/>
      <c r="AC109" s="255"/>
      <c r="AD109" s="255"/>
      <c r="AE109" s="255"/>
      <c r="AF109" s="255"/>
      <c r="AG109" s="255"/>
      <c r="AH109" s="255"/>
      <c r="AI109" s="255"/>
      <c r="AJ109" s="255"/>
      <c r="AK109" s="255"/>
      <c r="AL109" s="255"/>
      <c r="AM109" s="255"/>
      <c r="AN109" s="255"/>
      <c r="AO109" s="255"/>
      <c r="AP109" s="112"/>
      <c r="AQ109" s="112"/>
      <c r="AR109" s="112" t="str">
        <f t="shared" si="23"/>
        <v/>
      </c>
      <c r="AS109" s="112" t="str">
        <f t="shared" si="23"/>
        <v/>
      </c>
      <c r="AT109" s="4" t="str">
        <f t="shared" si="24"/>
        <v/>
      </c>
      <c r="AV109" s="25" t="str">
        <f t="shared" si="35"/>
        <v/>
      </c>
      <c r="AW109" s="25"/>
      <c r="AY109" s="102" t="str">
        <f t="shared" si="25"/>
        <v/>
      </c>
    </row>
    <row r="110" spans="2:51" ht="12.75">
      <c r="B110" s="18" t="str">
        <f t="shared" si="27"/>
        <v/>
      </c>
      <c r="C110" s="4"/>
      <c r="D110" s="4"/>
      <c r="E110" s="4"/>
      <c r="G110" s="4" t="str">
        <f t="shared" si="31"/>
        <v/>
      </c>
      <c r="H110" s="97" t="str">
        <f t="shared" si="29"/>
        <v/>
      </c>
      <c r="I110" s="4" t="str">
        <f t="shared" si="32"/>
        <v/>
      </c>
      <c r="J110" s="4" t="str">
        <f t="shared" si="33"/>
        <v/>
      </c>
      <c r="K110" s="4"/>
      <c r="L110" s="4"/>
      <c r="M110" s="68"/>
      <c r="N110" s="70"/>
      <c r="O110" s="24"/>
      <c r="P110" s="24"/>
      <c r="Q110" s="98" t="str">
        <f t="shared" si="34"/>
        <v/>
      </c>
      <c r="R110" s="124"/>
      <c r="S110" s="114" t="str">
        <f t="shared" si="21"/>
        <v/>
      </c>
      <c r="T110" s="121"/>
      <c r="U110" s="119"/>
      <c r="V110" s="119"/>
      <c r="W110" s="115"/>
      <c r="X110" s="115"/>
      <c r="Y110" s="121"/>
      <c r="Z110" s="114" t="str">
        <f t="shared" si="26"/>
        <v/>
      </c>
      <c r="AA110" s="114" t="str">
        <f t="shared" si="28"/>
        <v/>
      </c>
      <c r="AB110" s="182"/>
      <c r="AC110" s="255"/>
      <c r="AD110" s="255"/>
      <c r="AE110" s="255"/>
      <c r="AF110" s="255"/>
      <c r="AG110" s="255"/>
      <c r="AH110" s="255"/>
      <c r="AI110" s="255"/>
      <c r="AJ110" s="255"/>
      <c r="AK110" s="255"/>
      <c r="AL110" s="255"/>
      <c r="AM110" s="255"/>
      <c r="AN110" s="255"/>
      <c r="AO110" s="255"/>
      <c r="AP110" s="112"/>
      <c r="AQ110" s="112"/>
      <c r="AR110" s="112" t="str">
        <f t="shared" si="23"/>
        <v/>
      </c>
      <c r="AS110" s="112" t="str">
        <f t="shared" si="23"/>
        <v/>
      </c>
      <c r="AT110" s="4" t="str">
        <f t="shared" si="24"/>
        <v/>
      </c>
      <c r="AV110" s="25" t="str">
        <f t="shared" si="35"/>
        <v/>
      </c>
      <c r="AW110" s="25"/>
      <c r="AY110" s="102" t="str">
        <f t="shared" si="25"/>
        <v/>
      </c>
    </row>
    <row r="111" spans="2:51" ht="12.75">
      <c r="B111" s="18" t="str">
        <f t="shared" si="27"/>
        <v/>
      </c>
      <c r="C111" s="4"/>
      <c r="D111" s="4"/>
      <c r="E111" s="4"/>
      <c r="G111" s="4" t="str">
        <f t="shared" si="31"/>
        <v/>
      </c>
      <c r="H111" s="97" t="str">
        <f t="shared" si="29"/>
        <v/>
      </c>
      <c r="I111" s="4" t="str">
        <f t="shared" si="32"/>
        <v/>
      </c>
      <c r="J111" s="4" t="str">
        <f t="shared" si="33"/>
        <v/>
      </c>
      <c r="K111" s="4"/>
      <c r="L111" s="4"/>
      <c r="M111" s="68"/>
      <c r="N111" s="70"/>
      <c r="O111" s="24"/>
      <c r="P111" s="24"/>
      <c r="Q111" s="98" t="str">
        <f t="shared" si="34"/>
        <v/>
      </c>
      <c r="R111" s="124"/>
      <c r="S111" s="114" t="str">
        <f t="shared" si="21"/>
        <v/>
      </c>
      <c r="T111" s="121"/>
      <c r="U111" s="119"/>
      <c r="V111" s="119"/>
      <c r="W111" s="115"/>
      <c r="X111" s="115"/>
      <c r="Y111" s="121"/>
      <c r="Z111" s="114" t="str">
        <f t="shared" si="26"/>
        <v/>
      </c>
      <c r="AA111" s="114" t="str">
        <f t="shared" si="28"/>
        <v/>
      </c>
      <c r="AB111" s="182"/>
      <c r="AC111" s="255"/>
      <c r="AD111" s="255"/>
      <c r="AE111" s="255"/>
      <c r="AF111" s="255"/>
      <c r="AG111" s="255"/>
      <c r="AH111" s="255"/>
      <c r="AI111" s="255"/>
      <c r="AJ111" s="255"/>
      <c r="AK111" s="255"/>
      <c r="AL111" s="255"/>
      <c r="AM111" s="255"/>
      <c r="AN111" s="255"/>
      <c r="AO111" s="255"/>
      <c r="AP111" s="112"/>
      <c r="AQ111" s="112"/>
      <c r="AR111" s="112" t="str">
        <f t="shared" si="23"/>
        <v/>
      </c>
      <c r="AS111" s="112" t="str">
        <f t="shared" si="23"/>
        <v/>
      </c>
      <c r="AT111" s="4" t="str">
        <f t="shared" si="24"/>
        <v/>
      </c>
      <c r="AV111" s="25" t="str">
        <f t="shared" si="35"/>
        <v/>
      </c>
      <c r="AW111" s="25"/>
      <c r="AY111" s="102" t="str">
        <f t="shared" si="25"/>
        <v/>
      </c>
    </row>
    <row r="112" spans="2:51" ht="12.75">
      <c r="B112" s="18" t="str">
        <f t="shared" si="27"/>
        <v/>
      </c>
      <c r="C112" s="4"/>
      <c r="D112" s="4"/>
      <c r="E112" s="4"/>
      <c r="G112" s="4" t="str">
        <f t="shared" si="31"/>
        <v/>
      </c>
      <c r="H112" s="97" t="str">
        <f t="shared" si="29"/>
        <v/>
      </c>
      <c r="I112" s="4" t="str">
        <f t="shared" si="32"/>
        <v/>
      </c>
      <c r="J112" s="4" t="str">
        <f t="shared" si="33"/>
        <v/>
      </c>
      <c r="K112" s="4"/>
      <c r="L112" s="4"/>
      <c r="M112" s="68"/>
      <c r="N112" s="70"/>
      <c r="O112" s="24"/>
      <c r="P112" s="24"/>
      <c r="Q112" s="98" t="str">
        <f t="shared" si="34"/>
        <v/>
      </c>
      <c r="R112" s="124"/>
      <c r="S112" s="114" t="str">
        <f t="shared" si="21"/>
        <v/>
      </c>
      <c r="T112" s="121"/>
      <c r="U112" s="119"/>
      <c r="V112" s="119"/>
      <c r="W112" s="115"/>
      <c r="X112" s="115"/>
      <c r="Y112" s="121"/>
      <c r="Z112" s="114" t="str">
        <f t="shared" si="26"/>
        <v/>
      </c>
      <c r="AA112" s="114" t="str">
        <f t="shared" si="28"/>
        <v/>
      </c>
      <c r="AB112" s="182"/>
      <c r="AC112" s="255"/>
      <c r="AD112" s="255"/>
      <c r="AE112" s="255"/>
      <c r="AF112" s="255"/>
      <c r="AG112" s="255"/>
      <c r="AH112" s="255"/>
      <c r="AI112" s="255"/>
      <c r="AJ112" s="255"/>
      <c r="AK112" s="255"/>
      <c r="AL112" s="255"/>
      <c r="AM112" s="255"/>
      <c r="AN112" s="255"/>
      <c r="AO112" s="255"/>
      <c r="AP112" s="112"/>
      <c r="AQ112" s="112"/>
      <c r="AR112" s="112" t="str">
        <f t="shared" si="23"/>
        <v/>
      </c>
      <c r="AS112" s="112" t="str">
        <f t="shared" si="23"/>
        <v/>
      </c>
      <c r="AT112" s="4" t="str">
        <f t="shared" si="24"/>
        <v/>
      </c>
      <c r="AV112" s="25" t="str">
        <f t="shared" si="35"/>
        <v/>
      </c>
      <c r="AW112" s="25"/>
      <c r="AY112" s="102" t="str">
        <f t="shared" si="25"/>
        <v/>
      </c>
    </row>
    <row r="113" spans="2:51" ht="12.75">
      <c r="B113" s="18" t="str">
        <f t="shared" si="27"/>
        <v/>
      </c>
      <c r="C113" s="4"/>
      <c r="D113" s="4"/>
      <c r="E113" s="4"/>
      <c r="G113" s="4" t="str">
        <f t="shared" si="31"/>
        <v/>
      </c>
      <c r="H113" s="97" t="str">
        <f t="shared" si="29"/>
        <v/>
      </c>
      <c r="I113" s="4" t="str">
        <f t="shared" si="32"/>
        <v/>
      </c>
      <c r="J113" s="4" t="str">
        <f t="shared" si="33"/>
        <v/>
      </c>
      <c r="K113" s="4"/>
      <c r="L113" s="4"/>
      <c r="M113" s="68"/>
      <c r="N113" s="70"/>
      <c r="O113" s="24"/>
      <c r="P113" s="24"/>
      <c r="Q113" s="98" t="str">
        <f t="shared" si="34"/>
        <v/>
      </c>
      <c r="R113" s="124"/>
      <c r="S113" s="114" t="str">
        <f t="shared" si="21"/>
        <v/>
      </c>
      <c r="T113" s="121"/>
      <c r="U113" s="119"/>
      <c r="V113" s="119"/>
      <c r="W113" s="115"/>
      <c r="X113" s="115"/>
      <c r="Y113" s="121"/>
      <c r="Z113" s="114" t="str">
        <f t="shared" si="26"/>
        <v/>
      </c>
      <c r="AA113" s="114" t="str">
        <f t="shared" si="28"/>
        <v/>
      </c>
      <c r="AB113" s="182"/>
      <c r="AC113" s="255"/>
      <c r="AD113" s="255"/>
      <c r="AE113" s="255"/>
      <c r="AF113" s="255"/>
      <c r="AG113" s="255"/>
      <c r="AH113" s="255"/>
      <c r="AI113" s="255"/>
      <c r="AJ113" s="255"/>
      <c r="AK113" s="255"/>
      <c r="AL113" s="255"/>
      <c r="AM113" s="255"/>
      <c r="AN113" s="255"/>
      <c r="AO113" s="255"/>
      <c r="AP113" s="112"/>
      <c r="AQ113" s="112"/>
      <c r="AR113" s="112" t="str">
        <f t="shared" si="23"/>
        <v/>
      </c>
      <c r="AS113" s="112" t="str">
        <f t="shared" si="23"/>
        <v/>
      </c>
      <c r="AT113" s="4" t="str">
        <f t="shared" si="24"/>
        <v/>
      </c>
      <c r="AV113" s="25" t="str">
        <f t="shared" si="35"/>
        <v/>
      </c>
      <c r="AW113" s="25"/>
      <c r="AY113" s="102" t="str">
        <f t="shared" si="25"/>
        <v/>
      </c>
    </row>
    <row r="114" spans="2:51" ht="12.75">
      <c r="B114" s="18" t="str">
        <f t="shared" si="27"/>
        <v/>
      </c>
      <c r="C114" s="4"/>
      <c r="D114" s="4"/>
      <c r="E114" s="4"/>
      <c r="G114" s="4" t="str">
        <f t="shared" si="31"/>
        <v/>
      </c>
      <c r="H114" s="97" t="str">
        <f t="shared" si="29"/>
        <v/>
      </c>
      <c r="I114" s="4" t="str">
        <f t="shared" si="32"/>
        <v/>
      </c>
      <c r="J114" s="4" t="str">
        <f t="shared" si="33"/>
        <v/>
      </c>
      <c r="K114" s="4"/>
      <c r="L114" s="4"/>
      <c r="M114" s="68"/>
      <c r="N114" s="70"/>
      <c r="O114" s="24"/>
      <c r="P114" s="24"/>
      <c r="Q114" s="98" t="str">
        <f t="shared" si="34"/>
        <v/>
      </c>
      <c r="R114" s="124"/>
      <c r="S114" s="114" t="str">
        <f t="shared" si="21"/>
        <v/>
      </c>
      <c r="T114" s="121"/>
      <c r="U114" s="119"/>
      <c r="V114" s="119"/>
      <c r="W114" s="115"/>
      <c r="X114" s="115"/>
      <c r="Y114" s="121"/>
      <c r="Z114" s="114" t="str">
        <f t="shared" si="26"/>
        <v/>
      </c>
      <c r="AA114" s="114" t="str">
        <f t="shared" si="28"/>
        <v/>
      </c>
      <c r="AB114" s="182"/>
      <c r="AC114" s="255"/>
      <c r="AD114" s="255"/>
      <c r="AE114" s="255"/>
      <c r="AF114" s="255"/>
      <c r="AG114" s="255"/>
      <c r="AH114" s="255"/>
      <c r="AI114" s="255"/>
      <c r="AJ114" s="255"/>
      <c r="AK114" s="255"/>
      <c r="AL114" s="255"/>
      <c r="AM114" s="255"/>
      <c r="AN114" s="255"/>
      <c r="AO114" s="255"/>
      <c r="AP114" s="112"/>
      <c r="AQ114" s="112"/>
      <c r="AR114" s="112" t="str">
        <f t="shared" si="23"/>
        <v/>
      </c>
      <c r="AS114" s="112" t="str">
        <f t="shared" si="23"/>
        <v/>
      </c>
      <c r="AT114" s="4" t="str">
        <f t="shared" si="24"/>
        <v/>
      </c>
      <c r="AV114" s="25" t="str">
        <f t="shared" si="35"/>
        <v/>
      </c>
      <c r="AW114" s="25"/>
      <c r="AY114" s="102" t="str">
        <f t="shared" si="25"/>
        <v/>
      </c>
    </row>
    <row r="115" spans="2:51" ht="12.75">
      <c r="B115" s="18" t="str">
        <f t="shared" si="27"/>
        <v/>
      </c>
      <c r="C115" s="4"/>
      <c r="D115" s="4"/>
      <c r="E115" s="4"/>
      <c r="G115" s="4" t="str">
        <f t="shared" si="31"/>
        <v/>
      </c>
      <c r="H115" s="97" t="str">
        <f t="shared" si="29"/>
        <v/>
      </c>
      <c r="I115" s="4" t="str">
        <f t="shared" si="32"/>
        <v/>
      </c>
      <c r="J115" s="4" t="str">
        <f t="shared" si="33"/>
        <v/>
      </c>
      <c r="K115" s="4"/>
      <c r="L115" s="4"/>
      <c r="M115" s="68"/>
      <c r="N115" s="70"/>
      <c r="O115" s="24"/>
      <c r="P115" s="24"/>
      <c r="Q115" s="98" t="str">
        <f t="shared" si="34"/>
        <v/>
      </c>
      <c r="R115" s="124"/>
      <c r="S115" s="114" t="str">
        <f t="shared" si="21"/>
        <v/>
      </c>
      <c r="T115" s="121"/>
      <c r="U115" s="119"/>
      <c r="V115" s="119"/>
      <c r="W115" s="115"/>
      <c r="X115" s="115"/>
      <c r="Y115" s="121"/>
      <c r="Z115" s="114" t="str">
        <f t="shared" si="26"/>
        <v/>
      </c>
      <c r="AA115" s="114" t="str">
        <f t="shared" si="28"/>
        <v/>
      </c>
      <c r="AB115" s="182"/>
      <c r="AC115" s="255"/>
      <c r="AD115" s="255"/>
      <c r="AE115" s="255"/>
      <c r="AF115" s="255"/>
      <c r="AG115" s="255"/>
      <c r="AH115" s="255"/>
      <c r="AI115" s="255"/>
      <c r="AJ115" s="255"/>
      <c r="AK115" s="255"/>
      <c r="AL115" s="255"/>
      <c r="AM115" s="255"/>
      <c r="AN115" s="255"/>
      <c r="AO115" s="255"/>
      <c r="AP115" s="112"/>
      <c r="AQ115" s="112"/>
      <c r="AR115" s="112" t="str">
        <f t="shared" si="23"/>
        <v/>
      </c>
      <c r="AS115" s="112" t="str">
        <f t="shared" si="23"/>
        <v/>
      </c>
      <c r="AT115" s="4" t="str">
        <f t="shared" si="24"/>
        <v/>
      </c>
      <c r="AV115" s="25" t="str">
        <f t="shared" si="35"/>
        <v/>
      </c>
      <c r="AW115" s="25"/>
      <c r="AY115" s="102" t="str">
        <f t="shared" si="25"/>
        <v/>
      </c>
    </row>
    <row r="116" spans="2:51">
      <c r="AT116" s="3" t="str">
        <f t="shared" si="24"/>
        <v/>
      </c>
      <c r="AV116" s="26"/>
      <c r="AW116" s="25"/>
      <c r="AY116" s="102" t="str">
        <f t="shared" si="25"/>
        <v/>
      </c>
    </row>
    <row r="117" spans="2:51">
      <c r="B117" s="10" t="s">
        <v>23</v>
      </c>
      <c r="AV117" s="26"/>
      <c r="AW117" s="25"/>
    </row>
    <row r="118" spans="2:51">
      <c r="B118" s="16" t="s">
        <v>17</v>
      </c>
      <c r="C118" s="20" t="str">
        <f>+"By"&amp;D120</f>
        <v>ByID</v>
      </c>
      <c r="D118" s="21" t="str">
        <f>SUBSTITUTE(SUBSTITUTE(SUBSTITUTE(SUBSTITUTE(SUBSTITUTE(SUBSTITUTE(SUBSTITUTE(C118," ",""),".",""),"&amp;",""),"(",""),")",""),",",""),"/","")&amp;"_"&amp;TRIM(TEXT(C7,"###"))</f>
        <v>ByID_9001</v>
      </c>
      <c r="E118" s="7"/>
      <c r="S118" s="219" t="s">
        <v>747</v>
      </c>
      <c r="AV118" s="25" t="str">
        <f>+" CONSTRAINT ["&amp;D118&amp;"] PRIMARY KEY NONCLUSTERED "</f>
        <v xml:space="preserve"> CONSTRAINT [ByID_9001]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6">IFERROR(INDEX($G$16:$G$115,C120),"")</f>
        <v>ID</v>
      </c>
      <c r="E120" s="9" t="s">
        <v>5</v>
      </c>
      <c r="G120" s="4" t="str">
        <f>CHAR(34)&amp;D120&amp;" LIKE "&amp;H120&amp;"%{0}%"&amp;H120&amp;CHAR(34)&amp;","</f>
        <v>"ID LIKE '%{0}%'",</v>
      </c>
      <c r="H120" s="3" t="str">
        <f>IF(IFERROR(INDEX($I$16:$I$115,C120),"")="varchar","'","")</f>
        <v>'</v>
      </c>
      <c r="S120" s="218" t="str">
        <f ca="1">RIGHT(T2,1)&amp;V3&amp;MID(T2,2,1)&amp;V3&amp;MID(T2,5,1)&amp;LEFT(T2,1)&amp;C7</f>
        <v>UEM9001</v>
      </c>
      <c r="T120" s="218" t="str">
        <f>+C8</f>
        <v>MenuTable</v>
      </c>
      <c r="U120" s="218" t="str">
        <f>+D120</f>
        <v>ID</v>
      </c>
      <c r="V120" s="182" t="str">
        <f>+C10</f>
        <v>d1a42aa7-349e-477c-8f26-75781206caeb</v>
      </c>
      <c r="AV120" s="25" t="str">
        <f t="shared" ref="AV120:AV126" si="37">+IF(D120="","","          ["&amp;D120&amp;"] "&amp;IF(TRIM(E120)="Ascending","ASC","DES")&amp;IF(D121="","",","))</f>
        <v xml:space="preserve">          [ID]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23" t="s">
        <v>449</v>
      </c>
      <c r="AV122" s="25" t="str">
        <f t="shared" si="37"/>
        <v/>
      </c>
      <c r="AW122" s="26"/>
    </row>
    <row r="123" spans="2:51">
      <c r="B123" s="18" t="str">
        <f t="shared" si="38"/>
        <v/>
      </c>
      <c r="C123" s="9"/>
      <c r="D123" s="19" t="str">
        <f t="shared" si="36"/>
        <v/>
      </c>
      <c r="E123" s="9"/>
      <c r="G123" s="4"/>
      <c r="S123" s="516" t="s">
        <v>310</v>
      </c>
      <c r="T123" s="516" t="s">
        <v>664</v>
      </c>
      <c r="U123" s="516" t="s">
        <v>363</v>
      </c>
      <c r="V123" s="516" t="s">
        <v>354</v>
      </c>
      <c r="W123" s="516" t="s">
        <v>663</v>
      </c>
      <c r="X123" s="516" t="s">
        <v>356</v>
      </c>
      <c r="Y123" s="516" t="s">
        <v>396</v>
      </c>
      <c r="Z123" s="516" t="s">
        <v>366</v>
      </c>
      <c r="AV123" s="25" t="str">
        <f t="shared" si="37"/>
        <v/>
      </c>
      <c r="AW123" s="26"/>
    </row>
    <row r="124" spans="2:51">
      <c r="B124" s="18" t="str">
        <f t="shared" si="38"/>
        <v/>
      </c>
      <c r="C124" s="9"/>
      <c r="D124" s="19" t="str">
        <f t="shared" si="36"/>
        <v/>
      </c>
      <c r="E124" s="9"/>
      <c r="G124" s="4"/>
      <c r="S124" s="182" t="s">
        <v>751</v>
      </c>
      <c r="T124" s="182" t="s">
        <v>4455</v>
      </c>
      <c r="U124" s="182" t="s">
        <v>4454</v>
      </c>
      <c r="V124" s="182" t="s">
        <v>2449</v>
      </c>
      <c r="W124" s="182" t="s">
        <v>4454</v>
      </c>
      <c r="X124" s="182" t="str">
        <f ca="1">"./"&amp;V2</f>
        <v>./UEM9001.html</v>
      </c>
      <c r="Y124" s="182" t="str">
        <f ca="1">+S120</f>
        <v>UEM9001</v>
      </c>
      <c r="Z124" s="218" t="s">
        <v>831</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"d1a42aa7-349e-477c-8f26-75781206caeb",</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"MenuTable",</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"Menu Management, Program setup,Rights Setup",</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"ID,categoryid,name,icon,alabel,url,rightsgroup,PageID",</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v>
      </c>
      <c r="C137" s="102"/>
      <c r="D137" s="102"/>
      <c r="E137" s="102"/>
      <c r="F137" s="102"/>
      <c r="G137" s="102"/>
      <c r="H137" s="102"/>
      <c r="I137" s="102"/>
      <c r="J137" s="102"/>
      <c r="K137" s="102"/>
      <c r="L137" s="102"/>
      <c r="M137" s="102"/>
    </row>
    <row r="138" spans="2:49">
      <c r="B138" s="211" t="str">
        <f>REPT(" ",6)&amp;CHAR(34)&amp;"QueryStr"&amp;CHAR(34)&amp;": "&amp;G120</f>
        <v xml:space="preserve">      "QueryStr": "ID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"8505e2be-22ae-43f8-8e23-d2e6d8ba064c",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disablePrompts="1" count="3">
    <dataValidation type="list" showInputMessage="1" showErrorMessage="1" sqref="V16:V115" xr:uid="{6C29D1EC-5D90-42A8-A64F-1B2F43EDA43B}">
      <formula1>aFormat</formula1>
    </dataValidation>
    <dataValidation type="list" showInputMessage="1" showErrorMessage="1" sqref="U16:U115" xr:uid="{EBB98B3B-E96F-4895-9F52-D204778AA280}">
      <formula1>aDataType</formula1>
    </dataValidation>
    <dataValidation type="list" showInputMessage="1" showErrorMessage="1" sqref="W16:X115 X2 V6:V7 AL11:AL12 T7" xr:uid="{BA073471-9C24-4FC1-8CDE-7F61759CD024}">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3412F019-3BDA-4234-9A4D-3D67719A611F}">
          <x14:formula1>
            <xm:f>Variables!$B$22:$B$25</xm:f>
          </x14:formula1>
          <xm:sqref>E6</xm:sqref>
        </x14:dataValidation>
        <x14:dataValidation type="list" allowBlank="1" showInputMessage="1" showErrorMessage="1" xr:uid="{6BF92E80-C647-4C46-9468-CD701AD77584}">
          <x14:formula1>
            <xm:f>Variables!$E$17:$E$22</xm:f>
          </x14:formula1>
          <xm:sqref>C6</xm:sqref>
        </x14:dataValidation>
        <x14:dataValidation type="list" allowBlank="1" showInputMessage="1" showErrorMessage="1" xr:uid="{78A5F89A-DFB0-4813-8B37-47DBD9C0A260}">
          <x14:formula1>
            <xm:f>Variables!$I$28:$I$35</xm:f>
          </x14:formula1>
          <xm:sqref>T6</xm:sqref>
        </x14:dataValidation>
        <x14:dataValidation type="list" allowBlank="1" showInputMessage="1" showErrorMessage="1" xr:uid="{8504ECF7-C02D-40AD-AC72-2E84D5B04075}">
          <x14:formula1>
            <xm:f>Variables!$G$6:$G$8</xm:f>
          </x14:formula1>
          <xm:sqref>T5</xm:sqref>
        </x14:dataValidation>
        <x14:dataValidation type="list" allowBlank="1" showInputMessage="1" showErrorMessage="1" xr:uid="{B25D832E-238B-489A-94F8-FA9F4542E99E}">
          <x14:formula1>
            <xm:f>Variables!$G$12:$G$14</xm:f>
          </x14:formula1>
          <xm:sqref>AA16:AA115</xm:sqref>
        </x14:dataValidation>
        <x14:dataValidation type="list" showInputMessage="1" showErrorMessage="1" xr:uid="{E9594A17-1BA7-4B37-896D-F0F003DE5215}">
          <x14:formula1>
            <xm:f>Variables!$G$17:$G$22</xm:f>
          </x14:formula1>
          <xm:sqref>T8:T10</xm:sqref>
        </x14:dataValidation>
        <x14:dataValidation type="list" allowBlank="1" showInputMessage="1" showErrorMessage="1" xr:uid="{F716FE28-7F5A-4D9C-821E-C85246DC7C05}">
          <x14:formula1>
            <xm:f>Variables!E$28:E$34</xm:f>
          </x14:formula1>
          <xm:sqref>AJ16:AJ115</xm:sqref>
        </x14:dataValidation>
        <x14:dataValidation type="list" allowBlank="1" showInputMessage="1" showErrorMessage="1" xr:uid="{F0782B6F-874F-494E-B8DB-71D29D1E9249}">
          <x14:formula1>
            <xm:f>Variables!E$28:E$34</xm:f>
          </x14:formula1>
          <xm:sqref>AM16:AM115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4F905-D301-4987-9CB2-CC3EE163D72C}">
  <sheetPr codeName="Sheet35">
    <tabColor theme="4" tint="0.79998168889431442"/>
  </sheetPr>
  <dimension ref="B1:AY174"/>
  <sheetViews>
    <sheetView showGridLines="0" workbookViewId="0">
      <pane xSplit="6" ySplit="15" topLeftCell="P107" activePane="bottomRight" state="frozen"/>
      <selection activeCell="U124" sqref="U124"/>
      <selection pane="topRight" activeCell="U124" sqref="U124"/>
      <selection pane="bottomLeft" activeCell="U124" sqref="U124"/>
      <selection pane="bottomRight" activeCell="U124" sqref="U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9.28515625" style="110" customWidth="1"/>
    <col min="21" max="21" width="16.140625" style="110" customWidth="1"/>
    <col min="22" max="22" width="22.85546875" style="110" customWidth="1"/>
    <col min="23" max="23" width="13.5703125" style="110" bestFit="1" customWidth="1"/>
    <col min="24" max="24" width="14.5703125" style="110" bestFit="1" customWidth="1"/>
    <col min="25" max="25" width="14" style="110" customWidth="1"/>
    <col min="26" max="26" width="11" style="117" bestFit="1" customWidth="1"/>
    <col min="27" max="27" width="8.7109375" style="117" bestFit="1" customWidth="1"/>
    <col min="28"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3"/>
      <c r="AV1" s="12" t="s">
        <v>389</v>
      </c>
    </row>
    <row r="2" spans="2:51">
      <c r="S2" s="197" t="s">
        <v>719</v>
      </c>
      <c r="T2" s="183" t="str" cm="1">
        <f t="array" aca="1" ref="T2" ca="1">MID(CELL("filename",A1),FIND("]",CELL("filename",A1))+1,255)</f>
        <v>MASTERPAGE</v>
      </c>
      <c r="U2" s="197" t="s">
        <v>718</v>
      </c>
      <c r="V2" s="195" t="str">
        <f ca="1">RIGHT(T2,1)&amp;V3&amp;MID(T2,2,1)&amp;V3&amp;MID(T2,5,1)&amp;LEFT(T2,1)&amp;C7&amp;".html"</f>
        <v>EAEM7311.html</v>
      </c>
      <c r="W2" s="197" t="s">
        <v>791</v>
      </c>
      <c r="X2" s="188" t="s">
        <v>345</v>
      </c>
      <c r="AV2" s="25" t="str">
        <f>+"USE "&amp;TRIM(C5)</f>
        <v>USE XOLappsetup</v>
      </c>
      <c r="AW2" s="25"/>
    </row>
    <row r="3" spans="2:51">
      <c r="B3" s="173" t="s">
        <v>452</v>
      </c>
      <c r="C3" s="4" t="str">
        <f>+DBTableList!G5</f>
        <v>http://wikran-w10:8081</v>
      </c>
      <c r="D3" s="174" t="s">
        <v>641</v>
      </c>
      <c r="E3" s="4" t="s">
        <v>642</v>
      </c>
      <c r="U3" s="196" t="s">
        <v>720</v>
      </c>
      <c r="V3" s="183" t="str">
        <f>IF(ISERROR(FIND("Entryby",C11)),"","X")</f>
        <v/>
      </c>
      <c r="AV3" s="25" t="s">
        <v>0</v>
      </c>
      <c r="AW3" s="25"/>
    </row>
    <row r="4" spans="2:51">
      <c r="B4" s="174" t="s">
        <v>708</v>
      </c>
      <c r="C4" s="170" t="str">
        <f ca="1">+DBTableList!G6</f>
        <v>pythonLT</v>
      </c>
      <c r="D4" s="175" t="s">
        <v>372</v>
      </c>
      <c r="E4" s="100" t="s">
        <v>367</v>
      </c>
      <c r="S4" s="198" t="s">
        <v>716</v>
      </c>
      <c r="AV4" s="26" t="s">
        <v>1</v>
      </c>
      <c r="AW4" s="25"/>
    </row>
    <row r="5" spans="2:51">
      <c r="B5" s="81" t="s">
        <v>19</v>
      </c>
      <c r="C5" s="82" t="s">
        <v>4456</v>
      </c>
      <c r="D5" s="190" t="s">
        <v>368</v>
      </c>
      <c r="E5" s="4" t="str">
        <f>+DBTableList!$G$4</f>
        <v>XOL</v>
      </c>
      <c r="S5" s="184" t="s">
        <v>717</v>
      </c>
      <c r="T5" s="187" t="s">
        <v>444</v>
      </c>
      <c r="U5" s="186" t="s">
        <v>343</v>
      </c>
      <c r="V5" s="183" t="str">
        <f>CHAR(34)&amp;E8&amp;" Info"&amp;CHAR(34)</f>
        <v>"Setup &amp; link Program to  Database by Token ID Info"</v>
      </c>
      <c r="W5" s="185"/>
      <c r="X5" s="183"/>
      <c r="AV5" s="26" t="s">
        <v>1</v>
      </c>
      <c r="AW5" s="25"/>
    </row>
    <row r="6" spans="2:51">
      <c r="B6" s="192" t="s">
        <v>10</v>
      </c>
      <c r="C6" s="4" t="s">
        <v>703</v>
      </c>
      <c r="D6" s="191" t="s">
        <v>388</v>
      </c>
      <c r="E6" s="4" t="s">
        <v>383</v>
      </c>
      <c r="S6" s="185" t="s">
        <v>430</v>
      </c>
      <c r="T6" s="188" t="s">
        <v>422</v>
      </c>
      <c r="U6" s="185" t="s">
        <v>423</v>
      </c>
      <c r="V6" s="188" t="s">
        <v>334</v>
      </c>
      <c r="W6" s="185"/>
      <c r="X6" s="183"/>
      <c r="AV6" s="25" t="s">
        <v>2</v>
      </c>
      <c r="AW6" s="25"/>
    </row>
    <row r="7" spans="2:51">
      <c r="B7" s="81" t="s">
        <v>311</v>
      </c>
      <c r="C7" s="15">
        <v>7311</v>
      </c>
      <c r="D7" s="81" t="str">
        <f>"LIMIT "&amp;IF(E7=0,"(MAX)","")</f>
        <v>LIMIT (MAX)</v>
      </c>
      <c r="E7" s="15">
        <v>0</v>
      </c>
      <c r="F7" s="177"/>
      <c r="G7" s="177"/>
      <c r="S7" s="185" t="s">
        <v>424</v>
      </c>
      <c r="T7" s="188" t="s">
        <v>345</v>
      </c>
      <c r="U7" s="185" t="s">
        <v>351</v>
      </c>
      <c r="V7" s="188" t="s">
        <v>345</v>
      </c>
      <c r="W7" s="185"/>
      <c r="X7" s="183"/>
      <c r="AV7" s="25" t="s">
        <v>0</v>
      </c>
      <c r="AW7" s="25"/>
    </row>
    <row r="8" spans="2:51">
      <c r="B8" s="176" t="s">
        <v>16</v>
      </c>
      <c r="C8" s="15" t="s">
        <v>398</v>
      </c>
      <c r="D8" s="167" t="s">
        <v>702</v>
      </c>
      <c r="E8" s="15" t="s">
        <v>4498</v>
      </c>
      <c r="S8" s="185" t="s">
        <v>425</v>
      </c>
      <c r="T8" s="188" t="s">
        <v>345</v>
      </c>
      <c r="U8" s="185" t="s">
        <v>346</v>
      </c>
      <c r="V8" s="188">
        <v>1000</v>
      </c>
      <c r="W8" s="185"/>
      <c r="X8" s="183"/>
      <c r="AV8" s="26" t="s">
        <v>1</v>
      </c>
      <c r="AW8" s="25"/>
    </row>
    <row r="9" spans="2:51">
      <c r="B9" s="192" t="s">
        <v>369</v>
      </c>
      <c r="C9" s="83" t="str">
        <f>VLOOKUP(E6,Variables!$B$22:$C$25,2,FALSE)</f>
        <v>8505e2be-22ae-43f8-8e23-d2e6d8ba064c</v>
      </c>
      <c r="D9" s="85"/>
      <c r="E9" s="84"/>
      <c r="S9" s="185" t="s">
        <v>426</v>
      </c>
      <c r="T9" s="188" t="s">
        <v>947</v>
      </c>
      <c r="U9" s="185" t="s">
        <v>344</v>
      </c>
      <c r="V9" s="188">
        <v>525</v>
      </c>
      <c r="W9" s="185"/>
      <c r="X9" s="183"/>
      <c r="AV9" s="25" t="s">
        <v>3</v>
      </c>
      <c r="AW9" s="25"/>
    </row>
    <row r="10" spans="2:51">
      <c r="B10" s="169" t="str">
        <f>HYPERLINK("[http://wikran-w10:8080/Gentoken.html]","TBTOKEN")</f>
        <v>TBTOKEN</v>
      </c>
      <c r="C10" s="83" t="s">
        <v>397</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pageID,TableName,PrimaryKey,TBKey</v>
      </c>
      <c r="D11" s="85"/>
      <c r="E11" s="85"/>
      <c r="F11" s="85"/>
      <c r="G11" s="85"/>
      <c r="H11" s="85"/>
      <c r="I11" s="85"/>
      <c r="J11" s="85"/>
      <c r="K11" s="85"/>
      <c r="L11" s="84"/>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http://wikran-w10:8081/pythonLT/A75FCC75-8FB6-4460-B3F6-7070B4437930/326459ff-7ea6-4465-a946-9326b783d492/all</v>
      </c>
      <c r="D12" s="85"/>
      <c r="E12" s="85"/>
      <c r="F12" s="85"/>
      <c r="G12" s="85"/>
      <c r="H12" s="85"/>
      <c r="I12" s="85"/>
      <c r="J12" s="85"/>
      <c r="K12" s="85"/>
      <c r="L12" s="84"/>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4</v>
      </c>
      <c r="D14" s="3" t="s">
        <v>412</v>
      </c>
      <c r="E14" s="3">
        <f>+C14+15</f>
        <v>19</v>
      </c>
      <c r="G14" s="14" t="s">
        <v>22</v>
      </c>
      <c r="H14" s="107" t="str">
        <f>IF(IFERROR(FIND("varchar",E22),0)&gt;0,IF(D22&gt;8000,"max",D22),"")</f>
        <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82"/>
      <c r="AC15" s="182"/>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[dbo].[MasterPageSetUp](</v>
      </c>
      <c r="AW15" s="25"/>
      <c r="AY15" s="102" t="str">
        <f>+"CREATE TABLE "&amp;TRIM(C8)&amp;" ("</f>
        <v>CREATE TABLE MasterPageSetUp (</v>
      </c>
    </row>
    <row r="16" spans="2:51" ht="12.75">
      <c r="B16" s="18">
        <f>IF(C16=0,"",1)</f>
        <v>1</v>
      </c>
      <c r="C16" s="4" t="s">
        <v>395</v>
      </c>
      <c r="D16" s="4">
        <v>100</v>
      </c>
      <c r="E16" s="4" t="s">
        <v>11</v>
      </c>
      <c r="G16" s="4" t="str">
        <f t="shared" ref="G16:G32" si="0">SUBSTITUTE(SUBSTITUTE(SUBSTITUTE(SUBSTITUTE(SUBSTITUTE(SUBSTITUTE(SUBSTITUTE(SUBSTITUTE(SUBSTITUTE(C16," ",""),".",""),"#","No"),"%",""),"(",""),"*",""),"-",""),"/",""),")","")</f>
        <v>pageID</v>
      </c>
      <c r="H16" s="97">
        <f t="shared" ref="H16:H21" si="1">IF(IFERROR(FIND("varchar",E16),0)&gt;0,IF(D16&gt;8000,"max",D16),"")</f>
        <v>100</v>
      </c>
      <c r="I16" s="4" t="str">
        <f t="shared" ref="I16:I45" si="2">IF(E16=0,"",+E16)</f>
        <v>varchar</v>
      </c>
      <c r="J16" s="4" t="str">
        <f t="shared" ref="J16:J45" si="3">IF(C16=0,"",(IF(ISERROR(VLOOKUP(G16,$D$120:$D$127,1,FALSE)),""," NOT")&amp;" NULL"))</f>
        <v xml:space="preserve"> NOT NULL</v>
      </c>
      <c r="K16" s="4" t="s">
        <v>396</v>
      </c>
      <c r="L16" s="4"/>
      <c r="M16" s="68">
        <v>1</v>
      </c>
      <c r="N16" s="70"/>
      <c r="O16" s="24"/>
      <c r="P16" s="24"/>
      <c r="Q16" s="98">
        <f t="shared" ref="Q16:Q45" si="4">IF(M16=0,"",ROW())</f>
        <v>16</v>
      </c>
      <c r="R16" s="124"/>
      <c r="S16" s="4" t="s">
        <v>396</v>
      </c>
      <c r="T16" s="121"/>
      <c r="U16" s="119"/>
      <c r="V16" s="119"/>
      <c r="W16" s="115" t="s">
        <v>345</v>
      </c>
      <c r="X16" s="115" t="s">
        <v>334</v>
      </c>
      <c r="Y16" s="121">
        <v>100</v>
      </c>
      <c r="Z16" s="114" t="str">
        <f>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5">IF(O16=0,"",ROW())</f>
        <v/>
      </c>
      <c r="AS16" s="112" t="str">
        <f t="shared" si="5"/>
        <v/>
      </c>
      <c r="AT16" s="4" t="str">
        <f t="shared" ref="AT16:AT47" si="6">IF(C16="","",C16&amp;IF(B17="","",","))</f>
        <v>pageID,</v>
      </c>
      <c r="AV16" s="25" t="str">
        <f t="shared" ref="AV16:AV35" si="7">IF(G16="","",+"          ["&amp;TRIM(G16)&amp;"] ["&amp;TRIM(I16)&amp;"]"&amp;IF(H16="","","("&amp;H16&amp;")")&amp;" "&amp;TRIM(J16)&amp;IF(G17="","",","))</f>
        <v xml:space="preserve">          [pageID] [varchar](100) NOT NULL,</v>
      </c>
      <c r="AW16" s="25"/>
      <c r="AY16" s="102" t="str">
        <f t="shared" ref="AY16:AY79" si="8">IF(G16="",IF(OR(AY15=");",AY15=""),"",");"),+"          "&amp;TRIM(G16)&amp;" "&amp;UPPER(TRIM(I16))&amp;IF(H16="",""," ("&amp;H16&amp;")")&amp;" "&amp;IF(TRIM(J16)="NOT NULL","PRIMARY KEY UNIQUE NOT NULL",TRIM(J16))&amp;IF(G17="","",","))</f>
        <v xml:space="preserve">          pageID VARCHAR (100) PRIMARY KEY UNIQUE NOT NULL,</v>
      </c>
    </row>
    <row r="17" spans="2:51" ht="12.75">
      <c r="B17" s="18">
        <f>IF(C17=0,"",+B16+1)</f>
        <v>2</v>
      </c>
      <c r="C17" s="4" t="s">
        <v>380</v>
      </c>
      <c r="D17" s="4">
        <v>200</v>
      </c>
      <c r="E17" s="4" t="s">
        <v>11</v>
      </c>
      <c r="G17" s="4" t="str">
        <f t="shared" si="0"/>
        <v>TableName</v>
      </c>
      <c r="H17" s="97">
        <f t="shared" si="1"/>
        <v>200</v>
      </c>
      <c r="I17" s="4" t="str">
        <f t="shared" si="2"/>
        <v>varchar</v>
      </c>
      <c r="J17" s="4" t="str">
        <f t="shared" si="3"/>
        <v xml:space="preserve"> NULL</v>
      </c>
      <c r="K17" s="4" t="s">
        <v>638</v>
      </c>
      <c r="L17" s="4"/>
      <c r="M17" s="68">
        <v>2</v>
      </c>
      <c r="N17" s="70"/>
      <c r="O17" s="24"/>
      <c r="P17" s="24"/>
      <c r="Q17" s="98">
        <f t="shared" si="4"/>
        <v>17</v>
      </c>
      <c r="R17" s="124"/>
      <c r="S17" s="4" t="s">
        <v>638</v>
      </c>
      <c r="T17" s="121"/>
      <c r="U17" s="119"/>
      <c r="V17" s="119"/>
      <c r="W17" s="115" t="s">
        <v>345</v>
      </c>
      <c r="X17" s="115"/>
      <c r="Y17" s="121"/>
      <c r="Z17" s="114" t="str">
        <f t="shared" ref="Z17:Z80" si="9">IF(M17&lt;9000,"","false")</f>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5"/>
        <v/>
      </c>
      <c r="AS17" s="112" t="str">
        <f t="shared" si="5"/>
        <v/>
      </c>
      <c r="AT17" s="4" t="str">
        <f t="shared" si="6"/>
        <v>TableName,</v>
      </c>
      <c r="AV17" s="25" t="str">
        <f t="shared" si="7"/>
        <v xml:space="preserve">          [TableName] [varchar](200) NULL,</v>
      </c>
      <c r="AW17" s="25"/>
      <c r="AY17" s="102" t="str">
        <f t="shared" si="8"/>
        <v xml:space="preserve">          TableName VARCHAR (200) NULL,</v>
      </c>
    </row>
    <row r="18" spans="2:51" ht="12.75">
      <c r="B18" s="18">
        <f t="shared" ref="B18:B81" si="10">IF(C18=0,"",+B17+1)</f>
        <v>3</v>
      </c>
      <c r="C18" s="4" t="s">
        <v>394</v>
      </c>
      <c r="D18" s="4">
        <v>200</v>
      </c>
      <c r="E18" s="4" t="s">
        <v>11</v>
      </c>
      <c r="G18" s="4" t="str">
        <f t="shared" si="0"/>
        <v>PrimaryKey</v>
      </c>
      <c r="H18" s="97">
        <f t="shared" si="1"/>
        <v>200</v>
      </c>
      <c r="I18" s="4" t="str">
        <f t="shared" si="2"/>
        <v>varchar</v>
      </c>
      <c r="J18" s="4" t="str">
        <f t="shared" si="3"/>
        <v xml:space="preserve"> NULL</v>
      </c>
      <c r="K18" s="4" t="s">
        <v>639</v>
      </c>
      <c r="L18" s="4"/>
      <c r="M18" s="68">
        <v>3</v>
      </c>
      <c r="N18" s="70"/>
      <c r="O18" s="24"/>
      <c r="P18" s="24"/>
      <c r="Q18" s="98">
        <f t="shared" si="4"/>
        <v>18</v>
      </c>
      <c r="R18" s="124"/>
      <c r="S18" s="4" t="s">
        <v>639</v>
      </c>
      <c r="T18" s="121"/>
      <c r="U18" s="119"/>
      <c r="V18" s="119"/>
      <c r="W18" s="115" t="s">
        <v>345</v>
      </c>
      <c r="X18" s="115"/>
      <c r="Y18" s="121"/>
      <c r="Z18" s="114" t="str">
        <f t="shared" si="9"/>
        <v/>
      </c>
      <c r="AA18" s="114" t="str">
        <f t="shared" ref="AA18:AA81" si="11">IF($C$120=B18,"asc","")</f>
        <v/>
      </c>
      <c r="AB18" s="182"/>
      <c r="AC18" s="255"/>
      <c r="AD18" s="255"/>
      <c r="AE18" s="255"/>
      <c r="AF18" s="255"/>
      <c r="AG18" s="255"/>
      <c r="AH18" s="255"/>
      <c r="AI18" s="255"/>
      <c r="AJ18" s="255"/>
      <c r="AK18" s="255"/>
      <c r="AL18" s="255"/>
      <c r="AM18" s="255"/>
      <c r="AN18" s="255"/>
      <c r="AO18" s="255"/>
      <c r="AP18" s="112"/>
      <c r="AQ18" s="112"/>
      <c r="AR18" s="112" t="str">
        <f t="shared" si="5"/>
        <v/>
      </c>
      <c r="AS18" s="112" t="str">
        <f t="shared" si="5"/>
        <v/>
      </c>
      <c r="AT18" s="4" t="str">
        <f t="shared" si="6"/>
        <v>PrimaryKey,</v>
      </c>
      <c r="AV18" s="25" t="str">
        <f t="shared" si="7"/>
        <v xml:space="preserve">          [PrimaryKey] [varchar](200) NULL,</v>
      </c>
      <c r="AW18" s="25"/>
      <c r="AY18" s="102" t="str">
        <f t="shared" si="8"/>
        <v xml:space="preserve">          PrimaryKey VARCHAR (200) NULL,</v>
      </c>
    </row>
    <row r="19" spans="2:51" ht="12.75">
      <c r="B19" s="18">
        <f t="shared" si="10"/>
        <v>4</v>
      </c>
      <c r="C19" s="4" t="s">
        <v>400</v>
      </c>
      <c r="D19" s="4">
        <v>100</v>
      </c>
      <c r="E19" s="4" t="s">
        <v>11</v>
      </c>
      <c r="G19" s="4" t="str">
        <f t="shared" si="0"/>
        <v>TBKey</v>
      </c>
      <c r="H19" s="97">
        <f t="shared" si="1"/>
        <v>100</v>
      </c>
      <c r="I19" s="4" t="str">
        <f t="shared" si="2"/>
        <v>varchar</v>
      </c>
      <c r="J19" s="4" t="str">
        <f t="shared" si="3"/>
        <v xml:space="preserve"> NULL</v>
      </c>
      <c r="K19" s="4" t="s">
        <v>640</v>
      </c>
      <c r="L19" s="4"/>
      <c r="M19" s="68">
        <v>9001</v>
      </c>
      <c r="N19" s="70"/>
      <c r="O19" s="24"/>
      <c r="P19" s="24"/>
      <c r="Q19" s="98">
        <f t="shared" si="4"/>
        <v>19</v>
      </c>
      <c r="R19" s="124"/>
      <c r="S19" s="4" t="s">
        <v>640</v>
      </c>
      <c r="T19" s="121"/>
      <c r="U19" s="119"/>
      <c r="V19" s="119"/>
      <c r="W19" s="115" t="s">
        <v>345</v>
      </c>
      <c r="X19" s="115"/>
      <c r="Y19" s="121"/>
      <c r="Z19" s="114" t="str">
        <f t="shared" si="9"/>
        <v>false</v>
      </c>
      <c r="AA19" s="114" t="str">
        <f t="shared" si="11"/>
        <v/>
      </c>
      <c r="AB19" s="182"/>
      <c r="AC19" s="255"/>
      <c r="AD19" s="255"/>
      <c r="AE19" s="255"/>
      <c r="AF19" s="255"/>
      <c r="AG19" s="255"/>
      <c r="AH19" s="255"/>
      <c r="AI19" s="255"/>
      <c r="AJ19" s="255"/>
      <c r="AK19" s="255"/>
      <c r="AL19" s="255"/>
      <c r="AM19" s="255"/>
      <c r="AN19" s="255"/>
      <c r="AO19" s="255"/>
      <c r="AP19" s="112"/>
      <c r="AQ19" s="112"/>
      <c r="AR19" s="112" t="str">
        <f t="shared" si="5"/>
        <v/>
      </c>
      <c r="AS19" s="112" t="str">
        <f t="shared" si="5"/>
        <v/>
      </c>
      <c r="AT19" s="4" t="str">
        <f t="shared" si="6"/>
        <v>TBKey</v>
      </c>
      <c r="AV19" s="25" t="str">
        <f t="shared" si="7"/>
        <v xml:space="preserve">          [TBKey] [varchar](100) NULL</v>
      </c>
      <c r="AW19" s="25"/>
      <c r="AY19" s="102" t="str">
        <f t="shared" si="8"/>
        <v xml:space="preserve">          TBKey VARCHAR (100) NULL</v>
      </c>
    </row>
    <row r="20" spans="2:51" ht="12.75">
      <c r="B20" s="18" t="str">
        <f t="shared" si="10"/>
        <v/>
      </c>
      <c r="C20" s="4"/>
      <c r="D20" s="4"/>
      <c r="E20" s="4"/>
      <c r="G20" s="4" t="str">
        <f t="shared" si="0"/>
        <v/>
      </c>
      <c r="H20" s="97" t="str">
        <f t="shared" si="1"/>
        <v/>
      </c>
      <c r="I20" s="4" t="str">
        <f t="shared" si="2"/>
        <v/>
      </c>
      <c r="J20" s="4" t="str">
        <f t="shared" si="3"/>
        <v/>
      </c>
      <c r="K20" s="4"/>
      <c r="L20" s="4"/>
      <c r="M20" s="68"/>
      <c r="N20" s="70"/>
      <c r="O20" s="24"/>
      <c r="P20" s="24"/>
      <c r="Q20" s="98" t="str">
        <f t="shared" si="4"/>
        <v/>
      </c>
      <c r="R20" s="124"/>
      <c r="S20" s="4"/>
      <c r="T20" s="121"/>
      <c r="U20" s="119"/>
      <c r="V20" s="119"/>
      <c r="W20" s="115"/>
      <c r="X20" s="115"/>
      <c r="Y20" s="121"/>
      <c r="Z20" s="114" t="str">
        <f t="shared" si="9"/>
        <v/>
      </c>
      <c r="AA20" s="114" t="str">
        <f t="shared" si="11"/>
        <v/>
      </c>
      <c r="AB20" s="182"/>
      <c r="AC20" s="255"/>
      <c r="AD20" s="255"/>
      <c r="AE20" s="255"/>
      <c r="AF20" s="255"/>
      <c r="AG20" s="255"/>
      <c r="AH20" s="255"/>
      <c r="AI20" s="255"/>
      <c r="AJ20" s="255"/>
      <c r="AK20" s="255"/>
      <c r="AL20" s="255"/>
      <c r="AM20" s="255"/>
      <c r="AN20" s="255"/>
      <c r="AO20" s="255"/>
      <c r="AP20" s="112"/>
      <c r="AQ20" s="112"/>
      <c r="AR20" s="112" t="str">
        <f t="shared" si="5"/>
        <v/>
      </c>
      <c r="AS20" s="112" t="str">
        <f t="shared" si="5"/>
        <v/>
      </c>
      <c r="AT20" s="4" t="str">
        <f t="shared" si="6"/>
        <v/>
      </c>
      <c r="AV20" s="25" t="str">
        <f t="shared" si="7"/>
        <v/>
      </c>
      <c r="AW20" s="25"/>
      <c r="AY20" s="102" t="str">
        <f t="shared" si="8"/>
        <v>);</v>
      </c>
    </row>
    <row r="21" spans="2:51" ht="12.75">
      <c r="B21" s="18" t="str">
        <f t="shared" si="10"/>
        <v/>
      </c>
      <c r="C21" s="4"/>
      <c r="D21" s="4"/>
      <c r="E21" s="4"/>
      <c r="G21" s="4" t="str">
        <f t="shared" si="0"/>
        <v/>
      </c>
      <c r="H21" s="97" t="str">
        <f t="shared" si="1"/>
        <v/>
      </c>
      <c r="I21" s="4" t="str">
        <f t="shared" si="2"/>
        <v/>
      </c>
      <c r="J21" s="4" t="str">
        <f t="shared" si="3"/>
        <v/>
      </c>
      <c r="K21" s="4"/>
      <c r="L21" s="4"/>
      <c r="M21" s="68"/>
      <c r="N21" s="70"/>
      <c r="O21" s="24"/>
      <c r="P21" s="24"/>
      <c r="Q21" s="98" t="str">
        <f t="shared" si="4"/>
        <v/>
      </c>
      <c r="R21" s="124"/>
      <c r="S21" s="4"/>
      <c r="T21" s="121"/>
      <c r="U21" s="119"/>
      <c r="V21" s="119"/>
      <c r="W21" s="115"/>
      <c r="X21" s="115"/>
      <c r="Y21" s="121"/>
      <c r="Z21" s="114" t="str">
        <f t="shared" si="9"/>
        <v/>
      </c>
      <c r="AA21" s="114" t="str">
        <f t="shared" si="11"/>
        <v/>
      </c>
      <c r="AB21" s="182"/>
      <c r="AC21" s="255"/>
      <c r="AD21" s="255"/>
      <c r="AE21" s="255"/>
      <c r="AF21" s="255"/>
      <c r="AG21" s="255"/>
      <c r="AH21" s="255"/>
      <c r="AI21" s="255"/>
      <c r="AJ21" s="255"/>
      <c r="AK21" s="255"/>
      <c r="AL21" s="255"/>
      <c r="AM21" s="255"/>
      <c r="AN21" s="255"/>
      <c r="AO21" s="255"/>
      <c r="AP21" s="112"/>
      <c r="AQ21" s="112"/>
      <c r="AR21" s="112" t="str">
        <f t="shared" si="5"/>
        <v/>
      </c>
      <c r="AS21" s="112" t="str">
        <f t="shared" si="5"/>
        <v/>
      </c>
      <c r="AT21" s="4" t="str">
        <f t="shared" si="6"/>
        <v/>
      </c>
      <c r="AV21" s="25" t="str">
        <f t="shared" si="7"/>
        <v/>
      </c>
      <c r="AW21" s="25"/>
      <c r="AY21" s="102" t="str">
        <f t="shared" si="8"/>
        <v/>
      </c>
    </row>
    <row r="22" spans="2:51" ht="12.75">
      <c r="B22" s="18" t="str">
        <f t="shared" si="10"/>
        <v/>
      </c>
      <c r="C22" s="4"/>
      <c r="D22" s="4"/>
      <c r="E22" s="4"/>
      <c r="G22" s="4" t="str">
        <f t="shared" si="0"/>
        <v/>
      </c>
      <c r="H22" s="97" t="str">
        <f>IF(IFERROR(FIND("varchar",E22),0)&gt;0,IF(D22&gt;8000,"max",D22),"")</f>
        <v/>
      </c>
      <c r="I22" s="4" t="str">
        <f t="shared" si="2"/>
        <v/>
      </c>
      <c r="J22" s="4" t="str">
        <f t="shared" si="3"/>
        <v/>
      </c>
      <c r="K22" s="4"/>
      <c r="L22" s="4"/>
      <c r="M22" s="68"/>
      <c r="N22" s="70"/>
      <c r="O22" s="24"/>
      <c r="P22" s="24"/>
      <c r="Q22" s="98" t="str">
        <f t="shared" si="4"/>
        <v/>
      </c>
      <c r="R22" s="124"/>
      <c r="S22" s="4"/>
      <c r="T22" s="121"/>
      <c r="U22" s="119"/>
      <c r="V22" s="119"/>
      <c r="W22" s="115"/>
      <c r="X22" s="115"/>
      <c r="Y22" s="121"/>
      <c r="Z22" s="114" t="str">
        <f t="shared" si="9"/>
        <v/>
      </c>
      <c r="AA22" s="114" t="str">
        <f t="shared" si="11"/>
        <v/>
      </c>
      <c r="AB22" s="182"/>
      <c r="AC22" s="255"/>
      <c r="AD22" s="255"/>
      <c r="AE22" s="255"/>
      <c r="AF22" s="255"/>
      <c r="AG22" s="255"/>
      <c r="AH22" s="255"/>
      <c r="AI22" s="255"/>
      <c r="AJ22" s="255"/>
      <c r="AK22" s="255"/>
      <c r="AL22" s="255"/>
      <c r="AM22" s="255"/>
      <c r="AN22" s="255"/>
      <c r="AO22" s="255"/>
      <c r="AP22" s="112"/>
      <c r="AQ22" s="112"/>
      <c r="AR22" s="112" t="str">
        <f t="shared" si="5"/>
        <v/>
      </c>
      <c r="AS22" s="112" t="str">
        <f t="shared" si="5"/>
        <v/>
      </c>
      <c r="AT22" s="4" t="str">
        <f t="shared" si="6"/>
        <v/>
      </c>
      <c r="AV22" s="25" t="str">
        <f t="shared" si="7"/>
        <v/>
      </c>
      <c r="AW22" s="25"/>
      <c r="AY22" s="102" t="str">
        <f t="shared" si="8"/>
        <v/>
      </c>
    </row>
    <row r="23" spans="2:51" ht="12.75">
      <c r="B23" s="18" t="str">
        <f t="shared" si="10"/>
        <v/>
      </c>
      <c r="C23" s="4"/>
      <c r="D23" s="4"/>
      <c r="E23" s="4"/>
      <c r="G23" s="4" t="str">
        <f t="shared" si="0"/>
        <v/>
      </c>
      <c r="H23" s="97" t="str">
        <f t="shared" ref="H23:H86" si="12">IF(IFERROR(FIND("varchar",E23),0)&gt;0,IF(D23&gt;8000,"max",D23),"")</f>
        <v/>
      </c>
      <c r="I23" s="4" t="str">
        <f t="shared" si="2"/>
        <v/>
      </c>
      <c r="J23" s="4" t="str">
        <f t="shared" si="3"/>
        <v/>
      </c>
      <c r="K23" s="114"/>
      <c r="L23" s="4"/>
      <c r="M23" s="68"/>
      <c r="N23" s="70"/>
      <c r="O23" s="24"/>
      <c r="P23" s="24"/>
      <c r="Q23" s="98" t="str">
        <f t="shared" si="4"/>
        <v/>
      </c>
      <c r="R23" s="124"/>
      <c r="S23" s="114"/>
      <c r="T23" s="121"/>
      <c r="U23" s="119"/>
      <c r="V23" s="119"/>
      <c r="W23" s="115"/>
      <c r="X23" s="115"/>
      <c r="Y23" s="121"/>
      <c r="Z23" s="114" t="str">
        <f t="shared" si="9"/>
        <v/>
      </c>
      <c r="AA23" s="114" t="str">
        <f t="shared" si="11"/>
        <v/>
      </c>
      <c r="AB23" s="182"/>
      <c r="AC23" s="255"/>
      <c r="AD23" s="255"/>
      <c r="AE23" s="255"/>
      <c r="AF23" s="255"/>
      <c r="AG23" s="255"/>
      <c r="AH23" s="255"/>
      <c r="AI23" s="255"/>
      <c r="AJ23" s="255"/>
      <c r="AK23" s="255"/>
      <c r="AL23" s="255"/>
      <c r="AM23" s="255"/>
      <c r="AN23" s="255"/>
      <c r="AO23" s="255"/>
      <c r="AP23" s="112"/>
      <c r="AQ23" s="112"/>
      <c r="AR23" s="112" t="str">
        <f t="shared" si="5"/>
        <v/>
      </c>
      <c r="AS23" s="112" t="str">
        <f t="shared" si="5"/>
        <v/>
      </c>
      <c r="AT23" s="4" t="str">
        <f t="shared" si="6"/>
        <v/>
      </c>
      <c r="AV23" s="25" t="str">
        <f t="shared" si="7"/>
        <v/>
      </c>
      <c r="AW23" s="25"/>
      <c r="AY23" s="102" t="str">
        <f t="shared" si="8"/>
        <v/>
      </c>
    </row>
    <row r="24" spans="2:51" ht="12.75">
      <c r="B24" s="18" t="str">
        <f t="shared" si="10"/>
        <v/>
      </c>
      <c r="C24" s="4"/>
      <c r="D24" s="4"/>
      <c r="E24" s="4"/>
      <c r="G24" s="4" t="str">
        <f t="shared" si="0"/>
        <v/>
      </c>
      <c r="H24" s="97" t="str">
        <f t="shared" si="12"/>
        <v/>
      </c>
      <c r="I24" s="4" t="str">
        <f t="shared" si="2"/>
        <v/>
      </c>
      <c r="J24" s="4" t="str">
        <f t="shared" si="3"/>
        <v/>
      </c>
      <c r="K24" s="114"/>
      <c r="L24" s="4"/>
      <c r="M24" s="68"/>
      <c r="N24" s="70"/>
      <c r="O24" s="24"/>
      <c r="P24" s="24"/>
      <c r="Q24" s="98" t="str">
        <f t="shared" si="4"/>
        <v/>
      </c>
      <c r="R24" s="124"/>
      <c r="S24" s="114"/>
      <c r="T24" s="121"/>
      <c r="U24" s="119"/>
      <c r="V24" s="119"/>
      <c r="W24" s="115"/>
      <c r="X24" s="115"/>
      <c r="Y24" s="121"/>
      <c r="Z24" s="114" t="str">
        <f t="shared" si="9"/>
        <v/>
      </c>
      <c r="AA24" s="114" t="str">
        <f t="shared" si="11"/>
        <v/>
      </c>
      <c r="AB24" s="182"/>
      <c r="AC24" s="255"/>
      <c r="AD24" s="255"/>
      <c r="AE24" s="255"/>
      <c r="AF24" s="255"/>
      <c r="AG24" s="255"/>
      <c r="AH24" s="255"/>
      <c r="AI24" s="255"/>
      <c r="AJ24" s="255"/>
      <c r="AK24" s="255"/>
      <c r="AL24" s="255"/>
      <c r="AM24" s="255"/>
      <c r="AN24" s="255"/>
      <c r="AO24" s="255"/>
      <c r="AP24" s="112"/>
      <c r="AQ24" s="112"/>
      <c r="AR24" s="112" t="str">
        <f t="shared" si="5"/>
        <v/>
      </c>
      <c r="AS24" s="112" t="str">
        <f t="shared" si="5"/>
        <v/>
      </c>
      <c r="AT24" s="4" t="str">
        <f t="shared" si="6"/>
        <v/>
      </c>
      <c r="AV24" s="25" t="str">
        <f t="shared" si="7"/>
        <v/>
      </c>
      <c r="AW24" s="25"/>
      <c r="AY24" s="102" t="str">
        <f t="shared" si="8"/>
        <v/>
      </c>
    </row>
    <row r="25" spans="2:51" ht="12.75">
      <c r="B25" s="18" t="str">
        <f t="shared" si="10"/>
        <v/>
      </c>
      <c r="C25" s="4"/>
      <c r="D25" s="4"/>
      <c r="E25" s="4"/>
      <c r="G25" s="4" t="str">
        <f t="shared" si="0"/>
        <v/>
      </c>
      <c r="H25" s="97" t="str">
        <f t="shared" si="12"/>
        <v/>
      </c>
      <c r="I25" s="4" t="str">
        <f t="shared" si="2"/>
        <v/>
      </c>
      <c r="J25" s="4" t="str">
        <f t="shared" si="3"/>
        <v/>
      </c>
      <c r="K25" s="114"/>
      <c r="L25" s="4"/>
      <c r="M25" s="68"/>
      <c r="N25" s="70"/>
      <c r="O25" s="24"/>
      <c r="P25" s="24"/>
      <c r="Q25" s="98" t="str">
        <f t="shared" si="4"/>
        <v/>
      </c>
      <c r="R25" s="124"/>
      <c r="S25" s="114"/>
      <c r="T25" s="121"/>
      <c r="U25" s="119"/>
      <c r="V25" s="119"/>
      <c r="W25" s="115"/>
      <c r="X25" s="115"/>
      <c r="Y25" s="121"/>
      <c r="Z25" s="114" t="str">
        <f t="shared" si="9"/>
        <v/>
      </c>
      <c r="AA25" s="114" t="str">
        <f t="shared" si="11"/>
        <v/>
      </c>
      <c r="AB25" s="182"/>
      <c r="AC25" s="255"/>
      <c r="AD25" s="255"/>
      <c r="AE25" s="255"/>
      <c r="AF25" s="255"/>
      <c r="AG25" s="255"/>
      <c r="AH25" s="255"/>
      <c r="AI25" s="255"/>
      <c r="AJ25" s="255"/>
      <c r="AK25" s="255"/>
      <c r="AL25" s="255"/>
      <c r="AM25" s="255"/>
      <c r="AN25" s="255"/>
      <c r="AO25" s="255"/>
      <c r="AP25" s="112"/>
      <c r="AQ25" s="112"/>
      <c r="AR25" s="112" t="str">
        <f t="shared" si="5"/>
        <v/>
      </c>
      <c r="AS25" s="112" t="str">
        <f t="shared" si="5"/>
        <v/>
      </c>
      <c r="AT25" s="4" t="str">
        <f t="shared" si="6"/>
        <v/>
      </c>
      <c r="AV25" s="25" t="str">
        <f t="shared" si="7"/>
        <v/>
      </c>
      <c r="AW25" s="25"/>
      <c r="AY25" s="102" t="str">
        <f t="shared" si="8"/>
        <v/>
      </c>
    </row>
    <row r="26" spans="2:51" ht="12.75">
      <c r="B26" s="18" t="str">
        <f t="shared" si="10"/>
        <v/>
      </c>
      <c r="C26" s="4"/>
      <c r="D26" s="4"/>
      <c r="E26" s="4"/>
      <c r="G26" s="4" t="str">
        <f t="shared" si="0"/>
        <v/>
      </c>
      <c r="H26" s="97" t="str">
        <f t="shared" si="12"/>
        <v/>
      </c>
      <c r="I26" s="4" t="str">
        <f t="shared" si="2"/>
        <v/>
      </c>
      <c r="J26" s="4" t="str">
        <f t="shared" si="3"/>
        <v/>
      </c>
      <c r="K26" s="114"/>
      <c r="L26" s="4"/>
      <c r="M26" s="68"/>
      <c r="N26" s="70"/>
      <c r="O26" s="24"/>
      <c r="P26" s="24"/>
      <c r="Q26" s="98" t="str">
        <f t="shared" si="4"/>
        <v/>
      </c>
      <c r="R26" s="124"/>
      <c r="S26" s="114"/>
      <c r="T26" s="121"/>
      <c r="U26" s="119"/>
      <c r="V26" s="119"/>
      <c r="W26" s="115"/>
      <c r="X26" s="115"/>
      <c r="Y26" s="121"/>
      <c r="Z26" s="114" t="str">
        <f t="shared" si="9"/>
        <v/>
      </c>
      <c r="AA26" s="114" t="str">
        <f t="shared" si="11"/>
        <v/>
      </c>
      <c r="AB26" s="182"/>
      <c r="AC26" s="255"/>
      <c r="AD26" s="255"/>
      <c r="AE26" s="255"/>
      <c r="AF26" s="255"/>
      <c r="AG26" s="255"/>
      <c r="AH26" s="255"/>
      <c r="AI26" s="255"/>
      <c r="AJ26" s="255"/>
      <c r="AK26" s="255"/>
      <c r="AL26" s="255"/>
      <c r="AM26" s="255"/>
      <c r="AN26" s="255"/>
      <c r="AO26" s="255"/>
      <c r="AP26" s="112"/>
      <c r="AQ26" s="112"/>
      <c r="AR26" s="112" t="str">
        <f t="shared" si="5"/>
        <v/>
      </c>
      <c r="AS26" s="112" t="str">
        <f t="shared" si="5"/>
        <v/>
      </c>
      <c r="AT26" s="4" t="str">
        <f t="shared" si="6"/>
        <v/>
      </c>
      <c r="AV26" s="25" t="str">
        <f t="shared" si="7"/>
        <v/>
      </c>
      <c r="AW26" s="25"/>
      <c r="AY26" s="102" t="str">
        <f t="shared" si="8"/>
        <v/>
      </c>
    </row>
    <row r="27" spans="2:51" ht="12.75">
      <c r="B27" s="18" t="str">
        <f t="shared" si="10"/>
        <v/>
      </c>
      <c r="C27" s="4"/>
      <c r="D27" s="4"/>
      <c r="E27" s="4"/>
      <c r="G27" s="4" t="str">
        <f t="shared" si="0"/>
        <v/>
      </c>
      <c r="H27" s="97" t="str">
        <f t="shared" si="12"/>
        <v/>
      </c>
      <c r="I27" s="4" t="str">
        <f t="shared" si="2"/>
        <v/>
      </c>
      <c r="J27" s="4" t="str">
        <f t="shared" si="3"/>
        <v/>
      </c>
      <c r="K27" s="114"/>
      <c r="L27" s="4"/>
      <c r="M27" s="68"/>
      <c r="N27" s="70"/>
      <c r="O27" s="24"/>
      <c r="P27" s="24"/>
      <c r="Q27" s="98" t="str">
        <f t="shared" si="4"/>
        <v/>
      </c>
      <c r="R27" s="124"/>
      <c r="S27" s="114"/>
      <c r="T27" s="121"/>
      <c r="U27" s="119"/>
      <c r="V27" s="119"/>
      <c r="W27" s="115"/>
      <c r="X27" s="115"/>
      <c r="Y27" s="121"/>
      <c r="Z27" s="114" t="str">
        <f t="shared" si="9"/>
        <v/>
      </c>
      <c r="AA27" s="114" t="str">
        <f t="shared" si="11"/>
        <v/>
      </c>
      <c r="AB27" s="182"/>
      <c r="AC27" s="255"/>
      <c r="AD27" s="255"/>
      <c r="AE27" s="255"/>
      <c r="AF27" s="255"/>
      <c r="AG27" s="255"/>
      <c r="AH27" s="255"/>
      <c r="AI27" s="255"/>
      <c r="AJ27" s="255"/>
      <c r="AK27" s="255"/>
      <c r="AL27" s="255"/>
      <c r="AM27" s="255"/>
      <c r="AN27" s="255"/>
      <c r="AO27" s="255"/>
      <c r="AP27" s="112"/>
      <c r="AQ27" s="112"/>
      <c r="AR27" s="112" t="str">
        <f t="shared" si="5"/>
        <v/>
      </c>
      <c r="AS27" s="112" t="str">
        <f t="shared" si="5"/>
        <v/>
      </c>
      <c r="AT27" s="4" t="str">
        <f t="shared" si="6"/>
        <v/>
      </c>
      <c r="AV27" s="25" t="str">
        <f t="shared" si="7"/>
        <v/>
      </c>
      <c r="AW27" s="25"/>
      <c r="AY27" s="102" t="str">
        <f t="shared" si="8"/>
        <v/>
      </c>
    </row>
    <row r="28" spans="2:51" ht="12.75">
      <c r="B28" s="18" t="str">
        <f t="shared" si="10"/>
        <v/>
      </c>
      <c r="C28" s="4"/>
      <c r="D28" s="4"/>
      <c r="E28" s="4"/>
      <c r="G28" s="4" t="str">
        <f t="shared" si="0"/>
        <v/>
      </c>
      <c r="H28" s="97" t="str">
        <f t="shared" si="12"/>
        <v/>
      </c>
      <c r="I28" s="4" t="str">
        <f t="shared" si="2"/>
        <v/>
      </c>
      <c r="J28" s="4" t="str">
        <f t="shared" si="3"/>
        <v/>
      </c>
      <c r="K28" s="114"/>
      <c r="L28" s="4"/>
      <c r="M28" s="68"/>
      <c r="N28" s="70"/>
      <c r="O28" s="24"/>
      <c r="P28" s="24"/>
      <c r="Q28" s="98" t="str">
        <f t="shared" si="4"/>
        <v/>
      </c>
      <c r="R28" s="124"/>
      <c r="S28" s="114"/>
      <c r="T28" s="121"/>
      <c r="U28" s="119"/>
      <c r="V28" s="119"/>
      <c r="W28" s="115"/>
      <c r="X28" s="115"/>
      <c r="Y28" s="121"/>
      <c r="Z28" s="114" t="str">
        <f t="shared" si="9"/>
        <v/>
      </c>
      <c r="AA28" s="114" t="str">
        <f t="shared" si="11"/>
        <v/>
      </c>
      <c r="AB28" s="182"/>
      <c r="AC28" s="255"/>
      <c r="AD28" s="255"/>
      <c r="AE28" s="255"/>
      <c r="AF28" s="255"/>
      <c r="AG28" s="255"/>
      <c r="AH28" s="255"/>
      <c r="AI28" s="255"/>
      <c r="AJ28" s="255"/>
      <c r="AK28" s="255"/>
      <c r="AL28" s="255"/>
      <c r="AM28" s="255"/>
      <c r="AN28" s="255"/>
      <c r="AO28" s="255"/>
      <c r="AP28" s="112"/>
      <c r="AQ28" s="112"/>
      <c r="AR28" s="112" t="str">
        <f t="shared" si="5"/>
        <v/>
      </c>
      <c r="AS28" s="112" t="str">
        <f t="shared" si="5"/>
        <v/>
      </c>
      <c r="AT28" s="4" t="str">
        <f t="shared" si="6"/>
        <v/>
      </c>
      <c r="AV28" s="25" t="str">
        <f t="shared" si="7"/>
        <v/>
      </c>
      <c r="AW28" s="25"/>
      <c r="AY28" s="102" t="str">
        <f t="shared" si="8"/>
        <v/>
      </c>
    </row>
    <row r="29" spans="2:51" ht="12.75">
      <c r="B29" s="18" t="str">
        <f t="shared" si="10"/>
        <v/>
      </c>
      <c r="C29" s="4"/>
      <c r="D29" s="4"/>
      <c r="E29" s="4"/>
      <c r="G29" s="4" t="str">
        <f t="shared" si="0"/>
        <v/>
      </c>
      <c r="H29" s="97" t="str">
        <f t="shared" si="12"/>
        <v/>
      </c>
      <c r="I29" s="4" t="str">
        <f t="shared" si="2"/>
        <v/>
      </c>
      <c r="J29" s="4" t="str">
        <f t="shared" si="3"/>
        <v/>
      </c>
      <c r="K29" s="114"/>
      <c r="L29" s="4"/>
      <c r="M29" s="68"/>
      <c r="N29" s="70"/>
      <c r="O29" s="24"/>
      <c r="P29" s="24"/>
      <c r="Q29" s="98" t="str">
        <f t="shared" si="4"/>
        <v/>
      </c>
      <c r="R29" s="124"/>
      <c r="S29" s="114"/>
      <c r="T29" s="121"/>
      <c r="U29" s="119"/>
      <c r="V29" s="119"/>
      <c r="W29" s="115"/>
      <c r="X29" s="115"/>
      <c r="Y29" s="121"/>
      <c r="Z29" s="114" t="str">
        <f t="shared" si="9"/>
        <v/>
      </c>
      <c r="AA29" s="114" t="str">
        <f t="shared" si="11"/>
        <v/>
      </c>
      <c r="AB29" s="182"/>
      <c r="AC29" s="255"/>
      <c r="AD29" s="255"/>
      <c r="AE29" s="255"/>
      <c r="AF29" s="255"/>
      <c r="AG29" s="255"/>
      <c r="AH29" s="255"/>
      <c r="AI29" s="255"/>
      <c r="AJ29" s="255"/>
      <c r="AK29" s="255"/>
      <c r="AL29" s="255"/>
      <c r="AM29" s="255"/>
      <c r="AN29" s="255"/>
      <c r="AO29" s="255"/>
      <c r="AP29" s="112"/>
      <c r="AQ29" s="112"/>
      <c r="AR29" s="112" t="str">
        <f t="shared" si="5"/>
        <v/>
      </c>
      <c r="AS29" s="112" t="str">
        <f t="shared" si="5"/>
        <v/>
      </c>
      <c r="AT29" s="4" t="str">
        <f t="shared" si="6"/>
        <v/>
      </c>
      <c r="AV29" s="25" t="str">
        <f t="shared" si="7"/>
        <v/>
      </c>
      <c r="AW29" s="25"/>
      <c r="AY29" s="102" t="str">
        <f t="shared" si="8"/>
        <v/>
      </c>
    </row>
    <row r="30" spans="2:51" ht="12.75">
      <c r="B30" s="18" t="str">
        <f t="shared" si="10"/>
        <v/>
      </c>
      <c r="C30" s="4"/>
      <c r="D30" s="4"/>
      <c r="E30" s="4"/>
      <c r="G30" s="4" t="str">
        <f t="shared" si="0"/>
        <v/>
      </c>
      <c r="H30" s="97" t="str">
        <f t="shared" si="12"/>
        <v/>
      </c>
      <c r="I30" s="4" t="str">
        <f t="shared" si="2"/>
        <v/>
      </c>
      <c r="J30" s="4" t="str">
        <f t="shared" si="3"/>
        <v/>
      </c>
      <c r="K30" s="114"/>
      <c r="L30" s="4"/>
      <c r="M30" s="68"/>
      <c r="N30" s="70"/>
      <c r="O30" s="24"/>
      <c r="P30" s="24"/>
      <c r="Q30" s="98" t="str">
        <f t="shared" si="4"/>
        <v/>
      </c>
      <c r="R30" s="124"/>
      <c r="S30" s="114"/>
      <c r="T30" s="121"/>
      <c r="U30" s="119"/>
      <c r="V30" s="119"/>
      <c r="W30" s="115"/>
      <c r="X30" s="115"/>
      <c r="Y30" s="121"/>
      <c r="Z30" s="114" t="str">
        <f t="shared" si="9"/>
        <v/>
      </c>
      <c r="AA30" s="114" t="str">
        <f t="shared" si="11"/>
        <v/>
      </c>
      <c r="AB30" s="182"/>
      <c r="AC30" s="255"/>
      <c r="AD30" s="255"/>
      <c r="AE30" s="255"/>
      <c r="AF30" s="255"/>
      <c r="AG30" s="255"/>
      <c r="AH30" s="255"/>
      <c r="AI30" s="255"/>
      <c r="AJ30" s="255"/>
      <c r="AK30" s="255"/>
      <c r="AL30" s="255"/>
      <c r="AM30" s="255"/>
      <c r="AN30" s="255"/>
      <c r="AO30" s="255"/>
      <c r="AP30" s="112"/>
      <c r="AQ30" s="112"/>
      <c r="AR30" s="112" t="str">
        <f t="shared" si="5"/>
        <v/>
      </c>
      <c r="AS30" s="112" t="str">
        <f t="shared" si="5"/>
        <v/>
      </c>
      <c r="AT30" s="4" t="str">
        <f t="shared" si="6"/>
        <v/>
      </c>
      <c r="AV30" s="25" t="str">
        <f t="shared" si="7"/>
        <v/>
      </c>
      <c r="AW30" s="25"/>
      <c r="AY30" s="102" t="str">
        <f t="shared" si="8"/>
        <v/>
      </c>
    </row>
    <row r="31" spans="2:51" ht="12.75">
      <c r="B31" s="18" t="str">
        <f t="shared" si="10"/>
        <v/>
      </c>
      <c r="C31" s="4"/>
      <c r="D31" s="4"/>
      <c r="E31" s="4"/>
      <c r="G31" s="4" t="str">
        <f t="shared" si="0"/>
        <v/>
      </c>
      <c r="H31" s="97" t="str">
        <f t="shared" si="12"/>
        <v/>
      </c>
      <c r="I31" s="4" t="str">
        <f t="shared" si="2"/>
        <v/>
      </c>
      <c r="J31" s="4" t="str">
        <f t="shared" si="3"/>
        <v/>
      </c>
      <c r="K31" s="114"/>
      <c r="L31" s="4"/>
      <c r="M31" s="68"/>
      <c r="N31" s="70"/>
      <c r="O31" s="24"/>
      <c r="P31" s="24"/>
      <c r="Q31" s="98" t="str">
        <f t="shared" si="4"/>
        <v/>
      </c>
      <c r="R31" s="124"/>
      <c r="S31" s="114"/>
      <c r="T31" s="121"/>
      <c r="U31" s="119"/>
      <c r="V31" s="119"/>
      <c r="W31" s="115"/>
      <c r="X31" s="115"/>
      <c r="Y31" s="121"/>
      <c r="Z31" s="114" t="str">
        <f t="shared" si="9"/>
        <v/>
      </c>
      <c r="AA31" s="114" t="str">
        <f t="shared" si="11"/>
        <v/>
      </c>
      <c r="AB31" s="182"/>
      <c r="AC31" s="255"/>
      <c r="AD31" s="255"/>
      <c r="AE31" s="255"/>
      <c r="AF31" s="255"/>
      <c r="AG31" s="255"/>
      <c r="AH31" s="255"/>
      <c r="AI31" s="255"/>
      <c r="AJ31" s="255"/>
      <c r="AK31" s="255"/>
      <c r="AL31" s="255"/>
      <c r="AM31" s="255"/>
      <c r="AN31" s="255"/>
      <c r="AO31" s="255"/>
      <c r="AP31" s="112"/>
      <c r="AQ31" s="112"/>
      <c r="AR31" s="112" t="str">
        <f t="shared" si="5"/>
        <v/>
      </c>
      <c r="AS31" s="112" t="str">
        <f t="shared" si="5"/>
        <v/>
      </c>
      <c r="AT31" s="4" t="str">
        <f t="shared" si="6"/>
        <v/>
      </c>
      <c r="AV31" s="25" t="str">
        <f t="shared" si="7"/>
        <v/>
      </c>
      <c r="AW31" s="25"/>
      <c r="AY31" s="102" t="str">
        <f t="shared" si="8"/>
        <v/>
      </c>
    </row>
    <row r="32" spans="2:51" ht="12.75">
      <c r="B32" s="18" t="str">
        <f t="shared" si="10"/>
        <v/>
      </c>
      <c r="C32" s="4"/>
      <c r="D32" s="4"/>
      <c r="E32" s="4"/>
      <c r="G32" s="4" t="str">
        <f t="shared" si="0"/>
        <v/>
      </c>
      <c r="H32" s="97" t="str">
        <f t="shared" si="12"/>
        <v/>
      </c>
      <c r="I32" s="4" t="str">
        <f t="shared" si="2"/>
        <v/>
      </c>
      <c r="J32" s="4" t="str">
        <f t="shared" si="3"/>
        <v/>
      </c>
      <c r="K32" s="114"/>
      <c r="L32" s="4"/>
      <c r="M32" s="68"/>
      <c r="N32" s="70"/>
      <c r="O32" s="24"/>
      <c r="P32" s="24"/>
      <c r="Q32" s="98" t="str">
        <f t="shared" si="4"/>
        <v/>
      </c>
      <c r="R32" s="124"/>
      <c r="S32" s="114"/>
      <c r="T32" s="121"/>
      <c r="U32" s="119"/>
      <c r="V32" s="119"/>
      <c r="W32" s="115"/>
      <c r="X32" s="115"/>
      <c r="Y32" s="121"/>
      <c r="Z32" s="114" t="str">
        <f t="shared" si="9"/>
        <v/>
      </c>
      <c r="AA32" s="114" t="str">
        <f t="shared" si="11"/>
        <v/>
      </c>
      <c r="AB32" s="182"/>
      <c r="AC32" s="255"/>
      <c r="AD32" s="255"/>
      <c r="AE32" s="255"/>
      <c r="AF32" s="255"/>
      <c r="AG32" s="255"/>
      <c r="AH32" s="255"/>
      <c r="AI32" s="255"/>
      <c r="AJ32" s="255"/>
      <c r="AK32" s="255"/>
      <c r="AL32" s="255"/>
      <c r="AM32" s="255"/>
      <c r="AN32" s="255"/>
      <c r="AO32" s="255"/>
      <c r="AP32" s="112"/>
      <c r="AQ32" s="112"/>
      <c r="AR32" s="112" t="str">
        <f t="shared" si="5"/>
        <v/>
      </c>
      <c r="AS32" s="112" t="str">
        <f t="shared" si="5"/>
        <v/>
      </c>
      <c r="AT32" s="4" t="str">
        <f t="shared" si="6"/>
        <v/>
      </c>
      <c r="AV32" s="25" t="str">
        <f t="shared" si="7"/>
        <v/>
      </c>
      <c r="AW32" s="25"/>
      <c r="AY32" s="102" t="str">
        <f t="shared" si="8"/>
        <v/>
      </c>
    </row>
    <row r="33" spans="2:51" ht="12.75">
      <c r="B33" s="18" t="str">
        <f t="shared" si="10"/>
        <v/>
      </c>
      <c r="C33" s="4"/>
      <c r="D33" s="4"/>
      <c r="E33" s="4"/>
      <c r="G33" s="4" t="str">
        <f>SUBSTITUTE(SUBSTITUTE(SUBSTITUTE(SUBSTITUTE(SUBSTITUTE(SUBSTITUTE(SUBSTITUTE(SUBSTITUTE(SUBSTITUTE(C33," ",""),".",""),"#","No"),"%",""),"(",""),"*",""),"-",""),"/",""),")","")</f>
        <v/>
      </c>
      <c r="H33" s="97" t="str">
        <f t="shared" si="12"/>
        <v/>
      </c>
      <c r="I33" s="4" t="str">
        <f t="shared" si="2"/>
        <v/>
      </c>
      <c r="J33" s="4" t="str">
        <f t="shared" si="3"/>
        <v/>
      </c>
      <c r="K33" s="114"/>
      <c r="L33" s="4"/>
      <c r="M33" s="68"/>
      <c r="N33" s="70"/>
      <c r="O33" s="24"/>
      <c r="P33" s="24"/>
      <c r="Q33" s="98" t="str">
        <f t="shared" si="4"/>
        <v/>
      </c>
      <c r="R33" s="124"/>
      <c r="S33" s="114"/>
      <c r="T33" s="121"/>
      <c r="U33" s="119"/>
      <c r="V33" s="119"/>
      <c r="W33" s="115"/>
      <c r="X33" s="115"/>
      <c r="Y33" s="121"/>
      <c r="Z33" s="114" t="str">
        <f t="shared" si="9"/>
        <v/>
      </c>
      <c r="AA33" s="114" t="str">
        <f t="shared" si="11"/>
        <v/>
      </c>
      <c r="AB33" s="182"/>
      <c r="AC33" s="255"/>
      <c r="AD33" s="255"/>
      <c r="AE33" s="255"/>
      <c r="AF33" s="255"/>
      <c r="AG33" s="255"/>
      <c r="AH33" s="255"/>
      <c r="AI33" s="255"/>
      <c r="AJ33" s="255"/>
      <c r="AK33" s="255"/>
      <c r="AL33" s="255"/>
      <c r="AM33" s="255"/>
      <c r="AN33" s="255"/>
      <c r="AO33" s="255"/>
      <c r="AP33" s="112"/>
      <c r="AQ33" s="112"/>
      <c r="AR33" s="112" t="str">
        <f t="shared" si="5"/>
        <v/>
      </c>
      <c r="AS33" s="112" t="str">
        <f t="shared" si="5"/>
        <v/>
      </c>
      <c r="AT33" s="4" t="str">
        <f t="shared" si="6"/>
        <v/>
      </c>
      <c r="AV33" s="25" t="str">
        <f t="shared" si="7"/>
        <v/>
      </c>
      <c r="AW33" s="25"/>
      <c r="AY33" s="102" t="str">
        <f t="shared" si="8"/>
        <v/>
      </c>
    </row>
    <row r="34" spans="2:51" ht="12.75">
      <c r="B34" s="18" t="str">
        <f t="shared" si="10"/>
        <v/>
      </c>
      <c r="C34" s="4"/>
      <c r="D34" s="4"/>
      <c r="E34" s="4"/>
      <c r="G34" s="4" t="str">
        <f>SUBSTITUTE(SUBSTITUTE(SUBSTITUTE(SUBSTITUTE(SUBSTITUTE(SUBSTITUTE(SUBSTITUTE(SUBSTITUTE(SUBSTITUTE(C34," ",""),".",""),"#","No"),"%",""),"(",""),"*",""),"-",""),"/",""),")","")</f>
        <v/>
      </c>
      <c r="H34" s="97" t="str">
        <f t="shared" si="12"/>
        <v/>
      </c>
      <c r="I34" s="4" t="str">
        <f t="shared" si="2"/>
        <v/>
      </c>
      <c r="J34" s="4" t="str">
        <f t="shared" si="3"/>
        <v/>
      </c>
      <c r="K34" s="114"/>
      <c r="L34" s="4"/>
      <c r="M34" s="68"/>
      <c r="N34" s="70"/>
      <c r="O34" s="24"/>
      <c r="P34" s="24"/>
      <c r="Q34" s="98" t="str">
        <f t="shared" si="4"/>
        <v/>
      </c>
      <c r="R34" s="124"/>
      <c r="S34" s="114"/>
      <c r="T34" s="121"/>
      <c r="U34" s="119"/>
      <c r="V34" s="119"/>
      <c r="W34" s="115"/>
      <c r="X34" s="115"/>
      <c r="Y34" s="121"/>
      <c r="Z34" s="114" t="str">
        <f t="shared" si="9"/>
        <v/>
      </c>
      <c r="AA34" s="114" t="str">
        <f t="shared" si="11"/>
        <v/>
      </c>
      <c r="AB34" s="182"/>
      <c r="AC34" s="255"/>
      <c r="AD34" s="255"/>
      <c r="AE34" s="255"/>
      <c r="AF34" s="255"/>
      <c r="AG34" s="255"/>
      <c r="AH34" s="255"/>
      <c r="AI34" s="255"/>
      <c r="AJ34" s="255"/>
      <c r="AK34" s="255"/>
      <c r="AL34" s="255"/>
      <c r="AM34" s="255"/>
      <c r="AN34" s="255"/>
      <c r="AO34" s="255"/>
      <c r="AP34" s="112"/>
      <c r="AQ34" s="112"/>
      <c r="AR34" s="112" t="str">
        <f t="shared" si="5"/>
        <v/>
      </c>
      <c r="AS34" s="112" t="str">
        <f t="shared" si="5"/>
        <v/>
      </c>
      <c r="AT34" s="4" t="str">
        <f t="shared" si="6"/>
        <v/>
      </c>
      <c r="AV34" s="25" t="str">
        <f t="shared" si="7"/>
        <v/>
      </c>
      <c r="AW34" s="25"/>
      <c r="AY34" s="102" t="str">
        <f t="shared" si="8"/>
        <v/>
      </c>
    </row>
    <row r="35" spans="2:51" ht="12.75">
      <c r="B35" s="18" t="str">
        <f t="shared" si="10"/>
        <v/>
      </c>
      <c r="C35" s="4"/>
      <c r="D35" s="4"/>
      <c r="E35" s="4"/>
      <c r="G35" s="4" t="str">
        <f>SUBSTITUTE(SUBSTITUTE(SUBSTITUTE(SUBSTITUTE(SUBSTITUTE(SUBSTITUTE(SUBSTITUTE(SUBSTITUTE(SUBSTITUTE(C35," ",""),".",""),"#","No"),"%",""),"(",""),"*",""),"-",""),"/",""),")","")</f>
        <v/>
      </c>
      <c r="H35" s="97" t="str">
        <f t="shared" si="12"/>
        <v/>
      </c>
      <c r="I35" s="4" t="str">
        <f t="shared" si="2"/>
        <v/>
      </c>
      <c r="J35" s="4" t="str">
        <f t="shared" si="3"/>
        <v/>
      </c>
      <c r="K35" s="114"/>
      <c r="L35" s="4"/>
      <c r="M35" s="68"/>
      <c r="N35" s="70"/>
      <c r="O35" s="24"/>
      <c r="P35" s="24"/>
      <c r="Q35" s="98" t="str">
        <f t="shared" si="4"/>
        <v/>
      </c>
      <c r="R35" s="124"/>
      <c r="S35" s="114"/>
      <c r="T35" s="121"/>
      <c r="U35" s="119"/>
      <c r="V35" s="119"/>
      <c r="W35" s="115"/>
      <c r="X35" s="115"/>
      <c r="Y35" s="121"/>
      <c r="Z35" s="114" t="str">
        <f t="shared" si="9"/>
        <v/>
      </c>
      <c r="AA35" s="114" t="str">
        <f t="shared" si="11"/>
        <v/>
      </c>
      <c r="AB35" s="182"/>
      <c r="AC35" s="255"/>
      <c r="AD35" s="255"/>
      <c r="AE35" s="255"/>
      <c r="AF35" s="255"/>
      <c r="AG35" s="255"/>
      <c r="AH35" s="255"/>
      <c r="AI35" s="255"/>
      <c r="AJ35" s="255"/>
      <c r="AK35" s="255"/>
      <c r="AL35" s="255"/>
      <c r="AM35" s="255"/>
      <c r="AN35" s="255"/>
      <c r="AO35" s="255"/>
      <c r="AP35" s="112"/>
      <c r="AQ35" s="112"/>
      <c r="AR35" s="112" t="str">
        <f t="shared" si="5"/>
        <v/>
      </c>
      <c r="AS35" s="112" t="str">
        <f t="shared" si="5"/>
        <v/>
      </c>
      <c r="AT35" s="4" t="str">
        <f t="shared" si="6"/>
        <v/>
      </c>
      <c r="AV35" s="25" t="str">
        <f t="shared" si="7"/>
        <v/>
      </c>
      <c r="AW35" s="25"/>
      <c r="AY35" s="102" t="str">
        <f t="shared" si="8"/>
        <v/>
      </c>
    </row>
    <row r="36" spans="2:51" ht="12.75">
      <c r="B36" s="18" t="str">
        <f t="shared" si="10"/>
        <v/>
      </c>
      <c r="C36" s="4"/>
      <c r="D36" s="4"/>
      <c r="E36" s="4"/>
      <c r="G36" s="4" t="str">
        <f>SUBSTITUTE(SUBSTITUTE(SUBSTITUTE(SUBSTITUTE(SUBSTITUTE(SUBSTITUTE(SUBSTITUTE(SUBSTITUTE(SUBSTITUTE(C36," ",""),".",""),"#","No"),"%",""),"(",""),"*",""),"-",""),"/",""),")","")</f>
        <v/>
      </c>
      <c r="H36" s="97" t="str">
        <f t="shared" si="12"/>
        <v/>
      </c>
      <c r="I36" s="4" t="str">
        <f t="shared" si="2"/>
        <v/>
      </c>
      <c r="J36" s="4" t="str">
        <f t="shared" si="3"/>
        <v/>
      </c>
      <c r="K36" s="114"/>
      <c r="L36" s="4"/>
      <c r="M36" s="68"/>
      <c r="N36" s="70"/>
      <c r="O36" s="24"/>
      <c r="P36" s="24"/>
      <c r="Q36" s="98" t="str">
        <f t="shared" si="4"/>
        <v/>
      </c>
      <c r="R36" s="124"/>
      <c r="S36" s="114"/>
      <c r="T36" s="121"/>
      <c r="U36" s="119"/>
      <c r="V36" s="119"/>
      <c r="W36" s="115"/>
      <c r="X36" s="115"/>
      <c r="Y36" s="121"/>
      <c r="Z36" s="114" t="str">
        <f t="shared" si="9"/>
        <v/>
      </c>
      <c r="AA36" s="114" t="str">
        <f t="shared" si="11"/>
        <v/>
      </c>
      <c r="AB36" s="182"/>
      <c r="AC36" s="255"/>
      <c r="AD36" s="255"/>
      <c r="AE36" s="255"/>
      <c r="AF36" s="255"/>
      <c r="AG36" s="255"/>
      <c r="AH36" s="255"/>
      <c r="AI36" s="255"/>
      <c r="AJ36" s="255"/>
      <c r="AK36" s="255"/>
      <c r="AL36" s="255"/>
      <c r="AM36" s="255"/>
      <c r="AN36" s="255"/>
      <c r="AO36" s="255"/>
      <c r="AP36" s="112"/>
      <c r="AQ36" s="112"/>
      <c r="AR36" s="112" t="str">
        <f t="shared" si="5"/>
        <v/>
      </c>
      <c r="AS36" s="112" t="str">
        <f t="shared" si="5"/>
        <v/>
      </c>
      <c r="AT36" s="4" t="str">
        <f t="shared" si="6"/>
        <v/>
      </c>
      <c r="AV36" s="25" t="str">
        <f>IF(G36="","",+"          ["&amp;TRIM(G36)&amp;"] ["&amp;TRIM(I36)&amp;"]"&amp;IF(H36="","","("&amp;H36&amp;")")&amp;" "&amp;TRIM(J36)&amp;IF(G46="","",","))</f>
        <v/>
      </c>
      <c r="AW36" s="25"/>
      <c r="AY36" s="102" t="str">
        <f t="shared" si="8"/>
        <v/>
      </c>
    </row>
    <row r="37" spans="2:51" ht="12.75">
      <c r="B37" s="18" t="str">
        <f t="shared" si="10"/>
        <v/>
      </c>
      <c r="C37" s="4"/>
      <c r="D37" s="4"/>
      <c r="E37" s="4"/>
      <c r="G37" s="4" t="str">
        <f t="shared" ref="G37:G45" si="13">SUBSTITUTE(SUBSTITUTE(SUBSTITUTE(SUBSTITUTE(SUBSTITUTE(SUBSTITUTE(SUBSTITUTE(SUBSTITUTE(SUBSTITUTE(C37," ",""),".",""),"#","No"),"%",""),"(",""),"*",""),"-",""),"/",""),")","")</f>
        <v/>
      </c>
      <c r="H37" s="97" t="str">
        <f t="shared" si="12"/>
        <v/>
      </c>
      <c r="I37" s="4" t="str">
        <f t="shared" si="2"/>
        <v/>
      </c>
      <c r="J37" s="4" t="str">
        <f t="shared" si="3"/>
        <v/>
      </c>
      <c r="K37" s="114"/>
      <c r="L37" s="4"/>
      <c r="M37" s="68"/>
      <c r="N37" s="70"/>
      <c r="O37" s="24"/>
      <c r="P37" s="24"/>
      <c r="Q37" s="98" t="str">
        <f t="shared" si="4"/>
        <v/>
      </c>
      <c r="R37" s="124"/>
      <c r="S37" s="114"/>
      <c r="T37" s="121"/>
      <c r="U37" s="119"/>
      <c r="V37" s="119"/>
      <c r="W37" s="115"/>
      <c r="X37" s="115"/>
      <c r="Y37" s="121"/>
      <c r="Z37" s="114" t="str">
        <f t="shared" si="9"/>
        <v/>
      </c>
      <c r="AA37" s="114" t="str">
        <f t="shared" si="11"/>
        <v/>
      </c>
      <c r="AB37" s="182"/>
      <c r="AC37" s="255"/>
      <c r="AD37" s="255"/>
      <c r="AE37" s="255"/>
      <c r="AF37" s="255"/>
      <c r="AG37" s="255"/>
      <c r="AH37" s="255"/>
      <c r="AI37" s="255"/>
      <c r="AJ37" s="255"/>
      <c r="AK37" s="255"/>
      <c r="AL37" s="255"/>
      <c r="AM37" s="255"/>
      <c r="AN37" s="255"/>
      <c r="AO37" s="255"/>
      <c r="AP37" s="112"/>
      <c r="AQ37" s="112"/>
      <c r="AR37" s="112" t="str">
        <f t="shared" si="5"/>
        <v/>
      </c>
      <c r="AS37" s="112" t="str">
        <f t="shared" si="5"/>
        <v/>
      </c>
      <c r="AT37" s="4" t="str">
        <f t="shared" si="6"/>
        <v/>
      </c>
      <c r="AV37" s="25" t="str">
        <f>IF(G37="","",+"          ["&amp;TRIM(G37)&amp;"] ["&amp;TRIM(I37)&amp;"]"&amp;IF(H37="","","("&amp;H37&amp;")")&amp;" "&amp;TRIM(J37)&amp;IF(G38="","",","))</f>
        <v/>
      </c>
      <c r="AW37" s="25"/>
      <c r="AY37" s="102" t="str">
        <f t="shared" si="8"/>
        <v/>
      </c>
    </row>
    <row r="38" spans="2:51" ht="12.75">
      <c r="B38" s="18" t="str">
        <f t="shared" si="10"/>
        <v/>
      </c>
      <c r="C38" s="4"/>
      <c r="D38" s="4"/>
      <c r="E38" s="4"/>
      <c r="G38" s="4" t="str">
        <f t="shared" si="13"/>
        <v/>
      </c>
      <c r="H38" s="97" t="str">
        <f t="shared" si="12"/>
        <v/>
      </c>
      <c r="I38" s="4" t="str">
        <f t="shared" si="2"/>
        <v/>
      </c>
      <c r="J38" s="4" t="str">
        <f t="shared" si="3"/>
        <v/>
      </c>
      <c r="K38" s="114"/>
      <c r="L38" s="4"/>
      <c r="M38" s="68"/>
      <c r="N38" s="70"/>
      <c r="O38" s="24"/>
      <c r="P38" s="24"/>
      <c r="Q38" s="98" t="str">
        <f t="shared" si="4"/>
        <v/>
      </c>
      <c r="R38" s="124"/>
      <c r="S38" s="114"/>
      <c r="T38" s="121"/>
      <c r="U38" s="119"/>
      <c r="V38" s="119"/>
      <c r="W38" s="115"/>
      <c r="X38" s="115"/>
      <c r="Y38" s="121"/>
      <c r="Z38" s="114" t="str">
        <f t="shared" si="9"/>
        <v/>
      </c>
      <c r="AA38" s="114" t="str">
        <f t="shared" si="11"/>
        <v/>
      </c>
      <c r="AB38" s="182"/>
      <c r="AC38" s="255"/>
      <c r="AD38" s="255"/>
      <c r="AE38" s="255"/>
      <c r="AF38" s="255"/>
      <c r="AG38" s="255"/>
      <c r="AH38" s="255"/>
      <c r="AI38" s="255"/>
      <c r="AJ38" s="255"/>
      <c r="AK38" s="255"/>
      <c r="AL38" s="255"/>
      <c r="AM38" s="255"/>
      <c r="AN38" s="255"/>
      <c r="AO38" s="255"/>
      <c r="AP38" s="112"/>
      <c r="AQ38" s="112"/>
      <c r="AR38" s="112" t="str">
        <f t="shared" si="5"/>
        <v/>
      </c>
      <c r="AS38" s="112" t="str">
        <f t="shared" si="5"/>
        <v/>
      </c>
      <c r="AT38" s="4" t="str">
        <f t="shared" si="6"/>
        <v/>
      </c>
      <c r="AV38" s="25" t="str">
        <f>IF(G38="","",+"          ["&amp;TRIM(G38)&amp;"] ["&amp;TRIM(I38)&amp;"]"&amp;IF(H38="","","("&amp;H38&amp;")")&amp;" "&amp;TRIM(J38)&amp;IF(G39="","",","))</f>
        <v/>
      </c>
      <c r="AW38" s="25"/>
      <c r="AY38" s="102" t="str">
        <f t="shared" si="8"/>
        <v/>
      </c>
    </row>
    <row r="39" spans="2:51" ht="12.75">
      <c r="B39" s="18" t="str">
        <f t="shared" si="10"/>
        <v/>
      </c>
      <c r="C39" s="4"/>
      <c r="D39" s="4"/>
      <c r="E39" s="4"/>
      <c r="G39" s="4" t="str">
        <f t="shared" si="13"/>
        <v/>
      </c>
      <c r="H39" s="97" t="str">
        <f t="shared" si="12"/>
        <v/>
      </c>
      <c r="I39" s="4" t="str">
        <f t="shared" si="2"/>
        <v/>
      </c>
      <c r="J39" s="4" t="str">
        <f t="shared" si="3"/>
        <v/>
      </c>
      <c r="K39" s="114"/>
      <c r="L39" s="4"/>
      <c r="M39" s="68"/>
      <c r="N39" s="70"/>
      <c r="O39" s="24"/>
      <c r="P39" s="24"/>
      <c r="Q39" s="98" t="str">
        <f t="shared" si="4"/>
        <v/>
      </c>
      <c r="R39" s="124"/>
      <c r="S39" s="114"/>
      <c r="T39" s="121"/>
      <c r="U39" s="119"/>
      <c r="V39" s="119"/>
      <c r="W39" s="115"/>
      <c r="X39" s="115"/>
      <c r="Y39" s="121"/>
      <c r="Z39" s="114" t="str">
        <f t="shared" si="9"/>
        <v/>
      </c>
      <c r="AA39" s="114" t="str">
        <f t="shared" si="11"/>
        <v/>
      </c>
      <c r="AB39" s="182"/>
      <c r="AC39" s="255"/>
      <c r="AD39" s="255"/>
      <c r="AE39" s="255"/>
      <c r="AF39" s="255"/>
      <c r="AG39" s="255"/>
      <c r="AH39" s="255"/>
      <c r="AI39" s="255"/>
      <c r="AJ39" s="255"/>
      <c r="AK39" s="255"/>
      <c r="AL39" s="255"/>
      <c r="AM39" s="255"/>
      <c r="AN39" s="255"/>
      <c r="AO39" s="255"/>
      <c r="AP39" s="112"/>
      <c r="AQ39" s="112"/>
      <c r="AR39" s="112" t="str">
        <f t="shared" si="5"/>
        <v/>
      </c>
      <c r="AS39" s="112" t="str">
        <f t="shared" si="5"/>
        <v/>
      </c>
      <c r="AT39" s="4" t="str">
        <f t="shared" si="6"/>
        <v/>
      </c>
      <c r="AV39" s="25" t="str">
        <f>IF(G39="","",+"          ["&amp;TRIM(G39)&amp;"] ["&amp;TRIM(I39)&amp;"]"&amp;IF(H39="","","("&amp;H39&amp;")")&amp;" "&amp;TRIM(J39)&amp;IF(G69="","",","))</f>
        <v/>
      </c>
      <c r="AW39" s="25"/>
      <c r="AY39" s="102" t="str">
        <f t="shared" si="8"/>
        <v/>
      </c>
    </row>
    <row r="40" spans="2:51" ht="12.75">
      <c r="B40" s="18" t="str">
        <f t="shared" si="10"/>
        <v/>
      </c>
      <c r="C40" s="4"/>
      <c r="D40" s="4"/>
      <c r="E40" s="4"/>
      <c r="G40" s="4" t="str">
        <f t="shared" si="13"/>
        <v/>
      </c>
      <c r="H40" s="97" t="str">
        <f t="shared" si="12"/>
        <v/>
      </c>
      <c r="I40" s="4" t="str">
        <f t="shared" si="2"/>
        <v/>
      </c>
      <c r="J40" s="4" t="str">
        <f t="shared" si="3"/>
        <v/>
      </c>
      <c r="K40" s="114"/>
      <c r="L40" s="4"/>
      <c r="M40" s="68"/>
      <c r="N40" s="70"/>
      <c r="O40" s="24"/>
      <c r="P40" s="24"/>
      <c r="Q40" s="98" t="str">
        <f t="shared" si="4"/>
        <v/>
      </c>
      <c r="R40" s="124"/>
      <c r="S40" s="114"/>
      <c r="T40" s="121"/>
      <c r="U40" s="119"/>
      <c r="V40" s="119"/>
      <c r="W40" s="115"/>
      <c r="X40" s="115"/>
      <c r="Y40" s="121"/>
      <c r="Z40" s="114" t="str">
        <f t="shared" si="9"/>
        <v/>
      </c>
      <c r="AA40" s="114" t="str">
        <f t="shared" si="11"/>
        <v/>
      </c>
      <c r="AB40" s="182"/>
      <c r="AC40" s="255"/>
      <c r="AD40" s="255"/>
      <c r="AE40" s="255"/>
      <c r="AF40" s="255"/>
      <c r="AG40" s="255"/>
      <c r="AH40" s="255"/>
      <c r="AI40" s="255"/>
      <c r="AJ40" s="255"/>
      <c r="AK40" s="255"/>
      <c r="AL40" s="255"/>
      <c r="AM40" s="255"/>
      <c r="AN40" s="255"/>
      <c r="AO40" s="255"/>
      <c r="AP40" s="112"/>
      <c r="AQ40" s="112"/>
      <c r="AR40" s="112" t="str">
        <f t="shared" si="5"/>
        <v/>
      </c>
      <c r="AS40" s="112" t="str">
        <f t="shared" si="5"/>
        <v/>
      </c>
      <c r="AT40" s="4" t="str">
        <f t="shared" si="6"/>
        <v/>
      </c>
      <c r="AV40" s="25" t="str">
        <f>IF(G40="","",+"          ["&amp;TRIM(G40)&amp;"] ["&amp;TRIM(I40)&amp;"]"&amp;IF(H40="","","("&amp;H40&amp;")")&amp;" "&amp;TRIM(J40)&amp;IF(G68="","",","))</f>
        <v/>
      </c>
      <c r="AW40" s="25"/>
      <c r="AY40" s="102" t="str">
        <f t="shared" si="8"/>
        <v/>
      </c>
    </row>
    <row r="41" spans="2:51" ht="12.75">
      <c r="B41" s="18" t="str">
        <f t="shared" si="10"/>
        <v/>
      </c>
      <c r="C41" s="4"/>
      <c r="D41" s="4"/>
      <c r="E41" s="4"/>
      <c r="G41" s="4" t="str">
        <f t="shared" si="13"/>
        <v/>
      </c>
      <c r="H41" s="97" t="str">
        <f t="shared" si="12"/>
        <v/>
      </c>
      <c r="I41" s="4" t="str">
        <f t="shared" si="2"/>
        <v/>
      </c>
      <c r="J41" s="4" t="str">
        <f t="shared" si="3"/>
        <v/>
      </c>
      <c r="K41" s="114"/>
      <c r="L41" s="4"/>
      <c r="M41" s="68"/>
      <c r="N41" s="70"/>
      <c r="O41" s="24"/>
      <c r="P41" s="24"/>
      <c r="Q41" s="98" t="str">
        <f t="shared" si="4"/>
        <v/>
      </c>
      <c r="R41" s="124"/>
      <c r="S41" s="114"/>
      <c r="T41" s="121"/>
      <c r="U41" s="119"/>
      <c r="V41" s="119"/>
      <c r="W41" s="115"/>
      <c r="X41" s="115"/>
      <c r="Y41" s="121"/>
      <c r="Z41" s="114" t="str">
        <f t="shared" si="9"/>
        <v/>
      </c>
      <c r="AA41" s="114" t="str">
        <f t="shared" si="11"/>
        <v/>
      </c>
      <c r="AB41" s="182"/>
      <c r="AC41" s="255"/>
      <c r="AD41" s="255"/>
      <c r="AE41" s="255"/>
      <c r="AF41" s="255"/>
      <c r="AG41" s="255"/>
      <c r="AH41" s="255"/>
      <c r="AI41" s="255"/>
      <c r="AJ41" s="255"/>
      <c r="AK41" s="255"/>
      <c r="AL41" s="255"/>
      <c r="AM41" s="255"/>
      <c r="AN41" s="255"/>
      <c r="AO41" s="255"/>
      <c r="AP41" s="112"/>
      <c r="AQ41" s="112"/>
      <c r="AR41" s="112" t="str">
        <f t="shared" si="5"/>
        <v/>
      </c>
      <c r="AS41" s="112" t="str">
        <f t="shared" si="5"/>
        <v/>
      </c>
      <c r="AT41" s="4" t="str">
        <f t="shared" si="6"/>
        <v/>
      </c>
      <c r="AV41" s="25" t="str">
        <f>IF(G41="","",+"          ["&amp;TRIM(G41)&amp;"] ["&amp;TRIM(I41)&amp;"]"&amp;IF(H41="","","("&amp;H41&amp;")")&amp;" "&amp;TRIM(J41)&amp;IF(G42="","",","))</f>
        <v/>
      </c>
      <c r="AW41" s="25"/>
      <c r="AY41" s="102" t="str">
        <f t="shared" si="8"/>
        <v/>
      </c>
    </row>
    <row r="42" spans="2:51" ht="12.75">
      <c r="B42" s="18" t="str">
        <f t="shared" si="10"/>
        <v/>
      </c>
      <c r="C42" s="4"/>
      <c r="D42" s="4"/>
      <c r="E42" s="4"/>
      <c r="G42" s="4" t="str">
        <f t="shared" si="13"/>
        <v/>
      </c>
      <c r="H42" s="97" t="str">
        <f t="shared" si="12"/>
        <v/>
      </c>
      <c r="I42" s="4" t="str">
        <f t="shared" si="2"/>
        <v/>
      </c>
      <c r="J42" s="4" t="str">
        <f>IF(C42=0,"",(IF(ISERROR(VLOOKUP(G42,$D$120:$D$127,1,FALSE)),""," NOT")&amp;" NULL"))</f>
        <v/>
      </c>
      <c r="K42" s="114"/>
      <c r="L42" s="4"/>
      <c r="M42" s="68"/>
      <c r="N42" s="70"/>
      <c r="O42" s="24"/>
      <c r="P42" s="24"/>
      <c r="Q42" s="98" t="str">
        <f t="shared" si="4"/>
        <v/>
      </c>
      <c r="R42" s="124"/>
      <c r="S42" s="114"/>
      <c r="T42" s="121"/>
      <c r="U42" s="119"/>
      <c r="V42" s="119"/>
      <c r="W42" s="115"/>
      <c r="X42" s="115"/>
      <c r="Y42" s="121"/>
      <c r="Z42" s="114" t="str">
        <f t="shared" si="9"/>
        <v/>
      </c>
      <c r="AA42" s="114" t="str">
        <f t="shared" si="11"/>
        <v/>
      </c>
      <c r="AB42" s="182"/>
      <c r="AC42" s="255"/>
      <c r="AD42" s="255"/>
      <c r="AE42" s="255"/>
      <c r="AF42" s="255"/>
      <c r="AG42" s="255"/>
      <c r="AH42" s="255"/>
      <c r="AI42" s="255"/>
      <c r="AJ42" s="255"/>
      <c r="AK42" s="255"/>
      <c r="AL42" s="255"/>
      <c r="AM42" s="255"/>
      <c r="AN42" s="255"/>
      <c r="AO42" s="255"/>
      <c r="AP42" s="112"/>
      <c r="AQ42" s="112"/>
      <c r="AR42" s="112" t="str">
        <f t="shared" si="5"/>
        <v/>
      </c>
      <c r="AS42" s="112" t="str">
        <f t="shared" si="5"/>
        <v/>
      </c>
      <c r="AT42" s="4" t="str">
        <f t="shared" si="6"/>
        <v/>
      </c>
      <c r="AV42" s="25" t="str">
        <f>IF(G42="","",+"          ["&amp;TRIM(G42)&amp;"] ["&amp;TRIM(I42)&amp;"]"&amp;IF(H42="","","("&amp;H42&amp;")")&amp;" "&amp;TRIM(J42)&amp;IF(G45="","",","))</f>
        <v/>
      </c>
      <c r="AW42" s="25"/>
      <c r="AY42" s="102" t="str">
        <f t="shared" si="8"/>
        <v/>
      </c>
    </row>
    <row r="43" spans="2:51" ht="12.75">
      <c r="B43" s="18" t="str">
        <f t="shared" si="10"/>
        <v/>
      </c>
      <c r="C43" s="4"/>
      <c r="D43" s="4"/>
      <c r="E43" s="4"/>
      <c r="G43" s="4" t="str">
        <f t="shared" si="13"/>
        <v/>
      </c>
      <c r="H43" s="97" t="str">
        <f t="shared" si="12"/>
        <v/>
      </c>
      <c r="I43" s="4" t="str">
        <f t="shared" si="2"/>
        <v/>
      </c>
      <c r="J43" s="4" t="str">
        <f t="shared" si="3"/>
        <v/>
      </c>
      <c r="K43" s="114"/>
      <c r="L43" s="4"/>
      <c r="M43" s="68"/>
      <c r="N43" s="70"/>
      <c r="O43" s="24"/>
      <c r="P43" s="24"/>
      <c r="Q43" s="98" t="str">
        <f t="shared" si="4"/>
        <v/>
      </c>
      <c r="R43" s="124"/>
      <c r="S43" s="114"/>
      <c r="T43" s="121"/>
      <c r="U43" s="119"/>
      <c r="V43" s="119"/>
      <c r="W43" s="115"/>
      <c r="X43" s="115"/>
      <c r="Y43" s="121"/>
      <c r="Z43" s="114" t="str">
        <f t="shared" si="9"/>
        <v/>
      </c>
      <c r="AA43" s="114" t="str">
        <f t="shared" si="11"/>
        <v/>
      </c>
      <c r="AB43" s="182"/>
      <c r="AC43" s="255"/>
      <c r="AD43" s="255"/>
      <c r="AE43" s="255"/>
      <c r="AF43" s="255"/>
      <c r="AG43" s="255"/>
      <c r="AH43" s="255"/>
      <c r="AI43" s="255"/>
      <c r="AJ43" s="255"/>
      <c r="AK43" s="255"/>
      <c r="AL43" s="255"/>
      <c r="AM43" s="255"/>
      <c r="AN43" s="255"/>
      <c r="AO43" s="255"/>
      <c r="AP43" s="112"/>
      <c r="AQ43" s="112"/>
      <c r="AR43" s="112" t="str">
        <f t="shared" si="5"/>
        <v/>
      </c>
      <c r="AS43" s="112" t="str">
        <f t="shared" si="5"/>
        <v/>
      </c>
      <c r="AT43" s="4" t="str">
        <f t="shared" si="6"/>
        <v/>
      </c>
      <c r="AV43" s="25" t="str">
        <f>IF(G43="","",+"          ["&amp;TRIM(G43)&amp;"] ["&amp;TRIM(I43)&amp;"]"&amp;IF(H43="","","("&amp;H43&amp;")")&amp;" "&amp;TRIM(J43)&amp;IF(G44="","",","))</f>
        <v/>
      </c>
      <c r="AW43" s="25"/>
      <c r="AY43" s="102" t="str">
        <f t="shared" si="8"/>
        <v/>
      </c>
    </row>
    <row r="44" spans="2:51" ht="12.75">
      <c r="B44" s="18" t="str">
        <f t="shared" si="10"/>
        <v/>
      </c>
      <c r="C44" s="4"/>
      <c r="D44" s="4"/>
      <c r="E44" s="4"/>
      <c r="G44" s="4" t="str">
        <f t="shared" si="13"/>
        <v/>
      </c>
      <c r="H44" s="97" t="str">
        <f t="shared" si="12"/>
        <v/>
      </c>
      <c r="I44" s="4" t="str">
        <f t="shared" si="2"/>
        <v/>
      </c>
      <c r="J44" s="4" t="str">
        <f t="shared" si="3"/>
        <v/>
      </c>
      <c r="K44" s="114"/>
      <c r="L44" s="4"/>
      <c r="M44" s="68"/>
      <c r="N44" s="70"/>
      <c r="O44" s="24"/>
      <c r="P44" s="24"/>
      <c r="Q44" s="98" t="str">
        <f t="shared" si="4"/>
        <v/>
      </c>
      <c r="R44" s="124"/>
      <c r="S44" s="114"/>
      <c r="T44" s="121"/>
      <c r="U44" s="119"/>
      <c r="V44" s="119"/>
      <c r="W44" s="115"/>
      <c r="X44" s="115"/>
      <c r="Y44" s="121"/>
      <c r="Z44" s="114" t="str">
        <f t="shared" si="9"/>
        <v/>
      </c>
      <c r="AA44" s="114" t="str">
        <f t="shared" si="11"/>
        <v/>
      </c>
      <c r="AB44" s="182"/>
      <c r="AC44" s="255"/>
      <c r="AD44" s="255"/>
      <c r="AE44" s="255"/>
      <c r="AF44" s="255"/>
      <c r="AG44" s="255"/>
      <c r="AH44" s="255"/>
      <c r="AI44" s="255"/>
      <c r="AJ44" s="255"/>
      <c r="AK44" s="255"/>
      <c r="AL44" s="255"/>
      <c r="AM44" s="255"/>
      <c r="AN44" s="255"/>
      <c r="AO44" s="255"/>
      <c r="AP44" s="112"/>
      <c r="AQ44" s="112"/>
      <c r="AR44" s="112" t="str">
        <f t="shared" si="5"/>
        <v/>
      </c>
      <c r="AS44" s="112" t="str">
        <f t="shared" si="5"/>
        <v/>
      </c>
      <c r="AT44" s="4" t="str">
        <f t="shared" si="6"/>
        <v/>
      </c>
      <c r="AV44" s="25" t="str">
        <f>IF(G44="","",+"          ["&amp;TRIM(G44)&amp;"] ["&amp;TRIM(I44)&amp;"]"&amp;IF(H44="","","("&amp;H44&amp;")")&amp;" "&amp;TRIM(J44)&amp;IF(G45="","",","))</f>
        <v/>
      </c>
      <c r="AW44" s="25"/>
      <c r="AY44" s="102" t="str">
        <f t="shared" si="8"/>
        <v/>
      </c>
    </row>
    <row r="45" spans="2:51" ht="12.75">
      <c r="B45" s="18" t="str">
        <f t="shared" si="10"/>
        <v/>
      </c>
      <c r="C45" s="4"/>
      <c r="D45" s="4"/>
      <c r="E45" s="4"/>
      <c r="G45" s="4" t="str">
        <f t="shared" si="13"/>
        <v/>
      </c>
      <c r="H45" s="97" t="str">
        <f t="shared" si="12"/>
        <v/>
      </c>
      <c r="I45" s="4" t="str">
        <f t="shared" si="2"/>
        <v/>
      </c>
      <c r="J45" s="4" t="str">
        <f t="shared" si="3"/>
        <v/>
      </c>
      <c r="K45" s="114"/>
      <c r="L45" s="4"/>
      <c r="M45" s="68"/>
      <c r="N45" s="70"/>
      <c r="O45" s="24"/>
      <c r="P45" s="24"/>
      <c r="Q45" s="98" t="str">
        <f t="shared" si="4"/>
        <v/>
      </c>
      <c r="R45" s="124"/>
      <c r="S45" s="114"/>
      <c r="T45" s="121"/>
      <c r="U45" s="119"/>
      <c r="V45" s="119"/>
      <c r="W45" s="115"/>
      <c r="X45" s="115"/>
      <c r="Y45" s="121"/>
      <c r="Z45" s="114" t="str">
        <f t="shared" si="9"/>
        <v/>
      </c>
      <c r="AA45" s="114" t="str">
        <f t="shared" si="11"/>
        <v/>
      </c>
      <c r="AB45" s="182"/>
      <c r="AC45" s="255"/>
      <c r="AD45" s="255"/>
      <c r="AE45" s="255"/>
      <c r="AF45" s="255"/>
      <c r="AG45" s="255"/>
      <c r="AH45" s="255"/>
      <c r="AI45" s="255"/>
      <c r="AJ45" s="255"/>
      <c r="AK45" s="255"/>
      <c r="AL45" s="255"/>
      <c r="AM45" s="255"/>
      <c r="AN45" s="255"/>
      <c r="AO45" s="255"/>
      <c r="AP45" s="112"/>
      <c r="AQ45" s="112"/>
      <c r="AR45" s="112" t="str">
        <f t="shared" si="5"/>
        <v/>
      </c>
      <c r="AS45" s="112" t="str">
        <f t="shared" si="5"/>
        <v/>
      </c>
      <c r="AT45" s="4" t="str">
        <f t="shared" si="6"/>
        <v/>
      </c>
      <c r="AV45" s="25" t="str">
        <f>IF(G45="","",+"          ["&amp;TRIM(G45)&amp;"] ["&amp;TRIM(I45)&amp;"]"&amp;IF(H45="","","("&amp;H45&amp;")")&amp;" "&amp;TRIM(J45)&amp;IF(G54="","",","))</f>
        <v/>
      </c>
      <c r="AW45" s="25"/>
      <c r="AY45" s="102" t="str">
        <f t="shared" si="8"/>
        <v/>
      </c>
    </row>
    <row r="46" spans="2:51" ht="12.75">
      <c r="B46" s="18" t="str">
        <f t="shared" si="10"/>
        <v/>
      </c>
      <c r="C46" s="4"/>
      <c r="D46" s="4"/>
      <c r="E46" s="4"/>
      <c r="G46" s="4" t="str">
        <f>SUBSTITUTE(SUBSTITUTE(SUBSTITUTE(SUBSTITUTE(SUBSTITUTE(SUBSTITUTE(SUBSTITUTE(SUBSTITUTE(SUBSTITUTE(C46," ",""),".",""),"#","No"),"%",""),"(",""),"*",""),"-",""),"/",""),")","")</f>
        <v/>
      </c>
      <c r="H46" s="97" t="str">
        <f t="shared" si="12"/>
        <v/>
      </c>
      <c r="I46" s="4" t="str">
        <f>IF(E46=0,"",+E46)</f>
        <v/>
      </c>
      <c r="J46" s="4" t="str">
        <f>IF(C46=0,"",(IF(ISERROR(VLOOKUP(G46,$D$120:$D$127,1,FALSE)),""," NOT")&amp;" NULL"))</f>
        <v/>
      </c>
      <c r="K46" s="114"/>
      <c r="L46" s="4"/>
      <c r="M46" s="68"/>
      <c r="N46" s="70"/>
      <c r="O46" s="24"/>
      <c r="P46" s="24"/>
      <c r="Q46" s="98" t="str">
        <f>IF(M46=0,"",ROW())</f>
        <v/>
      </c>
      <c r="R46" s="124"/>
      <c r="S46" s="114"/>
      <c r="T46" s="121"/>
      <c r="U46" s="119"/>
      <c r="V46" s="119"/>
      <c r="W46" s="115"/>
      <c r="X46" s="115"/>
      <c r="Y46" s="121"/>
      <c r="Z46" s="114" t="str">
        <f t="shared" si="9"/>
        <v/>
      </c>
      <c r="AA46" s="114" t="str">
        <f t="shared" si="11"/>
        <v/>
      </c>
      <c r="AB46" s="182"/>
      <c r="AC46" s="255"/>
      <c r="AD46" s="255"/>
      <c r="AE46" s="255"/>
      <c r="AF46" s="255"/>
      <c r="AG46" s="255"/>
      <c r="AH46" s="255"/>
      <c r="AI46" s="255"/>
      <c r="AJ46" s="255"/>
      <c r="AK46" s="255"/>
      <c r="AL46" s="255"/>
      <c r="AM46" s="255"/>
      <c r="AN46" s="255"/>
      <c r="AO46" s="255"/>
      <c r="AP46" s="112"/>
      <c r="AQ46" s="112"/>
      <c r="AR46" s="112" t="str">
        <f t="shared" si="5"/>
        <v/>
      </c>
      <c r="AS46" s="112" t="str">
        <f t="shared" si="5"/>
        <v/>
      </c>
      <c r="AT46" s="4" t="str">
        <f t="shared" si="6"/>
        <v/>
      </c>
      <c r="AV46" s="25" t="str">
        <f>IF(G46="","",+"          ["&amp;TRIM(G46)&amp;"] ["&amp;TRIM(I46)&amp;"]"&amp;IF(H46="","","("&amp;H46&amp;")")&amp;" "&amp;TRIM(J46)&amp;IF(G47="","",","))</f>
        <v/>
      </c>
      <c r="AW46" s="25"/>
      <c r="AY46" s="102" t="str">
        <f t="shared" si="8"/>
        <v/>
      </c>
    </row>
    <row r="47" spans="2:51" ht="12.75">
      <c r="B47" s="18" t="str">
        <f t="shared" si="10"/>
        <v/>
      </c>
      <c r="C47" s="4"/>
      <c r="D47" s="4"/>
      <c r="E47" s="4"/>
      <c r="G47" s="4" t="str">
        <f>SUBSTITUTE(SUBSTITUTE(SUBSTITUTE(SUBSTITUTE(SUBSTITUTE(SUBSTITUTE(SUBSTITUTE(SUBSTITUTE(SUBSTITUTE(C47," ",""),".",""),"#","No"),"%",""),"(",""),"*",""),"-",""),"/",""),")","")</f>
        <v/>
      </c>
      <c r="H47" s="97" t="str">
        <f t="shared" si="12"/>
        <v/>
      </c>
      <c r="I47" s="4" t="str">
        <f>IF(E47=0,"",+E47)</f>
        <v/>
      </c>
      <c r="J47" s="4" t="str">
        <f>IF(C47=0,"",(IF(ISERROR(VLOOKUP(G47,$D$120:$D$127,1,FALSE)),""," NOT")&amp;" NULL"))</f>
        <v/>
      </c>
      <c r="K47" s="114"/>
      <c r="L47" s="4"/>
      <c r="M47" s="68"/>
      <c r="N47" s="70"/>
      <c r="O47" s="24"/>
      <c r="P47" s="24"/>
      <c r="Q47" s="98" t="str">
        <f>IF(M47=0,"",ROW())</f>
        <v/>
      </c>
      <c r="R47" s="124"/>
      <c r="S47" s="114"/>
      <c r="T47" s="121"/>
      <c r="U47" s="119"/>
      <c r="V47" s="119"/>
      <c r="W47" s="115"/>
      <c r="X47" s="115"/>
      <c r="Y47" s="121"/>
      <c r="Z47" s="114" t="str">
        <f t="shared" si="9"/>
        <v/>
      </c>
      <c r="AA47" s="114" t="str">
        <f t="shared" si="11"/>
        <v/>
      </c>
      <c r="AB47" s="182"/>
      <c r="AC47" s="255"/>
      <c r="AD47" s="255"/>
      <c r="AE47" s="255"/>
      <c r="AF47" s="255"/>
      <c r="AG47" s="255"/>
      <c r="AH47" s="255"/>
      <c r="AI47" s="255"/>
      <c r="AJ47" s="255"/>
      <c r="AK47" s="255"/>
      <c r="AL47" s="255"/>
      <c r="AM47" s="255"/>
      <c r="AN47" s="255"/>
      <c r="AO47" s="255"/>
      <c r="AP47" s="112"/>
      <c r="AQ47" s="112"/>
      <c r="AR47" s="112" t="str">
        <f t="shared" si="5"/>
        <v/>
      </c>
      <c r="AS47" s="112" t="str">
        <f t="shared" si="5"/>
        <v/>
      </c>
      <c r="AT47" s="4" t="str">
        <f t="shared" si="6"/>
        <v/>
      </c>
      <c r="AV47" s="25" t="str">
        <f>IF(G47="","",+"          ["&amp;TRIM(G47)&amp;"] ["&amp;TRIM(I47)&amp;"]"&amp;IF(H47="","","("&amp;H47&amp;")")&amp;" "&amp;TRIM(J47)&amp;IF(G48="","",","))</f>
        <v/>
      </c>
      <c r="AW47" s="25"/>
      <c r="AY47" s="102" t="str">
        <f t="shared" si="8"/>
        <v/>
      </c>
    </row>
    <row r="48" spans="2:51" ht="12.75">
      <c r="B48" s="18" t="str">
        <f t="shared" si="10"/>
        <v/>
      </c>
      <c r="C48" s="4"/>
      <c r="D48" s="4"/>
      <c r="E48" s="4"/>
      <c r="G48" s="4" t="str">
        <f>SUBSTITUTE(SUBSTITUTE(SUBSTITUTE(SUBSTITUTE(SUBSTITUTE(SUBSTITUTE(SUBSTITUTE(SUBSTITUTE(SUBSTITUTE(C48," ",""),".",""),"#","No"),"%",""),"(",""),"*",""),"-",""),"/",""),")","")</f>
        <v/>
      </c>
      <c r="H48" s="97" t="str">
        <f t="shared" si="12"/>
        <v/>
      </c>
      <c r="I48" s="4" t="str">
        <f>IF(E48=0,"",+E48)</f>
        <v/>
      </c>
      <c r="J48" s="4" t="str">
        <f>IF(C48=0,"",(IF(ISERROR(VLOOKUP(G48,$D$120:$D$127,1,FALSE)),""," NOT")&amp;" NULL"))</f>
        <v/>
      </c>
      <c r="K48" s="114"/>
      <c r="L48" s="4"/>
      <c r="M48" s="68"/>
      <c r="N48" s="70"/>
      <c r="O48" s="24"/>
      <c r="P48" s="24"/>
      <c r="Q48" s="98" t="str">
        <f>IF(M48=0,"",ROW())</f>
        <v/>
      </c>
      <c r="R48" s="124"/>
      <c r="S48" s="114"/>
      <c r="T48" s="121"/>
      <c r="U48" s="119"/>
      <c r="V48" s="119"/>
      <c r="W48" s="115"/>
      <c r="X48" s="115"/>
      <c r="Y48" s="121"/>
      <c r="Z48" s="114" t="str">
        <f t="shared" si="9"/>
        <v/>
      </c>
      <c r="AA48" s="114" t="str">
        <f t="shared" si="11"/>
        <v/>
      </c>
      <c r="AB48" s="182"/>
      <c r="AC48" s="255"/>
      <c r="AD48" s="255"/>
      <c r="AE48" s="255"/>
      <c r="AF48" s="255"/>
      <c r="AG48" s="255"/>
      <c r="AH48" s="255"/>
      <c r="AI48" s="255"/>
      <c r="AJ48" s="255"/>
      <c r="AK48" s="255"/>
      <c r="AL48" s="255"/>
      <c r="AM48" s="255"/>
      <c r="AN48" s="255"/>
      <c r="AO48" s="255"/>
      <c r="AP48" s="112"/>
      <c r="AQ48" s="112"/>
      <c r="AR48" s="112" t="str">
        <f t="shared" ref="AR48:AS79" si="14">IF(O48=0,"",ROW())</f>
        <v/>
      </c>
      <c r="AS48" s="112" t="str">
        <f t="shared" si="14"/>
        <v/>
      </c>
      <c r="AT48" s="4" t="str">
        <f t="shared" ref="AT48:AT79" si="15">IF(C48="","",C48&amp;IF(B49="","",","))</f>
        <v/>
      </c>
      <c r="AV48" s="25" t="str">
        <f>IF(G48="","",+"          ["&amp;TRIM(G48)&amp;"] ["&amp;TRIM(I48)&amp;"]"&amp;IF(H48="","","("&amp;H48&amp;")")&amp;" "&amp;TRIM(J48)&amp;IF(G96="","",","))</f>
        <v/>
      </c>
      <c r="AW48" s="25"/>
      <c r="AY48" s="102" t="str">
        <f t="shared" si="8"/>
        <v/>
      </c>
    </row>
    <row r="49" spans="2:51" ht="12.75">
      <c r="B49" s="18" t="str">
        <f t="shared" si="10"/>
        <v/>
      </c>
      <c r="C49" s="4"/>
      <c r="D49" s="4"/>
      <c r="E49" s="4"/>
      <c r="G49" s="4" t="str">
        <f>SUBSTITUTE(SUBSTITUTE(SUBSTITUTE(SUBSTITUTE(SUBSTITUTE(SUBSTITUTE(SUBSTITUTE(SUBSTITUTE(SUBSTITUTE(C49," ",""),".",""),"#","No"),"%",""),"(",""),"*",""),"-",""),"/",""),")","")</f>
        <v/>
      </c>
      <c r="H49" s="97" t="str">
        <f t="shared" si="12"/>
        <v/>
      </c>
      <c r="I49" s="4" t="str">
        <f>IF(E49=0,"",+E49)</f>
        <v/>
      </c>
      <c r="J49" s="4" t="str">
        <f>IF(C49=0,"",(IF(ISERROR(VLOOKUP(G49,$D$120:$D$127,1,FALSE)),""," NOT")&amp;" NULL"))</f>
        <v/>
      </c>
      <c r="K49" s="114"/>
      <c r="L49" s="4"/>
      <c r="M49" s="68"/>
      <c r="N49" s="70"/>
      <c r="O49" s="24"/>
      <c r="P49" s="24"/>
      <c r="Q49" s="98" t="str">
        <f>IF(M49=0,"",ROW())</f>
        <v/>
      </c>
      <c r="R49" s="124"/>
      <c r="S49" s="114"/>
      <c r="T49" s="121"/>
      <c r="U49" s="119"/>
      <c r="V49" s="119"/>
      <c r="W49" s="115"/>
      <c r="X49" s="115"/>
      <c r="Y49" s="121"/>
      <c r="Z49" s="114" t="str">
        <f t="shared" si="9"/>
        <v/>
      </c>
      <c r="AA49" s="114" t="str">
        <f t="shared" si="11"/>
        <v/>
      </c>
      <c r="AB49" s="182"/>
      <c r="AC49" s="255"/>
      <c r="AD49" s="255"/>
      <c r="AE49" s="255"/>
      <c r="AF49" s="255"/>
      <c r="AG49" s="255"/>
      <c r="AH49" s="255"/>
      <c r="AI49" s="255"/>
      <c r="AJ49" s="255"/>
      <c r="AK49" s="255"/>
      <c r="AL49" s="255"/>
      <c r="AM49" s="255"/>
      <c r="AN49" s="255"/>
      <c r="AO49" s="255"/>
      <c r="AP49" s="112"/>
      <c r="AQ49" s="112"/>
      <c r="AR49" s="112" t="str">
        <f t="shared" si="14"/>
        <v/>
      </c>
      <c r="AS49" s="112" t="str">
        <f t="shared" si="14"/>
        <v/>
      </c>
      <c r="AT49" s="4" t="str">
        <f t="shared" si="15"/>
        <v/>
      </c>
      <c r="AV49" s="25" t="str">
        <f>IF(G49="","",+"          ["&amp;TRIM(G49)&amp;"] ["&amp;TRIM(I49)&amp;"]"&amp;IF(H49="","","("&amp;H49&amp;")")&amp;" "&amp;TRIM(J49)&amp;IF(G95="","",","))</f>
        <v/>
      </c>
      <c r="AW49" s="25"/>
      <c r="AY49" s="102" t="str">
        <f t="shared" si="8"/>
        <v/>
      </c>
    </row>
    <row r="50" spans="2:51" ht="12.75">
      <c r="B50" s="18" t="str">
        <f t="shared" si="10"/>
        <v/>
      </c>
      <c r="C50" s="4"/>
      <c r="D50" s="4"/>
      <c r="E50" s="4"/>
      <c r="G50" s="4" t="str">
        <f t="shared" ref="G50:G93" si="16">SUBSTITUTE(SUBSTITUTE(SUBSTITUTE(SUBSTITUTE(SUBSTITUTE(SUBSTITUTE(SUBSTITUTE(SUBSTITUTE(SUBSTITUTE(C50," ",""),".",""),"#","No"),"%",""),"(",""),"*",""),"-",""),"/",""),")","")</f>
        <v/>
      </c>
      <c r="H50" s="97" t="str">
        <f t="shared" si="12"/>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c r="T50" s="121"/>
      <c r="U50" s="119"/>
      <c r="V50" s="119"/>
      <c r="W50" s="115"/>
      <c r="X50" s="115"/>
      <c r="Y50" s="121"/>
      <c r="Z50" s="114" t="str">
        <f t="shared" si="9"/>
        <v/>
      </c>
      <c r="AA50" s="114" t="str">
        <f t="shared" si="11"/>
        <v/>
      </c>
      <c r="AB50" s="182"/>
      <c r="AC50" s="255"/>
      <c r="AD50" s="255"/>
      <c r="AE50" s="255"/>
      <c r="AF50" s="255"/>
      <c r="AG50" s="255"/>
      <c r="AH50" s="255"/>
      <c r="AI50" s="255"/>
      <c r="AJ50" s="255"/>
      <c r="AK50" s="255"/>
      <c r="AL50" s="255"/>
      <c r="AM50" s="255"/>
      <c r="AN50" s="255"/>
      <c r="AO50" s="255"/>
      <c r="AP50" s="112"/>
      <c r="AQ50" s="112"/>
      <c r="AR50" s="112" t="str">
        <f t="shared" si="14"/>
        <v/>
      </c>
      <c r="AS50" s="112" t="str">
        <f t="shared" si="14"/>
        <v/>
      </c>
      <c r="AT50" s="4" t="str">
        <f t="shared" si="15"/>
        <v/>
      </c>
      <c r="AV50" s="25" t="str">
        <f>IF(G50="","",+"          ["&amp;TRIM(G50)&amp;"] ["&amp;TRIM(I50)&amp;"]"&amp;IF(H50="","","("&amp;H50&amp;")")&amp;" "&amp;TRIM(J50)&amp;IF(G51="","",","))</f>
        <v/>
      </c>
      <c r="AW50" s="25"/>
      <c r="AY50" s="102" t="str">
        <f t="shared" si="8"/>
        <v/>
      </c>
    </row>
    <row r="51" spans="2:51" ht="12.75">
      <c r="B51" s="18" t="str">
        <f t="shared" si="10"/>
        <v/>
      </c>
      <c r="C51" s="4"/>
      <c r="D51" s="4"/>
      <c r="E51" s="4"/>
      <c r="G51" s="4" t="str">
        <f t="shared" si="16"/>
        <v/>
      </c>
      <c r="H51" s="97" t="str">
        <f t="shared" si="12"/>
        <v/>
      </c>
      <c r="I51" s="4" t="str">
        <f t="shared" si="17"/>
        <v/>
      </c>
      <c r="J51" s="4" t="str">
        <f t="shared" si="18"/>
        <v/>
      </c>
      <c r="K51" s="114"/>
      <c r="L51" s="4"/>
      <c r="M51" s="68"/>
      <c r="N51" s="70"/>
      <c r="O51" s="24"/>
      <c r="P51" s="24"/>
      <c r="Q51" s="98" t="str">
        <f t="shared" si="19"/>
        <v/>
      </c>
      <c r="R51" s="124"/>
      <c r="S51" s="114"/>
      <c r="T51" s="121"/>
      <c r="U51" s="119"/>
      <c r="V51" s="119"/>
      <c r="W51" s="115"/>
      <c r="X51" s="115"/>
      <c r="Y51" s="121"/>
      <c r="Z51" s="114" t="str">
        <f t="shared" si="9"/>
        <v/>
      </c>
      <c r="AA51" s="114" t="str">
        <f t="shared" si="11"/>
        <v/>
      </c>
      <c r="AB51" s="182"/>
      <c r="AC51" s="255"/>
      <c r="AD51" s="255"/>
      <c r="AE51" s="255"/>
      <c r="AF51" s="255"/>
      <c r="AG51" s="255"/>
      <c r="AH51" s="255"/>
      <c r="AI51" s="255"/>
      <c r="AJ51" s="255"/>
      <c r="AK51" s="255"/>
      <c r="AL51" s="255"/>
      <c r="AM51" s="255"/>
      <c r="AN51" s="255"/>
      <c r="AO51" s="255"/>
      <c r="AP51" s="112"/>
      <c r="AQ51" s="112"/>
      <c r="AR51" s="112" t="str">
        <f t="shared" si="14"/>
        <v/>
      </c>
      <c r="AS51" s="112" t="str">
        <f t="shared" si="14"/>
        <v/>
      </c>
      <c r="AT51" s="4" t="str">
        <f t="shared" si="15"/>
        <v/>
      </c>
      <c r="AV51" s="25" t="str">
        <f>IF(G51="","",+"          ["&amp;TRIM(G51)&amp;"] ["&amp;TRIM(I51)&amp;"]"&amp;IF(H51="","","("&amp;H51&amp;")")&amp;" "&amp;TRIM(J51)&amp;IF(G54="","",","))</f>
        <v/>
      </c>
      <c r="AW51" s="25"/>
      <c r="AY51" s="102" t="str">
        <f t="shared" si="8"/>
        <v/>
      </c>
    </row>
    <row r="52" spans="2:51" ht="12.75">
      <c r="B52" s="18" t="str">
        <f t="shared" si="10"/>
        <v/>
      </c>
      <c r="C52" s="4"/>
      <c r="D52" s="4"/>
      <c r="E52" s="4"/>
      <c r="G52" s="4" t="str">
        <f t="shared" si="16"/>
        <v/>
      </c>
      <c r="H52" s="97" t="str">
        <f t="shared" si="12"/>
        <v/>
      </c>
      <c r="I52" s="4" t="str">
        <f t="shared" si="17"/>
        <v/>
      </c>
      <c r="J52" s="4" t="str">
        <f t="shared" si="18"/>
        <v/>
      </c>
      <c r="K52" s="114"/>
      <c r="L52" s="4"/>
      <c r="M52" s="68"/>
      <c r="N52" s="70"/>
      <c r="O52" s="24"/>
      <c r="P52" s="24"/>
      <c r="Q52" s="98" t="str">
        <f t="shared" si="19"/>
        <v/>
      </c>
      <c r="R52" s="124"/>
      <c r="S52" s="114"/>
      <c r="T52" s="121"/>
      <c r="U52" s="119"/>
      <c r="V52" s="119"/>
      <c r="W52" s="115"/>
      <c r="X52" s="115"/>
      <c r="Y52" s="121"/>
      <c r="Z52" s="114" t="str">
        <f t="shared" si="9"/>
        <v/>
      </c>
      <c r="AA52" s="114" t="str">
        <f t="shared" si="11"/>
        <v/>
      </c>
      <c r="AB52" s="182"/>
      <c r="AC52" s="255"/>
      <c r="AD52" s="255"/>
      <c r="AE52" s="255"/>
      <c r="AF52" s="255"/>
      <c r="AG52" s="255"/>
      <c r="AH52" s="255"/>
      <c r="AI52" s="255"/>
      <c r="AJ52" s="255"/>
      <c r="AK52" s="255"/>
      <c r="AL52" s="255"/>
      <c r="AM52" s="255"/>
      <c r="AN52" s="255"/>
      <c r="AO52" s="255"/>
      <c r="AP52" s="112"/>
      <c r="AQ52" s="112"/>
      <c r="AR52" s="112" t="str">
        <f t="shared" si="14"/>
        <v/>
      </c>
      <c r="AS52" s="112" t="str">
        <f t="shared" si="14"/>
        <v/>
      </c>
      <c r="AT52" s="4" t="str">
        <f t="shared" si="15"/>
        <v/>
      </c>
      <c r="AV52" s="25" t="str">
        <f>IF(G52="","",+"          ["&amp;TRIM(G52)&amp;"] ["&amp;TRIM(I52)&amp;"]"&amp;IF(H52="","","("&amp;H52&amp;")")&amp;" "&amp;TRIM(J52)&amp;IF(G53="","",","))</f>
        <v/>
      </c>
      <c r="AW52" s="25"/>
      <c r="AY52" s="102" t="str">
        <f t="shared" si="8"/>
        <v/>
      </c>
    </row>
    <row r="53" spans="2:51" ht="12.75">
      <c r="B53" s="18" t="str">
        <f t="shared" si="10"/>
        <v/>
      </c>
      <c r="C53" s="4"/>
      <c r="D53" s="4"/>
      <c r="E53" s="4"/>
      <c r="G53" s="4" t="str">
        <f t="shared" si="16"/>
        <v/>
      </c>
      <c r="H53" s="97" t="str">
        <f t="shared" si="12"/>
        <v/>
      </c>
      <c r="I53" s="4" t="str">
        <f t="shared" si="17"/>
        <v/>
      </c>
      <c r="J53" s="4" t="str">
        <f t="shared" si="18"/>
        <v/>
      </c>
      <c r="K53" s="114"/>
      <c r="L53" s="4"/>
      <c r="M53" s="68"/>
      <c r="N53" s="70"/>
      <c r="O53" s="24"/>
      <c r="P53" s="24"/>
      <c r="Q53" s="98" t="str">
        <f t="shared" si="19"/>
        <v/>
      </c>
      <c r="R53" s="124"/>
      <c r="S53" s="114"/>
      <c r="T53" s="121"/>
      <c r="U53" s="119"/>
      <c r="V53" s="119"/>
      <c r="W53" s="115"/>
      <c r="X53" s="115"/>
      <c r="Y53" s="121"/>
      <c r="Z53" s="114" t="str">
        <f t="shared" si="9"/>
        <v/>
      </c>
      <c r="AA53" s="114" t="str">
        <f t="shared" si="11"/>
        <v/>
      </c>
      <c r="AB53" s="182"/>
      <c r="AC53" s="255"/>
      <c r="AD53" s="255"/>
      <c r="AE53" s="255"/>
      <c r="AF53" s="255"/>
      <c r="AG53" s="255"/>
      <c r="AH53" s="255"/>
      <c r="AI53" s="255"/>
      <c r="AJ53" s="255"/>
      <c r="AK53" s="255"/>
      <c r="AL53" s="255"/>
      <c r="AM53" s="255"/>
      <c r="AN53" s="255"/>
      <c r="AO53" s="255"/>
      <c r="AP53" s="112"/>
      <c r="AQ53" s="112"/>
      <c r="AR53" s="112" t="str">
        <f t="shared" si="14"/>
        <v/>
      </c>
      <c r="AS53" s="112" t="str">
        <f t="shared" si="14"/>
        <v/>
      </c>
      <c r="AT53" s="4" t="str">
        <f t="shared" si="15"/>
        <v/>
      </c>
      <c r="AV53" s="25" t="str">
        <f>IF(G53="","",+"          ["&amp;TRIM(G53)&amp;"] ["&amp;TRIM(I53)&amp;"]"&amp;IF(H53="","","("&amp;H53&amp;")")&amp;" "&amp;TRIM(J53)&amp;IF(G54="","",","))</f>
        <v/>
      </c>
      <c r="AW53" s="25"/>
      <c r="AY53" s="102" t="str">
        <f t="shared" si="8"/>
        <v/>
      </c>
    </row>
    <row r="54" spans="2:51" ht="12.75">
      <c r="B54" s="18" t="str">
        <f t="shared" si="10"/>
        <v/>
      </c>
      <c r="C54" s="4"/>
      <c r="D54" s="4"/>
      <c r="E54" s="4"/>
      <c r="G54" s="4" t="str">
        <f t="shared" si="16"/>
        <v/>
      </c>
      <c r="H54" s="97" t="str">
        <f t="shared" si="12"/>
        <v/>
      </c>
      <c r="I54" s="4" t="str">
        <f t="shared" si="17"/>
        <v/>
      </c>
      <c r="J54" s="4" t="str">
        <f t="shared" si="18"/>
        <v/>
      </c>
      <c r="K54" s="114"/>
      <c r="L54" s="4"/>
      <c r="M54" s="68"/>
      <c r="N54" s="70"/>
      <c r="O54" s="24"/>
      <c r="P54" s="24"/>
      <c r="Q54" s="98" t="str">
        <f t="shared" si="19"/>
        <v/>
      </c>
      <c r="R54" s="124"/>
      <c r="S54" s="114"/>
      <c r="T54" s="121"/>
      <c r="U54" s="119"/>
      <c r="V54" s="119"/>
      <c r="W54" s="115"/>
      <c r="X54" s="115"/>
      <c r="Y54" s="121"/>
      <c r="Z54" s="114" t="str">
        <f t="shared" si="9"/>
        <v/>
      </c>
      <c r="AA54" s="114" t="str">
        <f t="shared" si="11"/>
        <v/>
      </c>
      <c r="AB54" s="182"/>
      <c r="AC54" s="255"/>
      <c r="AD54" s="255"/>
      <c r="AE54" s="255"/>
      <c r="AF54" s="255"/>
      <c r="AG54" s="255"/>
      <c r="AH54" s="255"/>
      <c r="AI54" s="255"/>
      <c r="AJ54" s="255"/>
      <c r="AK54" s="255"/>
      <c r="AL54" s="255"/>
      <c r="AM54" s="255"/>
      <c r="AN54" s="255"/>
      <c r="AO54" s="255"/>
      <c r="AP54" s="112"/>
      <c r="AQ54" s="112"/>
      <c r="AR54" s="112" t="str">
        <f t="shared" si="14"/>
        <v/>
      </c>
      <c r="AS54" s="112" t="str">
        <f t="shared" si="14"/>
        <v/>
      </c>
      <c r="AT54" s="4" t="str">
        <f t="shared" si="15"/>
        <v/>
      </c>
      <c r="AV54" s="25" t="str">
        <f>IF(G54="","",+"          ["&amp;TRIM(G54)&amp;"] ["&amp;TRIM(I54)&amp;"]"&amp;IF(H54="","","("&amp;H54&amp;")")&amp;" "&amp;TRIM(J54)&amp;IF(G63="","",","))</f>
        <v/>
      </c>
      <c r="AW54" s="25"/>
      <c r="AY54" s="102" t="str">
        <f t="shared" si="8"/>
        <v/>
      </c>
    </row>
    <row r="55" spans="2:51" ht="12.75">
      <c r="B55" s="18" t="str">
        <f t="shared" si="10"/>
        <v/>
      </c>
      <c r="C55" s="4"/>
      <c r="D55" s="4"/>
      <c r="E55" s="4"/>
      <c r="G55" s="4" t="str">
        <f t="shared" si="16"/>
        <v/>
      </c>
      <c r="H55" s="97" t="str">
        <f t="shared" si="12"/>
        <v/>
      </c>
      <c r="I55" s="4" t="str">
        <f t="shared" si="17"/>
        <v/>
      </c>
      <c r="J55" s="4" t="str">
        <f t="shared" si="18"/>
        <v/>
      </c>
      <c r="K55" s="114"/>
      <c r="L55" s="4"/>
      <c r="M55" s="68"/>
      <c r="N55" s="70"/>
      <c r="O55" s="24"/>
      <c r="P55" s="24"/>
      <c r="Q55" s="98" t="str">
        <f t="shared" si="19"/>
        <v/>
      </c>
      <c r="R55" s="124"/>
      <c r="S55" s="114"/>
      <c r="T55" s="121"/>
      <c r="U55" s="119"/>
      <c r="V55" s="119"/>
      <c r="W55" s="115"/>
      <c r="X55" s="115"/>
      <c r="Y55" s="121"/>
      <c r="Z55" s="114" t="str">
        <f t="shared" si="9"/>
        <v/>
      </c>
      <c r="AA55" s="114" t="str">
        <f t="shared" si="11"/>
        <v/>
      </c>
      <c r="AB55" s="182"/>
      <c r="AC55" s="255"/>
      <c r="AD55" s="255"/>
      <c r="AE55" s="255"/>
      <c r="AF55" s="255"/>
      <c r="AG55" s="255"/>
      <c r="AH55" s="255"/>
      <c r="AI55" s="255"/>
      <c r="AJ55" s="255"/>
      <c r="AK55" s="255"/>
      <c r="AL55" s="255"/>
      <c r="AM55" s="255"/>
      <c r="AN55" s="255"/>
      <c r="AO55" s="255"/>
      <c r="AP55" s="112"/>
      <c r="AQ55" s="112"/>
      <c r="AR55" s="112" t="str">
        <f t="shared" si="14"/>
        <v/>
      </c>
      <c r="AS55" s="112" t="str">
        <f t="shared" si="14"/>
        <v/>
      </c>
      <c r="AT55" s="4" t="str">
        <f t="shared" si="15"/>
        <v/>
      </c>
      <c r="AV55" s="25" t="str">
        <f>IF(G55="","",+"          ["&amp;TRIM(G55)&amp;"] ["&amp;TRIM(I55)&amp;"]"&amp;IF(H55="","","("&amp;H55&amp;")")&amp;" "&amp;TRIM(J55)&amp;IF(G56="","",","))</f>
        <v/>
      </c>
      <c r="AW55" s="25"/>
      <c r="AY55" s="102" t="str">
        <f t="shared" si="8"/>
        <v/>
      </c>
    </row>
    <row r="56" spans="2:51" ht="12.75">
      <c r="B56" s="18" t="str">
        <f t="shared" si="10"/>
        <v/>
      </c>
      <c r="C56" s="4"/>
      <c r="D56" s="4"/>
      <c r="E56" s="4"/>
      <c r="G56" s="4" t="str">
        <f t="shared" si="16"/>
        <v/>
      </c>
      <c r="H56" s="97" t="str">
        <f t="shared" si="12"/>
        <v/>
      </c>
      <c r="I56" s="4" t="str">
        <f t="shared" si="17"/>
        <v/>
      </c>
      <c r="J56" s="4" t="str">
        <f t="shared" si="18"/>
        <v/>
      </c>
      <c r="K56" s="114"/>
      <c r="L56" s="4"/>
      <c r="M56" s="68"/>
      <c r="N56" s="70"/>
      <c r="O56" s="24"/>
      <c r="P56" s="24"/>
      <c r="Q56" s="98" t="str">
        <f t="shared" si="19"/>
        <v/>
      </c>
      <c r="R56" s="124"/>
      <c r="S56" s="114"/>
      <c r="T56" s="121"/>
      <c r="U56" s="119"/>
      <c r="V56" s="119"/>
      <c r="W56" s="115"/>
      <c r="X56" s="115"/>
      <c r="Y56" s="121"/>
      <c r="Z56" s="114" t="str">
        <f t="shared" si="9"/>
        <v/>
      </c>
      <c r="AA56" s="114" t="str">
        <f t="shared" si="11"/>
        <v/>
      </c>
      <c r="AB56" s="182"/>
      <c r="AC56" s="255"/>
      <c r="AD56" s="255"/>
      <c r="AE56" s="255"/>
      <c r="AF56" s="255"/>
      <c r="AG56" s="255"/>
      <c r="AH56" s="255"/>
      <c r="AI56" s="255"/>
      <c r="AJ56" s="255"/>
      <c r="AK56" s="255"/>
      <c r="AL56" s="255"/>
      <c r="AM56" s="255"/>
      <c r="AN56" s="255"/>
      <c r="AO56" s="255"/>
      <c r="AP56" s="112"/>
      <c r="AQ56" s="112"/>
      <c r="AR56" s="112" t="str">
        <f t="shared" si="14"/>
        <v/>
      </c>
      <c r="AS56" s="112" t="str">
        <f t="shared" si="14"/>
        <v/>
      </c>
      <c r="AT56" s="4" t="str">
        <f t="shared" si="15"/>
        <v/>
      </c>
      <c r="AV56" s="25" t="str">
        <f>IF(G56="","",+"          ["&amp;TRIM(G56)&amp;"] ["&amp;TRIM(I56)&amp;"]"&amp;IF(H56="","","("&amp;H56&amp;")")&amp;" "&amp;TRIM(J56)&amp;IF(G62="","",","))</f>
        <v/>
      </c>
      <c r="AW56" s="25"/>
      <c r="AY56" s="102" t="str">
        <f t="shared" si="8"/>
        <v/>
      </c>
    </row>
    <row r="57" spans="2:51" ht="12.75">
      <c r="B57" s="18" t="str">
        <f t="shared" si="10"/>
        <v/>
      </c>
      <c r="C57" s="4"/>
      <c r="D57" s="4"/>
      <c r="E57" s="4"/>
      <c r="G57" s="4" t="str">
        <f t="shared" si="16"/>
        <v/>
      </c>
      <c r="H57" s="97" t="str">
        <f t="shared" si="12"/>
        <v/>
      </c>
      <c r="I57" s="4" t="str">
        <f t="shared" si="17"/>
        <v/>
      </c>
      <c r="J57" s="4" t="str">
        <f t="shared" si="18"/>
        <v/>
      </c>
      <c r="K57" s="114"/>
      <c r="L57" s="4"/>
      <c r="M57" s="68"/>
      <c r="N57" s="70"/>
      <c r="O57" s="24"/>
      <c r="P57" s="24"/>
      <c r="Q57" s="98" t="str">
        <f t="shared" si="19"/>
        <v/>
      </c>
      <c r="R57" s="124"/>
      <c r="S57" s="114"/>
      <c r="T57" s="121"/>
      <c r="U57" s="119"/>
      <c r="V57" s="119"/>
      <c r="W57" s="115"/>
      <c r="X57" s="115"/>
      <c r="Y57" s="121"/>
      <c r="Z57" s="114" t="str">
        <f t="shared" si="9"/>
        <v/>
      </c>
      <c r="AA57" s="114" t="str">
        <f t="shared" si="11"/>
        <v/>
      </c>
      <c r="AB57" s="182"/>
      <c r="AC57" s="255"/>
      <c r="AD57" s="255"/>
      <c r="AE57" s="255"/>
      <c r="AF57" s="255"/>
      <c r="AG57" s="255"/>
      <c r="AH57" s="255"/>
      <c r="AI57" s="255"/>
      <c r="AJ57" s="255"/>
      <c r="AK57" s="255"/>
      <c r="AL57" s="255"/>
      <c r="AM57" s="255"/>
      <c r="AN57" s="255"/>
      <c r="AO57" s="255"/>
      <c r="AP57" s="112"/>
      <c r="AQ57" s="112"/>
      <c r="AR57" s="112" t="str">
        <f t="shared" si="14"/>
        <v/>
      </c>
      <c r="AS57" s="112" t="str">
        <f t="shared" si="14"/>
        <v/>
      </c>
      <c r="AT57" s="4" t="str">
        <f t="shared" si="15"/>
        <v/>
      </c>
      <c r="AV57" s="25" t="str">
        <f>IF(G57="","",+"          ["&amp;TRIM(G57)&amp;"] ["&amp;TRIM(I57)&amp;"]"&amp;IF(H57="","","("&amp;H57&amp;")")&amp;" "&amp;TRIM(J57)&amp;IF(G58="","",","))</f>
        <v/>
      </c>
      <c r="AW57" s="25"/>
      <c r="AY57" s="102" t="str">
        <f t="shared" si="8"/>
        <v/>
      </c>
    </row>
    <row r="58" spans="2:51" ht="12.75">
      <c r="B58" s="18" t="str">
        <f t="shared" si="10"/>
        <v/>
      </c>
      <c r="C58" s="4"/>
      <c r="D58" s="4"/>
      <c r="E58" s="4"/>
      <c r="G58" s="4" t="str">
        <f t="shared" si="16"/>
        <v/>
      </c>
      <c r="H58" s="97" t="str">
        <f t="shared" si="12"/>
        <v/>
      </c>
      <c r="I58" s="4" t="str">
        <f t="shared" si="17"/>
        <v/>
      </c>
      <c r="J58" s="4" t="str">
        <f t="shared" si="18"/>
        <v/>
      </c>
      <c r="K58" s="114"/>
      <c r="L58" s="4"/>
      <c r="M58" s="68"/>
      <c r="N58" s="70"/>
      <c r="O58" s="24"/>
      <c r="P58" s="24"/>
      <c r="Q58" s="98" t="str">
        <f t="shared" si="19"/>
        <v/>
      </c>
      <c r="R58" s="124"/>
      <c r="S58" s="114"/>
      <c r="T58" s="121"/>
      <c r="U58" s="119"/>
      <c r="V58" s="119"/>
      <c r="W58" s="115"/>
      <c r="X58" s="115"/>
      <c r="Y58" s="121"/>
      <c r="Z58" s="114" t="str">
        <f t="shared" si="9"/>
        <v/>
      </c>
      <c r="AA58" s="114" t="str">
        <f t="shared" si="11"/>
        <v/>
      </c>
      <c r="AB58" s="182"/>
      <c r="AC58" s="255"/>
      <c r="AD58" s="255"/>
      <c r="AE58" s="255"/>
      <c r="AF58" s="255"/>
      <c r="AG58" s="255"/>
      <c r="AH58" s="255"/>
      <c r="AI58" s="255"/>
      <c r="AJ58" s="255"/>
      <c r="AK58" s="255"/>
      <c r="AL58" s="255"/>
      <c r="AM58" s="255"/>
      <c r="AN58" s="255"/>
      <c r="AO58" s="255"/>
      <c r="AP58" s="112"/>
      <c r="AQ58" s="112"/>
      <c r="AR58" s="112" t="str">
        <f t="shared" si="14"/>
        <v/>
      </c>
      <c r="AS58" s="112" t="str">
        <f t="shared" si="14"/>
        <v/>
      </c>
      <c r="AT58" s="4" t="str">
        <f t="shared" si="15"/>
        <v/>
      </c>
      <c r="AV58" s="25" t="str">
        <f>IF(G58="","",+"          ["&amp;TRIM(G58)&amp;"] ["&amp;TRIM(I58)&amp;"]"&amp;IF(H58="","","("&amp;H58&amp;")")&amp;" "&amp;TRIM(J58)&amp;IF(G61="","",","))</f>
        <v/>
      </c>
      <c r="AW58" s="25"/>
      <c r="AY58" s="102" t="str">
        <f t="shared" si="8"/>
        <v/>
      </c>
    </row>
    <row r="59" spans="2:51" ht="12.75">
      <c r="B59" s="18" t="str">
        <f t="shared" si="10"/>
        <v/>
      </c>
      <c r="C59" s="4"/>
      <c r="D59" s="4"/>
      <c r="E59" s="4"/>
      <c r="G59" s="4" t="str">
        <f t="shared" si="16"/>
        <v/>
      </c>
      <c r="H59" s="97" t="str">
        <f t="shared" si="12"/>
        <v/>
      </c>
      <c r="I59" s="4" t="str">
        <f t="shared" si="17"/>
        <v/>
      </c>
      <c r="J59" s="4" t="str">
        <f t="shared" si="18"/>
        <v/>
      </c>
      <c r="K59" s="4"/>
      <c r="L59" s="4"/>
      <c r="M59" s="68"/>
      <c r="N59" s="70"/>
      <c r="O59" s="24"/>
      <c r="P59" s="24"/>
      <c r="Q59" s="98" t="str">
        <f t="shared" si="19"/>
        <v/>
      </c>
      <c r="R59" s="124"/>
      <c r="S59" s="114"/>
      <c r="T59" s="121"/>
      <c r="U59" s="119"/>
      <c r="V59" s="119"/>
      <c r="W59" s="115"/>
      <c r="X59" s="115"/>
      <c r="Y59" s="121"/>
      <c r="Z59" s="114" t="str">
        <f t="shared" si="9"/>
        <v/>
      </c>
      <c r="AA59" s="114" t="str">
        <f t="shared" si="11"/>
        <v/>
      </c>
      <c r="AB59" s="182"/>
      <c r="AC59" s="255"/>
      <c r="AD59" s="255"/>
      <c r="AE59" s="255"/>
      <c r="AF59" s="255"/>
      <c r="AG59" s="255"/>
      <c r="AH59" s="255"/>
      <c r="AI59" s="255"/>
      <c r="AJ59" s="255"/>
      <c r="AK59" s="255"/>
      <c r="AL59" s="255"/>
      <c r="AM59" s="255"/>
      <c r="AN59" s="255"/>
      <c r="AO59" s="255"/>
      <c r="AP59" s="112"/>
      <c r="AQ59" s="112"/>
      <c r="AR59" s="112" t="str">
        <f t="shared" si="14"/>
        <v/>
      </c>
      <c r="AS59" s="112" t="str">
        <f t="shared" si="14"/>
        <v/>
      </c>
      <c r="AT59" s="4" t="str">
        <f t="shared" si="15"/>
        <v/>
      </c>
      <c r="AV59" s="25" t="str">
        <f t="shared" ref="AV59:AV64" si="20">IF(G59="","",+"          ["&amp;TRIM(G59)&amp;"] ["&amp;TRIM(I59)&amp;"]"&amp;IF(H59="","","("&amp;H59&amp;")")&amp;" "&amp;TRIM(J59)&amp;IF(G60="","",","))</f>
        <v/>
      </c>
      <c r="AW59" s="25"/>
      <c r="AY59" s="102" t="str">
        <f t="shared" si="8"/>
        <v/>
      </c>
    </row>
    <row r="60" spans="2:51" ht="12.75">
      <c r="B60" s="18" t="str">
        <f t="shared" si="10"/>
        <v/>
      </c>
      <c r="C60" s="4"/>
      <c r="D60" s="4"/>
      <c r="E60" s="4"/>
      <c r="G60" s="4" t="str">
        <f t="shared" si="16"/>
        <v/>
      </c>
      <c r="H60" s="97" t="str">
        <f t="shared" si="12"/>
        <v/>
      </c>
      <c r="I60" s="4" t="str">
        <f t="shared" si="17"/>
        <v/>
      </c>
      <c r="J60" s="4" t="str">
        <f t="shared" si="18"/>
        <v/>
      </c>
      <c r="K60" s="4"/>
      <c r="L60" s="4"/>
      <c r="M60" s="68"/>
      <c r="N60" s="70"/>
      <c r="O60" s="24"/>
      <c r="P60" s="24"/>
      <c r="Q60" s="98" t="str">
        <f t="shared" si="19"/>
        <v/>
      </c>
      <c r="R60" s="124"/>
      <c r="S60" s="114"/>
      <c r="T60" s="121"/>
      <c r="U60" s="119"/>
      <c r="V60" s="119"/>
      <c r="W60" s="115"/>
      <c r="X60" s="115"/>
      <c r="Y60" s="121"/>
      <c r="Z60" s="114" t="str">
        <f t="shared" si="9"/>
        <v/>
      </c>
      <c r="AA60" s="114" t="str">
        <f t="shared" si="11"/>
        <v/>
      </c>
      <c r="AB60" s="182"/>
      <c r="AC60" s="255"/>
      <c r="AD60" s="255"/>
      <c r="AE60" s="255"/>
      <c r="AF60" s="255"/>
      <c r="AG60" s="255"/>
      <c r="AH60" s="255"/>
      <c r="AI60" s="255"/>
      <c r="AJ60" s="255"/>
      <c r="AK60" s="255"/>
      <c r="AL60" s="255"/>
      <c r="AM60" s="255"/>
      <c r="AN60" s="255"/>
      <c r="AO60" s="255"/>
      <c r="AP60" s="112"/>
      <c r="AQ60" s="112"/>
      <c r="AR60" s="112" t="str">
        <f t="shared" si="14"/>
        <v/>
      </c>
      <c r="AS60" s="112" t="str">
        <f t="shared" si="14"/>
        <v/>
      </c>
      <c r="AT60" s="4" t="str">
        <f t="shared" si="15"/>
        <v/>
      </c>
      <c r="AV60" s="25" t="str">
        <f t="shared" si="20"/>
        <v/>
      </c>
      <c r="AW60" s="25"/>
      <c r="AY60" s="102" t="str">
        <f t="shared" si="8"/>
        <v/>
      </c>
    </row>
    <row r="61" spans="2:51" ht="12.75">
      <c r="B61" s="18" t="str">
        <f t="shared" si="10"/>
        <v/>
      </c>
      <c r="C61" s="4"/>
      <c r="D61" s="4"/>
      <c r="E61" s="4"/>
      <c r="G61" s="4" t="str">
        <f t="shared" si="16"/>
        <v/>
      </c>
      <c r="H61" s="97" t="str">
        <f t="shared" si="12"/>
        <v/>
      </c>
      <c r="I61" s="4" t="str">
        <f t="shared" si="17"/>
        <v/>
      </c>
      <c r="J61" s="4" t="str">
        <f t="shared" si="18"/>
        <v/>
      </c>
      <c r="K61" s="4"/>
      <c r="L61" s="4"/>
      <c r="M61" s="68"/>
      <c r="N61" s="70"/>
      <c r="O61" s="24"/>
      <c r="P61" s="24"/>
      <c r="Q61" s="98" t="str">
        <f t="shared" si="19"/>
        <v/>
      </c>
      <c r="R61" s="124"/>
      <c r="S61" s="114"/>
      <c r="T61" s="121"/>
      <c r="U61" s="119"/>
      <c r="V61" s="119"/>
      <c r="W61" s="115"/>
      <c r="X61" s="115"/>
      <c r="Y61" s="121"/>
      <c r="Z61" s="114" t="str">
        <f t="shared" si="9"/>
        <v/>
      </c>
      <c r="AA61" s="114" t="str">
        <f t="shared" si="11"/>
        <v/>
      </c>
      <c r="AB61" s="182"/>
      <c r="AC61" s="255"/>
      <c r="AD61" s="255"/>
      <c r="AE61" s="255"/>
      <c r="AF61" s="255"/>
      <c r="AG61" s="255"/>
      <c r="AH61" s="255"/>
      <c r="AI61" s="255"/>
      <c r="AJ61" s="255"/>
      <c r="AK61" s="255"/>
      <c r="AL61" s="255"/>
      <c r="AM61" s="255"/>
      <c r="AN61" s="255"/>
      <c r="AO61" s="255"/>
      <c r="AP61" s="112"/>
      <c r="AQ61" s="112"/>
      <c r="AR61" s="112" t="str">
        <f t="shared" si="14"/>
        <v/>
      </c>
      <c r="AS61" s="112" t="str">
        <f t="shared" si="14"/>
        <v/>
      </c>
      <c r="AT61" s="4" t="str">
        <f t="shared" si="15"/>
        <v/>
      </c>
      <c r="AV61" s="25" t="str">
        <f t="shared" si="20"/>
        <v/>
      </c>
      <c r="AW61" s="25"/>
      <c r="AY61" s="102" t="str">
        <f t="shared" si="8"/>
        <v/>
      </c>
    </row>
    <row r="62" spans="2:51" ht="12.75">
      <c r="B62" s="18" t="str">
        <f t="shared" si="10"/>
        <v/>
      </c>
      <c r="C62" s="4"/>
      <c r="D62" s="4"/>
      <c r="E62" s="4"/>
      <c r="G62" s="4" t="str">
        <f t="shared" si="16"/>
        <v/>
      </c>
      <c r="H62" s="97" t="str">
        <f t="shared" si="12"/>
        <v/>
      </c>
      <c r="I62" s="4" t="str">
        <f t="shared" si="17"/>
        <v/>
      </c>
      <c r="J62" s="4" t="str">
        <f t="shared" si="18"/>
        <v/>
      </c>
      <c r="K62" s="4"/>
      <c r="L62" s="4"/>
      <c r="M62" s="68"/>
      <c r="N62" s="70"/>
      <c r="O62" s="24"/>
      <c r="P62" s="24"/>
      <c r="Q62" s="98" t="str">
        <f t="shared" si="19"/>
        <v/>
      </c>
      <c r="R62" s="124"/>
      <c r="S62" s="114"/>
      <c r="T62" s="121"/>
      <c r="U62" s="119"/>
      <c r="V62" s="119"/>
      <c r="W62" s="115"/>
      <c r="X62" s="115"/>
      <c r="Y62" s="121"/>
      <c r="Z62" s="114" t="str">
        <f t="shared" si="9"/>
        <v/>
      </c>
      <c r="AA62" s="114" t="str">
        <f t="shared" si="11"/>
        <v/>
      </c>
      <c r="AB62" s="182"/>
      <c r="AC62" s="255"/>
      <c r="AD62" s="255"/>
      <c r="AE62" s="255"/>
      <c r="AF62" s="255"/>
      <c r="AG62" s="255"/>
      <c r="AH62" s="255"/>
      <c r="AI62" s="255"/>
      <c r="AJ62" s="255"/>
      <c r="AK62" s="255"/>
      <c r="AL62" s="255"/>
      <c r="AM62" s="255"/>
      <c r="AN62" s="255"/>
      <c r="AO62" s="255"/>
      <c r="AP62" s="112"/>
      <c r="AQ62" s="112"/>
      <c r="AR62" s="112" t="str">
        <f t="shared" si="14"/>
        <v/>
      </c>
      <c r="AS62" s="112" t="str">
        <f t="shared" si="14"/>
        <v/>
      </c>
      <c r="AT62" s="4" t="str">
        <f t="shared" si="15"/>
        <v/>
      </c>
      <c r="AV62" s="25" t="str">
        <f t="shared" si="20"/>
        <v/>
      </c>
      <c r="AW62" s="25"/>
      <c r="AY62" s="102" t="str">
        <f t="shared" si="8"/>
        <v/>
      </c>
    </row>
    <row r="63" spans="2:51" ht="12.75">
      <c r="B63" s="18" t="str">
        <f t="shared" si="10"/>
        <v/>
      </c>
      <c r="C63" s="4"/>
      <c r="D63" s="4"/>
      <c r="E63" s="4"/>
      <c r="G63" s="4" t="str">
        <f t="shared" si="16"/>
        <v/>
      </c>
      <c r="H63" s="97" t="str">
        <f t="shared" si="12"/>
        <v/>
      </c>
      <c r="I63" s="4" t="str">
        <f t="shared" si="17"/>
        <v/>
      </c>
      <c r="J63" s="4" t="str">
        <f t="shared" si="18"/>
        <v/>
      </c>
      <c r="K63" s="4"/>
      <c r="L63" s="4"/>
      <c r="M63" s="68"/>
      <c r="N63" s="70"/>
      <c r="O63" s="24"/>
      <c r="P63" s="24"/>
      <c r="Q63" s="98" t="str">
        <f t="shared" si="19"/>
        <v/>
      </c>
      <c r="R63" s="124"/>
      <c r="S63" s="114"/>
      <c r="T63" s="121"/>
      <c r="U63" s="119"/>
      <c r="V63" s="119"/>
      <c r="W63" s="115"/>
      <c r="X63" s="115"/>
      <c r="Y63" s="121"/>
      <c r="Z63" s="114" t="str">
        <f t="shared" si="9"/>
        <v/>
      </c>
      <c r="AA63" s="114" t="str">
        <f t="shared" si="11"/>
        <v/>
      </c>
      <c r="AB63" s="182"/>
      <c r="AC63" s="255"/>
      <c r="AD63" s="255"/>
      <c r="AE63" s="255"/>
      <c r="AF63" s="255"/>
      <c r="AG63" s="255"/>
      <c r="AH63" s="255"/>
      <c r="AI63" s="255"/>
      <c r="AJ63" s="255"/>
      <c r="AK63" s="255"/>
      <c r="AL63" s="255"/>
      <c r="AM63" s="255"/>
      <c r="AN63" s="255"/>
      <c r="AO63" s="255"/>
      <c r="AP63" s="112"/>
      <c r="AQ63" s="112"/>
      <c r="AR63" s="112" t="str">
        <f t="shared" si="14"/>
        <v/>
      </c>
      <c r="AS63" s="112" t="str">
        <f t="shared" si="14"/>
        <v/>
      </c>
      <c r="AT63" s="4" t="str">
        <f t="shared" si="15"/>
        <v/>
      </c>
      <c r="AV63" s="25" t="str">
        <f t="shared" si="20"/>
        <v/>
      </c>
      <c r="AW63" s="25"/>
      <c r="AY63" s="102" t="str">
        <f t="shared" si="8"/>
        <v/>
      </c>
    </row>
    <row r="64" spans="2:51" ht="12.75">
      <c r="B64" s="18" t="str">
        <f t="shared" si="10"/>
        <v/>
      </c>
      <c r="C64" s="4"/>
      <c r="D64" s="4"/>
      <c r="E64" s="4"/>
      <c r="G64" s="4" t="str">
        <f t="shared" si="16"/>
        <v/>
      </c>
      <c r="H64" s="97" t="str">
        <f t="shared" si="12"/>
        <v/>
      </c>
      <c r="I64" s="4" t="str">
        <f t="shared" si="17"/>
        <v/>
      </c>
      <c r="J64" s="4" t="str">
        <f t="shared" si="18"/>
        <v/>
      </c>
      <c r="K64" s="4"/>
      <c r="L64" s="4"/>
      <c r="M64" s="68"/>
      <c r="N64" s="70"/>
      <c r="O64" s="24"/>
      <c r="P64" s="24"/>
      <c r="Q64" s="98" t="str">
        <f t="shared" si="19"/>
        <v/>
      </c>
      <c r="R64" s="124"/>
      <c r="S64" s="114"/>
      <c r="T64" s="121"/>
      <c r="U64" s="119"/>
      <c r="V64" s="119"/>
      <c r="W64" s="115"/>
      <c r="X64" s="115"/>
      <c r="Y64" s="121"/>
      <c r="Z64" s="114" t="str">
        <f t="shared" si="9"/>
        <v/>
      </c>
      <c r="AA64" s="114" t="str">
        <f t="shared" si="11"/>
        <v/>
      </c>
      <c r="AB64" s="182"/>
      <c r="AC64" s="255"/>
      <c r="AD64" s="255"/>
      <c r="AE64" s="255"/>
      <c r="AF64" s="255"/>
      <c r="AG64" s="255"/>
      <c r="AH64" s="255"/>
      <c r="AI64" s="255"/>
      <c r="AJ64" s="255"/>
      <c r="AK64" s="255"/>
      <c r="AL64" s="255"/>
      <c r="AM64" s="255"/>
      <c r="AN64" s="255"/>
      <c r="AO64" s="255"/>
      <c r="AP64" s="112"/>
      <c r="AQ64" s="112"/>
      <c r="AR64" s="112" t="str">
        <f t="shared" si="14"/>
        <v/>
      </c>
      <c r="AS64" s="112" t="str">
        <f t="shared" si="14"/>
        <v/>
      </c>
      <c r="AT64" s="4" t="str">
        <f t="shared" si="15"/>
        <v/>
      </c>
      <c r="AV64" s="25" t="str">
        <f t="shared" si="20"/>
        <v/>
      </c>
      <c r="AW64" s="25"/>
      <c r="AY64" s="102" t="str">
        <f t="shared" si="8"/>
        <v/>
      </c>
    </row>
    <row r="65" spans="2:51" ht="12.75">
      <c r="B65" s="18" t="str">
        <f t="shared" si="10"/>
        <v/>
      </c>
      <c r="C65" s="4"/>
      <c r="D65" s="4"/>
      <c r="E65" s="4"/>
      <c r="G65" s="4" t="str">
        <f t="shared" si="16"/>
        <v/>
      </c>
      <c r="H65" s="97" t="str">
        <f t="shared" si="12"/>
        <v/>
      </c>
      <c r="I65" s="4" t="str">
        <f t="shared" si="17"/>
        <v/>
      </c>
      <c r="J65" s="4" t="str">
        <f t="shared" si="18"/>
        <v/>
      </c>
      <c r="K65" s="4"/>
      <c r="L65" s="4"/>
      <c r="M65" s="68"/>
      <c r="N65" s="70"/>
      <c r="O65" s="24"/>
      <c r="P65" s="24"/>
      <c r="Q65" s="98" t="str">
        <f t="shared" si="19"/>
        <v/>
      </c>
      <c r="R65" s="124"/>
      <c r="S65" s="114"/>
      <c r="T65" s="121"/>
      <c r="U65" s="119"/>
      <c r="V65" s="119"/>
      <c r="W65" s="115"/>
      <c r="X65" s="115"/>
      <c r="Y65" s="121"/>
      <c r="Z65" s="114" t="str">
        <f t="shared" si="9"/>
        <v/>
      </c>
      <c r="AA65" s="114" t="str">
        <f t="shared" si="11"/>
        <v/>
      </c>
      <c r="AB65" s="182"/>
      <c r="AC65" s="255"/>
      <c r="AD65" s="255"/>
      <c r="AE65" s="255"/>
      <c r="AF65" s="255"/>
      <c r="AG65" s="255"/>
      <c r="AH65" s="255"/>
      <c r="AI65" s="255"/>
      <c r="AJ65" s="255"/>
      <c r="AK65" s="255"/>
      <c r="AL65" s="255"/>
      <c r="AM65" s="255"/>
      <c r="AN65" s="255"/>
      <c r="AO65" s="255"/>
      <c r="AP65" s="112"/>
      <c r="AQ65" s="112"/>
      <c r="AR65" s="112" t="str">
        <f t="shared" si="14"/>
        <v/>
      </c>
      <c r="AS65" s="112" t="str">
        <f t="shared" si="14"/>
        <v/>
      </c>
      <c r="AT65" s="4" t="str">
        <f t="shared" si="15"/>
        <v/>
      </c>
      <c r="AV65" s="25" t="str">
        <f>IF(G65="","",+"          ["&amp;TRIM(G65)&amp;"] ["&amp;TRIM(I65)&amp;"]"&amp;IF(H65="","","("&amp;H65&amp;")")&amp;" "&amp;TRIM(J65)&amp;IF(G68="","",","))</f>
        <v/>
      </c>
      <c r="AW65" s="25"/>
      <c r="AY65" s="102" t="str">
        <f t="shared" si="8"/>
        <v/>
      </c>
    </row>
    <row r="66" spans="2:51" ht="12.75">
      <c r="B66" s="18" t="str">
        <f t="shared" si="10"/>
        <v/>
      </c>
      <c r="C66" s="4"/>
      <c r="D66" s="4"/>
      <c r="E66" s="4"/>
      <c r="G66" s="4" t="str">
        <f t="shared" si="16"/>
        <v/>
      </c>
      <c r="H66" s="97" t="str">
        <f t="shared" si="12"/>
        <v/>
      </c>
      <c r="I66" s="4" t="str">
        <f t="shared" si="17"/>
        <v/>
      </c>
      <c r="J66" s="4" t="str">
        <f t="shared" si="18"/>
        <v/>
      </c>
      <c r="K66" s="4"/>
      <c r="L66" s="4"/>
      <c r="M66" s="68"/>
      <c r="N66" s="70"/>
      <c r="O66" s="24"/>
      <c r="P66" s="24"/>
      <c r="Q66" s="98" t="str">
        <f t="shared" si="19"/>
        <v/>
      </c>
      <c r="R66" s="124"/>
      <c r="S66" s="114"/>
      <c r="T66" s="121"/>
      <c r="U66" s="119"/>
      <c r="V66" s="119"/>
      <c r="W66" s="115"/>
      <c r="X66" s="115"/>
      <c r="Y66" s="121"/>
      <c r="Z66" s="114" t="str">
        <f t="shared" si="9"/>
        <v/>
      </c>
      <c r="AA66" s="114" t="str">
        <f t="shared" si="11"/>
        <v/>
      </c>
      <c r="AB66" s="182"/>
      <c r="AC66" s="255"/>
      <c r="AD66" s="255"/>
      <c r="AE66" s="255"/>
      <c r="AF66" s="255"/>
      <c r="AG66" s="255"/>
      <c r="AH66" s="255"/>
      <c r="AI66" s="255"/>
      <c r="AJ66" s="255"/>
      <c r="AK66" s="255"/>
      <c r="AL66" s="255"/>
      <c r="AM66" s="255"/>
      <c r="AN66" s="255"/>
      <c r="AO66" s="255"/>
      <c r="AP66" s="112"/>
      <c r="AQ66" s="112"/>
      <c r="AR66" s="112" t="str">
        <f t="shared" si="14"/>
        <v/>
      </c>
      <c r="AS66" s="112" t="str">
        <f t="shared" si="14"/>
        <v/>
      </c>
      <c r="AT66" s="4" t="str">
        <f t="shared" si="15"/>
        <v/>
      </c>
      <c r="AV66" s="25" t="str">
        <f>IF(G66="","",+"          ["&amp;TRIM(G66)&amp;"] ["&amp;TRIM(I66)&amp;"]"&amp;IF(H66="","","("&amp;H66&amp;")")&amp;" "&amp;TRIM(J66)&amp;IF(G67="","",","))</f>
        <v/>
      </c>
      <c r="AW66" s="25"/>
      <c r="AY66" s="102" t="str">
        <f t="shared" si="8"/>
        <v/>
      </c>
    </row>
    <row r="67" spans="2:51" ht="12.75">
      <c r="B67" s="18" t="str">
        <f t="shared" si="10"/>
        <v/>
      </c>
      <c r="C67" s="4"/>
      <c r="D67" s="4"/>
      <c r="E67" s="4"/>
      <c r="G67" s="4" t="str">
        <f t="shared" si="16"/>
        <v/>
      </c>
      <c r="H67" s="97" t="str">
        <f t="shared" si="12"/>
        <v/>
      </c>
      <c r="I67" s="4" t="str">
        <f t="shared" si="17"/>
        <v/>
      </c>
      <c r="J67" s="4" t="str">
        <f t="shared" si="18"/>
        <v/>
      </c>
      <c r="K67" s="4"/>
      <c r="L67" s="4"/>
      <c r="M67" s="68"/>
      <c r="N67" s="70"/>
      <c r="O67" s="24"/>
      <c r="P67" s="24"/>
      <c r="Q67" s="98" t="str">
        <f t="shared" si="19"/>
        <v/>
      </c>
      <c r="R67" s="124"/>
      <c r="S67" s="114"/>
      <c r="T67" s="121"/>
      <c r="U67" s="119"/>
      <c r="V67" s="119"/>
      <c r="W67" s="115"/>
      <c r="X67" s="115"/>
      <c r="Y67" s="121"/>
      <c r="Z67" s="114" t="str">
        <f t="shared" si="9"/>
        <v/>
      </c>
      <c r="AA67" s="114" t="str">
        <f t="shared" si="11"/>
        <v/>
      </c>
      <c r="AB67" s="182"/>
      <c r="AC67" s="255"/>
      <c r="AD67" s="255"/>
      <c r="AE67" s="255"/>
      <c r="AF67" s="255"/>
      <c r="AG67" s="255"/>
      <c r="AH67" s="255"/>
      <c r="AI67" s="255"/>
      <c r="AJ67" s="255"/>
      <c r="AK67" s="255"/>
      <c r="AL67" s="255"/>
      <c r="AM67" s="255"/>
      <c r="AN67" s="255"/>
      <c r="AO67" s="255"/>
      <c r="AP67" s="112"/>
      <c r="AQ67" s="112"/>
      <c r="AR67" s="112" t="str">
        <f t="shared" si="14"/>
        <v/>
      </c>
      <c r="AS67" s="112" t="str">
        <f t="shared" si="14"/>
        <v/>
      </c>
      <c r="AT67" s="4" t="str">
        <f t="shared" si="15"/>
        <v/>
      </c>
      <c r="AV67" s="25" t="str">
        <f>IF(G67="","",+"          ["&amp;TRIM(G67)&amp;"] ["&amp;TRIM(I67)&amp;"]"&amp;IF(H67="","","("&amp;H67&amp;")")&amp;" "&amp;TRIM(J67)&amp;IF(G68="","",","))</f>
        <v/>
      </c>
      <c r="AW67" s="25"/>
      <c r="AY67" s="102" t="str">
        <f t="shared" si="8"/>
        <v/>
      </c>
    </row>
    <row r="68" spans="2:51" ht="12.75">
      <c r="B68" s="18" t="str">
        <f t="shared" si="10"/>
        <v/>
      </c>
      <c r="C68" s="4"/>
      <c r="D68" s="4"/>
      <c r="E68" s="4"/>
      <c r="G68" s="4" t="str">
        <f t="shared" si="16"/>
        <v/>
      </c>
      <c r="H68" s="97" t="str">
        <f t="shared" si="12"/>
        <v/>
      </c>
      <c r="I68" s="4" t="str">
        <f t="shared" si="17"/>
        <v/>
      </c>
      <c r="J68" s="4" t="str">
        <f t="shared" si="18"/>
        <v/>
      </c>
      <c r="K68" s="4"/>
      <c r="L68" s="4"/>
      <c r="M68" s="68"/>
      <c r="N68" s="70"/>
      <c r="O68" s="24"/>
      <c r="P68" s="24"/>
      <c r="Q68" s="98" t="str">
        <f t="shared" si="19"/>
        <v/>
      </c>
      <c r="R68" s="124"/>
      <c r="S68" s="114"/>
      <c r="T68" s="121"/>
      <c r="U68" s="119"/>
      <c r="V68" s="119"/>
      <c r="W68" s="115"/>
      <c r="X68" s="115"/>
      <c r="Y68" s="121"/>
      <c r="Z68" s="114" t="str">
        <f t="shared" si="9"/>
        <v/>
      </c>
      <c r="AA68" s="114" t="str">
        <f t="shared" si="11"/>
        <v/>
      </c>
      <c r="AB68" s="182"/>
      <c r="AC68" s="255"/>
      <c r="AD68" s="255"/>
      <c r="AE68" s="255"/>
      <c r="AF68" s="255"/>
      <c r="AG68" s="255"/>
      <c r="AH68" s="255"/>
      <c r="AI68" s="255"/>
      <c r="AJ68" s="255"/>
      <c r="AK68" s="255"/>
      <c r="AL68" s="255"/>
      <c r="AM68" s="255"/>
      <c r="AN68" s="255"/>
      <c r="AO68" s="255"/>
      <c r="AP68" s="112"/>
      <c r="AQ68" s="112"/>
      <c r="AR68" s="112" t="str">
        <f t="shared" si="14"/>
        <v/>
      </c>
      <c r="AS68" s="112" t="str">
        <f t="shared" si="14"/>
        <v/>
      </c>
      <c r="AT68" s="4" t="str">
        <f t="shared" si="15"/>
        <v/>
      </c>
      <c r="AV68" s="25" t="str">
        <f>IF(G68="","",+"          ["&amp;TRIM(G68)&amp;"] ["&amp;TRIM(I68)&amp;"]"&amp;IF(H68="","","("&amp;H68&amp;")")&amp;" "&amp;TRIM(J68)&amp;IF(G95="","",","))</f>
        <v/>
      </c>
      <c r="AW68" s="25"/>
      <c r="AY68" s="102" t="str">
        <f t="shared" si="8"/>
        <v/>
      </c>
    </row>
    <row r="69" spans="2:51" ht="12.75">
      <c r="B69" s="18" t="str">
        <f t="shared" si="10"/>
        <v/>
      </c>
      <c r="C69" s="4"/>
      <c r="D69" s="4"/>
      <c r="E69" s="4"/>
      <c r="G69" s="4" t="str">
        <f t="shared" si="16"/>
        <v/>
      </c>
      <c r="H69" s="97" t="str">
        <f t="shared" si="12"/>
        <v/>
      </c>
      <c r="I69" s="4" t="str">
        <f t="shared" si="17"/>
        <v/>
      </c>
      <c r="J69" s="4" t="str">
        <f t="shared" si="18"/>
        <v/>
      </c>
      <c r="K69" s="4"/>
      <c r="L69" s="4"/>
      <c r="M69" s="68"/>
      <c r="N69" s="70"/>
      <c r="O69" s="24"/>
      <c r="P69" s="24"/>
      <c r="Q69" s="98" t="str">
        <f t="shared" si="19"/>
        <v/>
      </c>
      <c r="R69" s="124"/>
      <c r="S69" s="114"/>
      <c r="T69" s="121"/>
      <c r="U69" s="119"/>
      <c r="V69" s="119"/>
      <c r="W69" s="115"/>
      <c r="X69" s="115"/>
      <c r="Y69" s="121"/>
      <c r="Z69" s="114" t="str">
        <f t="shared" si="9"/>
        <v/>
      </c>
      <c r="AA69" s="114" t="str">
        <f t="shared" si="11"/>
        <v/>
      </c>
      <c r="AB69" s="182"/>
      <c r="AC69" s="255"/>
      <c r="AD69" s="255"/>
      <c r="AE69" s="255"/>
      <c r="AF69" s="255"/>
      <c r="AG69" s="255"/>
      <c r="AH69" s="255"/>
      <c r="AI69" s="255"/>
      <c r="AJ69" s="255"/>
      <c r="AK69" s="255"/>
      <c r="AL69" s="255"/>
      <c r="AM69" s="255"/>
      <c r="AN69" s="255"/>
      <c r="AO69" s="255"/>
      <c r="AP69" s="112"/>
      <c r="AQ69" s="112"/>
      <c r="AR69" s="112" t="str">
        <f t="shared" si="14"/>
        <v/>
      </c>
      <c r="AS69" s="112" t="str">
        <f t="shared" si="14"/>
        <v/>
      </c>
      <c r="AT69" s="4" t="str">
        <f t="shared" si="15"/>
        <v/>
      </c>
      <c r="AV69" s="25" t="str">
        <f>IF(G69="","",+"          ["&amp;TRIM(G69)&amp;"] ["&amp;TRIM(I69)&amp;"]"&amp;IF(H69="","","("&amp;H69&amp;")")&amp;" "&amp;TRIM(J69)&amp;IF(G70="","",","))</f>
        <v/>
      </c>
      <c r="AW69" s="25"/>
      <c r="AY69" s="102" t="str">
        <f t="shared" si="8"/>
        <v/>
      </c>
    </row>
    <row r="70" spans="2:51" ht="12.75">
      <c r="B70" s="18" t="str">
        <f t="shared" si="10"/>
        <v/>
      </c>
      <c r="C70" s="4"/>
      <c r="D70" s="4"/>
      <c r="E70" s="4"/>
      <c r="G70" s="4" t="str">
        <f t="shared" si="16"/>
        <v/>
      </c>
      <c r="H70" s="97" t="str">
        <f t="shared" si="12"/>
        <v/>
      </c>
      <c r="I70" s="4" t="str">
        <f t="shared" si="17"/>
        <v/>
      </c>
      <c r="J70" s="4" t="str">
        <f t="shared" si="18"/>
        <v/>
      </c>
      <c r="K70" s="4"/>
      <c r="L70" s="4"/>
      <c r="M70" s="68"/>
      <c r="N70" s="70"/>
      <c r="O70" s="24"/>
      <c r="P70" s="24"/>
      <c r="Q70" s="98" t="str">
        <f t="shared" si="19"/>
        <v/>
      </c>
      <c r="R70" s="124"/>
      <c r="S70" s="114"/>
      <c r="T70" s="121"/>
      <c r="U70" s="119"/>
      <c r="V70" s="119"/>
      <c r="W70" s="115"/>
      <c r="X70" s="115"/>
      <c r="Y70" s="121"/>
      <c r="Z70" s="114" t="str">
        <f t="shared" si="9"/>
        <v/>
      </c>
      <c r="AA70" s="114" t="str">
        <f t="shared" si="11"/>
        <v/>
      </c>
      <c r="AB70" s="182"/>
      <c r="AC70" s="255"/>
      <c r="AD70" s="255"/>
      <c r="AE70" s="255"/>
      <c r="AF70" s="255"/>
      <c r="AG70" s="255"/>
      <c r="AH70" s="255"/>
      <c r="AI70" s="255"/>
      <c r="AJ70" s="255"/>
      <c r="AK70" s="255"/>
      <c r="AL70" s="255"/>
      <c r="AM70" s="255"/>
      <c r="AN70" s="255"/>
      <c r="AO70" s="255"/>
      <c r="AP70" s="112"/>
      <c r="AQ70" s="112"/>
      <c r="AR70" s="112" t="str">
        <f t="shared" si="14"/>
        <v/>
      </c>
      <c r="AS70" s="112" t="str">
        <f t="shared" si="14"/>
        <v/>
      </c>
      <c r="AT70" s="4" t="str">
        <f t="shared" si="15"/>
        <v/>
      </c>
      <c r="AV70" s="25" t="str">
        <f>IF(G70="","",+"          ["&amp;TRIM(G70)&amp;"] ["&amp;TRIM(I70)&amp;"]"&amp;IF(H70="","","("&amp;H70&amp;")")&amp;" "&amp;TRIM(J70)&amp;IF(G94="","",","))</f>
        <v/>
      </c>
      <c r="AW70" s="25"/>
      <c r="AY70" s="102" t="str">
        <f t="shared" si="8"/>
        <v/>
      </c>
    </row>
    <row r="71" spans="2:51" ht="12.75">
      <c r="B71" s="18" t="str">
        <f t="shared" si="10"/>
        <v/>
      </c>
      <c r="C71" s="4"/>
      <c r="D71" s="4"/>
      <c r="E71" s="4"/>
      <c r="G71" s="4" t="str">
        <f t="shared" si="16"/>
        <v/>
      </c>
      <c r="H71" s="97" t="str">
        <f t="shared" si="12"/>
        <v/>
      </c>
      <c r="I71" s="4" t="str">
        <f t="shared" si="17"/>
        <v/>
      </c>
      <c r="J71" s="4" t="str">
        <f t="shared" si="18"/>
        <v/>
      </c>
      <c r="K71" s="4"/>
      <c r="L71" s="4"/>
      <c r="M71" s="68"/>
      <c r="N71" s="70"/>
      <c r="O71" s="24"/>
      <c r="P71" s="24"/>
      <c r="Q71" s="98" t="str">
        <f t="shared" si="19"/>
        <v/>
      </c>
      <c r="R71" s="124"/>
      <c r="S71" s="114"/>
      <c r="T71" s="121"/>
      <c r="U71" s="119"/>
      <c r="V71" s="119"/>
      <c r="W71" s="115"/>
      <c r="X71" s="115"/>
      <c r="Y71" s="121"/>
      <c r="Z71" s="114" t="str">
        <f t="shared" si="9"/>
        <v/>
      </c>
      <c r="AA71" s="114" t="str">
        <f t="shared" si="11"/>
        <v/>
      </c>
      <c r="AB71" s="182"/>
      <c r="AC71" s="255"/>
      <c r="AD71" s="255"/>
      <c r="AE71" s="255"/>
      <c r="AF71" s="255"/>
      <c r="AG71" s="255"/>
      <c r="AH71" s="255"/>
      <c r="AI71" s="255"/>
      <c r="AJ71" s="255"/>
      <c r="AK71" s="255"/>
      <c r="AL71" s="255"/>
      <c r="AM71" s="255"/>
      <c r="AN71" s="255"/>
      <c r="AO71" s="255"/>
      <c r="AP71" s="112"/>
      <c r="AQ71" s="112"/>
      <c r="AR71" s="112" t="str">
        <f t="shared" si="14"/>
        <v/>
      </c>
      <c r="AS71" s="112" t="str">
        <f t="shared" si="14"/>
        <v/>
      </c>
      <c r="AT71" s="4" t="str">
        <f t="shared" si="15"/>
        <v/>
      </c>
      <c r="AV71" s="25" t="str">
        <f>IF(G71="","",+"          ["&amp;TRIM(G71)&amp;"] ["&amp;TRIM(I71)&amp;"]"&amp;IF(H71="","","("&amp;H71&amp;")")&amp;" "&amp;TRIM(J71)&amp;IF(G72="","",","))</f>
        <v/>
      </c>
      <c r="AW71" s="25"/>
      <c r="AY71" s="102" t="str">
        <f t="shared" si="8"/>
        <v/>
      </c>
    </row>
    <row r="72" spans="2:51" ht="12.75">
      <c r="B72" s="18" t="str">
        <f t="shared" si="10"/>
        <v/>
      </c>
      <c r="C72" s="4"/>
      <c r="D72" s="4"/>
      <c r="E72" s="4"/>
      <c r="G72" s="4" t="str">
        <f t="shared" si="16"/>
        <v/>
      </c>
      <c r="H72" s="97" t="str">
        <f t="shared" si="12"/>
        <v/>
      </c>
      <c r="I72" s="4" t="str">
        <f t="shared" si="17"/>
        <v/>
      </c>
      <c r="J72" s="4" t="str">
        <f t="shared" si="18"/>
        <v/>
      </c>
      <c r="K72" s="4"/>
      <c r="L72" s="4"/>
      <c r="M72" s="68"/>
      <c r="N72" s="70"/>
      <c r="O72" s="24"/>
      <c r="P72" s="24"/>
      <c r="Q72" s="98" t="str">
        <f t="shared" si="19"/>
        <v/>
      </c>
      <c r="R72" s="124"/>
      <c r="S72" s="114"/>
      <c r="T72" s="121"/>
      <c r="U72" s="119"/>
      <c r="V72" s="119"/>
      <c r="W72" s="115"/>
      <c r="X72" s="115"/>
      <c r="Y72" s="121"/>
      <c r="Z72" s="114" t="str">
        <f t="shared" si="9"/>
        <v/>
      </c>
      <c r="AA72" s="114" t="str">
        <f t="shared" si="11"/>
        <v/>
      </c>
      <c r="AB72" s="182"/>
      <c r="AC72" s="255"/>
      <c r="AD72" s="255"/>
      <c r="AE72" s="255"/>
      <c r="AF72" s="255"/>
      <c r="AG72" s="255"/>
      <c r="AH72" s="255"/>
      <c r="AI72" s="255"/>
      <c r="AJ72" s="255"/>
      <c r="AK72" s="255"/>
      <c r="AL72" s="255"/>
      <c r="AM72" s="255"/>
      <c r="AN72" s="255"/>
      <c r="AO72" s="255"/>
      <c r="AP72" s="112"/>
      <c r="AQ72" s="112"/>
      <c r="AR72" s="112" t="str">
        <f t="shared" si="14"/>
        <v/>
      </c>
      <c r="AS72" s="112" t="str">
        <f t="shared" si="14"/>
        <v/>
      </c>
      <c r="AT72" s="4" t="str">
        <f t="shared" si="15"/>
        <v/>
      </c>
      <c r="AV72" s="25" t="str">
        <f>IF(G72="","",+"          ["&amp;TRIM(G72)&amp;"] ["&amp;TRIM(I72)&amp;"]"&amp;IF(H72="","","("&amp;H72&amp;")")&amp;" "&amp;TRIM(J72)&amp;IF(G75="","",","))</f>
        <v/>
      </c>
      <c r="AW72" s="25"/>
      <c r="AY72" s="102" t="str">
        <f t="shared" si="8"/>
        <v/>
      </c>
    </row>
    <row r="73" spans="2:51" ht="12.75">
      <c r="B73" s="18" t="str">
        <f t="shared" si="10"/>
        <v/>
      </c>
      <c r="C73" s="4"/>
      <c r="D73" s="4"/>
      <c r="E73" s="4"/>
      <c r="G73" s="4" t="str">
        <f t="shared" si="16"/>
        <v/>
      </c>
      <c r="H73" s="97" t="str">
        <f t="shared" si="12"/>
        <v/>
      </c>
      <c r="I73" s="4" t="str">
        <f t="shared" si="17"/>
        <v/>
      </c>
      <c r="J73" s="4" t="str">
        <f t="shared" si="18"/>
        <v/>
      </c>
      <c r="K73" s="4"/>
      <c r="L73" s="4"/>
      <c r="M73" s="68"/>
      <c r="N73" s="70"/>
      <c r="O73" s="24"/>
      <c r="P73" s="24"/>
      <c r="Q73" s="98" t="str">
        <f t="shared" si="19"/>
        <v/>
      </c>
      <c r="R73" s="124"/>
      <c r="S73" s="114"/>
      <c r="T73" s="121"/>
      <c r="U73" s="119"/>
      <c r="V73" s="119"/>
      <c r="W73" s="115"/>
      <c r="X73" s="115"/>
      <c r="Y73" s="121"/>
      <c r="Z73" s="114" t="str">
        <f t="shared" si="9"/>
        <v/>
      </c>
      <c r="AA73" s="114" t="str">
        <f t="shared" si="11"/>
        <v/>
      </c>
      <c r="AB73" s="182"/>
      <c r="AC73" s="255"/>
      <c r="AD73" s="255"/>
      <c r="AE73" s="255"/>
      <c r="AF73" s="255"/>
      <c r="AG73" s="255"/>
      <c r="AH73" s="255"/>
      <c r="AI73" s="255"/>
      <c r="AJ73" s="255"/>
      <c r="AK73" s="255"/>
      <c r="AL73" s="255"/>
      <c r="AM73" s="255"/>
      <c r="AN73" s="255"/>
      <c r="AO73" s="255"/>
      <c r="AP73" s="112"/>
      <c r="AQ73" s="112"/>
      <c r="AR73" s="112" t="str">
        <f t="shared" si="14"/>
        <v/>
      </c>
      <c r="AS73" s="112" t="str">
        <f t="shared" si="14"/>
        <v/>
      </c>
      <c r="AT73" s="4" t="str">
        <f t="shared" si="15"/>
        <v/>
      </c>
      <c r="AV73" s="25" t="str">
        <f>IF(G73="","",+"          ["&amp;TRIM(G73)&amp;"] ["&amp;TRIM(I73)&amp;"]"&amp;IF(H73="","","("&amp;H73&amp;")")&amp;" "&amp;TRIM(J73)&amp;IF(G74="","",","))</f>
        <v/>
      </c>
      <c r="AW73" s="25"/>
      <c r="AY73" s="102" t="str">
        <f t="shared" si="8"/>
        <v/>
      </c>
    </row>
    <row r="74" spans="2:51" ht="12.75">
      <c r="B74" s="18" t="str">
        <f t="shared" si="10"/>
        <v/>
      </c>
      <c r="C74" s="4"/>
      <c r="D74" s="4"/>
      <c r="E74" s="4"/>
      <c r="G74" s="4" t="str">
        <f t="shared" si="16"/>
        <v/>
      </c>
      <c r="H74" s="97" t="str">
        <f t="shared" si="12"/>
        <v/>
      </c>
      <c r="I74" s="4" t="str">
        <f t="shared" si="17"/>
        <v/>
      </c>
      <c r="J74" s="4" t="str">
        <f t="shared" si="18"/>
        <v/>
      </c>
      <c r="K74" s="4"/>
      <c r="L74" s="4"/>
      <c r="M74" s="68"/>
      <c r="N74" s="70"/>
      <c r="O74" s="24"/>
      <c r="P74" s="24"/>
      <c r="Q74" s="98" t="str">
        <f t="shared" si="19"/>
        <v/>
      </c>
      <c r="R74" s="124"/>
      <c r="S74" s="114"/>
      <c r="T74" s="121"/>
      <c r="U74" s="119"/>
      <c r="V74" s="119"/>
      <c r="W74" s="115"/>
      <c r="X74" s="115"/>
      <c r="Y74" s="121"/>
      <c r="Z74" s="114" t="str">
        <f t="shared" si="9"/>
        <v/>
      </c>
      <c r="AA74" s="114" t="str">
        <f t="shared" si="11"/>
        <v/>
      </c>
      <c r="AB74" s="182"/>
      <c r="AC74" s="255"/>
      <c r="AD74" s="255"/>
      <c r="AE74" s="255"/>
      <c r="AF74" s="255"/>
      <c r="AG74" s="255"/>
      <c r="AH74" s="255"/>
      <c r="AI74" s="255"/>
      <c r="AJ74" s="255"/>
      <c r="AK74" s="255"/>
      <c r="AL74" s="255"/>
      <c r="AM74" s="255"/>
      <c r="AN74" s="255"/>
      <c r="AO74" s="255"/>
      <c r="AP74" s="112"/>
      <c r="AQ74" s="112"/>
      <c r="AR74" s="112" t="str">
        <f t="shared" si="14"/>
        <v/>
      </c>
      <c r="AS74" s="112" t="str">
        <f t="shared" si="14"/>
        <v/>
      </c>
      <c r="AT74" s="4" t="str">
        <f t="shared" si="15"/>
        <v/>
      </c>
      <c r="AV74" s="25" t="str">
        <f>IF(G74="","",+"          ["&amp;TRIM(G74)&amp;"] ["&amp;TRIM(I74)&amp;"]"&amp;IF(H74="","","("&amp;H74&amp;")")&amp;" "&amp;TRIM(J74)&amp;IF(G75="","",","))</f>
        <v/>
      </c>
      <c r="AW74" s="25"/>
      <c r="AY74" s="102" t="str">
        <f t="shared" si="8"/>
        <v/>
      </c>
    </row>
    <row r="75" spans="2:51" ht="12.75">
      <c r="B75" s="18" t="str">
        <f t="shared" si="10"/>
        <v/>
      </c>
      <c r="C75" s="4"/>
      <c r="D75" s="4"/>
      <c r="E75" s="4"/>
      <c r="G75" s="4" t="str">
        <f t="shared" si="16"/>
        <v/>
      </c>
      <c r="H75" s="97" t="str">
        <f t="shared" si="12"/>
        <v/>
      </c>
      <c r="I75" s="4" t="str">
        <f t="shared" si="17"/>
        <v/>
      </c>
      <c r="J75" s="4" t="str">
        <f t="shared" si="18"/>
        <v/>
      </c>
      <c r="K75" s="4"/>
      <c r="L75" s="4"/>
      <c r="M75" s="68"/>
      <c r="N75" s="70"/>
      <c r="O75" s="24"/>
      <c r="P75" s="24"/>
      <c r="Q75" s="98" t="str">
        <f t="shared" si="19"/>
        <v/>
      </c>
      <c r="R75" s="124"/>
      <c r="S75" s="114"/>
      <c r="T75" s="121"/>
      <c r="U75" s="119"/>
      <c r="V75" s="119"/>
      <c r="W75" s="115"/>
      <c r="X75" s="115"/>
      <c r="Y75" s="121"/>
      <c r="Z75" s="114" t="str">
        <f t="shared" si="9"/>
        <v/>
      </c>
      <c r="AA75" s="114" t="str">
        <f t="shared" si="11"/>
        <v/>
      </c>
      <c r="AB75" s="182"/>
      <c r="AC75" s="255"/>
      <c r="AD75" s="255"/>
      <c r="AE75" s="255"/>
      <c r="AF75" s="255"/>
      <c r="AG75" s="255"/>
      <c r="AH75" s="255"/>
      <c r="AI75" s="255"/>
      <c r="AJ75" s="255"/>
      <c r="AK75" s="255"/>
      <c r="AL75" s="255"/>
      <c r="AM75" s="255"/>
      <c r="AN75" s="255"/>
      <c r="AO75" s="255"/>
      <c r="AP75" s="112"/>
      <c r="AQ75" s="112"/>
      <c r="AR75" s="112" t="str">
        <f t="shared" si="14"/>
        <v/>
      </c>
      <c r="AS75" s="112" t="str">
        <f t="shared" si="14"/>
        <v/>
      </c>
      <c r="AT75" s="4" t="str">
        <f t="shared" si="15"/>
        <v/>
      </c>
      <c r="AV75" s="25" t="str">
        <f>IF(G75="","",+"          ["&amp;TRIM(G75)&amp;"] ["&amp;TRIM(I75)&amp;"]"&amp;IF(H75="","","("&amp;H75&amp;")")&amp;" "&amp;TRIM(J75)&amp;IF(G94="","",","))</f>
        <v/>
      </c>
      <c r="AW75" s="25"/>
      <c r="AY75" s="102" t="str">
        <f t="shared" si="8"/>
        <v/>
      </c>
    </row>
    <row r="76" spans="2:51" ht="12.75">
      <c r="B76" s="18" t="str">
        <f t="shared" si="10"/>
        <v/>
      </c>
      <c r="C76" s="4"/>
      <c r="D76" s="4"/>
      <c r="E76" s="4"/>
      <c r="G76" s="4" t="str">
        <f t="shared" si="16"/>
        <v/>
      </c>
      <c r="H76" s="97" t="str">
        <f t="shared" si="12"/>
        <v/>
      </c>
      <c r="I76" s="4" t="str">
        <f t="shared" si="17"/>
        <v/>
      </c>
      <c r="J76" s="4" t="str">
        <f t="shared" si="18"/>
        <v/>
      </c>
      <c r="K76" s="4"/>
      <c r="L76" s="4"/>
      <c r="M76" s="68"/>
      <c r="N76" s="70"/>
      <c r="O76" s="24"/>
      <c r="P76" s="24"/>
      <c r="Q76" s="98" t="str">
        <f t="shared" si="19"/>
        <v/>
      </c>
      <c r="R76" s="124"/>
      <c r="S76" s="114"/>
      <c r="T76" s="121"/>
      <c r="U76" s="119"/>
      <c r="V76" s="119"/>
      <c r="W76" s="115"/>
      <c r="X76" s="115"/>
      <c r="Y76" s="121"/>
      <c r="Z76" s="114" t="str">
        <f t="shared" si="9"/>
        <v/>
      </c>
      <c r="AA76" s="114" t="str">
        <f t="shared" si="11"/>
        <v/>
      </c>
      <c r="AB76" s="182"/>
      <c r="AC76" s="255"/>
      <c r="AD76" s="255"/>
      <c r="AE76" s="255"/>
      <c r="AF76" s="255"/>
      <c r="AG76" s="255"/>
      <c r="AH76" s="255"/>
      <c r="AI76" s="255"/>
      <c r="AJ76" s="255"/>
      <c r="AK76" s="255"/>
      <c r="AL76" s="255"/>
      <c r="AM76" s="255"/>
      <c r="AN76" s="255"/>
      <c r="AO76" s="255"/>
      <c r="AP76" s="112"/>
      <c r="AQ76" s="112"/>
      <c r="AR76" s="112" t="str">
        <f t="shared" si="14"/>
        <v/>
      </c>
      <c r="AS76" s="112" t="str">
        <f t="shared" si="14"/>
        <v/>
      </c>
      <c r="AT76" s="4" t="str">
        <f t="shared" si="15"/>
        <v/>
      </c>
      <c r="AV76" s="25" t="str">
        <f>IF(G76="","",+"          ["&amp;TRIM(G76)&amp;"] ["&amp;TRIM(I76)&amp;"]"&amp;IF(H76="","","("&amp;H76&amp;")")&amp;" "&amp;TRIM(J76)&amp;IF(G77="","",","))</f>
        <v/>
      </c>
      <c r="AW76" s="25"/>
      <c r="AY76" s="102" t="str">
        <f t="shared" si="8"/>
        <v/>
      </c>
    </row>
    <row r="77" spans="2:51" ht="12.75">
      <c r="B77" s="18" t="str">
        <f t="shared" si="10"/>
        <v/>
      </c>
      <c r="C77" s="4"/>
      <c r="D77" s="4"/>
      <c r="E77" s="4"/>
      <c r="G77" s="4" t="str">
        <f t="shared" si="16"/>
        <v/>
      </c>
      <c r="H77" s="97" t="str">
        <f t="shared" si="12"/>
        <v/>
      </c>
      <c r="I77" s="4" t="str">
        <f t="shared" si="17"/>
        <v/>
      </c>
      <c r="J77" s="4" t="str">
        <f t="shared" si="18"/>
        <v/>
      </c>
      <c r="K77" s="4"/>
      <c r="L77" s="4"/>
      <c r="M77" s="68"/>
      <c r="N77" s="70"/>
      <c r="O77" s="24"/>
      <c r="P77" s="24"/>
      <c r="Q77" s="98" t="str">
        <f t="shared" si="19"/>
        <v/>
      </c>
      <c r="R77" s="124"/>
      <c r="S77" s="114"/>
      <c r="T77" s="121"/>
      <c r="U77" s="119"/>
      <c r="V77" s="119"/>
      <c r="W77" s="115"/>
      <c r="X77" s="115"/>
      <c r="Y77" s="121"/>
      <c r="Z77" s="114" t="str">
        <f t="shared" si="9"/>
        <v/>
      </c>
      <c r="AA77" s="114" t="str">
        <f t="shared" si="11"/>
        <v/>
      </c>
      <c r="AB77" s="182"/>
      <c r="AC77" s="255"/>
      <c r="AD77" s="255"/>
      <c r="AE77" s="255"/>
      <c r="AF77" s="255"/>
      <c r="AG77" s="255"/>
      <c r="AH77" s="255"/>
      <c r="AI77" s="255"/>
      <c r="AJ77" s="255"/>
      <c r="AK77" s="255"/>
      <c r="AL77" s="255"/>
      <c r="AM77" s="255"/>
      <c r="AN77" s="255"/>
      <c r="AO77" s="255"/>
      <c r="AP77" s="112"/>
      <c r="AQ77" s="112"/>
      <c r="AR77" s="112" t="str">
        <f t="shared" si="14"/>
        <v/>
      </c>
      <c r="AS77" s="112" t="str">
        <f t="shared" si="14"/>
        <v/>
      </c>
      <c r="AT77" s="4" t="str">
        <f t="shared" si="15"/>
        <v/>
      </c>
      <c r="AV77" s="25" t="str">
        <f>IF(G77="","",+"          ["&amp;TRIM(G77)&amp;"] ["&amp;TRIM(I77)&amp;"]"&amp;IF(H77="","","("&amp;H77&amp;")")&amp;" "&amp;TRIM(J77)&amp;IF(G78="","",","))</f>
        <v/>
      </c>
      <c r="AW77" s="25"/>
      <c r="AY77" s="102" t="str">
        <f t="shared" si="8"/>
        <v/>
      </c>
    </row>
    <row r="78" spans="2:51" ht="12.75">
      <c r="B78" s="18" t="str">
        <f t="shared" si="10"/>
        <v/>
      </c>
      <c r="C78" s="4"/>
      <c r="D78" s="4"/>
      <c r="E78" s="4"/>
      <c r="G78" s="4" t="str">
        <f t="shared" si="16"/>
        <v/>
      </c>
      <c r="H78" s="97" t="str">
        <f t="shared" si="12"/>
        <v/>
      </c>
      <c r="I78" s="4" t="str">
        <f t="shared" si="17"/>
        <v/>
      </c>
      <c r="J78" s="4" t="str">
        <f t="shared" si="18"/>
        <v/>
      </c>
      <c r="K78" s="4"/>
      <c r="L78" s="4"/>
      <c r="M78" s="68"/>
      <c r="N78" s="70"/>
      <c r="O78" s="24"/>
      <c r="P78" s="24"/>
      <c r="Q78" s="98" t="str">
        <f t="shared" si="19"/>
        <v/>
      </c>
      <c r="R78" s="124"/>
      <c r="S78" s="114"/>
      <c r="T78" s="121"/>
      <c r="U78" s="119"/>
      <c r="V78" s="119"/>
      <c r="W78" s="115"/>
      <c r="X78" s="115"/>
      <c r="Y78" s="121"/>
      <c r="Z78" s="114" t="str">
        <f t="shared" si="9"/>
        <v/>
      </c>
      <c r="AA78" s="114" t="str">
        <f t="shared" si="11"/>
        <v/>
      </c>
      <c r="AB78" s="182"/>
      <c r="AC78" s="255"/>
      <c r="AD78" s="255"/>
      <c r="AE78" s="255"/>
      <c r="AF78" s="255"/>
      <c r="AG78" s="255"/>
      <c r="AH78" s="255"/>
      <c r="AI78" s="255"/>
      <c r="AJ78" s="255"/>
      <c r="AK78" s="255"/>
      <c r="AL78" s="255"/>
      <c r="AM78" s="255"/>
      <c r="AN78" s="255"/>
      <c r="AO78" s="255"/>
      <c r="AP78" s="112"/>
      <c r="AQ78" s="112"/>
      <c r="AR78" s="112" t="str">
        <f t="shared" si="14"/>
        <v/>
      </c>
      <c r="AS78" s="112" t="str">
        <f t="shared" si="14"/>
        <v/>
      </c>
      <c r="AT78" s="4" t="str">
        <f t="shared" si="15"/>
        <v/>
      </c>
      <c r="AV78" s="25" t="str">
        <f>IF(G78="","",+"          ["&amp;TRIM(G78)&amp;"] ["&amp;TRIM(I78)&amp;"]"&amp;IF(H78="","","("&amp;H78&amp;")")&amp;" "&amp;TRIM(J78)&amp;IF(G93="","",","))</f>
        <v/>
      </c>
      <c r="AW78" s="25"/>
      <c r="AY78" s="102" t="str">
        <f t="shared" si="8"/>
        <v/>
      </c>
    </row>
    <row r="79" spans="2:51" ht="12.75">
      <c r="B79" s="18" t="str">
        <f t="shared" si="10"/>
        <v/>
      </c>
      <c r="C79" s="4"/>
      <c r="D79" s="4"/>
      <c r="E79" s="4"/>
      <c r="G79" s="4" t="str">
        <f t="shared" si="16"/>
        <v/>
      </c>
      <c r="H79" s="97" t="str">
        <f t="shared" si="12"/>
        <v/>
      </c>
      <c r="I79" s="4" t="str">
        <f t="shared" si="17"/>
        <v/>
      </c>
      <c r="J79" s="4" t="str">
        <f t="shared" si="18"/>
        <v/>
      </c>
      <c r="K79" s="4"/>
      <c r="L79" s="4"/>
      <c r="M79" s="68"/>
      <c r="N79" s="70"/>
      <c r="O79" s="24"/>
      <c r="P79" s="24"/>
      <c r="Q79" s="98" t="str">
        <f t="shared" si="19"/>
        <v/>
      </c>
      <c r="R79" s="124"/>
      <c r="S79" s="114"/>
      <c r="T79" s="121"/>
      <c r="U79" s="119"/>
      <c r="V79" s="119"/>
      <c r="W79" s="115"/>
      <c r="X79" s="115"/>
      <c r="Y79" s="121"/>
      <c r="Z79" s="114" t="str">
        <f t="shared" si="9"/>
        <v/>
      </c>
      <c r="AA79" s="114" t="str">
        <f t="shared" si="11"/>
        <v/>
      </c>
      <c r="AB79" s="182"/>
      <c r="AC79" s="255"/>
      <c r="AD79" s="255"/>
      <c r="AE79" s="255"/>
      <c r="AF79" s="255"/>
      <c r="AG79" s="255"/>
      <c r="AH79" s="255"/>
      <c r="AI79" s="255"/>
      <c r="AJ79" s="255"/>
      <c r="AK79" s="255"/>
      <c r="AL79" s="255"/>
      <c r="AM79" s="255"/>
      <c r="AN79" s="255"/>
      <c r="AO79" s="255"/>
      <c r="AP79" s="112"/>
      <c r="AQ79" s="112"/>
      <c r="AR79" s="112" t="str">
        <f t="shared" si="14"/>
        <v/>
      </c>
      <c r="AS79" s="112" t="str">
        <f t="shared" si="14"/>
        <v/>
      </c>
      <c r="AT79" s="4" t="str">
        <f t="shared" si="15"/>
        <v/>
      </c>
      <c r="AV79" s="25" t="str">
        <f>IF(G79="","",+"          ["&amp;TRIM(G79)&amp;"] ["&amp;TRIM(I79)&amp;"]"&amp;IF(H79="","","("&amp;H79&amp;")")&amp;" "&amp;TRIM(J79)&amp;IF(G80="","",","))</f>
        <v/>
      </c>
      <c r="AW79" s="25"/>
      <c r="AY79" s="102" t="str">
        <f t="shared" si="8"/>
        <v/>
      </c>
    </row>
    <row r="80" spans="2:51" ht="12.75">
      <c r="B80" s="18" t="str">
        <f t="shared" si="10"/>
        <v/>
      </c>
      <c r="C80" s="4"/>
      <c r="D80" s="4"/>
      <c r="E80" s="4"/>
      <c r="G80" s="4" t="str">
        <f t="shared" si="16"/>
        <v/>
      </c>
      <c r="H80" s="97" t="str">
        <f t="shared" si="12"/>
        <v/>
      </c>
      <c r="I80" s="4" t="str">
        <f t="shared" si="17"/>
        <v/>
      </c>
      <c r="J80" s="4" t="str">
        <f t="shared" si="18"/>
        <v/>
      </c>
      <c r="K80" s="4"/>
      <c r="L80" s="4"/>
      <c r="M80" s="68"/>
      <c r="N80" s="70"/>
      <c r="O80" s="24"/>
      <c r="P80" s="24"/>
      <c r="Q80" s="98" t="str">
        <f t="shared" si="19"/>
        <v/>
      </c>
      <c r="R80" s="124"/>
      <c r="S80" s="114"/>
      <c r="T80" s="121"/>
      <c r="U80" s="119"/>
      <c r="V80" s="119"/>
      <c r="W80" s="115"/>
      <c r="X80" s="115"/>
      <c r="Y80" s="121"/>
      <c r="Z80" s="114" t="str">
        <f t="shared" si="9"/>
        <v/>
      </c>
      <c r="AA80" s="114" t="str">
        <f t="shared" si="11"/>
        <v/>
      </c>
      <c r="AB80" s="182"/>
      <c r="AC80" s="255"/>
      <c r="AD80" s="255"/>
      <c r="AE80" s="255"/>
      <c r="AF80" s="255"/>
      <c r="AG80" s="255"/>
      <c r="AH80" s="255"/>
      <c r="AI80" s="255"/>
      <c r="AJ80" s="255"/>
      <c r="AK80" s="255"/>
      <c r="AL80" s="255"/>
      <c r="AM80" s="255"/>
      <c r="AN80" s="255"/>
      <c r="AO80" s="255"/>
      <c r="AP80" s="112"/>
      <c r="AQ80" s="112"/>
      <c r="AR80" s="112" t="str">
        <f t="shared" ref="AR80:AS115" si="21">IF(O80=0,"",ROW())</f>
        <v/>
      </c>
      <c r="AS80" s="112" t="str">
        <f t="shared" si="21"/>
        <v/>
      </c>
      <c r="AT80" s="4" t="str">
        <f t="shared" ref="AT80:AT116" si="22">IF(C80="","",C80&amp;IF(B81="","",","))</f>
        <v/>
      </c>
      <c r="AV80" s="25" t="str">
        <f>IF(G80="","",+"          ["&amp;TRIM(G80)&amp;"] ["&amp;TRIM(I80)&amp;"]"&amp;IF(H80="","","("&amp;H80&amp;")")&amp;" "&amp;TRIM(J80)&amp;IF(G83="","",","))</f>
        <v/>
      </c>
      <c r="AW80" s="25"/>
      <c r="AY80" s="102" t="str">
        <f t="shared" ref="AY80:AY116" si="23">IF(G80="",IF(OR(AY79=");",AY79=""),"",");"),+"          "&amp;TRIM(G80)&amp;" "&amp;UPPER(TRIM(I80))&amp;IF(H80="",""," ("&amp;H80&amp;")")&amp;" "&amp;IF(TRIM(J80)="NOT NULL","PRIMARY KEY UNIQUE NOT NULL",TRIM(J80))&amp;IF(G81="","",","))</f>
        <v/>
      </c>
    </row>
    <row r="81" spans="2:51" ht="12.75">
      <c r="B81" s="18" t="str">
        <f t="shared" si="10"/>
        <v/>
      </c>
      <c r="C81" s="4"/>
      <c r="D81" s="4"/>
      <c r="E81" s="4"/>
      <c r="G81" s="4" t="str">
        <f t="shared" si="16"/>
        <v/>
      </c>
      <c r="H81" s="97" t="str">
        <f t="shared" si="12"/>
        <v/>
      </c>
      <c r="I81" s="4" t="str">
        <f t="shared" si="17"/>
        <v/>
      </c>
      <c r="J81" s="4" t="str">
        <f t="shared" si="18"/>
        <v/>
      </c>
      <c r="K81" s="4"/>
      <c r="L81" s="4"/>
      <c r="M81" s="68"/>
      <c r="N81" s="70"/>
      <c r="O81" s="24"/>
      <c r="P81" s="24"/>
      <c r="Q81" s="98" t="str">
        <f t="shared" si="19"/>
        <v/>
      </c>
      <c r="R81" s="124"/>
      <c r="S81" s="114"/>
      <c r="T81" s="121"/>
      <c r="U81" s="119"/>
      <c r="V81" s="119"/>
      <c r="W81" s="115"/>
      <c r="X81" s="115"/>
      <c r="Y81" s="121"/>
      <c r="Z81" s="114" t="str">
        <f t="shared" ref="Z81:Z115" si="24">IF(M81&lt;9000,"","false")</f>
        <v/>
      </c>
      <c r="AA81" s="114" t="str">
        <f t="shared" si="11"/>
        <v/>
      </c>
      <c r="AB81" s="182"/>
      <c r="AC81" s="255"/>
      <c r="AD81" s="255"/>
      <c r="AE81" s="255"/>
      <c r="AF81" s="255"/>
      <c r="AG81" s="255"/>
      <c r="AH81" s="255"/>
      <c r="AI81" s="255"/>
      <c r="AJ81" s="255"/>
      <c r="AK81" s="255"/>
      <c r="AL81" s="255"/>
      <c r="AM81" s="255"/>
      <c r="AN81" s="255"/>
      <c r="AO81" s="255"/>
      <c r="AP81" s="112"/>
      <c r="AQ81" s="112"/>
      <c r="AR81" s="112" t="str">
        <f t="shared" si="21"/>
        <v/>
      </c>
      <c r="AS81" s="112" t="str">
        <f t="shared" si="21"/>
        <v/>
      </c>
      <c r="AT81" s="4" t="str">
        <f t="shared" si="22"/>
        <v/>
      </c>
      <c r="AV81" s="25" t="str">
        <f>IF(G81="","",+"          ["&amp;TRIM(G81)&amp;"] ["&amp;TRIM(I81)&amp;"]"&amp;IF(H81="","","("&amp;H81&amp;")")&amp;" "&amp;TRIM(J81)&amp;IF(G82="","",","))</f>
        <v/>
      </c>
      <c r="AW81" s="25"/>
      <c r="AY81" s="102" t="str">
        <f t="shared" si="23"/>
        <v/>
      </c>
    </row>
    <row r="82" spans="2:51" ht="12.75">
      <c r="B82" s="18" t="str">
        <f t="shared" ref="B82:B115" si="25">IF(C82=0,"",+B81+1)</f>
        <v/>
      </c>
      <c r="C82" s="4"/>
      <c r="D82" s="4"/>
      <c r="E82" s="4"/>
      <c r="G82" s="4" t="str">
        <f t="shared" si="16"/>
        <v/>
      </c>
      <c r="H82" s="97" t="str">
        <f t="shared" si="12"/>
        <v/>
      </c>
      <c r="I82" s="4" t="str">
        <f t="shared" si="17"/>
        <v/>
      </c>
      <c r="J82" s="4" t="str">
        <f t="shared" si="18"/>
        <v/>
      </c>
      <c r="K82" s="4"/>
      <c r="L82" s="4"/>
      <c r="M82" s="68"/>
      <c r="N82" s="70"/>
      <c r="O82" s="24"/>
      <c r="P82" s="24"/>
      <c r="Q82" s="98" t="str">
        <f t="shared" si="19"/>
        <v/>
      </c>
      <c r="R82" s="124"/>
      <c r="S82" s="114"/>
      <c r="T82" s="121"/>
      <c r="U82" s="119"/>
      <c r="V82" s="119"/>
      <c r="W82" s="115"/>
      <c r="X82" s="115"/>
      <c r="Y82" s="121"/>
      <c r="Z82" s="114" t="str">
        <f t="shared" si="24"/>
        <v/>
      </c>
      <c r="AA82" s="114" t="str">
        <f t="shared" ref="AA82:AA115" si="26">IF($C$120=B82,"asc","")</f>
        <v/>
      </c>
      <c r="AB82" s="182"/>
      <c r="AC82" s="255"/>
      <c r="AD82" s="255"/>
      <c r="AE82" s="255"/>
      <c r="AF82" s="255"/>
      <c r="AG82" s="255"/>
      <c r="AH82" s="255"/>
      <c r="AI82" s="255"/>
      <c r="AJ82" s="255"/>
      <c r="AK82" s="255"/>
      <c r="AL82" s="255"/>
      <c r="AM82" s="255"/>
      <c r="AN82" s="255"/>
      <c r="AO82" s="255"/>
      <c r="AP82" s="112"/>
      <c r="AQ82" s="112"/>
      <c r="AR82" s="112" t="str">
        <f t="shared" si="21"/>
        <v/>
      </c>
      <c r="AS82" s="112" t="str">
        <f t="shared" si="21"/>
        <v/>
      </c>
      <c r="AT82" s="4" t="str">
        <f t="shared" si="22"/>
        <v/>
      </c>
      <c r="AV82" s="25" t="str">
        <f>IF(G82="","",+"          ["&amp;TRIM(G82)&amp;"] ["&amp;TRIM(I82)&amp;"]"&amp;IF(H82="","","("&amp;H82&amp;")")&amp;" "&amp;TRIM(J82)&amp;IF(G83="","",","))</f>
        <v/>
      </c>
      <c r="AW82" s="25"/>
      <c r="AY82" s="102" t="str">
        <f t="shared" si="23"/>
        <v/>
      </c>
    </row>
    <row r="83" spans="2:51" ht="12.75">
      <c r="B83" s="18" t="str">
        <f t="shared" si="25"/>
        <v/>
      </c>
      <c r="C83" s="4"/>
      <c r="D83" s="4"/>
      <c r="E83" s="4"/>
      <c r="G83" s="4" t="str">
        <f t="shared" si="16"/>
        <v/>
      </c>
      <c r="H83" s="97" t="str">
        <f t="shared" si="12"/>
        <v/>
      </c>
      <c r="I83" s="4" t="str">
        <f t="shared" si="17"/>
        <v/>
      </c>
      <c r="J83" s="4" t="str">
        <f t="shared" si="18"/>
        <v/>
      </c>
      <c r="K83" s="4"/>
      <c r="L83" s="4"/>
      <c r="M83" s="68"/>
      <c r="N83" s="70"/>
      <c r="O83" s="24"/>
      <c r="P83" s="24"/>
      <c r="Q83" s="98" t="str">
        <f t="shared" si="19"/>
        <v/>
      </c>
      <c r="R83" s="124"/>
      <c r="S83" s="114"/>
      <c r="T83" s="121"/>
      <c r="U83" s="119"/>
      <c r="V83" s="119"/>
      <c r="W83" s="115"/>
      <c r="X83" s="115"/>
      <c r="Y83" s="121"/>
      <c r="Z83" s="114" t="str">
        <f t="shared" si="24"/>
        <v/>
      </c>
      <c r="AA83" s="114" t="str">
        <f t="shared" si="26"/>
        <v/>
      </c>
      <c r="AB83" s="182"/>
      <c r="AC83" s="255"/>
      <c r="AD83" s="255"/>
      <c r="AE83" s="255"/>
      <c r="AF83" s="255"/>
      <c r="AG83" s="255"/>
      <c r="AH83" s="255"/>
      <c r="AI83" s="255"/>
      <c r="AJ83" s="255"/>
      <c r="AK83" s="255"/>
      <c r="AL83" s="255"/>
      <c r="AM83" s="255"/>
      <c r="AN83" s="255"/>
      <c r="AO83" s="255"/>
      <c r="AP83" s="112"/>
      <c r="AQ83" s="112"/>
      <c r="AR83" s="112" t="str">
        <f t="shared" si="21"/>
        <v/>
      </c>
      <c r="AS83" s="112" t="str">
        <f t="shared" si="21"/>
        <v/>
      </c>
      <c r="AT83" s="4" t="str">
        <f t="shared" si="22"/>
        <v/>
      </c>
      <c r="AV83" s="25" t="str">
        <f>IF(G83="","",+"          ["&amp;TRIM(G83)&amp;"] ["&amp;TRIM(I83)&amp;"]"&amp;IF(H83="","","("&amp;H83&amp;")")&amp;" "&amp;TRIM(J83)&amp;IF(G93="","",","))</f>
        <v/>
      </c>
      <c r="AW83" s="25"/>
      <c r="AY83" s="102" t="str">
        <f t="shared" si="23"/>
        <v/>
      </c>
    </row>
    <row r="84" spans="2:51" ht="12.75">
      <c r="B84" s="18" t="str">
        <f t="shared" si="25"/>
        <v/>
      </c>
      <c r="C84" s="4"/>
      <c r="D84" s="4"/>
      <c r="E84" s="4"/>
      <c r="G84" s="4" t="str">
        <f t="shared" si="16"/>
        <v/>
      </c>
      <c r="H84" s="97" t="str">
        <f t="shared" si="12"/>
        <v/>
      </c>
      <c r="I84" s="4" t="str">
        <f t="shared" si="17"/>
        <v/>
      </c>
      <c r="J84" s="4" t="str">
        <f t="shared" si="18"/>
        <v/>
      </c>
      <c r="K84" s="4"/>
      <c r="L84" s="4"/>
      <c r="M84" s="68"/>
      <c r="N84" s="70"/>
      <c r="O84" s="24"/>
      <c r="P84" s="24"/>
      <c r="Q84" s="98" t="str">
        <f t="shared" si="19"/>
        <v/>
      </c>
      <c r="R84" s="124"/>
      <c r="S84" s="114"/>
      <c r="T84" s="121"/>
      <c r="U84" s="119"/>
      <c r="V84" s="119"/>
      <c r="W84" s="115"/>
      <c r="X84" s="115"/>
      <c r="Y84" s="121"/>
      <c r="Z84" s="114" t="str">
        <f t="shared" si="24"/>
        <v/>
      </c>
      <c r="AA84" s="114" t="str">
        <f t="shared" si="26"/>
        <v/>
      </c>
      <c r="AB84" s="182"/>
      <c r="AC84" s="255"/>
      <c r="AD84" s="255"/>
      <c r="AE84" s="255"/>
      <c r="AF84" s="255"/>
      <c r="AG84" s="255"/>
      <c r="AH84" s="255"/>
      <c r="AI84" s="255"/>
      <c r="AJ84" s="255"/>
      <c r="AK84" s="255"/>
      <c r="AL84" s="255"/>
      <c r="AM84" s="255"/>
      <c r="AN84" s="255"/>
      <c r="AO84" s="255"/>
      <c r="AP84" s="112"/>
      <c r="AQ84" s="112"/>
      <c r="AR84" s="112" t="str">
        <f t="shared" si="21"/>
        <v/>
      </c>
      <c r="AS84" s="112" t="str">
        <f t="shared" si="21"/>
        <v/>
      </c>
      <c r="AT84" s="4" t="str">
        <f t="shared" si="22"/>
        <v/>
      </c>
      <c r="AV84" s="25" t="str">
        <f>IF(G84="","",+"          ["&amp;TRIM(G84)&amp;"] ["&amp;TRIM(I84)&amp;"]"&amp;IF(H84="","","("&amp;H84&amp;")")&amp;" "&amp;TRIM(J84)&amp;IF(G85="","",","))</f>
        <v/>
      </c>
      <c r="AW84" s="25"/>
      <c r="AY84" s="102" t="str">
        <f t="shared" si="23"/>
        <v/>
      </c>
    </row>
    <row r="85" spans="2:51" ht="12.75">
      <c r="B85" s="18" t="str">
        <f t="shared" si="25"/>
        <v/>
      </c>
      <c r="C85" s="4"/>
      <c r="D85" s="4"/>
      <c r="E85" s="4"/>
      <c r="G85" s="4" t="str">
        <f t="shared" si="16"/>
        <v/>
      </c>
      <c r="H85" s="97" t="str">
        <f t="shared" si="12"/>
        <v/>
      </c>
      <c r="I85" s="4" t="str">
        <f t="shared" si="17"/>
        <v/>
      </c>
      <c r="J85" s="4" t="str">
        <f t="shared" si="18"/>
        <v/>
      </c>
      <c r="K85" s="4"/>
      <c r="L85" s="4"/>
      <c r="M85" s="68"/>
      <c r="N85" s="70"/>
      <c r="O85" s="24"/>
      <c r="P85" s="24"/>
      <c r="Q85" s="98" t="str">
        <f t="shared" si="19"/>
        <v/>
      </c>
      <c r="R85" s="124"/>
      <c r="S85" s="114"/>
      <c r="T85" s="121"/>
      <c r="U85" s="119"/>
      <c r="V85" s="119"/>
      <c r="W85" s="115"/>
      <c r="X85" s="115"/>
      <c r="Y85" s="121"/>
      <c r="Z85" s="114" t="str">
        <f t="shared" si="24"/>
        <v/>
      </c>
      <c r="AA85" s="114" t="str">
        <f t="shared" si="26"/>
        <v/>
      </c>
      <c r="AB85" s="182"/>
      <c r="AC85" s="255"/>
      <c r="AD85" s="255"/>
      <c r="AE85" s="255"/>
      <c r="AF85" s="255"/>
      <c r="AG85" s="255"/>
      <c r="AH85" s="255"/>
      <c r="AI85" s="255"/>
      <c r="AJ85" s="255"/>
      <c r="AK85" s="255"/>
      <c r="AL85" s="255"/>
      <c r="AM85" s="255"/>
      <c r="AN85" s="255"/>
      <c r="AO85" s="255"/>
      <c r="AP85" s="112"/>
      <c r="AQ85" s="112"/>
      <c r="AR85" s="112" t="str">
        <f t="shared" si="21"/>
        <v/>
      </c>
      <c r="AS85" s="112" t="str">
        <f t="shared" si="21"/>
        <v/>
      </c>
      <c r="AT85" s="4" t="str">
        <f t="shared" si="22"/>
        <v/>
      </c>
      <c r="AV85" s="25" t="str">
        <f>IF(G85="","",+"          ["&amp;TRIM(G85)&amp;"] ["&amp;TRIM(I85)&amp;"]"&amp;IF(H85="","","("&amp;H85&amp;")")&amp;" "&amp;TRIM(J85)&amp;IF(G86="","",","))</f>
        <v/>
      </c>
      <c r="AW85" s="25"/>
      <c r="AY85" s="102" t="str">
        <f t="shared" si="23"/>
        <v/>
      </c>
    </row>
    <row r="86" spans="2:51" ht="12.75">
      <c r="B86" s="18" t="str">
        <f t="shared" si="25"/>
        <v/>
      </c>
      <c r="C86" s="4"/>
      <c r="D86" s="4"/>
      <c r="E86" s="4"/>
      <c r="G86" s="4" t="str">
        <f t="shared" si="16"/>
        <v/>
      </c>
      <c r="H86" s="97" t="str">
        <f t="shared" si="12"/>
        <v/>
      </c>
      <c r="I86" s="4" t="str">
        <f t="shared" si="17"/>
        <v/>
      </c>
      <c r="J86" s="4" t="str">
        <f t="shared" si="18"/>
        <v/>
      </c>
      <c r="K86" s="4"/>
      <c r="L86" s="4"/>
      <c r="M86" s="68"/>
      <c r="N86" s="70"/>
      <c r="O86" s="24"/>
      <c r="P86" s="24"/>
      <c r="Q86" s="98" t="str">
        <f t="shared" si="19"/>
        <v/>
      </c>
      <c r="R86" s="124"/>
      <c r="S86" s="114"/>
      <c r="T86" s="121"/>
      <c r="U86" s="119"/>
      <c r="V86" s="119"/>
      <c r="W86" s="115"/>
      <c r="X86" s="115"/>
      <c r="Y86" s="121"/>
      <c r="Z86" s="114" t="str">
        <f t="shared" si="24"/>
        <v/>
      </c>
      <c r="AA86" s="114" t="str">
        <f t="shared" si="26"/>
        <v/>
      </c>
      <c r="AB86" s="182"/>
      <c r="AC86" s="255"/>
      <c r="AD86" s="255"/>
      <c r="AE86" s="255"/>
      <c r="AF86" s="255"/>
      <c r="AG86" s="255"/>
      <c r="AH86" s="255"/>
      <c r="AI86" s="255"/>
      <c r="AJ86" s="255"/>
      <c r="AK86" s="255"/>
      <c r="AL86" s="255"/>
      <c r="AM86" s="255"/>
      <c r="AN86" s="255"/>
      <c r="AO86" s="255"/>
      <c r="AP86" s="112"/>
      <c r="AQ86" s="112"/>
      <c r="AR86" s="112" t="str">
        <f t="shared" si="21"/>
        <v/>
      </c>
      <c r="AS86" s="112" t="str">
        <f t="shared" si="21"/>
        <v/>
      </c>
      <c r="AT86" s="4" t="str">
        <f t="shared" si="22"/>
        <v/>
      </c>
      <c r="AV86" s="25" t="str">
        <f>IF(G86="","",+"          ["&amp;TRIM(G86)&amp;"] ["&amp;TRIM(I86)&amp;"]"&amp;IF(H86="","","("&amp;H86&amp;")")&amp;" "&amp;TRIM(J86)&amp;IF(G87="","",","))</f>
        <v/>
      </c>
      <c r="AW86" s="25"/>
      <c r="AY86" s="102" t="str">
        <f t="shared" si="23"/>
        <v/>
      </c>
    </row>
    <row r="87" spans="2:51" ht="12.75">
      <c r="B87" s="18" t="str">
        <f t="shared" si="25"/>
        <v/>
      </c>
      <c r="C87" s="4"/>
      <c r="D87" s="4"/>
      <c r="E87" s="4"/>
      <c r="G87" s="4" t="str">
        <f t="shared" si="16"/>
        <v/>
      </c>
      <c r="H87" s="97" t="str">
        <f t="shared" ref="H87:H115" si="27">IF(IFERROR(FIND("varchar",E87),0)&gt;0,IF(D87&gt;8000,"max",D87),"")</f>
        <v/>
      </c>
      <c r="I87" s="4" t="str">
        <f t="shared" si="17"/>
        <v/>
      </c>
      <c r="J87" s="4" t="str">
        <f t="shared" si="18"/>
        <v/>
      </c>
      <c r="K87" s="4"/>
      <c r="L87" s="4"/>
      <c r="M87" s="68"/>
      <c r="N87" s="70"/>
      <c r="O87" s="24"/>
      <c r="P87" s="24"/>
      <c r="Q87" s="98" t="str">
        <f t="shared" si="19"/>
        <v/>
      </c>
      <c r="R87" s="124"/>
      <c r="S87" s="114"/>
      <c r="T87" s="121"/>
      <c r="U87" s="119"/>
      <c r="V87" s="119"/>
      <c r="W87" s="115"/>
      <c r="X87" s="115"/>
      <c r="Y87" s="121"/>
      <c r="Z87" s="114" t="str">
        <f t="shared" si="24"/>
        <v/>
      </c>
      <c r="AA87" s="114" t="str">
        <f t="shared" si="26"/>
        <v/>
      </c>
      <c r="AB87" s="182"/>
      <c r="AC87" s="255"/>
      <c r="AD87" s="255"/>
      <c r="AE87" s="255"/>
      <c r="AF87" s="255"/>
      <c r="AG87" s="255"/>
      <c r="AH87" s="255"/>
      <c r="AI87" s="255"/>
      <c r="AJ87" s="255"/>
      <c r="AK87" s="255"/>
      <c r="AL87" s="255"/>
      <c r="AM87" s="255"/>
      <c r="AN87" s="255"/>
      <c r="AO87" s="255"/>
      <c r="AP87" s="112"/>
      <c r="AQ87" s="112"/>
      <c r="AR87" s="112" t="str">
        <f t="shared" si="21"/>
        <v/>
      </c>
      <c r="AS87" s="112" t="str">
        <f t="shared" si="21"/>
        <v/>
      </c>
      <c r="AT87" s="4" t="str">
        <f t="shared" si="22"/>
        <v/>
      </c>
      <c r="AV87" s="25" t="str">
        <f>IF(G87="","",+"          ["&amp;TRIM(G87)&amp;"] ["&amp;TRIM(I87)&amp;"]"&amp;IF(H87="","","("&amp;H87&amp;")")&amp;" "&amp;TRIM(J87)&amp;IF(G93="","",","))</f>
        <v/>
      </c>
      <c r="AW87" s="25"/>
      <c r="AY87" s="102" t="str">
        <f t="shared" si="23"/>
        <v/>
      </c>
    </row>
    <row r="88" spans="2:51" ht="12.75">
      <c r="B88" s="18" t="str">
        <f t="shared" si="25"/>
        <v/>
      </c>
      <c r="C88" s="4"/>
      <c r="D88" s="4"/>
      <c r="E88" s="4"/>
      <c r="G88" s="4" t="str">
        <f t="shared" si="16"/>
        <v/>
      </c>
      <c r="H88" s="97" t="str">
        <f t="shared" si="27"/>
        <v/>
      </c>
      <c r="I88" s="4" t="str">
        <f t="shared" si="17"/>
        <v/>
      </c>
      <c r="J88" s="4" t="str">
        <f t="shared" si="18"/>
        <v/>
      </c>
      <c r="K88" s="4"/>
      <c r="L88" s="4"/>
      <c r="M88" s="68"/>
      <c r="N88" s="70"/>
      <c r="O88" s="24"/>
      <c r="P88" s="24"/>
      <c r="Q88" s="98" t="str">
        <f t="shared" si="19"/>
        <v/>
      </c>
      <c r="R88" s="124"/>
      <c r="S88" s="114"/>
      <c r="T88" s="121"/>
      <c r="U88" s="119"/>
      <c r="V88" s="119"/>
      <c r="W88" s="115"/>
      <c r="X88" s="115"/>
      <c r="Y88" s="121"/>
      <c r="Z88" s="114" t="str">
        <f t="shared" si="24"/>
        <v/>
      </c>
      <c r="AA88" s="114" t="str">
        <f t="shared" si="26"/>
        <v/>
      </c>
      <c r="AB88" s="182"/>
      <c r="AC88" s="255"/>
      <c r="AD88" s="255"/>
      <c r="AE88" s="255"/>
      <c r="AF88" s="255"/>
      <c r="AG88" s="255"/>
      <c r="AH88" s="255"/>
      <c r="AI88" s="255"/>
      <c r="AJ88" s="255"/>
      <c r="AK88" s="255"/>
      <c r="AL88" s="255"/>
      <c r="AM88" s="255"/>
      <c r="AN88" s="255"/>
      <c r="AO88" s="255"/>
      <c r="AP88" s="112"/>
      <c r="AQ88" s="112"/>
      <c r="AR88" s="112" t="str">
        <f t="shared" si="21"/>
        <v/>
      </c>
      <c r="AS88" s="112" t="str">
        <f t="shared" si="21"/>
        <v/>
      </c>
      <c r="AT88" s="4" t="str">
        <f t="shared" si="22"/>
        <v/>
      </c>
      <c r="AV88" s="25" t="str">
        <f>IF(G88="","",+"          ["&amp;TRIM(G88)&amp;"] ["&amp;TRIM(I88)&amp;"]"&amp;IF(H88="","","("&amp;H88&amp;")")&amp;" "&amp;TRIM(J88)&amp;IF(G89="","",","))</f>
        <v/>
      </c>
      <c r="AW88" s="25"/>
      <c r="AY88" s="102" t="str">
        <f t="shared" si="23"/>
        <v/>
      </c>
    </row>
    <row r="89" spans="2:51" ht="12.75">
      <c r="B89" s="18" t="str">
        <f t="shared" si="25"/>
        <v/>
      </c>
      <c r="C89" s="4"/>
      <c r="D89" s="4"/>
      <c r="E89" s="4"/>
      <c r="G89" s="4" t="str">
        <f t="shared" si="16"/>
        <v/>
      </c>
      <c r="H89" s="97" t="str">
        <f t="shared" si="27"/>
        <v/>
      </c>
      <c r="I89" s="4" t="str">
        <f t="shared" si="17"/>
        <v/>
      </c>
      <c r="J89" s="4" t="str">
        <f t="shared" si="18"/>
        <v/>
      </c>
      <c r="K89" s="4"/>
      <c r="L89" s="4"/>
      <c r="M89" s="68"/>
      <c r="N89" s="70"/>
      <c r="O89" s="24"/>
      <c r="P89" s="24"/>
      <c r="Q89" s="98" t="str">
        <f t="shared" si="19"/>
        <v/>
      </c>
      <c r="R89" s="124"/>
      <c r="S89" s="114"/>
      <c r="T89" s="121"/>
      <c r="U89" s="119"/>
      <c r="V89" s="119"/>
      <c r="W89" s="115"/>
      <c r="X89" s="115"/>
      <c r="Y89" s="121"/>
      <c r="Z89" s="114" t="str">
        <f t="shared" si="24"/>
        <v/>
      </c>
      <c r="AA89" s="114" t="str">
        <f t="shared" si="26"/>
        <v/>
      </c>
      <c r="AB89" s="182"/>
      <c r="AC89" s="255"/>
      <c r="AD89" s="255"/>
      <c r="AE89" s="255"/>
      <c r="AF89" s="255"/>
      <c r="AG89" s="255"/>
      <c r="AH89" s="255"/>
      <c r="AI89" s="255"/>
      <c r="AJ89" s="255"/>
      <c r="AK89" s="255"/>
      <c r="AL89" s="255"/>
      <c r="AM89" s="255"/>
      <c r="AN89" s="255"/>
      <c r="AO89" s="255"/>
      <c r="AP89" s="112"/>
      <c r="AQ89" s="112"/>
      <c r="AR89" s="112" t="str">
        <f t="shared" si="21"/>
        <v/>
      </c>
      <c r="AS89" s="112" t="str">
        <f t="shared" si="21"/>
        <v/>
      </c>
      <c r="AT89" s="4" t="str">
        <f t="shared" si="22"/>
        <v/>
      </c>
      <c r="AV89" s="25" t="str">
        <f>IF(G89="","",+"          ["&amp;TRIM(G89)&amp;"] ["&amp;TRIM(I89)&amp;"]"&amp;IF(H89="","","("&amp;H89&amp;")")&amp;" "&amp;TRIM(J89)&amp;IF(G92="","",","))</f>
        <v/>
      </c>
      <c r="AW89" s="25"/>
      <c r="AY89" s="102" t="str">
        <f t="shared" si="23"/>
        <v/>
      </c>
    </row>
    <row r="90" spans="2:51" ht="12.75">
      <c r="B90" s="18" t="str">
        <f t="shared" si="25"/>
        <v/>
      </c>
      <c r="C90" s="4"/>
      <c r="D90" s="4"/>
      <c r="E90" s="4"/>
      <c r="G90" s="4" t="str">
        <f t="shared" si="16"/>
        <v/>
      </c>
      <c r="H90" s="97" t="str">
        <f t="shared" si="27"/>
        <v/>
      </c>
      <c r="I90" s="4" t="str">
        <f t="shared" si="17"/>
        <v/>
      </c>
      <c r="J90" s="4" t="str">
        <f t="shared" si="18"/>
        <v/>
      </c>
      <c r="K90" s="4"/>
      <c r="L90" s="4"/>
      <c r="M90" s="68"/>
      <c r="N90" s="70"/>
      <c r="O90" s="24"/>
      <c r="P90" s="24"/>
      <c r="Q90" s="98" t="str">
        <f t="shared" si="19"/>
        <v/>
      </c>
      <c r="R90" s="124"/>
      <c r="S90" s="114"/>
      <c r="T90" s="121"/>
      <c r="U90" s="119"/>
      <c r="V90" s="119"/>
      <c r="W90" s="115"/>
      <c r="X90" s="115"/>
      <c r="Y90" s="121"/>
      <c r="Z90" s="114" t="str">
        <f t="shared" si="24"/>
        <v/>
      </c>
      <c r="AA90" s="114" t="str">
        <f t="shared" si="26"/>
        <v/>
      </c>
      <c r="AB90" s="182"/>
      <c r="AC90" s="255"/>
      <c r="AD90" s="255"/>
      <c r="AE90" s="255"/>
      <c r="AF90" s="255"/>
      <c r="AG90" s="255"/>
      <c r="AH90" s="255"/>
      <c r="AI90" s="255"/>
      <c r="AJ90" s="255"/>
      <c r="AK90" s="255"/>
      <c r="AL90" s="255"/>
      <c r="AM90" s="255"/>
      <c r="AN90" s="255"/>
      <c r="AO90" s="255"/>
      <c r="AP90" s="112"/>
      <c r="AQ90" s="112"/>
      <c r="AR90" s="112" t="str">
        <f t="shared" si="21"/>
        <v/>
      </c>
      <c r="AS90" s="112" t="str">
        <f t="shared" si="21"/>
        <v/>
      </c>
      <c r="AT90" s="4" t="str">
        <f t="shared" si="22"/>
        <v/>
      </c>
      <c r="AV90" s="25" t="str">
        <f t="shared" ref="AV90:AV95" si="28">IF(G90="","",+"          ["&amp;TRIM(G90)&amp;"] ["&amp;TRIM(I90)&amp;"]"&amp;IF(H90="","","("&amp;H90&amp;")")&amp;" "&amp;TRIM(J90)&amp;IF(G91="","",","))</f>
        <v/>
      </c>
      <c r="AW90" s="25"/>
      <c r="AY90" s="102" t="str">
        <f t="shared" si="23"/>
        <v/>
      </c>
    </row>
    <row r="91" spans="2:51" ht="12.75">
      <c r="B91" s="18" t="str">
        <f t="shared" si="25"/>
        <v/>
      </c>
      <c r="C91" s="4"/>
      <c r="D91" s="4"/>
      <c r="E91" s="4"/>
      <c r="G91" s="4" t="str">
        <f t="shared" si="16"/>
        <v/>
      </c>
      <c r="H91" s="97" t="str">
        <f t="shared" si="27"/>
        <v/>
      </c>
      <c r="I91" s="4" t="str">
        <f t="shared" si="17"/>
        <v/>
      </c>
      <c r="J91" s="4" t="str">
        <f t="shared" si="18"/>
        <v/>
      </c>
      <c r="K91" s="4"/>
      <c r="L91" s="4"/>
      <c r="M91" s="68"/>
      <c r="N91" s="70"/>
      <c r="O91" s="24"/>
      <c r="P91" s="24"/>
      <c r="Q91" s="98" t="str">
        <f t="shared" si="19"/>
        <v/>
      </c>
      <c r="R91" s="124"/>
      <c r="S91" s="114"/>
      <c r="T91" s="121"/>
      <c r="U91" s="119"/>
      <c r="V91" s="119"/>
      <c r="W91" s="115"/>
      <c r="X91" s="115"/>
      <c r="Y91" s="121"/>
      <c r="Z91" s="114" t="str">
        <f t="shared" si="24"/>
        <v/>
      </c>
      <c r="AA91" s="114" t="str">
        <f t="shared" si="26"/>
        <v/>
      </c>
      <c r="AB91" s="182"/>
      <c r="AC91" s="255"/>
      <c r="AD91" s="255"/>
      <c r="AE91" s="255"/>
      <c r="AF91" s="255"/>
      <c r="AG91" s="255"/>
      <c r="AH91" s="255"/>
      <c r="AI91" s="255"/>
      <c r="AJ91" s="255"/>
      <c r="AK91" s="255"/>
      <c r="AL91" s="255"/>
      <c r="AM91" s="255"/>
      <c r="AN91" s="255"/>
      <c r="AO91" s="255"/>
      <c r="AP91" s="112"/>
      <c r="AQ91" s="112"/>
      <c r="AR91" s="112" t="str">
        <f t="shared" si="21"/>
        <v/>
      </c>
      <c r="AS91" s="112" t="str">
        <f t="shared" si="21"/>
        <v/>
      </c>
      <c r="AT91" s="4" t="str">
        <f t="shared" si="22"/>
        <v/>
      </c>
      <c r="AV91" s="25" t="str">
        <f t="shared" si="28"/>
        <v/>
      </c>
      <c r="AW91" s="25"/>
      <c r="AY91" s="102" t="str">
        <f t="shared" si="23"/>
        <v/>
      </c>
    </row>
    <row r="92" spans="2:51" ht="12.75">
      <c r="B92" s="18" t="str">
        <f t="shared" si="25"/>
        <v/>
      </c>
      <c r="C92" s="4"/>
      <c r="D92" s="4"/>
      <c r="E92" s="4"/>
      <c r="G92" s="4" t="str">
        <f t="shared" si="16"/>
        <v/>
      </c>
      <c r="H92" s="97" t="str">
        <f t="shared" si="27"/>
        <v/>
      </c>
      <c r="I92" s="4" t="str">
        <f t="shared" si="17"/>
        <v/>
      </c>
      <c r="J92" s="4" t="str">
        <f t="shared" si="18"/>
        <v/>
      </c>
      <c r="K92" s="4"/>
      <c r="L92" s="4"/>
      <c r="M92" s="68"/>
      <c r="N92" s="70"/>
      <c r="O92" s="24"/>
      <c r="P92" s="24"/>
      <c r="Q92" s="98" t="str">
        <f t="shared" si="19"/>
        <v/>
      </c>
      <c r="R92" s="124"/>
      <c r="S92" s="114"/>
      <c r="T92" s="121"/>
      <c r="U92" s="119"/>
      <c r="V92" s="119"/>
      <c r="W92" s="115"/>
      <c r="X92" s="115"/>
      <c r="Y92" s="121"/>
      <c r="Z92" s="114" t="str">
        <f t="shared" si="24"/>
        <v/>
      </c>
      <c r="AA92" s="114" t="str">
        <f t="shared" si="26"/>
        <v/>
      </c>
      <c r="AB92" s="182"/>
      <c r="AC92" s="255"/>
      <c r="AD92" s="255"/>
      <c r="AE92" s="255"/>
      <c r="AF92" s="255"/>
      <c r="AG92" s="255"/>
      <c r="AH92" s="255"/>
      <c r="AI92" s="255"/>
      <c r="AJ92" s="255"/>
      <c r="AK92" s="255"/>
      <c r="AL92" s="255"/>
      <c r="AM92" s="255"/>
      <c r="AN92" s="255"/>
      <c r="AO92" s="255"/>
      <c r="AP92" s="112"/>
      <c r="AQ92" s="112"/>
      <c r="AR92" s="112" t="str">
        <f t="shared" si="21"/>
        <v/>
      </c>
      <c r="AS92" s="112" t="str">
        <f t="shared" si="21"/>
        <v/>
      </c>
      <c r="AT92" s="4" t="str">
        <f t="shared" si="22"/>
        <v/>
      </c>
      <c r="AV92" s="25" t="str">
        <f t="shared" si="28"/>
        <v/>
      </c>
      <c r="AW92" s="25"/>
      <c r="AY92" s="102" t="str">
        <f t="shared" si="23"/>
        <v/>
      </c>
    </row>
    <row r="93" spans="2:51" ht="12.75">
      <c r="B93" s="18" t="str">
        <f t="shared" si="25"/>
        <v/>
      </c>
      <c r="C93" s="4"/>
      <c r="D93" s="4"/>
      <c r="E93" s="4"/>
      <c r="G93" s="4" t="str">
        <f t="shared" si="16"/>
        <v/>
      </c>
      <c r="H93" s="97" t="str">
        <f t="shared" si="27"/>
        <v/>
      </c>
      <c r="I93" s="4" t="str">
        <f t="shared" si="17"/>
        <v/>
      </c>
      <c r="J93" s="4" t="str">
        <f t="shared" si="18"/>
        <v/>
      </c>
      <c r="K93" s="4"/>
      <c r="L93" s="4"/>
      <c r="M93" s="68"/>
      <c r="N93" s="70"/>
      <c r="O93" s="24"/>
      <c r="P93" s="24"/>
      <c r="Q93" s="98" t="str">
        <f t="shared" si="19"/>
        <v/>
      </c>
      <c r="R93" s="124"/>
      <c r="S93" s="114"/>
      <c r="T93" s="121"/>
      <c r="U93" s="119"/>
      <c r="V93" s="119"/>
      <c r="W93" s="115"/>
      <c r="X93" s="115"/>
      <c r="Y93" s="121"/>
      <c r="Z93" s="114" t="str">
        <f t="shared" si="24"/>
        <v/>
      </c>
      <c r="AA93" s="114" t="str">
        <f t="shared" si="26"/>
        <v/>
      </c>
      <c r="AB93" s="182"/>
      <c r="AC93" s="255"/>
      <c r="AD93" s="255"/>
      <c r="AE93" s="255"/>
      <c r="AF93" s="255"/>
      <c r="AG93" s="255"/>
      <c r="AH93" s="255"/>
      <c r="AI93" s="255"/>
      <c r="AJ93" s="255"/>
      <c r="AK93" s="255"/>
      <c r="AL93" s="255"/>
      <c r="AM93" s="255"/>
      <c r="AN93" s="255"/>
      <c r="AO93" s="255"/>
      <c r="AP93" s="112"/>
      <c r="AQ93" s="112"/>
      <c r="AR93" s="112" t="str">
        <f t="shared" si="21"/>
        <v/>
      </c>
      <c r="AS93" s="112" t="str">
        <f t="shared" si="21"/>
        <v/>
      </c>
      <c r="AT93" s="4" t="str">
        <f t="shared" si="22"/>
        <v/>
      </c>
      <c r="AV93" s="25" t="str">
        <f t="shared" si="28"/>
        <v/>
      </c>
      <c r="AW93" s="25"/>
      <c r="AY93" s="102" t="str">
        <f t="shared" si="23"/>
        <v/>
      </c>
    </row>
    <row r="94" spans="2:51" ht="12.75">
      <c r="B94" s="18" t="str">
        <f t="shared" si="25"/>
        <v/>
      </c>
      <c r="C94" s="4"/>
      <c r="D94" s="4"/>
      <c r="E94" s="4"/>
      <c r="G94" s="4" t="str">
        <f>SUBSTITUTE(SUBSTITUTE(SUBSTITUTE(SUBSTITUTE(SUBSTITUTE(SUBSTITUTE(SUBSTITUTE(SUBSTITUTE(SUBSTITUTE(C94," ",""),".",""),"#","No"),"%",""),"(",""),"*",""),"-",""),"/",""),")","")</f>
        <v/>
      </c>
      <c r="H94" s="97" t="str">
        <f t="shared" si="27"/>
        <v/>
      </c>
      <c r="I94" s="4" t="str">
        <f>IF(E94=0,"",+E94)</f>
        <v/>
      </c>
      <c r="J94" s="4" t="str">
        <f>IF(C94=0,"",(IF(ISERROR(VLOOKUP(G94,$D$120:$D$127,1,FALSE)),""," NOT")&amp;" NULL"))</f>
        <v/>
      </c>
      <c r="K94" s="4"/>
      <c r="L94" s="4"/>
      <c r="M94" s="68"/>
      <c r="N94" s="70"/>
      <c r="O94" s="24"/>
      <c r="P94" s="24"/>
      <c r="Q94" s="98" t="str">
        <f>IF(M94=0,"",ROW())</f>
        <v/>
      </c>
      <c r="R94" s="124"/>
      <c r="S94" s="114"/>
      <c r="T94" s="121"/>
      <c r="U94" s="119"/>
      <c r="V94" s="119"/>
      <c r="W94" s="115"/>
      <c r="X94" s="115"/>
      <c r="Y94" s="121"/>
      <c r="Z94" s="114" t="str">
        <f t="shared" si="24"/>
        <v/>
      </c>
      <c r="AA94" s="114" t="str">
        <f t="shared" si="26"/>
        <v/>
      </c>
      <c r="AB94" s="182"/>
      <c r="AC94" s="255"/>
      <c r="AD94" s="255"/>
      <c r="AE94" s="255"/>
      <c r="AF94" s="255"/>
      <c r="AG94" s="255"/>
      <c r="AH94" s="255"/>
      <c r="AI94" s="255"/>
      <c r="AJ94" s="255"/>
      <c r="AK94" s="255"/>
      <c r="AL94" s="255"/>
      <c r="AM94" s="255"/>
      <c r="AN94" s="255"/>
      <c r="AO94" s="255"/>
      <c r="AP94" s="112"/>
      <c r="AQ94" s="112"/>
      <c r="AR94" s="112" t="str">
        <f t="shared" si="21"/>
        <v/>
      </c>
      <c r="AS94" s="112" t="str">
        <f t="shared" si="21"/>
        <v/>
      </c>
      <c r="AT94" s="4" t="str">
        <f t="shared" si="22"/>
        <v/>
      </c>
      <c r="AV94" s="25" t="str">
        <f t="shared" si="28"/>
        <v/>
      </c>
      <c r="AW94" s="25"/>
      <c r="AY94" s="102" t="str">
        <f t="shared" si="23"/>
        <v/>
      </c>
    </row>
    <row r="95" spans="2:51" ht="12.75">
      <c r="B95" s="18" t="str">
        <f t="shared" si="25"/>
        <v/>
      </c>
      <c r="C95" s="4"/>
      <c r="D95" s="4"/>
      <c r="E95" s="4"/>
      <c r="G95" s="4" t="str">
        <f>SUBSTITUTE(SUBSTITUTE(SUBSTITUTE(SUBSTITUTE(SUBSTITUTE(SUBSTITUTE(SUBSTITUTE(SUBSTITUTE(SUBSTITUTE(C95," ",""),".",""),"#","No"),"%",""),"(",""),"*",""),"-",""),"/",""),")","")</f>
        <v/>
      </c>
      <c r="H95" s="97" t="str">
        <f t="shared" si="27"/>
        <v/>
      </c>
      <c r="I95" s="4" t="str">
        <f>IF(E95=0,"",+E95)</f>
        <v/>
      </c>
      <c r="J95" s="4" t="str">
        <f>IF(C95=0,"",(IF(ISERROR(VLOOKUP(G95,$D$120:$D$127,1,FALSE)),""," NOT")&amp;" NULL"))</f>
        <v/>
      </c>
      <c r="K95" s="4"/>
      <c r="L95" s="4"/>
      <c r="M95" s="68"/>
      <c r="N95" s="70"/>
      <c r="O95" s="24"/>
      <c r="P95" s="24"/>
      <c r="Q95" s="98" t="str">
        <f>IF(M95=0,"",ROW())</f>
        <v/>
      </c>
      <c r="R95" s="124"/>
      <c r="S95" s="114"/>
      <c r="T95" s="121"/>
      <c r="U95" s="119"/>
      <c r="V95" s="119"/>
      <c r="W95" s="115"/>
      <c r="X95" s="115"/>
      <c r="Y95" s="121"/>
      <c r="Z95" s="114" t="str">
        <f t="shared" si="24"/>
        <v/>
      </c>
      <c r="AA95" s="114" t="str">
        <f t="shared" si="26"/>
        <v/>
      </c>
      <c r="AB95" s="182"/>
      <c r="AC95" s="255"/>
      <c r="AD95" s="255"/>
      <c r="AE95" s="255"/>
      <c r="AF95" s="255"/>
      <c r="AG95" s="255"/>
      <c r="AH95" s="255"/>
      <c r="AI95" s="255"/>
      <c r="AJ95" s="255"/>
      <c r="AK95" s="255"/>
      <c r="AL95" s="255"/>
      <c r="AM95" s="255"/>
      <c r="AN95" s="255"/>
      <c r="AO95" s="255"/>
      <c r="AP95" s="112"/>
      <c r="AQ95" s="112"/>
      <c r="AR95" s="112" t="str">
        <f t="shared" si="21"/>
        <v/>
      </c>
      <c r="AS95" s="112" t="str">
        <f t="shared" si="21"/>
        <v/>
      </c>
      <c r="AT95" s="4" t="str">
        <f t="shared" si="22"/>
        <v/>
      </c>
      <c r="AV95" s="25" t="str">
        <f t="shared" si="28"/>
        <v/>
      </c>
      <c r="AW95" s="25"/>
      <c r="AY95" s="102" t="str">
        <f t="shared" si="23"/>
        <v/>
      </c>
    </row>
    <row r="96" spans="2:51" ht="12.75">
      <c r="B96" s="18" t="str">
        <f t="shared" si="25"/>
        <v/>
      </c>
      <c r="C96" s="4"/>
      <c r="D96" s="4"/>
      <c r="E96" s="4"/>
      <c r="G96" s="4" t="str">
        <f>SUBSTITUTE(SUBSTITUTE(SUBSTITUTE(SUBSTITUTE(SUBSTITUTE(SUBSTITUTE(SUBSTITUTE(SUBSTITUTE(SUBSTITUTE(C96," ",""),".",""),"#","No"),"%",""),"(",""),"*",""),"-",""),"/",""),")","")</f>
        <v/>
      </c>
      <c r="H96" s="97" t="str">
        <f t="shared" si="27"/>
        <v/>
      </c>
      <c r="I96" s="4" t="str">
        <f>IF(E96=0,"",+E96)</f>
        <v/>
      </c>
      <c r="J96" s="4" t="str">
        <f>IF(C96=0,"",(IF(ISERROR(VLOOKUP(G96,$D$120:$D$127,1,FALSE)),""," NOT")&amp;" NULL"))</f>
        <v/>
      </c>
      <c r="K96" s="4"/>
      <c r="L96" s="4"/>
      <c r="M96" s="68"/>
      <c r="N96" s="70"/>
      <c r="O96" s="24"/>
      <c r="P96" s="24"/>
      <c r="Q96" s="98" t="str">
        <f>IF(M96=0,"",ROW())</f>
        <v/>
      </c>
      <c r="R96" s="124"/>
      <c r="S96" s="114"/>
      <c r="T96" s="121"/>
      <c r="U96" s="119"/>
      <c r="V96" s="119"/>
      <c r="W96" s="115"/>
      <c r="X96" s="115"/>
      <c r="Y96" s="121"/>
      <c r="Z96" s="114" t="str">
        <f t="shared" si="24"/>
        <v/>
      </c>
      <c r="AA96" s="114" t="str">
        <f t="shared" si="26"/>
        <v/>
      </c>
      <c r="AB96" s="182"/>
      <c r="AC96" s="255"/>
      <c r="AD96" s="255"/>
      <c r="AE96" s="255"/>
      <c r="AF96" s="255"/>
      <c r="AG96" s="255"/>
      <c r="AH96" s="255"/>
      <c r="AI96" s="255"/>
      <c r="AJ96" s="255"/>
      <c r="AK96" s="255"/>
      <c r="AL96" s="255"/>
      <c r="AM96" s="255"/>
      <c r="AN96" s="255"/>
      <c r="AO96" s="255"/>
      <c r="AP96" s="112"/>
      <c r="AQ96" s="112"/>
      <c r="AR96" s="112" t="str">
        <f t="shared" si="21"/>
        <v/>
      </c>
      <c r="AS96" s="112" t="str">
        <f t="shared" si="21"/>
        <v/>
      </c>
      <c r="AT96" s="4" t="str">
        <f t="shared" si="22"/>
        <v/>
      </c>
      <c r="AV96" s="25" t="str">
        <f>IF(G96="","",+"          ["&amp;TRIM(G96)&amp;"] ["&amp;TRIM(I96)&amp;"]"&amp;IF(H96="","","("&amp;H96&amp;")")&amp;" "&amp;TRIM(J96)&amp;IF(G108="","",","))</f>
        <v/>
      </c>
      <c r="AW96" s="25"/>
      <c r="AY96" s="102" t="str">
        <f t="shared" si="23"/>
        <v/>
      </c>
    </row>
    <row r="97" spans="2:51" ht="12.75">
      <c r="B97" s="18" t="str">
        <f t="shared" si="25"/>
        <v/>
      </c>
      <c r="C97" s="4"/>
      <c r="D97" s="4"/>
      <c r="E97" s="4"/>
      <c r="G97" s="4" t="str">
        <f t="shared" ref="G97:G115" si="29">SUBSTITUTE(SUBSTITUTE(SUBSTITUTE(SUBSTITUTE(SUBSTITUTE(SUBSTITUTE(SUBSTITUTE(SUBSTITUTE(SUBSTITUTE(C97," ",""),".",""),"#","No"),"%",""),"(",""),"*",""),"-",""),"/",""),")","")</f>
        <v/>
      </c>
      <c r="H97" s="97" t="str">
        <f t="shared" si="27"/>
        <v/>
      </c>
      <c r="I97" s="4" t="str">
        <f t="shared" ref="I97:I115" si="30">IF(E97=0,"",+E97)</f>
        <v/>
      </c>
      <c r="J97" s="4" t="str">
        <f t="shared" ref="J97:J115" si="31">IF(C97=0,"",(IF(ISERROR(VLOOKUP(G97,$D$120:$D$127,1,FALSE)),""," NOT")&amp;" NULL"))</f>
        <v/>
      </c>
      <c r="K97" s="4"/>
      <c r="L97" s="4"/>
      <c r="M97" s="68"/>
      <c r="N97" s="70"/>
      <c r="O97" s="24"/>
      <c r="P97" s="24"/>
      <c r="Q97" s="98" t="str">
        <f t="shared" ref="Q97:Q115" si="32">IF(M97=0,"",ROW())</f>
        <v/>
      </c>
      <c r="R97" s="124"/>
      <c r="S97" s="114"/>
      <c r="T97" s="121"/>
      <c r="U97" s="119"/>
      <c r="V97" s="119"/>
      <c r="W97" s="115"/>
      <c r="X97" s="115"/>
      <c r="Y97" s="121"/>
      <c r="Z97" s="114" t="str">
        <f t="shared" si="24"/>
        <v/>
      </c>
      <c r="AA97" s="114" t="str">
        <f t="shared" si="26"/>
        <v/>
      </c>
      <c r="AB97" s="182"/>
      <c r="AC97" s="255"/>
      <c r="AD97" s="255"/>
      <c r="AE97" s="255"/>
      <c r="AF97" s="255"/>
      <c r="AG97" s="255"/>
      <c r="AH97" s="255"/>
      <c r="AI97" s="255"/>
      <c r="AJ97" s="255"/>
      <c r="AK97" s="255"/>
      <c r="AL97" s="255"/>
      <c r="AM97" s="255"/>
      <c r="AN97" s="255"/>
      <c r="AO97" s="255"/>
      <c r="AP97" s="112"/>
      <c r="AQ97" s="112"/>
      <c r="AR97" s="112" t="str">
        <f t="shared" si="21"/>
        <v/>
      </c>
      <c r="AS97" s="112" t="str">
        <f t="shared" si="21"/>
        <v/>
      </c>
      <c r="AT97" s="4" t="str">
        <f t="shared" si="22"/>
        <v/>
      </c>
      <c r="AV97" s="25" t="str">
        <f>IF(G97="","",+"          ["&amp;TRIM(G97)&amp;"] ["&amp;TRIM(I97)&amp;"]"&amp;IF(H97="","","("&amp;H97&amp;")")&amp;" "&amp;TRIM(J97)&amp;IF(G98="","",","))</f>
        <v/>
      </c>
      <c r="AW97" s="25"/>
      <c r="AY97" s="102" t="str">
        <f t="shared" si="23"/>
        <v/>
      </c>
    </row>
    <row r="98" spans="2:51" ht="12.75">
      <c r="B98" s="18" t="str">
        <f t="shared" si="25"/>
        <v/>
      </c>
      <c r="C98" s="4"/>
      <c r="D98" s="4"/>
      <c r="E98" s="4"/>
      <c r="G98" s="4" t="str">
        <f t="shared" si="29"/>
        <v/>
      </c>
      <c r="H98" s="97" t="str">
        <f t="shared" si="27"/>
        <v/>
      </c>
      <c r="I98" s="4" t="str">
        <f t="shared" si="30"/>
        <v/>
      </c>
      <c r="J98" s="4" t="str">
        <f t="shared" si="31"/>
        <v/>
      </c>
      <c r="K98" s="4"/>
      <c r="L98" s="4"/>
      <c r="M98" s="68"/>
      <c r="N98" s="70"/>
      <c r="O98" s="24"/>
      <c r="P98" s="24"/>
      <c r="Q98" s="98" t="str">
        <f t="shared" si="32"/>
        <v/>
      </c>
      <c r="R98" s="124"/>
      <c r="S98" s="114"/>
      <c r="T98" s="121"/>
      <c r="U98" s="119"/>
      <c r="V98" s="119"/>
      <c r="W98" s="115"/>
      <c r="X98" s="115"/>
      <c r="Y98" s="121"/>
      <c r="Z98" s="114" t="str">
        <f t="shared" si="24"/>
        <v/>
      </c>
      <c r="AA98" s="114" t="str">
        <f t="shared" si="26"/>
        <v/>
      </c>
      <c r="AB98" s="182"/>
      <c r="AC98" s="255"/>
      <c r="AD98" s="255"/>
      <c r="AE98" s="255"/>
      <c r="AF98" s="255"/>
      <c r="AG98" s="255"/>
      <c r="AH98" s="255"/>
      <c r="AI98" s="255"/>
      <c r="AJ98" s="255"/>
      <c r="AK98" s="255"/>
      <c r="AL98" s="255"/>
      <c r="AM98" s="255"/>
      <c r="AN98" s="255"/>
      <c r="AO98" s="255"/>
      <c r="AP98" s="112"/>
      <c r="AQ98" s="112"/>
      <c r="AR98" s="112" t="str">
        <f t="shared" si="21"/>
        <v/>
      </c>
      <c r="AS98" s="112" t="str">
        <f t="shared" si="21"/>
        <v/>
      </c>
      <c r="AT98" s="4" t="str">
        <f t="shared" si="22"/>
        <v/>
      </c>
      <c r="AV98" s="25" t="str">
        <f>IF(G98="","",+"          ["&amp;TRIM(G98)&amp;"] ["&amp;TRIM(I98)&amp;"]"&amp;IF(H98="","","("&amp;H98&amp;")")&amp;" "&amp;TRIM(J98)&amp;IF(G107="","",","))</f>
        <v/>
      </c>
      <c r="AW98" s="25"/>
      <c r="AY98" s="102" t="str">
        <f t="shared" si="23"/>
        <v/>
      </c>
    </row>
    <row r="99" spans="2:51" ht="12.75">
      <c r="B99" s="18" t="str">
        <f t="shared" si="25"/>
        <v/>
      </c>
      <c r="C99" s="4"/>
      <c r="D99" s="4"/>
      <c r="E99" s="4"/>
      <c r="G99" s="4" t="str">
        <f t="shared" si="29"/>
        <v/>
      </c>
      <c r="H99" s="97" t="str">
        <f t="shared" si="27"/>
        <v/>
      </c>
      <c r="I99" s="4" t="str">
        <f t="shared" si="30"/>
        <v/>
      </c>
      <c r="J99" s="4" t="str">
        <f t="shared" si="31"/>
        <v/>
      </c>
      <c r="K99" s="4"/>
      <c r="L99" s="4"/>
      <c r="M99" s="68"/>
      <c r="N99" s="70"/>
      <c r="O99" s="24"/>
      <c r="P99" s="24"/>
      <c r="Q99" s="98" t="str">
        <f t="shared" si="32"/>
        <v/>
      </c>
      <c r="R99" s="124"/>
      <c r="S99" s="114"/>
      <c r="T99" s="121"/>
      <c r="U99" s="119"/>
      <c r="V99" s="119"/>
      <c r="W99" s="115"/>
      <c r="X99" s="115"/>
      <c r="Y99" s="121"/>
      <c r="Z99" s="114" t="str">
        <f t="shared" si="24"/>
        <v/>
      </c>
      <c r="AA99" s="114" t="str">
        <f t="shared" si="26"/>
        <v/>
      </c>
      <c r="AB99" s="182"/>
      <c r="AC99" s="255"/>
      <c r="AD99" s="255"/>
      <c r="AE99" s="255"/>
      <c r="AF99" s="255"/>
      <c r="AG99" s="255"/>
      <c r="AH99" s="255"/>
      <c r="AI99" s="255"/>
      <c r="AJ99" s="255"/>
      <c r="AK99" s="255"/>
      <c r="AL99" s="255"/>
      <c r="AM99" s="255"/>
      <c r="AN99" s="255"/>
      <c r="AO99" s="255"/>
      <c r="AP99" s="112"/>
      <c r="AQ99" s="112"/>
      <c r="AR99" s="112" t="str">
        <f t="shared" si="21"/>
        <v/>
      </c>
      <c r="AS99" s="112" t="str">
        <f t="shared" si="21"/>
        <v/>
      </c>
      <c r="AT99" s="4" t="str">
        <f t="shared" si="22"/>
        <v/>
      </c>
      <c r="AV99" s="25" t="str">
        <f>IF(G99="","",+"          ["&amp;TRIM(G99)&amp;"] ["&amp;TRIM(I99)&amp;"]"&amp;IF(H99="","","("&amp;H99&amp;")")&amp;" "&amp;TRIM(J99)&amp;IF(G106="","",","))</f>
        <v/>
      </c>
      <c r="AW99" s="25"/>
      <c r="AY99" s="102" t="str">
        <f t="shared" si="23"/>
        <v/>
      </c>
    </row>
    <row r="100" spans="2:51" ht="12.75">
      <c r="B100" s="18" t="str">
        <f t="shared" si="25"/>
        <v/>
      </c>
      <c r="C100" s="4"/>
      <c r="D100" s="4"/>
      <c r="E100" s="4"/>
      <c r="G100" s="4" t="str">
        <f t="shared" si="29"/>
        <v/>
      </c>
      <c r="H100" s="97" t="str">
        <f t="shared" si="27"/>
        <v/>
      </c>
      <c r="I100" s="4" t="str">
        <f t="shared" si="30"/>
        <v/>
      </c>
      <c r="J100" s="4" t="str">
        <f t="shared" si="31"/>
        <v/>
      </c>
      <c r="K100" s="4"/>
      <c r="L100" s="4"/>
      <c r="M100" s="68"/>
      <c r="N100" s="70"/>
      <c r="O100" s="24"/>
      <c r="P100" s="24"/>
      <c r="Q100" s="98" t="str">
        <f t="shared" si="32"/>
        <v/>
      </c>
      <c r="R100" s="124"/>
      <c r="S100" s="114"/>
      <c r="T100" s="121"/>
      <c r="U100" s="119"/>
      <c r="V100" s="119"/>
      <c r="W100" s="115"/>
      <c r="X100" s="115"/>
      <c r="Y100" s="121"/>
      <c r="Z100" s="114" t="str">
        <f t="shared" si="24"/>
        <v/>
      </c>
      <c r="AA100" s="114" t="str">
        <f t="shared" si="26"/>
        <v/>
      </c>
      <c r="AB100" s="182"/>
      <c r="AC100" s="255"/>
      <c r="AD100" s="255"/>
      <c r="AE100" s="255"/>
      <c r="AF100" s="255"/>
      <c r="AG100" s="255"/>
      <c r="AH100" s="255"/>
      <c r="AI100" s="255"/>
      <c r="AJ100" s="255"/>
      <c r="AK100" s="255"/>
      <c r="AL100" s="255"/>
      <c r="AM100" s="255"/>
      <c r="AN100" s="255"/>
      <c r="AO100" s="255"/>
      <c r="AP100" s="112"/>
      <c r="AQ100" s="112"/>
      <c r="AR100" s="112" t="str">
        <f t="shared" si="21"/>
        <v/>
      </c>
      <c r="AS100" s="112" t="str">
        <f t="shared" si="21"/>
        <v/>
      </c>
      <c r="AT100" s="4" t="str">
        <f t="shared" si="22"/>
        <v/>
      </c>
      <c r="AV100" s="25" t="str">
        <f>IF(G100="","",+"          ["&amp;TRIM(G100)&amp;"] ["&amp;TRIM(I100)&amp;"]"&amp;IF(H100="","","("&amp;H100&amp;")")&amp;" "&amp;TRIM(J100)&amp;IF(G101="","",","))</f>
        <v/>
      </c>
      <c r="AW100" s="25"/>
      <c r="AY100" s="102" t="str">
        <f t="shared" si="23"/>
        <v/>
      </c>
    </row>
    <row r="101" spans="2:51" ht="12.75">
      <c r="B101" s="18" t="str">
        <f t="shared" si="25"/>
        <v/>
      </c>
      <c r="C101" s="4"/>
      <c r="D101" s="4"/>
      <c r="E101" s="4"/>
      <c r="G101" s="4" t="str">
        <f t="shared" si="29"/>
        <v/>
      </c>
      <c r="H101" s="97" t="str">
        <f t="shared" si="27"/>
        <v/>
      </c>
      <c r="I101" s="4" t="str">
        <f t="shared" si="30"/>
        <v/>
      </c>
      <c r="J101" s="4" t="str">
        <f t="shared" si="31"/>
        <v/>
      </c>
      <c r="K101" s="4"/>
      <c r="L101" s="4"/>
      <c r="M101" s="68"/>
      <c r="N101" s="70"/>
      <c r="O101" s="24"/>
      <c r="P101" s="24"/>
      <c r="Q101" s="98" t="str">
        <f t="shared" si="32"/>
        <v/>
      </c>
      <c r="R101" s="124"/>
      <c r="S101" s="114"/>
      <c r="T101" s="121"/>
      <c r="U101" s="119"/>
      <c r="V101" s="119"/>
      <c r="W101" s="115"/>
      <c r="X101" s="115"/>
      <c r="Y101" s="121"/>
      <c r="Z101" s="114" t="str">
        <f t="shared" si="24"/>
        <v/>
      </c>
      <c r="AA101" s="114" t="str">
        <f t="shared" si="26"/>
        <v/>
      </c>
      <c r="AB101" s="182"/>
      <c r="AC101" s="255"/>
      <c r="AD101" s="255"/>
      <c r="AE101" s="255"/>
      <c r="AF101" s="255"/>
      <c r="AG101" s="255"/>
      <c r="AH101" s="255"/>
      <c r="AI101" s="255"/>
      <c r="AJ101" s="255"/>
      <c r="AK101" s="255"/>
      <c r="AL101" s="255"/>
      <c r="AM101" s="255"/>
      <c r="AN101" s="255"/>
      <c r="AO101" s="255"/>
      <c r="AP101" s="112"/>
      <c r="AQ101" s="112"/>
      <c r="AR101" s="112" t="str">
        <f t="shared" si="21"/>
        <v/>
      </c>
      <c r="AS101" s="112" t="str">
        <f t="shared" si="21"/>
        <v/>
      </c>
      <c r="AT101" s="4" t="str">
        <f t="shared" si="22"/>
        <v/>
      </c>
      <c r="AV101" s="25" t="str">
        <f>IF(G101="","",+"          ["&amp;TRIM(G101)&amp;"] ["&amp;TRIM(I101)&amp;"]"&amp;IF(H101="","","("&amp;H101&amp;")")&amp;" "&amp;TRIM(J101)&amp;IF(G102="","",","))</f>
        <v/>
      </c>
      <c r="AW101" s="25"/>
      <c r="AY101" s="102" t="str">
        <f t="shared" si="23"/>
        <v/>
      </c>
    </row>
    <row r="102" spans="2:51" ht="12.75">
      <c r="B102" s="18" t="str">
        <f t="shared" si="25"/>
        <v/>
      </c>
      <c r="C102" s="4"/>
      <c r="D102" s="4"/>
      <c r="E102" s="4"/>
      <c r="G102" s="4" t="str">
        <f t="shared" si="29"/>
        <v/>
      </c>
      <c r="H102" s="97" t="str">
        <f t="shared" si="27"/>
        <v/>
      </c>
      <c r="I102" s="4" t="str">
        <f t="shared" si="30"/>
        <v/>
      </c>
      <c r="J102" s="4" t="str">
        <f t="shared" si="31"/>
        <v/>
      </c>
      <c r="K102" s="4"/>
      <c r="L102" s="4"/>
      <c r="M102" s="68"/>
      <c r="N102" s="70"/>
      <c r="O102" s="24"/>
      <c r="P102" s="24"/>
      <c r="Q102" s="98" t="str">
        <f t="shared" si="32"/>
        <v/>
      </c>
      <c r="R102" s="124"/>
      <c r="S102" s="114"/>
      <c r="T102" s="121"/>
      <c r="U102" s="119"/>
      <c r="V102" s="119"/>
      <c r="W102" s="115"/>
      <c r="X102" s="115"/>
      <c r="Y102" s="121"/>
      <c r="Z102" s="114" t="str">
        <f t="shared" si="24"/>
        <v/>
      </c>
      <c r="AA102" s="114" t="str">
        <f t="shared" si="26"/>
        <v/>
      </c>
      <c r="AB102" s="182"/>
      <c r="AC102" s="255"/>
      <c r="AD102" s="255"/>
      <c r="AE102" s="255"/>
      <c r="AF102" s="255"/>
      <c r="AG102" s="255"/>
      <c r="AH102" s="255"/>
      <c r="AI102" s="255"/>
      <c r="AJ102" s="255"/>
      <c r="AK102" s="255"/>
      <c r="AL102" s="255"/>
      <c r="AM102" s="255"/>
      <c r="AN102" s="255"/>
      <c r="AO102" s="255"/>
      <c r="AP102" s="112"/>
      <c r="AQ102" s="112"/>
      <c r="AR102" s="112" t="str">
        <f t="shared" si="21"/>
        <v/>
      </c>
      <c r="AS102" s="112" t="str">
        <f t="shared" si="21"/>
        <v/>
      </c>
      <c r="AT102" s="4" t="str">
        <f t="shared" si="22"/>
        <v/>
      </c>
      <c r="AV102" s="25" t="str">
        <f>IF(G102="","",+"          ["&amp;TRIM(G102)&amp;"] ["&amp;TRIM(I102)&amp;"]"&amp;IF(H102="","","("&amp;H102&amp;")")&amp;" "&amp;TRIM(J102)&amp;IF(G103="","",","))</f>
        <v/>
      </c>
      <c r="AW102" s="25"/>
      <c r="AY102" s="102" t="str">
        <f t="shared" si="23"/>
        <v/>
      </c>
    </row>
    <row r="103" spans="2:51" ht="12.75">
      <c r="B103" s="18" t="str">
        <f t="shared" si="25"/>
        <v/>
      </c>
      <c r="C103" s="4"/>
      <c r="D103" s="4"/>
      <c r="E103" s="4"/>
      <c r="G103" s="4" t="str">
        <f t="shared" si="29"/>
        <v/>
      </c>
      <c r="H103" s="97" t="str">
        <f t="shared" si="27"/>
        <v/>
      </c>
      <c r="I103" s="4" t="str">
        <f t="shared" si="30"/>
        <v/>
      </c>
      <c r="J103" s="4" t="str">
        <f t="shared" si="31"/>
        <v/>
      </c>
      <c r="K103" s="4"/>
      <c r="L103" s="4"/>
      <c r="M103" s="68"/>
      <c r="N103" s="70"/>
      <c r="O103" s="24"/>
      <c r="P103" s="24"/>
      <c r="Q103" s="98" t="str">
        <f t="shared" si="32"/>
        <v/>
      </c>
      <c r="R103" s="124"/>
      <c r="S103" s="114"/>
      <c r="T103" s="121"/>
      <c r="U103" s="119"/>
      <c r="V103" s="119"/>
      <c r="W103" s="115"/>
      <c r="X103" s="115"/>
      <c r="Y103" s="121"/>
      <c r="Z103" s="114" t="str">
        <f t="shared" si="24"/>
        <v/>
      </c>
      <c r="AA103" s="114" t="str">
        <f t="shared" si="26"/>
        <v/>
      </c>
      <c r="AB103" s="182"/>
      <c r="AC103" s="255"/>
      <c r="AD103" s="255"/>
      <c r="AE103" s="255"/>
      <c r="AF103" s="255"/>
      <c r="AG103" s="255"/>
      <c r="AH103" s="255"/>
      <c r="AI103" s="255"/>
      <c r="AJ103" s="255"/>
      <c r="AK103" s="255"/>
      <c r="AL103" s="255"/>
      <c r="AM103" s="255"/>
      <c r="AN103" s="255"/>
      <c r="AO103" s="255"/>
      <c r="AP103" s="112"/>
      <c r="AQ103" s="112"/>
      <c r="AR103" s="112" t="str">
        <f t="shared" si="21"/>
        <v/>
      </c>
      <c r="AS103" s="112" t="str">
        <f t="shared" si="21"/>
        <v/>
      </c>
      <c r="AT103" s="4" t="str">
        <f t="shared" si="22"/>
        <v/>
      </c>
      <c r="AV103" s="25" t="str">
        <f>IF(G103="","",+"          ["&amp;TRIM(G103)&amp;"] ["&amp;TRIM(I103)&amp;"]"&amp;IF(H103="","","("&amp;H103&amp;")")&amp;" "&amp;TRIM(J103)&amp;IF(G106="","",","))</f>
        <v/>
      </c>
      <c r="AW103" s="25"/>
      <c r="AY103" s="102" t="str">
        <f t="shared" si="23"/>
        <v/>
      </c>
    </row>
    <row r="104" spans="2:51" ht="12.75">
      <c r="B104" s="18" t="str">
        <f t="shared" si="25"/>
        <v/>
      </c>
      <c r="C104" s="4"/>
      <c r="D104" s="4"/>
      <c r="E104" s="4"/>
      <c r="G104" s="4" t="str">
        <f t="shared" si="29"/>
        <v/>
      </c>
      <c r="H104" s="97" t="str">
        <f t="shared" si="27"/>
        <v/>
      </c>
      <c r="I104" s="4" t="str">
        <f t="shared" si="30"/>
        <v/>
      </c>
      <c r="J104" s="4" t="str">
        <f t="shared" si="31"/>
        <v/>
      </c>
      <c r="K104" s="4"/>
      <c r="L104" s="4"/>
      <c r="M104" s="68"/>
      <c r="N104" s="70"/>
      <c r="O104" s="24"/>
      <c r="P104" s="24"/>
      <c r="Q104" s="98" t="str">
        <f t="shared" si="32"/>
        <v/>
      </c>
      <c r="R104" s="124"/>
      <c r="S104" s="114"/>
      <c r="T104" s="121"/>
      <c r="U104" s="119"/>
      <c r="V104" s="119"/>
      <c r="W104" s="115"/>
      <c r="X104" s="115"/>
      <c r="Y104" s="121"/>
      <c r="Z104" s="114" t="str">
        <f t="shared" si="24"/>
        <v/>
      </c>
      <c r="AA104" s="114" t="str">
        <f t="shared" si="26"/>
        <v/>
      </c>
      <c r="AB104" s="182"/>
      <c r="AC104" s="255"/>
      <c r="AD104" s="255"/>
      <c r="AE104" s="255"/>
      <c r="AF104" s="255"/>
      <c r="AG104" s="255"/>
      <c r="AH104" s="255"/>
      <c r="AI104" s="255"/>
      <c r="AJ104" s="255"/>
      <c r="AK104" s="255"/>
      <c r="AL104" s="255"/>
      <c r="AM104" s="255"/>
      <c r="AN104" s="255"/>
      <c r="AO104" s="255"/>
      <c r="AP104" s="112"/>
      <c r="AQ104" s="112"/>
      <c r="AR104" s="112" t="str">
        <f t="shared" si="21"/>
        <v/>
      </c>
      <c r="AS104" s="112" t="str">
        <f t="shared" si="21"/>
        <v/>
      </c>
      <c r="AT104" s="4" t="str">
        <f t="shared" si="22"/>
        <v/>
      </c>
      <c r="AV104" s="25" t="str">
        <f t="shared" ref="AV104:AV115" si="33">IF(G104="","",+"          ["&amp;TRIM(G104)&amp;"] ["&amp;TRIM(I104)&amp;"]"&amp;IF(H104="","","("&amp;H104&amp;")")&amp;" "&amp;TRIM(J104)&amp;IF(G105="","",","))</f>
        <v/>
      </c>
      <c r="AW104" s="25"/>
      <c r="AY104" s="102" t="str">
        <f t="shared" si="23"/>
        <v/>
      </c>
    </row>
    <row r="105" spans="2:51" ht="12.75">
      <c r="B105" s="18" t="str">
        <f t="shared" si="25"/>
        <v/>
      </c>
      <c r="C105" s="4"/>
      <c r="D105" s="4"/>
      <c r="E105" s="4"/>
      <c r="G105" s="4" t="str">
        <f t="shared" si="29"/>
        <v/>
      </c>
      <c r="H105" s="97" t="str">
        <f t="shared" si="27"/>
        <v/>
      </c>
      <c r="I105" s="4" t="str">
        <f t="shared" si="30"/>
        <v/>
      </c>
      <c r="J105" s="4" t="str">
        <f t="shared" si="31"/>
        <v/>
      </c>
      <c r="K105" s="4"/>
      <c r="L105" s="4"/>
      <c r="M105" s="68"/>
      <c r="N105" s="70"/>
      <c r="O105" s="24"/>
      <c r="P105" s="24"/>
      <c r="Q105" s="98" t="str">
        <f t="shared" si="32"/>
        <v/>
      </c>
      <c r="R105" s="124"/>
      <c r="S105" s="114"/>
      <c r="T105" s="121"/>
      <c r="U105" s="119"/>
      <c r="V105" s="119"/>
      <c r="W105" s="115"/>
      <c r="X105" s="115"/>
      <c r="Y105" s="121"/>
      <c r="Z105" s="114" t="str">
        <f t="shared" si="24"/>
        <v/>
      </c>
      <c r="AA105" s="114" t="str">
        <f t="shared" si="26"/>
        <v/>
      </c>
      <c r="AB105" s="182"/>
      <c r="AC105" s="255"/>
      <c r="AD105" s="255"/>
      <c r="AE105" s="255"/>
      <c r="AF105" s="255"/>
      <c r="AG105" s="255"/>
      <c r="AH105" s="255"/>
      <c r="AI105" s="255"/>
      <c r="AJ105" s="255"/>
      <c r="AK105" s="255"/>
      <c r="AL105" s="255"/>
      <c r="AM105" s="255"/>
      <c r="AN105" s="255"/>
      <c r="AO105" s="255"/>
      <c r="AP105" s="112"/>
      <c r="AQ105" s="112"/>
      <c r="AR105" s="112" t="str">
        <f t="shared" si="21"/>
        <v/>
      </c>
      <c r="AS105" s="112" t="str">
        <f t="shared" si="21"/>
        <v/>
      </c>
      <c r="AT105" s="4" t="str">
        <f t="shared" si="22"/>
        <v/>
      </c>
      <c r="AV105" s="25" t="str">
        <f t="shared" si="33"/>
        <v/>
      </c>
      <c r="AW105" s="25"/>
      <c r="AY105" s="102" t="str">
        <f t="shared" si="23"/>
        <v/>
      </c>
    </row>
    <row r="106" spans="2:51" ht="12.75">
      <c r="B106" s="18" t="str">
        <f t="shared" si="25"/>
        <v/>
      </c>
      <c r="C106" s="4"/>
      <c r="D106" s="4"/>
      <c r="E106" s="4"/>
      <c r="G106" s="4" t="str">
        <f t="shared" si="29"/>
        <v/>
      </c>
      <c r="H106" s="97" t="str">
        <f t="shared" si="27"/>
        <v/>
      </c>
      <c r="I106" s="4" t="str">
        <f t="shared" si="30"/>
        <v/>
      </c>
      <c r="J106" s="4" t="str">
        <f t="shared" si="31"/>
        <v/>
      </c>
      <c r="K106" s="4"/>
      <c r="L106" s="4"/>
      <c r="M106" s="68"/>
      <c r="N106" s="70"/>
      <c r="O106" s="24"/>
      <c r="P106" s="24"/>
      <c r="Q106" s="98" t="str">
        <f t="shared" si="32"/>
        <v/>
      </c>
      <c r="R106" s="124"/>
      <c r="S106" s="114"/>
      <c r="T106" s="121"/>
      <c r="U106" s="119"/>
      <c r="V106" s="119"/>
      <c r="W106" s="115"/>
      <c r="X106" s="115"/>
      <c r="Y106" s="121"/>
      <c r="Z106" s="114" t="str">
        <f t="shared" si="24"/>
        <v/>
      </c>
      <c r="AA106" s="114" t="str">
        <f t="shared" si="26"/>
        <v/>
      </c>
      <c r="AB106" s="182"/>
      <c r="AC106" s="255"/>
      <c r="AD106" s="255"/>
      <c r="AE106" s="255"/>
      <c r="AF106" s="255"/>
      <c r="AG106" s="255"/>
      <c r="AH106" s="255"/>
      <c r="AI106" s="255"/>
      <c r="AJ106" s="255"/>
      <c r="AK106" s="255"/>
      <c r="AL106" s="255"/>
      <c r="AM106" s="255"/>
      <c r="AN106" s="255"/>
      <c r="AO106" s="255"/>
      <c r="AP106" s="112"/>
      <c r="AQ106" s="112"/>
      <c r="AR106" s="112" t="str">
        <f t="shared" si="21"/>
        <v/>
      </c>
      <c r="AS106" s="112" t="str">
        <f t="shared" si="21"/>
        <v/>
      </c>
      <c r="AT106" s="4" t="str">
        <f t="shared" si="22"/>
        <v/>
      </c>
      <c r="AV106" s="25" t="str">
        <f t="shared" si="33"/>
        <v/>
      </c>
      <c r="AW106" s="25"/>
      <c r="AY106" s="102" t="str">
        <f t="shared" si="23"/>
        <v/>
      </c>
    </row>
    <row r="107" spans="2:51" ht="12.75">
      <c r="B107" s="18" t="str">
        <f t="shared" si="25"/>
        <v/>
      </c>
      <c r="C107" s="4"/>
      <c r="D107" s="4"/>
      <c r="E107" s="4"/>
      <c r="G107" s="4" t="str">
        <f t="shared" si="29"/>
        <v/>
      </c>
      <c r="H107" s="97" t="str">
        <f t="shared" si="27"/>
        <v/>
      </c>
      <c r="I107" s="4" t="str">
        <f t="shared" si="30"/>
        <v/>
      </c>
      <c r="J107" s="4" t="str">
        <f t="shared" si="31"/>
        <v/>
      </c>
      <c r="K107" s="4"/>
      <c r="L107" s="4"/>
      <c r="M107" s="68"/>
      <c r="N107" s="70"/>
      <c r="O107" s="24"/>
      <c r="P107" s="24"/>
      <c r="Q107" s="98" t="str">
        <f t="shared" si="32"/>
        <v/>
      </c>
      <c r="R107" s="124"/>
      <c r="S107" s="114"/>
      <c r="T107" s="121"/>
      <c r="U107" s="119"/>
      <c r="V107" s="119"/>
      <c r="W107" s="115"/>
      <c r="X107" s="115"/>
      <c r="Y107" s="121"/>
      <c r="Z107" s="114" t="str">
        <f t="shared" si="24"/>
        <v/>
      </c>
      <c r="AA107" s="114" t="str">
        <f t="shared" si="26"/>
        <v/>
      </c>
      <c r="AB107" s="182"/>
      <c r="AC107" s="255"/>
      <c r="AD107" s="255"/>
      <c r="AE107" s="255"/>
      <c r="AF107" s="255"/>
      <c r="AG107" s="255"/>
      <c r="AH107" s="255"/>
      <c r="AI107" s="255"/>
      <c r="AJ107" s="255"/>
      <c r="AK107" s="255"/>
      <c r="AL107" s="255"/>
      <c r="AM107" s="255"/>
      <c r="AN107" s="255"/>
      <c r="AO107" s="255"/>
      <c r="AP107" s="112"/>
      <c r="AQ107" s="112"/>
      <c r="AR107" s="112" t="str">
        <f t="shared" si="21"/>
        <v/>
      </c>
      <c r="AS107" s="112" t="str">
        <f t="shared" si="21"/>
        <v/>
      </c>
      <c r="AT107" s="4" t="str">
        <f t="shared" si="22"/>
        <v/>
      </c>
      <c r="AV107" s="25" t="str">
        <f t="shared" si="33"/>
        <v/>
      </c>
      <c r="AW107" s="25"/>
      <c r="AY107" s="102" t="str">
        <f t="shared" si="23"/>
        <v/>
      </c>
    </row>
    <row r="108" spans="2:51" ht="12.75">
      <c r="B108" s="18" t="str">
        <f t="shared" si="25"/>
        <v/>
      </c>
      <c r="C108" s="4"/>
      <c r="D108" s="4"/>
      <c r="E108" s="4"/>
      <c r="G108" s="4" t="str">
        <f t="shared" si="29"/>
        <v/>
      </c>
      <c r="H108" s="97" t="str">
        <f t="shared" si="27"/>
        <v/>
      </c>
      <c r="I108" s="4" t="str">
        <f t="shared" si="30"/>
        <v/>
      </c>
      <c r="J108" s="4" t="str">
        <f t="shared" si="31"/>
        <v/>
      </c>
      <c r="K108" s="4"/>
      <c r="L108" s="4"/>
      <c r="M108" s="68"/>
      <c r="N108" s="70"/>
      <c r="O108" s="24"/>
      <c r="P108" s="24"/>
      <c r="Q108" s="98" t="str">
        <f t="shared" si="32"/>
        <v/>
      </c>
      <c r="R108" s="124"/>
      <c r="S108" s="114"/>
      <c r="T108" s="121"/>
      <c r="U108" s="119"/>
      <c r="V108" s="119"/>
      <c r="W108" s="115"/>
      <c r="X108" s="115"/>
      <c r="Y108" s="121"/>
      <c r="Z108" s="114" t="str">
        <f t="shared" si="24"/>
        <v/>
      </c>
      <c r="AA108" s="114" t="str">
        <f t="shared" si="26"/>
        <v/>
      </c>
      <c r="AB108" s="182"/>
      <c r="AC108" s="255"/>
      <c r="AD108" s="255"/>
      <c r="AE108" s="255"/>
      <c r="AF108" s="255"/>
      <c r="AG108" s="255"/>
      <c r="AH108" s="255"/>
      <c r="AI108" s="255"/>
      <c r="AJ108" s="255"/>
      <c r="AK108" s="255"/>
      <c r="AL108" s="255"/>
      <c r="AM108" s="255"/>
      <c r="AN108" s="255"/>
      <c r="AO108" s="255"/>
      <c r="AP108" s="112"/>
      <c r="AQ108" s="112"/>
      <c r="AR108" s="112" t="str">
        <f t="shared" si="21"/>
        <v/>
      </c>
      <c r="AS108" s="112" t="str">
        <f t="shared" si="21"/>
        <v/>
      </c>
      <c r="AT108" s="4" t="str">
        <f t="shared" si="22"/>
        <v/>
      </c>
      <c r="AV108" s="25" t="str">
        <f t="shared" si="33"/>
        <v/>
      </c>
      <c r="AW108" s="25"/>
      <c r="AY108" s="102" t="str">
        <f t="shared" si="23"/>
        <v/>
      </c>
    </row>
    <row r="109" spans="2:51" ht="12.75">
      <c r="B109" s="18" t="str">
        <f t="shared" si="25"/>
        <v/>
      </c>
      <c r="C109" s="4"/>
      <c r="D109" s="4"/>
      <c r="E109" s="4"/>
      <c r="G109" s="4" t="str">
        <f t="shared" si="29"/>
        <v/>
      </c>
      <c r="H109" s="97" t="str">
        <f t="shared" si="27"/>
        <v/>
      </c>
      <c r="I109" s="4" t="str">
        <f t="shared" si="30"/>
        <v/>
      </c>
      <c r="J109" s="4" t="str">
        <f t="shared" si="31"/>
        <v/>
      </c>
      <c r="K109" s="4"/>
      <c r="L109" s="4"/>
      <c r="M109" s="68"/>
      <c r="N109" s="70"/>
      <c r="O109" s="24"/>
      <c r="P109" s="24"/>
      <c r="Q109" s="98" t="str">
        <f t="shared" si="32"/>
        <v/>
      </c>
      <c r="R109" s="124"/>
      <c r="S109" s="114"/>
      <c r="T109" s="121"/>
      <c r="U109" s="119"/>
      <c r="V109" s="119"/>
      <c r="W109" s="115"/>
      <c r="X109" s="115"/>
      <c r="Y109" s="121"/>
      <c r="Z109" s="114" t="str">
        <f t="shared" si="24"/>
        <v/>
      </c>
      <c r="AA109" s="114" t="str">
        <f t="shared" si="26"/>
        <v/>
      </c>
      <c r="AB109" s="182"/>
      <c r="AC109" s="255"/>
      <c r="AD109" s="255"/>
      <c r="AE109" s="255"/>
      <c r="AF109" s="255"/>
      <c r="AG109" s="255"/>
      <c r="AH109" s="255"/>
      <c r="AI109" s="255"/>
      <c r="AJ109" s="255"/>
      <c r="AK109" s="255"/>
      <c r="AL109" s="255"/>
      <c r="AM109" s="255"/>
      <c r="AN109" s="255"/>
      <c r="AO109" s="255"/>
      <c r="AP109" s="112"/>
      <c r="AQ109" s="112"/>
      <c r="AR109" s="112" t="str">
        <f t="shared" si="21"/>
        <v/>
      </c>
      <c r="AS109" s="112" t="str">
        <f t="shared" si="21"/>
        <v/>
      </c>
      <c r="AT109" s="4" t="str">
        <f t="shared" si="22"/>
        <v/>
      </c>
      <c r="AV109" s="25" t="str">
        <f t="shared" si="33"/>
        <v/>
      </c>
      <c r="AW109" s="25"/>
      <c r="AY109" s="102" t="str">
        <f t="shared" si="23"/>
        <v/>
      </c>
    </row>
    <row r="110" spans="2:51" ht="12.75">
      <c r="B110" s="18" t="str">
        <f t="shared" si="25"/>
        <v/>
      </c>
      <c r="C110" s="4"/>
      <c r="D110" s="4"/>
      <c r="E110" s="4"/>
      <c r="G110" s="4" t="str">
        <f t="shared" si="29"/>
        <v/>
      </c>
      <c r="H110" s="97" t="str">
        <f t="shared" si="27"/>
        <v/>
      </c>
      <c r="I110" s="4" t="str">
        <f t="shared" si="30"/>
        <v/>
      </c>
      <c r="J110" s="4" t="str">
        <f t="shared" si="31"/>
        <v/>
      </c>
      <c r="K110" s="4"/>
      <c r="L110" s="4"/>
      <c r="M110" s="68"/>
      <c r="N110" s="70"/>
      <c r="O110" s="24"/>
      <c r="P110" s="24"/>
      <c r="Q110" s="98" t="str">
        <f t="shared" si="32"/>
        <v/>
      </c>
      <c r="R110" s="124"/>
      <c r="S110" s="114"/>
      <c r="T110" s="121"/>
      <c r="U110" s="119"/>
      <c r="V110" s="119"/>
      <c r="W110" s="115"/>
      <c r="X110" s="115"/>
      <c r="Y110" s="121"/>
      <c r="Z110" s="114" t="str">
        <f t="shared" si="24"/>
        <v/>
      </c>
      <c r="AA110" s="114" t="str">
        <f t="shared" si="26"/>
        <v/>
      </c>
      <c r="AB110" s="182"/>
      <c r="AC110" s="255"/>
      <c r="AD110" s="255"/>
      <c r="AE110" s="255"/>
      <c r="AF110" s="255"/>
      <c r="AG110" s="255"/>
      <c r="AH110" s="255"/>
      <c r="AI110" s="255"/>
      <c r="AJ110" s="255"/>
      <c r="AK110" s="255"/>
      <c r="AL110" s="255"/>
      <c r="AM110" s="255"/>
      <c r="AN110" s="255"/>
      <c r="AO110" s="255"/>
      <c r="AP110" s="112"/>
      <c r="AQ110" s="112"/>
      <c r="AR110" s="112" t="str">
        <f t="shared" si="21"/>
        <v/>
      </c>
      <c r="AS110" s="112" t="str">
        <f t="shared" si="21"/>
        <v/>
      </c>
      <c r="AT110" s="4" t="str">
        <f t="shared" si="22"/>
        <v/>
      </c>
      <c r="AV110" s="25" t="str">
        <f t="shared" si="33"/>
        <v/>
      </c>
      <c r="AW110" s="25"/>
      <c r="AY110" s="102" t="str">
        <f t="shared" si="23"/>
        <v/>
      </c>
    </row>
    <row r="111" spans="2:51" ht="12.75">
      <c r="B111" s="18" t="str">
        <f t="shared" si="25"/>
        <v/>
      </c>
      <c r="C111" s="4"/>
      <c r="D111" s="4"/>
      <c r="E111" s="4"/>
      <c r="G111" s="4" t="str">
        <f t="shared" si="29"/>
        <v/>
      </c>
      <c r="H111" s="97" t="str">
        <f t="shared" si="27"/>
        <v/>
      </c>
      <c r="I111" s="4" t="str">
        <f t="shared" si="30"/>
        <v/>
      </c>
      <c r="J111" s="4" t="str">
        <f t="shared" si="31"/>
        <v/>
      </c>
      <c r="K111" s="4"/>
      <c r="L111" s="4"/>
      <c r="M111" s="68"/>
      <c r="N111" s="70"/>
      <c r="O111" s="24"/>
      <c r="P111" s="24"/>
      <c r="Q111" s="98" t="str">
        <f t="shared" si="32"/>
        <v/>
      </c>
      <c r="R111" s="124"/>
      <c r="S111" s="114"/>
      <c r="T111" s="121"/>
      <c r="U111" s="119"/>
      <c r="V111" s="119"/>
      <c r="W111" s="115"/>
      <c r="X111" s="115"/>
      <c r="Y111" s="121"/>
      <c r="Z111" s="114" t="str">
        <f t="shared" si="24"/>
        <v/>
      </c>
      <c r="AA111" s="114" t="str">
        <f t="shared" si="26"/>
        <v/>
      </c>
      <c r="AB111" s="182"/>
      <c r="AC111" s="255"/>
      <c r="AD111" s="255"/>
      <c r="AE111" s="255"/>
      <c r="AF111" s="255"/>
      <c r="AG111" s="255"/>
      <c r="AH111" s="255"/>
      <c r="AI111" s="255"/>
      <c r="AJ111" s="255"/>
      <c r="AK111" s="255"/>
      <c r="AL111" s="255"/>
      <c r="AM111" s="255"/>
      <c r="AN111" s="255"/>
      <c r="AO111" s="255"/>
      <c r="AP111" s="112"/>
      <c r="AQ111" s="112"/>
      <c r="AR111" s="112" t="str">
        <f t="shared" si="21"/>
        <v/>
      </c>
      <c r="AS111" s="112" t="str">
        <f t="shared" si="21"/>
        <v/>
      </c>
      <c r="AT111" s="4" t="str">
        <f t="shared" si="22"/>
        <v/>
      </c>
      <c r="AV111" s="25" t="str">
        <f t="shared" si="33"/>
        <v/>
      </c>
      <c r="AW111" s="25"/>
      <c r="AY111" s="102" t="str">
        <f t="shared" si="23"/>
        <v/>
      </c>
    </row>
    <row r="112" spans="2:51" ht="12.75">
      <c r="B112" s="18" t="str">
        <f t="shared" si="25"/>
        <v/>
      </c>
      <c r="C112" s="4"/>
      <c r="D112" s="4"/>
      <c r="E112" s="4"/>
      <c r="G112" s="4" t="str">
        <f t="shared" si="29"/>
        <v/>
      </c>
      <c r="H112" s="97" t="str">
        <f t="shared" si="27"/>
        <v/>
      </c>
      <c r="I112" s="4" t="str">
        <f t="shared" si="30"/>
        <v/>
      </c>
      <c r="J112" s="4" t="str">
        <f t="shared" si="31"/>
        <v/>
      </c>
      <c r="K112" s="4"/>
      <c r="L112" s="4"/>
      <c r="M112" s="68"/>
      <c r="N112" s="70"/>
      <c r="O112" s="24"/>
      <c r="P112" s="24"/>
      <c r="Q112" s="98" t="str">
        <f t="shared" si="32"/>
        <v/>
      </c>
      <c r="R112" s="124"/>
      <c r="S112" s="114"/>
      <c r="T112" s="121"/>
      <c r="U112" s="119"/>
      <c r="V112" s="119"/>
      <c r="W112" s="115"/>
      <c r="X112" s="115"/>
      <c r="Y112" s="121"/>
      <c r="Z112" s="114" t="str">
        <f t="shared" si="24"/>
        <v/>
      </c>
      <c r="AA112" s="114" t="str">
        <f t="shared" si="26"/>
        <v/>
      </c>
      <c r="AB112" s="182"/>
      <c r="AC112" s="255"/>
      <c r="AD112" s="255"/>
      <c r="AE112" s="255"/>
      <c r="AF112" s="255"/>
      <c r="AG112" s="255"/>
      <c r="AH112" s="255"/>
      <c r="AI112" s="255"/>
      <c r="AJ112" s="255"/>
      <c r="AK112" s="255"/>
      <c r="AL112" s="255"/>
      <c r="AM112" s="255"/>
      <c r="AN112" s="255"/>
      <c r="AO112" s="255"/>
      <c r="AP112" s="112"/>
      <c r="AQ112" s="112"/>
      <c r="AR112" s="112" t="str">
        <f t="shared" si="21"/>
        <v/>
      </c>
      <c r="AS112" s="112" t="str">
        <f t="shared" si="21"/>
        <v/>
      </c>
      <c r="AT112" s="4" t="str">
        <f t="shared" si="22"/>
        <v/>
      </c>
      <c r="AV112" s="25" t="str">
        <f t="shared" si="33"/>
        <v/>
      </c>
      <c r="AW112" s="25"/>
      <c r="AY112" s="102" t="str">
        <f t="shared" si="23"/>
        <v/>
      </c>
    </row>
    <row r="113" spans="2:51" ht="12.75">
      <c r="B113" s="18" t="str">
        <f t="shared" si="25"/>
        <v/>
      </c>
      <c r="C113" s="4"/>
      <c r="D113" s="4"/>
      <c r="E113" s="4"/>
      <c r="G113" s="4" t="str">
        <f t="shared" si="29"/>
        <v/>
      </c>
      <c r="H113" s="97" t="str">
        <f t="shared" si="27"/>
        <v/>
      </c>
      <c r="I113" s="4" t="str">
        <f t="shared" si="30"/>
        <v/>
      </c>
      <c r="J113" s="4" t="str">
        <f t="shared" si="31"/>
        <v/>
      </c>
      <c r="K113" s="4"/>
      <c r="L113" s="4"/>
      <c r="M113" s="68"/>
      <c r="N113" s="70"/>
      <c r="O113" s="24"/>
      <c r="P113" s="24"/>
      <c r="Q113" s="98" t="str">
        <f t="shared" si="32"/>
        <v/>
      </c>
      <c r="R113" s="124"/>
      <c r="S113" s="114"/>
      <c r="T113" s="121"/>
      <c r="U113" s="119"/>
      <c r="V113" s="119"/>
      <c r="W113" s="115"/>
      <c r="X113" s="115"/>
      <c r="Y113" s="121"/>
      <c r="Z113" s="114" t="str">
        <f t="shared" si="24"/>
        <v/>
      </c>
      <c r="AA113" s="114" t="str">
        <f t="shared" si="26"/>
        <v/>
      </c>
      <c r="AB113" s="182"/>
      <c r="AC113" s="255"/>
      <c r="AD113" s="255"/>
      <c r="AE113" s="255"/>
      <c r="AF113" s="255"/>
      <c r="AG113" s="255"/>
      <c r="AH113" s="255"/>
      <c r="AI113" s="255"/>
      <c r="AJ113" s="255"/>
      <c r="AK113" s="255"/>
      <c r="AL113" s="255"/>
      <c r="AM113" s="255"/>
      <c r="AN113" s="255"/>
      <c r="AO113" s="255"/>
      <c r="AP113" s="112"/>
      <c r="AQ113" s="112"/>
      <c r="AR113" s="112" t="str">
        <f t="shared" si="21"/>
        <v/>
      </c>
      <c r="AS113" s="112" t="str">
        <f t="shared" si="21"/>
        <v/>
      </c>
      <c r="AT113" s="4" t="str">
        <f t="shared" si="22"/>
        <v/>
      </c>
      <c r="AV113" s="25" t="str">
        <f t="shared" si="33"/>
        <v/>
      </c>
      <c r="AW113" s="25"/>
      <c r="AY113" s="102" t="str">
        <f t="shared" si="23"/>
        <v/>
      </c>
    </row>
    <row r="114" spans="2:51" ht="12.75">
      <c r="B114" s="18" t="str">
        <f t="shared" si="25"/>
        <v/>
      </c>
      <c r="C114" s="4"/>
      <c r="D114" s="4"/>
      <c r="E114" s="4"/>
      <c r="G114" s="4" t="str">
        <f t="shared" si="29"/>
        <v/>
      </c>
      <c r="H114" s="97" t="str">
        <f t="shared" si="27"/>
        <v/>
      </c>
      <c r="I114" s="4" t="str">
        <f t="shared" si="30"/>
        <v/>
      </c>
      <c r="J114" s="4" t="str">
        <f t="shared" si="31"/>
        <v/>
      </c>
      <c r="K114" s="4"/>
      <c r="L114" s="4"/>
      <c r="M114" s="68"/>
      <c r="N114" s="70"/>
      <c r="O114" s="24"/>
      <c r="P114" s="24"/>
      <c r="Q114" s="98" t="str">
        <f t="shared" si="32"/>
        <v/>
      </c>
      <c r="R114" s="124"/>
      <c r="S114" s="114"/>
      <c r="T114" s="121"/>
      <c r="U114" s="119"/>
      <c r="V114" s="119"/>
      <c r="W114" s="115"/>
      <c r="X114" s="115"/>
      <c r="Y114" s="121"/>
      <c r="Z114" s="114" t="str">
        <f t="shared" si="24"/>
        <v/>
      </c>
      <c r="AA114" s="114" t="str">
        <f t="shared" si="26"/>
        <v/>
      </c>
      <c r="AB114" s="182"/>
      <c r="AC114" s="255"/>
      <c r="AD114" s="255"/>
      <c r="AE114" s="255"/>
      <c r="AF114" s="255"/>
      <c r="AG114" s="255"/>
      <c r="AH114" s="255"/>
      <c r="AI114" s="255"/>
      <c r="AJ114" s="255"/>
      <c r="AK114" s="255"/>
      <c r="AL114" s="255"/>
      <c r="AM114" s="255"/>
      <c r="AN114" s="255"/>
      <c r="AO114" s="255"/>
      <c r="AP114" s="112"/>
      <c r="AQ114" s="112"/>
      <c r="AR114" s="112" t="str">
        <f t="shared" si="21"/>
        <v/>
      </c>
      <c r="AS114" s="112" t="str">
        <f t="shared" si="21"/>
        <v/>
      </c>
      <c r="AT114" s="4" t="str">
        <f t="shared" si="22"/>
        <v/>
      </c>
      <c r="AV114" s="25" t="str">
        <f t="shared" si="33"/>
        <v/>
      </c>
      <c r="AW114" s="25"/>
      <c r="AY114" s="102" t="str">
        <f t="shared" si="23"/>
        <v/>
      </c>
    </row>
    <row r="115" spans="2:51" ht="12.75">
      <c r="B115" s="18" t="str">
        <f t="shared" si="25"/>
        <v/>
      </c>
      <c r="C115" s="4"/>
      <c r="D115" s="4"/>
      <c r="E115" s="4"/>
      <c r="G115" s="4" t="str">
        <f t="shared" si="29"/>
        <v/>
      </c>
      <c r="H115" s="97" t="str">
        <f t="shared" si="27"/>
        <v/>
      </c>
      <c r="I115" s="4" t="str">
        <f t="shared" si="30"/>
        <v/>
      </c>
      <c r="J115" s="4" t="str">
        <f t="shared" si="31"/>
        <v/>
      </c>
      <c r="K115" s="4"/>
      <c r="L115" s="4"/>
      <c r="M115" s="68"/>
      <c r="N115" s="70"/>
      <c r="O115" s="24"/>
      <c r="P115" s="24"/>
      <c r="Q115" s="98" t="str">
        <f t="shared" si="32"/>
        <v/>
      </c>
      <c r="R115" s="124"/>
      <c r="S115" s="114"/>
      <c r="T115" s="121"/>
      <c r="U115" s="119"/>
      <c r="V115" s="119"/>
      <c r="W115" s="115"/>
      <c r="X115" s="115"/>
      <c r="Y115" s="121"/>
      <c r="Z115" s="114" t="str">
        <f t="shared" si="24"/>
        <v/>
      </c>
      <c r="AA115" s="114" t="str">
        <f t="shared" si="26"/>
        <v/>
      </c>
      <c r="AB115" s="182"/>
      <c r="AC115" s="255"/>
      <c r="AD115" s="255"/>
      <c r="AE115" s="255"/>
      <c r="AF115" s="255"/>
      <c r="AG115" s="255"/>
      <c r="AH115" s="255"/>
      <c r="AI115" s="255"/>
      <c r="AJ115" s="255"/>
      <c r="AK115" s="255"/>
      <c r="AL115" s="255"/>
      <c r="AM115" s="255"/>
      <c r="AN115" s="255"/>
      <c r="AO115" s="255"/>
      <c r="AP115" s="112"/>
      <c r="AQ115" s="112"/>
      <c r="AR115" s="112" t="str">
        <f t="shared" si="21"/>
        <v/>
      </c>
      <c r="AS115" s="112" t="str">
        <f t="shared" si="21"/>
        <v/>
      </c>
      <c r="AT115" s="4" t="str">
        <f t="shared" si="22"/>
        <v/>
      </c>
      <c r="AV115" s="25" t="str">
        <f t="shared" si="33"/>
        <v/>
      </c>
      <c r="AW115" s="25"/>
      <c r="AY115" s="102" t="str">
        <f t="shared" si="23"/>
        <v/>
      </c>
    </row>
    <row r="116" spans="2:51">
      <c r="AT116" s="3" t="str">
        <f t="shared" si="22"/>
        <v/>
      </c>
      <c r="AV116" s="26"/>
      <c r="AW116" s="25"/>
      <c r="AY116" s="102" t="str">
        <f t="shared" si="23"/>
        <v/>
      </c>
    </row>
    <row r="117" spans="2:51">
      <c r="B117" s="10" t="s">
        <v>23</v>
      </c>
      <c r="AV117" s="26"/>
      <c r="AW117" s="25"/>
    </row>
    <row r="118" spans="2:51">
      <c r="B118" s="16" t="s">
        <v>17</v>
      </c>
      <c r="C118" s="20" t="str">
        <f>+"By"&amp;D120</f>
        <v>BypageID</v>
      </c>
      <c r="D118" s="21" t="str">
        <f>SUBSTITUTE(SUBSTITUTE(SUBSTITUTE(SUBSTITUTE(SUBSTITUTE(SUBSTITUTE(SUBSTITUTE(C118," ",""),".",""),"&amp;",""),"(",""),")",""),",",""),"/","")&amp;"_"&amp;TRIM(TEXT(C7,"###"))</f>
        <v>BypageID_7311</v>
      </c>
      <c r="E118" s="7"/>
      <c r="S118" s="219" t="s">
        <v>747</v>
      </c>
      <c r="AV118" s="25" t="str">
        <f>+" CONSTRAINT ["&amp;D118&amp;"] PRIMARY KEY NONCLUSTERED "</f>
        <v xml:space="preserve"> CONSTRAINT [BypageID_7311]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4">IFERROR(INDEX($G$16:$G$115,C120),"")</f>
        <v>pageID</v>
      </c>
      <c r="E120" s="9" t="s">
        <v>5</v>
      </c>
      <c r="G120" s="4" t="str">
        <f>CHAR(34)&amp;D120&amp;" LIKE "&amp;H120&amp;"%{0}%"&amp;H120&amp;CHAR(34)&amp;","</f>
        <v>"pageID LIKE '%{0}%'",</v>
      </c>
      <c r="H120" s="3" t="str">
        <f>IF(IFERROR(INDEX($I$16:$I$115,C120),"")="varchar","'","")</f>
        <v>'</v>
      </c>
      <c r="S120" s="218" t="str">
        <f ca="1">RIGHT(T2,1)&amp;V3&amp;MID(T2,2,1)&amp;V3&amp;MID(T2,5,1)&amp;LEFT(T2,1)&amp;C7</f>
        <v>EAEM7311</v>
      </c>
      <c r="T120" s="218" t="str">
        <f>+C8</f>
        <v>MasterPageSetUp</v>
      </c>
      <c r="U120" s="218" t="str">
        <f>+D120</f>
        <v>pageID</v>
      </c>
      <c r="V120" s="182" t="str">
        <f>+C10</f>
        <v>326459ff-7ea6-4465-a946-9326b783d492</v>
      </c>
      <c r="AV120" s="25" t="str">
        <f t="shared" ref="AV120:AV126" si="35">+IF(D120="","","          ["&amp;D120&amp;"] "&amp;IF(TRIM(E120)="Ascending","ASC","DES")&amp;IF(D121="","",","))</f>
        <v xml:space="preserve">          [pageID] ASC</v>
      </c>
      <c r="AW120" s="26"/>
    </row>
    <row r="121" spans="2:51">
      <c r="B121" s="18" t="str">
        <f>IF(C121=0,"",+B120+1)</f>
        <v/>
      </c>
      <c r="C121" s="9"/>
      <c r="D121" s="19" t="str">
        <f t="shared" si="34"/>
        <v/>
      </c>
      <c r="E121" s="9"/>
      <c r="G121" s="4"/>
      <c r="AV121" s="25" t="str">
        <f t="shared" si="35"/>
        <v/>
      </c>
      <c r="AW121" s="26"/>
    </row>
    <row r="122" spans="2:51">
      <c r="B122" s="18" t="str">
        <f t="shared" ref="B122:B127" si="36">IF(C122=0,"",+B121+1)</f>
        <v/>
      </c>
      <c r="C122" s="9"/>
      <c r="D122" s="19" t="str">
        <f t="shared" si="34"/>
        <v/>
      </c>
      <c r="E122" s="9"/>
      <c r="G122" s="4"/>
      <c r="S122" s="223" t="s">
        <v>449</v>
      </c>
      <c r="AV122" s="25" t="str">
        <f t="shared" si="35"/>
        <v/>
      </c>
      <c r="AW122" s="26"/>
    </row>
    <row r="123" spans="2:51">
      <c r="B123" s="18" t="str">
        <f t="shared" si="36"/>
        <v/>
      </c>
      <c r="C123" s="9"/>
      <c r="D123" s="19" t="str">
        <f t="shared" si="34"/>
        <v/>
      </c>
      <c r="E123" s="9"/>
      <c r="G123" s="4"/>
      <c r="S123" s="516" t="s">
        <v>310</v>
      </c>
      <c r="T123" s="516" t="s">
        <v>664</v>
      </c>
      <c r="U123" s="516" t="s">
        <v>363</v>
      </c>
      <c r="V123" s="516" t="s">
        <v>354</v>
      </c>
      <c r="W123" s="516" t="s">
        <v>663</v>
      </c>
      <c r="X123" s="516" t="s">
        <v>356</v>
      </c>
      <c r="Y123" s="516" t="s">
        <v>396</v>
      </c>
      <c r="Z123" s="516" t="s">
        <v>366</v>
      </c>
      <c r="AV123" s="25" t="str">
        <f t="shared" si="35"/>
        <v/>
      </c>
      <c r="AW123" s="26"/>
    </row>
    <row r="124" spans="2:51">
      <c r="B124" s="18" t="str">
        <f t="shared" si="36"/>
        <v/>
      </c>
      <c r="C124" s="9"/>
      <c r="D124" s="19" t="str">
        <f t="shared" si="34"/>
        <v/>
      </c>
      <c r="E124" s="9"/>
      <c r="G124" s="4"/>
      <c r="S124" s="182" t="s">
        <v>750</v>
      </c>
      <c r="T124" s="182" t="s">
        <v>4455</v>
      </c>
      <c r="U124" s="182" t="str">
        <f>+E8</f>
        <v>Setup &amp; link Program to  Database by Token ID</v>
      </c>
      <c r="V124" s="182" t="s">
        <v>3204</v>
      </c>
      <c r="W124" s="182" t="s">
        <v>4435</v>
      </c>
      <c r="X124" s="182" t="str">
        <f ca="1">"./"&amp;V2</f>
        <v>./EAEM7311.html</v>
      </c>
      <c r="Y124" s="182" t="str">
        <f ca="1">S120</f>
        <v>EAEM7311</v>
      </c>
      <c r="Z124" s="218" t="s">
        <v>831</v>
      </c>
      <c r="AV124" s="25" t="str">
        <f t="shared" si="35"/>
        <v/>
      </c>
      <c r="AW124" s="26"/>
    </row>
    <row r="125" spans="2:51">
      <c r="B125" s="18" t="str">
        <f t="shared" si="36"/>
        <v/>
      </c>
      <c r="C125" s="9"/>
      <c r="D125" s="19" t="str">
        <f t="shared" si="34"/>
        <v/>
      </c>
      <c r="E125" s="9"/>
      <c r="G125" s="4"/>
      <c r="AV125" s="25" t="str">
        <f t="shared" si="35"/>
        <v/>
      </c>
      <c r="AW125" s="26"/>
    </row>
    <row r="126" spans="2:51">
      <c r="B126" s="18" t="str">
        <f t="shared" si="36"/>
        <v/>
      </c>
      <c r="C126" s="9"/>
      <c r="D126" s="19" t="str">
        <f t="shared" si="34"/>
        <v/>
      </c>
      <c r="E126" s="9"/>
      <c r="G126" s="4"/>
      <c r="AV126" s="25" t="str">
        <f t="shared" si="35"/>
        <v/>
      </c>
      <c r="AW126" s="26"/>
    </row>
    <row r="127" spans="2:51">
      <c r="B127" s="18" t="str">
        <f t="shared" si="36"/>
        <v/>
      </c>
      <c r="C127" s="17"/>
      <c r="D127" s="19" t="str">
        <f t="shared" si="34"/>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"326459ff-7ea6-4465-a946-9326b783d492",</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"MasterPageSetUp",</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"Setup &amp; link Program to  Database by Token ID",</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"pageID,TableName,PrimaryKey,TBKey",</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["pageID"],</v>
      </c>
      <c r="C137" s="102"/>
      <c r="D137" s="102"/>
      <c r="E137" s="102"/>
      <c r="F137" s="102"/>
      <c r="G137" s="102"/>
      <c r="H137" s="102"/>
      <c r="I137" s="102"/>
      <c r="J137" s="102"/>
      <c r="K137" s="102"/>
      <c r="L137" s="102"/>
      <c r="M137" s="102"/>
    </row>
    <row r="138" spans="2:49">
      <c r="B138" s="211" t="str">
        <f>REPT(" ",6)&amp;CHAR(34)&amp;"QueryStr"&amp;CHAR(34)&amp;": "&amp;G120</f>
        <v xml:space="preserve">      "QueryStr": "pageID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"8505e2be-22ae-43f8-8e23-d2e6d8ba064c",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5">
    <dataValidation type="list" showInputMessage="1" showErrorMessage="1" sqref="W16:X115 X2 V6:V7 AL11:AL12 T7" xr:uid="{8B2517A1-090B-4FFA-81AE-9C862C2CB7C9}">
      <formula1>aBoolean</formula1>
    </dataValidation>
    <dataValidation type="list" showInputMessage="1" showErrorMessage="1" sqref="U16:U115" xr:uid="{2BA6C966-8349-4475-853E-177F1DCF92BC}">
      <formula1>aDataType</formula1>
    </dataValidation>
    <dataValidation type="list" showInputMessage="1" showErrorMessage="1" sqref="V16:V115" xr:uid="{DDC5260F-8248-4C08-ADDC-6A078DA0B7C8}">
      <formula1>aFormat</formula1>
    </dataValidation>
    <dataValidation type="list" allowBlank="1" showInputMessage="1" showErrorMessage="1" sqref="T6" xr:uid="{BC3B821F-AE68-4120-AEAD-63D39233A0A8}">
      <formula1>aEditMode</formula1>
    </dataValidation>
    <dataValidation type="list" allowBlank="1" showInputMessage="1" showErrorMessage="1" sqref="T5" xr:uid="{3D5785E5-35F7-48E2-8B15-653849F32683}">
      <formula1>#NAME?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3B649067-34F7-40D9-AADD-42EF03FF499C}">
          <x14:formula1>
            <xm:f>Variables!$B$22:$B$25</xm:f>
          </x14:formula1>
          <xm:sqref>E6</xm:sqref>
        </x14:dataValidation>
        <x14:dataValidation type="list" allowBlank="1" showInputMessage="1" showErrorMessage="1" xr:uid="{53DFE418-55A1-4533-AAC2-6532C374891D}">
          <x14:formula1>
            <xm:f>Variables!$E$17:$E$22</xm:f>
          </x14:formula1>
          <xm:sqref>C6</xm:sqref>
        </x14:dataValidation>
        <x14:dataValidation type="list" allowBlank="1" showInputMessage="1" showErrorMessage="1" xr:uid="{CA2F1469-C6CC-429A-8748-F9D34675F71D}">
          <x14:formula1>
            <xm:f>Variables!$G$12:$G$14</xm:f>
          </x14:formula1>
          <xm:sqref>AA16:AA115</xm:sqref>
        </x14:dataValidation>
        <x14:dataValidation type="list" showInputMessage="1" showErrorMessage="1" xr:uid="{979B2DCD-01FF-4237-ACE5-78ED4A9F40F9}">
          <x14:formula1>
            <xm:f>Variables!$G$17:$G$22</xm:f>
          </x14:formula1>
          <xm:sqref>T8:T10</xm:sqref>
        </x14:dataValidation>
        <x14:dataValidation type="list" allowBlank="1" showInputMessage="1" showErrorMessage="1" xr:uid="{61A19DA9-137D-4EDE-BAC4-9F2C286FF891}">
          <x14:formula1>
            <xm:f>Variables!E$28:E$34</xm:f>
          </x14:formula1>
          <xm:sqref>AJ16:AJ115</xm:sqref>
        </x14:dataValidation>
        <x14:dataValidation type="list" allowBlank="1" showInputMessage="1" showErrorMessage="1" xr:uid="{111B64C6-4802-40DF-9A88-8D0348E2509B}">
          <x14:formula1>
            <xm:f>Variables!E$28:E$34</xm:f>
          </x14:formula1>
          <xm:sqref>AM16:AM115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F00F6-8F68-495A-869A-5C60D8ABB687}">
  <sheetPr codeName="Sheet22">
    <tabColor theme="4" tint="0.79998168889431442"/>
  </sheetPr>
  <dimension ref="B1:AY174"/>
  <sheetViews>
    <sheetView showGridLines="0" workbookViewId="0">
      <pane xSplit="6" ySplit="15" topLeftCell="G16" activePane="bottomRight" state="frozen"/>
      <selection activeCell="U124" sqref="U124"/>
      <selection pane="topRight" activeCell="U124" sqref="U124"/>
      <selection pane="bottomLeft" activeCell="U124" sqref="U124"/>
      <selection pane="bottomRight" activeCell="U124" sqref="U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15.5703125" style="110" bestFit="1" customWidth="1"/>
    <col min="23" max="23" width="13.5703125" style="110" bestFit="1" customWidth="1"/>
    <col min="24" max="24" width="14" style="110" bestFit="1" customWidth="1"/>
    <col min="25" max="25" width="10.85546875" style="110" customWidth="1"/>
    <col min="26" max="26" width="10" style="117" customWidth="1"/>
    <col min="27" max="27" width="8.7109375" style="117" bestFit="1" customWidth="1"/>
    <col min="28"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4"/>
      <c r="AV1" s="12" t="s">
        <v>389</v>
      </c>
    </row>
    <row r="2" spans="2:51">
      <c r="S2" s="197" t="s">
        <v>719</v>
      </c>
      <c r="T2" s="183" t="str" cm="1">
        <f t="array" aca="1" ref="T2" ca="1">MID(CELL("filename",A1),FIND("]",CELL("filename",A1))+1,255)</f>
        <v>USERS</v>
      </c>
      <c r="U2" s="197" t="s">
        <v>718</v>
      </c>
      <c r="V2" s="195" t="str">
        <f ca="1">UPPER(RIGHT(T2,1)&amp;V3&amp;MID(T2,2,1)&amp;V3&amp;MID(T2,5,1)&amp;LEFT(T2,1)&amp;C7)&amp;".html"</f>
        <v>SSSU9019.html</v>
      </c>
      <c r="W2" s="197" t="s">
        <v>791</v>
      </c>
      <c r="X2" s="188" t="s">
        <v>345</v>
      </c>
      <c r="AV2" s="25" t="str">
        <f>+"USE "&amp;TRIM(C5)</f>
        <v>USE XOLappsetup</v>
      </c>
      <c r="AW2" s="25"/>
    </row>
    <row r="3" spans="2:51">
      <c r="B3" s="174" t="s">
        <v>452</v>
      </c>
      <c r="C3" s="83" t="str">
        <f>+DBTableList!G5</f>
        <v>http://wikran-w10:8081</v>
      </c>
      <c r="D3" s="174" t="s">
        <v>641</v>
      </c>
      <c r="E3" s="4" t="s">
        <v>642</v>
      </c>
      <c r="U3" s="196" t="s">
        <v>720</v>
      </c>
      <c r="V3" s="183" t="str">
        <f>IF(ISERROR(FIND("EntryBy",C11)),"","X")</f>
        <v/>
      </c>
      <c r="AV3" s="25" t="s">
        <v>0</v>
      </c>
      <c r="AW3" s="25"/>
    </row>
    <row r="4" spans="2:51">
      <c r="B4" s="174" t="s">
        <v>708</v>
      </c>
      <c r="C4" s="170" t="str">
        <f ca="1">+DBTableList!G6</f>
        <v>pythonLT</v>
      </c>
      <c r="D4" s="86" t="s">
        <v>372</v>
      </c>
      <c r="E4" s="100" t="s">
        <v>367</v>
      </c>
      <c r="S4" s="198" t="s">
        <v>716</v>
      </c>
      <c r="AV4" s="26" t="s">
        <v>1</v>
      </c>
      <c r="AW4" s="25"/>
    </row>
    <row r="5" spans="2:51">
      <c r="B5" s="81" t="s">
        <v>19</v>
      </c>
      <c r="C5" s="82" t="s">
        <v>4456</v>
      </c>
      <c r="D5" s="190" t="s">
        <v>368</v>
      </c>
      <c r="E5" s="4" t="str">
        <f>+DBTableList!$G$4</f>
        <v>XOL</v>
      </c>
      <c r="S5" s="184" t="s">
        <v>717</v>
      </c>
      <c r="T5" s="187" t="s">
        <v>444</v>
      </c>
      <c r="U5" s="186" t="s">
        <v>343</v>
      </c>
      <c r="V5" s="183" t="str">
        <f>CHAR(34)&amp;E8&amp;" Info"&amp;CHAR(34)</f>
        <v>"User Setup, user info, user name, password, Rigths Info"</v>
      </c>
      <c r="W5" s="185"/>
      <c r="X5" s="183"/>
      <c r="AV5" s="26" t="s">
        <v>1</v>
      </c>
      <c r="AW5" s="25"/>
    </row>
    <row r="6" spans="2:51">
      <c r="B6" s="192" t="s">
        <v>10</v>
      </c>
      <c r="C6" s="4" t="s">
        <v>703</v>
      </c>
      <c r="D6" s="191" t="s">
        <v>388</v>
      </c>
      <c r="E6" s="4" t="s">
        <v>383</v>
      </c>
      <c r="G6" s="168"/>
      <c r="S6" s="185" t="s">
        <v>430</v>
      </c>
      <c r="T6" s="188" t="s">
        <v>422</v>
      </c>
      <c r="U6" s="185" t="s">
        <v>423</v>
      </c>
      <c r="V6" s="188" t="s">
        <v>334</v>
      </c>
      <c r="W6" s="185"/>
      <c r="X6" s="183"/>
      <c r="AV6" s="25" t="s">
        <v>2</v>
      </c>
      <c r="AW6" s="25"/>
    </row>
    <row r="7" spans="2:51">
      <c r="B7" s="81" t="s">
        <v>311</v>
      </c>
      <c r="C7" s="15">
        <v>9019</v>
      </c>
      <c r="D7" s="81" t="str">
        <f>"LIMIT "&amp;IF(E7=0,"(MAX)","")</f>
        <v>LIMIT (MAX)</v>
      </c>
      <c r="E7" s="15">
        <v>0</v>
      </c>
      <c r="F7" s="168"/>
      <c r="G7" s="168"/>
      <c r="S7" s="185" t="s">
        <v>424</v>
      </c>
      <c r="T7" s="188" t="s">
        <v>345</v>
      </c>
      <c r="U7" s="185" t="s">
        <v>351</v>
      </c>
      <c r="V7" s="188" t="s">
        <v>345</v>
      </c>
      <c r="W7" s="185"/>
      <c r="X7" s="183"/>
      <c r="AV7" s="25" t="s">
        <v>0</v>
      </c>
      <c r="AW7" s="25"/>
    </row>
    <row r="8" spans="2:51">
      <c r="B8" s="81" t="s">
        <v>16</v>
      </c>
      <c r="C8" s="15" t="s">
        <v>436</v>
      </c>
      <c r="D8" s="86" t="s">
        <v>370</v>
      </c>
      <c r="E8" s="100" t="s">
        <v>4499</v>
      </c>
      <c r="S8" s="185" t="s">
        <v>425</v>
      </c>
      <c r="T8" s="188" t="s">
        <v>345</v>
      </c>
      <c r="U8" s="185" t="s">
        <v>346</v>
      </c>
      <c r="V8" s="188">
        <v>1000</v>
      </c>
      <c r="W8" s="185"/>
      <c r="X8" s="183"/>
      <c r="AV8" s="26" t="s">
        <v>1</v>
      </c>
      <c r="AW8" s="25"/>
    </row>
    <row r="9" spans="2:51">
      <c r="B9" s="86" t="s">
        <v>369</v>
      </c>
      <c r="C9" s="83" t="str">
        <f>VLOOKUP(E6,Variables!$B$22:$C$25,2,FALSE)</f>
        <v>8505e2be-22ae-43f8-8e23-d2e6d8ba064c</v>
      </c>
      <c r="D9" s="85"/>
      <c r="E9" s="84"/>
      <c r="S9" s="185" t="s">
        <v>426</v>
      </c>
      <c r="T9" s="188" t="s">
        <v>947</v>
      </c>
      <c r="U9" s="185" t="s">
        <v>344</v>
      </c>
      <c r="V9" s="188">
        <v>525</v>
      </c>
      <c r="W9" s="185"/>
      <c r="X9" s="183"/>
      <c r="AV9" s="25" t="s">
        <v>3</v>
      </c>
      <c r="AW9" s="25"/>
    </row>
    <row r="10" spans="2:51">
      <c r="B10" s="169" t="str">
        <f>HYPERLINK("[http://wikran-w10:8080/Gentoken.html]","TBTOKEN")</f>
        <v>TBTOKEN</v>
      </c>
      <c r="C10" s="83" t="s">
        <v>440</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IDUsr,LGName,Pword,Description,Kright,Tkey,Active,Gright,Scopebase,Department,Division,Nickname,PictureLoc,email,telephone,otp</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http://wikran-w10:8081/pythonLT/A75FCC75-8FB6-4460-B3F6-7070B4437930/01f518c9-c818-4e9f-85cb-6245ee1a2637/all</v>
      </c>
      <c r="D12" s="85"/>
      <c r="E12" s="85"/>
      <c r="F12" s="85"/>
      <c r="G12" s="85"/>
      <c r="H12" s="85"/>
      <c r="I12" s="85"/>
      <c r="J12" s="85"/>
      <c r="K12" s="85"/>
      <c r="L12" s="84"/>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16</v>
      </c>
      <c r="D14" s="3" t="s">
        <v>412</v>
      </c>
      <c r="E14" s="3">
        <f>+C14+15</f>
        <v>31</v>
      </c>
      <c r="G14" s="14" t="s">
        <v>22</v>
      </c>
      <c r="H14" s="107" t="str">
        <f>IF(IFERROR(FIND("varchar",E22),0)&gt;0,IF(D22&gt;8000,"max",D22),"")</f>
        <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82"/>
      <c r="AC15" s="182"/>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[dbo].[MainUsrs](</v>
      </c>
      <c r="AW15" s="25"/>
      <c r="AY15" s="102" t="str">
        <f>+"CREATE TABLE "&amp;TRIM(C8)&amp;" ("</f>
        <v>CREATE TABLE MainUsrs (</v>
      </c>
    </row>
    <row r="16" spans="2:51" ht="12.75">
      <c r="B16" s="18">
        <f>IF(C16=0,"",1)</f>
        <v>1</v>
      </c>
      <c r="C16" s="4" t="s">
        <v>437</v>
      </c>
      <c r="D16" s="4">
        <v>50</v>
      </c>
      <c r="E16" s="4" t="s">
        <v>11</v>
      </c>
      <c r="G16" s="4" t="str">
        <f t="shared" ref="G16:G32" si="0">SUBSTITUTE(SUBSTITUTE(SUBSTITUTE(SUBSTITUTE(SUBSTITUTE(SUBSTITUTE(SUBSTITUTE(SUBSTITUTE(SUBSTITUTE(C16," ",""),".",""),"#","No"),"%",""),"(",""),"*",""),"-",""),"/",""),")","")</f>
        <v>IDUsr</v>
      </c>
      <c r="H16" s="97">
        <f t="shared" ref="H16:H21" si="1">IF(IFERROR(FIND("varchar",E16),0)&gt;0,IF(D16&gt;8000,"max",D16),"")</f>
        <v>50</v>
      </c>
      <c r="I16" s="4" t="str">
        <f t="shared" ref="I16:I45" si="2">IF(E16=0,"",+E16)</f>
        <v>varchar</v>
      </c>
      <c r="J16" s="4" t="str">
        <f t="shared" ref="J16:J45" si="3">IF(C16=0,"",(IF(ISERROR(VLOOKUP(G16,$D$120:$D$127,1,FALSE)),""," NOT")&amp;" NULL"))</f>
        <v xml:space="preserve"> NOT NULL</v>
      </c>
      <c r="K16" s="4" t="s">
        <v>415</v>
      </c>
      <c r="L16" s="4"/>
      <c r="M16" s="68">
        <v>1</v>
      </c>
      <c r="N16" s="70"/>
      <c r="O16" s="24"/>
      <c r="P16" s="24"/>
      <c r="Q16" s="98">
        <f t="shared" ref="Q16:Q45" si="4">IF(M16=0,"",ROW())</f>
        <v>16</v>
      </c>
      <c r="R16" s="124"/>
      <c r="S16" s="114" t="str">
        <f>IF(+K16=0,"",K16)</f>
        <v>User ID</v>
      </c>
      <c r="T16" s="121"/>
      <c r="U16" s="119"/>
      <c r="V16" s="119"/>
      <c r="W16" s="115" t="s">
        <v>345</v>
      </c>
      <c r="X16" s="115" t="s">
        <v>334</v>
      </c>
      <c r="Y16" s="121">
        <v>100</v>
      </c>
      <c r="Z16" s="114" t="str">
        <f>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5">IF(O16=0,"",ROW())</f>
        <v/>
      </c>
      <c r="AS16" s="112" t="str">
        <f t="shared" si="5"/>
        <v/>
      </c>
      <c r="AT16" s="4" t="str">
        <f t="shared" ref="AT16:AT47" si="6">IF(C16="","",C16&amp;IF(B17="","",","))</f>
        <v>IDUsr,</v>
      </c>
      <c r="AV16" s="25" t="str">
        <f t="shared" ref="AV16:AV35" si="7">IF(G16="","",+"          ["&amp;TRIM(G16)&amp;"] ["&amp;TRIM(I16)&amp;"]"&amp;IF(H16="","","("&amp;H16&amp;")")&amp;" "&amp;TRIM(J16)&amp;IF(G17="","",","))</f>
        <v xml:space="preserve">          [IDUsr] [varchar](50) NOT NULL,</v>
      </c>
      <c r="AW16" s="25"/>
      <c r="AY16" s="102" t="str">
        <f t="shared" ref="AY16:AY79" si="8">IF(G16="",IF(OR(AY15=");",AY15=""),"",");"),+"          "&amp;TRIM(G16)&amp;" "&amp;UPPER(TRIM(I16))&amp;IF(H16="",""," ("&amp;H16&amp;")")&amp;" "&amp;IF(TRIM(J16)="NOT NULL","PRIMARY KEY UNIQUE NOT NULL",TRIM(J16))&amp;IF(G17="","",","))</f>
        <v xml:space="preserve">          IDUsr VARCHAR (50) PRIMARY KEY UNIQUE NOT NULL,</v>
      </c>
    </row>
    <row r="17" spans="2:51" ht="12.75">
      <c r="B17" s="18">
        <f>IF(C17=0,"",+B16+1)</f>
        <v>2</v>
      </c>
      <c r="C17" s="4" t="s">
        <v>438</v>
      </c>
      <c r="D17" s="4">
        <v>200</v>
      </c>
      <c r="E17" s="4" t="s">
        <v>11</v>
      </c>
      <c r="G17" s="4" t="str">
        <f t="shared" si="0"/>
        <v>LGName</v>
      </c>
      <c r="H17" s="97">
        <f t="shared" si="1"/>
        <v>200</v>
      </c>
      <c r="I17" s="4" t="str">
        <f t="shared" si="2"/>
        <v>varchar</v>
      </c>
      <c r="J17" s="4" t="str">
        <f t="shared" si="3"/>
        <v xml:space="preserve"> NULL</v>
      </c>
      <c r="K17" s="4" t="s">
        <v>409</v>
      </c>
      <c r="L17" s="4"/>
      <c r="M17" s="68">
        <v>2</v>
      </c>
      <c r="N17" s="70"/>
      <c r="O17" s="24"/>
      <c r="P17" s="24"/>
      <c r="Q17" s="98">
        <f t="shared" si="4"/>
        <v>17</v>
      </c>
      <c r="R17" s="124"/>
      <c r="S17" s="114" t="str">
        <f t="shared" ref="S17:S80" si="9">IF(+K17=0,"",K17)</f>
        <v>User Name</v>
      </c>
      <c r="T17" s="121"/>
      <c r="U17" s="119"/>
      <c r="V17" s="119"/>
      <c r="W17" s="115"/>
      <c r="X17" s="115"/>
      <c r="Y17" s="121"/>
      <c r="Z17" s="114" t="str">
        <f t="shared" ref="Z17:Z80" si="10">IF(M17&lt;9000,"","false")</f>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5"/>
        <v/>
      </c>
      <c r="AS17" s="112" t="str">
        <f t="shared" si="5"/>
        <v/>
      </c>
      <c r="AT17" s="4" t="str">
        <f t="shared" si="6"/>
        <v>LGName,</v>
      </c>
      <c r="AV17" s="25" t="str">
        <f t="shared" si="7"/>
        <v xml:space="preserve">          [LGName] [varchar](200) NULL,</v>
      </c>
      <c r="AW17" s="25"/>
      <c r="AY17" s="102" t="str">
        <f t="shared" si="8"/>
        <v xml:space="preserve">          LGName VARCHAR (200) NULL,</v>
      </c>
    </row>
    <row r="18" spans="2:51" ht="12.75">
      <c r="B18" s="18">
        <f t="shared" ref="B18:B81" si="11">IF(C18=0,"",+B17+1)</f>
        <v>3</v>
      </c>
      <c r="C18" s="4" t="s">
        <v>432</v>
      </c>
      <c r="D18" s="4">
        <v>200</v>
      </c>
      <c r="E18" s="4" t="s">
        <v>11</v>
      </c>
      <c r="G18" s="4" t="str">
        <f t="shared" si="0"/>
        <v>Pword</v>
      </c>
      <c r="H18" s="97">
        <f t="shared" si="1"/>
        <v>200</v>
      </c>
      <c r="I18" s="4" t="str">
        <f t="shared" si="2"/>
        <v>varchar</v>
      </c>
      <c r="J18" s="4" t="str">
        <f t="shared" si="3"/>
        <v xml:space="preserve"> NULL</v>
      </c>
      <c r="K18" s="4" t="s">
        <v>373</v>
      </c>
      <c r="L18" s="4"/>
      <c r="M18" s="68">
        <v>9001</v>
      </c>
      <c r="N18" s="70"/>
      <c r="O18" s="24"/>
      <c r="P18" s="24"/>
      <c r="Q18" s="98">
        <f t="shared" si="4"/>
        <v>18</v>
      </c>
      <c r="R18" s="124"/>
      <c r="S18" s="114" t="str">
        <f t="shared" si="9"/>
        <v>Password</v>
      </c>
      <c r="T18" s="121"/>
      <c r="U18" s="119"/>
      <c r="V18" s="119"/>
      <c r="W18" s="115"/>
      <c r="X18" s="115"/>
      <c r="Y18" s="121"/>
      <c r="Z18" s="114" t="str">
        <f t="shared" si="10"/>
        <v>false</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5"/>
        <v/>
      </c>
      <c r="AS18" s="112" t="str">
        <f t="shared" si="5"/>
        <v/>
      </c>
      <c r="AT18" s="4" t="str">
        <f t="shared" si="6"/>
        <v>Pword,</v>
      </c>
      <c r="AV18" s="25" t="str">
        <f t="shared" si="7"/>
        <v xml:space="preserve">          [Pword] [varchar](200) NULL,</v>
      </c>
      <c r="AW18" s="25"/>
      <c r="AY18" s="102" t="str">
        <f t="shared" si="8"/>
        <v xml:space="preserve">          Pword VARCHAR (200) NULL,</v>
      </c>
    </row>
    <row r="19" spans="2:51" ht="12.75">
      <c r="B19" s="18">
        <f t="shared" si="11"/>
        <v>4</v>
      </c>
      <c r="C19" s="4" t="s">
        <v>54</v>
      </c>
      <c r="D19" s="4">
        <v>200</v>
      </c>
      <c r="E19" s="4" t="s">
        <v>11</v>
      </c>
      <c r="G19" s="4" t="str">
        <f t="shared" si="0"/>
        <v>Description</v>
      </c>
      <c r="H19" s="97">
        <f t="shared" si="1"/>
        <v>200</v>
      </c>
      <c r="I19" s="4" t="str">
        <f t="shared" si="2"/>
        <v>varchar</v>
      </c>
      <c r="J19" s="4" t="str">
        <f t="shared" si="3"/>
        <v xml:space="preserve"> NULL</v>
      </c>
      <c r="K19" s="4" t="s">
        <v>54</v>
      </c>
      <c r="L19" s="4"/>
      <c r="M19" s="68">
        <v>4</v>
      </c>
      <c r="N19" s="70"/>
      <c r="O19" s="24"/>
      <c r="P19" s="24"/>
      <c r="Q19" s="98">
        <f t="shared" si="4"/>
        <v>19</v>
      </c>
      <c r="R19" s="124"/>
      <c r="S19" s="114" t="str">
        <f t="shared" si="9"/>
        <v>Description</v>
      </c>
      <c r="T19" s="121"/>
      <c r="U19" s="119"/>
      <c r="V19" s="119"/>
      <c r="W19" s="115"/>
      <c r="X19" s="115"/>
      <c r="Y19" s="121"/>
      <c r="Z19" s="114" t="str">
        <f t="shared" si="10"/>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5"/>
        <v/>
      </c>
      <c r="AS19" s="112" t="str">
        <f t="shared" si="5"/>
        <v/>
      </c>
      <c r="AT19" s="4" t="str">
        <f t="shared" si="6"/>
        <v>Description,</v>
      </c>
      <c r="AV19" s="25" t="str">
        <f t="shared" si="7"/>
        <v xml:space="preserve">          [Description] [varchar](200) NULL,</v>
      </c>
      <c r="AW19" s="25"/>
      <c r="AY19" s="102" t="str">
        <f t="shared" si="8"/>
        <v xml:space="preserve">          Description VARCHAR (200) NULL,</v>
      </c>
    </row>
    <row r="20" spans="2:51" ht="12.75">
      <c r="B20" s="18">
        <f t="shared" si="11"/>
        <v>5</v>
      </c>
      <c r="C20" s="4" t="s">
        <v>433</v>
      </c>
      <c r="D20" s="4">
        <v>200</v>
      </c>
      <c r="E20" s="4" t="s">
        <v>11</v>
      </c>
      <c r="G20" s="4" t="str">
        <f t="shared" si="0"/>
        <v>Kright</v>
      </c>
      <c r="H20" s="97">
        <f t="shared" si="1"/>
        <v>200</v>
      </c>
      <c r="I20" s="4" t="str">
        <f t="shared" si="2"/>
        <v>varchar</v>
      </c>
      <c r="J20" s="4" t="str">
        <f t="shared" si="3"/>
        <v xml:space="preserve"> NULL</v>
      </c>
      <c r="K20" s="4" t="s">
        <v>416</v>
      </c>
      <c r="L20" s="4"/>
      <c r="M20" s="68">
        <v>5</v>
      </c>
      <c r="N20" s="70"/>
      <c r="O20" s="24"/>
      <c r="P20" s="24"/>
      <c r="Q20" s="98">
        <f t="shared" si="4"/>
        <v>20</v>
      </c>
      <c r="R20" s="124"/>
      <c r="S20" s="114" t="str">
        <f t="shared" si="9"/>
        <v>Key Rights</v>
      </c>
      <c r="T20" s="121"/>
      <c r="U20" s="119"/>
      <c r="V20" s="119"/>
      <c r="W20" s="115"/>
      <c r="X20" s="115"/>
      <c r="Y20" s="121"/>
      <c r="Z20" s="114" t="str">
        <f t="shared" si="10"/>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5"/>
        <v/>
      </c>
      <c r="AS20" s="112" t="str">
        <f t="shared" si="5"/>
        <v/>
      </c>
      <c r="AT20" s="4" t="str">
        <f t="shared" si="6"/>
        <v>Kright,</v>
      </c>
      <c r="AV20" s="25" t="str">
        <f t="shared" si="7"/>
        <v xml:space="preserve">          [Kright] [varchar](200) NULL,</v>
      </c>
      <c r="AW20" s="25"/>
      <c r="AY20" s="102" t="str">
        <f t="shared" si="8"/>
        <v xml:space="preserve">          Kright VARCHAR (200) NULL,</v>
      </c>
    </row>
    <row r="21" spans="2:51" ht="12.75">
      <c r="B21" s="18">
        <f t="shared" si="11"/>
        <v>6</v>
      </c>
      <c r="C21" s="4" t="s">
        <v>434</v>
      </c>
      <c r="D21" s="4">
        <v>200</v>
      </c>
      <c r="E21" s="4" t="s">
        <v>11</v>
      </c>
      <c r="G21" s="4" t="str">
        <f t="shared" si="0"/>
        <v>Tkey</v>
      </c>
      <c r="H21" s="97">
        <f t="shared" si="1"/>
        <v>200</v>
      </c>
      <c r="I21" s="4" t="str">
        <f t="shared" si="2"/>
        <v>varchar</v>
      </c>
      <c r="J21" s="4" t="str">
        <f t="shared" si="3"/>
        <v xml:space="preserve"> NULL</v>
      </c>
      <c r="K21" s="4" t="s">
        <v>410</v>
      </c>
      <c r="L21" s="4"/>
      <c r="M21" s="68">
        <v>9001</v>
      </c>
      <c r="N21" s="70"/>
      <c r="O21" s="24"/>
      <c r="P21" s="24"/>
      <c r="Q21" s="98">
        <f t="shared" si="4"/>
        <v>21</v>
      </c>
      <c r="R21" s="124"/>
      <c r="S21" s="114" t="str">
        <f t="shared" si="9"/>
        <v>Token Key</v>
      </c>
      <c r="T21" s="121"/>
      <c r="U21" s="119"/>
      <c r="V21" s="119"/>
      <c r="W21" s="115"/>
      <c r="X21" s="115"/>
      <c r="Y21" s="121"/>
      <c r="Z21" s="114" t="str">
        <f t="shared" si="10"/>
        <v>false</v>
      </c>
      <c r="AA21" s="114" t="str">
        <f t="shared" si="12"/>
        <v/>
      </c>
      <c r="AB21" s="182"/>
      <c r="AC21" s="255"/>
      <c r="AD21" s="255"/>
      <c r="AE21" s="255"/>
      <c r="AF21" s="255"/>
      <c r="AG21" s="255"/>
      <c r="AH21" s="255"/>
      <c r="AI21" s="255"/>
      <c r="AJ21" s="255"/>
      <c r="AK21" s="255"/>
      <c r="AL21" s="255"/>
      <c r="AM21" s="255"/>
      <c r="AN21" s="255"/>
      <c r="AO21" s="255"/>
      <c r="AP21" s="112"/>
      <c r="AQ21" s="112"/>
      <c r="AR21" s="112" t="str">
        <f t="shared" si="5"/>
        <v/>
      </c>
      <c r="AS21" s="112" t="str">
        <f t="shared" si="5"/>
        <v/>
      </c>
      <c r="AT21" s="4" t="str">
        <f t="shared" si="6"/>
        <v>Tkey,</v>
      </c>
      <c r="AV21" s="25" t="str">
        <f t="shared" si="7"/>
        <v xml:space="preserve">          [Tkey] [varchar](200) NULL,</v>
      </c>
      <c r="AW21" s="25"/>
      <c r="AY21" s="102" t="str">
        <f t="shared" si="8"/>
        <v xml:space="preserve">          Tkey VARCHAR (200) NULL,</v>
      </c>
    </row>
    <row r="22" spans="2:51" ht="12.75">
      <c r="B22" s="18">
        <f t="shared" si="11"/>
        <v>7</v>
      </c>
      <c r="C22" s="4" t="s">
        <v>374</v>
      </c>
      <c r="D22" s="4"/>
      <c r="E22" s="4" t="s">
        <v>439</v>
      </c>
      <c r="G22" s="4" t="str">
        <f t="shared" si="0"/>
        <v>Active</v>
      </c>
      <c r="H22" s="97" t="str">
        <f>IF(IFERROR(FIND("varchar",E22),0)&gt;0,IF(D22&gt;8000,"max",D22),"")</f>
        <v/>
      </c>
      <c r="I22" s="4" t="str">
        <f t="shared" si="2"/>
        <v>boolean</v>
      </c>
      <c r="J22" s="4" t="str">
        <f t="shared" si="3"/>
        <v xml:space="preserve"> NULL</v>
      </c>
      <c r="K22" s="4" t="s">
        <v>374</v>
      </c>
      <c r="L22" s="4"/>
      <c r="M22" s="68">
        <v>9</v>
      </c>
      <c r="N22" s="70"/>
      <c r="O22" s="24"/>
      <c r="P22" s="24"/>
      <c r="Q22" s="98">
        <f t="shared" si="4"/>
        <v>22</v>
      </c>
      <c r="R22" s="124"/>
      <c r="S22" s="114" t="str">
        <f t="shared" si="9"/>
        <v>Active</v>
      </c>
      <c r="T22" s="121"/>
      <c r="U22" s="119"/>
      <c r="V22" s="119"/>
      <c r="W22" s="115"/>
      <c r="X22" s="115"/>
      <c r="Y22" s="121">
        <v>100</v>
      </c>
      <c r="Z22" s="114" t="str">
        <f t="shared" si="10"/>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5"/>
        <v/>
      </c>
      <c r="AS22" s="112" t="str">
        <f t="shared" si="5"/>
        <v/>
      </c>
      <c r="AT22" s="4" t="str">
        <f t="shared" si="6"/>
        <v>Active,</v>
      </c>
      <c r="AV22" s="25" t="str">
        <f t="shared" si="7"/>
        <v xml:space="preserve">          [Active] [boolean] NULL,</v>
      </c>
      <c r="AW22" s="25"/>
      <c r="AY22" s="102" t="str">
        <f t="shared" si="8"/>
        <v xml:space="preserve">          Active BOOLEAN NULL,</v>
      </c>
    </row>
    <row r="23" spans="2:51" ht="12.75">
      <c r="B23" s="18">
        <f t="shared" si="11"/>
        <v>8</v>
      </c>
      <c r="C23" s="4" t="s">
        <v>435</v>
      </c>
      <c r="D23" s="4">
        <v>100</v>
      </c>
      <c r="E23" s="4" t="s">
        <v>11</v>
      </c>
      <c r="G23" s="4" t="str">
        <f t="shared" si="0"/>
        <v>Gright</v>
      </c>
      <c r="H23" s="97">
        <f t="shared" ref="H23:H86" si="13">IF(IFERROR(FIND("varchar",E23),0)&gt;0,IF(D23&gt;8000,"max",D23),"")</f>
        <v>100</v>
      </c>
      <c r="I23" s="4" t="str">
        <f t="shared" si="2"/>
        <v>varchar</v>
      </c>
      <c r="J23" s="4" t="str">
        <f t="shared" si="3"/>
        <v xml:space="preserve"> NULL</v>
      </c>
      <c r="K23" s="4" t="s">
        <v>411</v>
      </c>
      <c r="L23" s="4"/>
      <c r="M23" s="68">
        <v>9001</v>
      </c>
      <c r="N23" s="70"/>
      <c r="O23" s="24"/>
      <c r="P23" s="24"/>
      <c r="Q23" s="98">
        <f t="shared" si="4"/>
        <v>23</v>
      </c>
      <c r="R23" s="124"/>
      <c r="S23" s="114" t="str">
        <f t="shared" si="9"/>
        <v>Group Rights</v>
      </c>
      <c r="T23" s="121"/>
      <c r="U23" s="119"/>
      <c r="V23" s="119"/>
      <c r="W23" s="115"/>
      <c r="X23" s="115"/>
      <c r="Y23" s="121">
        <v>100</v>
      </c>
      <c r="Z23" s="114" t="str">
        <f t="shared" si="10"/>
        <v>false</v>
      </c>
      <c r="AA23" s="114" t="str">
        <f t="shared" si="12"/>
        <v/>
      </c>
      <c r="AB23" s="182"/>
      <c r="AC23" s="255"/>
      <c r="AD23" s="255"/>
      <c r="AE23" s="255"/>
      <c r="AF23" s="255"/>
      <c r="AG23" s="255"/>
      <c r="AH23" s="255"/>
      <c r="AI23" s="255"/>
      <c r="AJ23" s="255"/>
      <c r="AK23" s="255"/>
      <c r="AL23" s="255"/>
      <c r="AM23" s="255"/>
      <c r="AN23" s="255"/>
      <c r="AO23" s="255"/>
      <c r="AP23" s="112"/>
      <c r="AQ23" s="112"/>
      <c r="AR23" s="112" t="str">
        <f t="shared" si="5"/>
        <v/>
      </c>
      <c r="AS23" s="112" t="str">
        <f t="shared" si="5"/>
        <v/>
      </c>
      <c r="AT23" s="4" t="str">
        <f t="shared" si="6"/>
        <v>Gright,</v>
      </c>
      <c r="AV23" s="25" t="str">
        <f t="shared" si="7"/>
        <v xml:space="preserve">          [Gright] [varchar](100) NULL,</v>
      </c>
      <c r="AW23" s="25"/>
      <c r="AY23" s="102" t="str">
        <f t="shared" si="8"/>
        <v xml:space="preserve">          Gright VARCHAR (100) NULL,</v>
      </c>
    </row>
    <row r="24" spans="2:51" ht="12.75">
      <c r="B24" s="18">
        <f t="shared" si="11"/>
        <v>9</v>
      </c>
      <c r="C24" s="4" t="s">
        <v>376</v>
      </c>
      <c r="D24" s="4">
        <v>1000</v>
      </c>
      <c r="E24" s="4" t="s">
        <v>11</v>
      </c>
      <c r="G24" s="4" t="str">
        <f t="shared" si="0"/>
        <v>Scopebase</v>
      </c>
      <c r="H24" s="97">
        <f t="shared" si="13"/>
        <v>1000</v>
      </c>
      <c r="I24" s="4" t="str">
        <f t="shared" si="2"/>
        <v>varchar</v>
      </c>
      <c r="J24" s="4" t="str">
        <f t="shared" si="3"/>
        <v xml:space="preserve"> NULL</v>
      </c>
      <c r="K24" s="4" t="s">
        <v>376</v>
      </c>
      <c r="L24" s="4"/>
      <c r="M24" s="68">
        <v>9001</v>
      </c>
      <c r="N24" s="70"/>
      <c r="O24" s="24"/>
      <c r="P24" s="24"/>
      <c r="Q24" s="98">
        <f t="shared" si="4"/>
        <v>24</v>
      </c>
      <c r="R24" s="124"/>
      <c r="S24" s="114" t="str">
        <f t="shared" si="9"/>
        <v>Scopebase</v>
      </c>
      <c r="T24" s="121"/>
      <c r="U24" s="119"/>
      <c r="V24" s="119"/>
      <c r="W24" s="115"/>
      <c r="X24" s="115"/>
      <c r="Y24" s="121"/>
      <c r="Z24" s="114" t="str">
        <f t="shared" si="10"/>
        <v>false</v>
      </c>
      <c r="AA24" s="114" t="str">
        <f t="shared" si="12"/>
        <v/>
      </c>
      <c r="AB24" s="182"/>
      <c r="AC24" s="255"/>
      <c r="AD24" s="255"/>
      <c r="AE24" s="255"/>
      <c r="AF24" s="255"/>
      <c r="AG24" s="255"/>
      <c r="AH24" s="255"/>
      <c r="AI24" s="255"/>
      <c r="AJ24" s="255"/>
      <c r="AK24" s="255"/>
      <c r="AL24" s="255"/>
      <c r="AM24" s="255"/>
      <c r="AN24" s="255"/>
      <c r="AO24" s="255"/>
      <c r="AP24" s="112"/>
      <c r="AQ24" s="112"/>
      <c r="AR24" s="112" t="str">
        <f t="shared" si="5"/>
        <v/>
      </c>
      <c r="AS24" s="112" t="str">
        <f t="shared" si="5"/>
        <v/>
      </c>
      <c r="AT24" s="4" t="str">
        <f t="shared" si="6"/>
        <v>Scopebase,</v>
      </c>
      <c r="AV24" s="25" t="str">
        <f t="shared" si="7"/>
        <v xml:space="preserve">          [Scopebase] [varchar](1000) NULL,</v>
      </c>
      <c r="AW24" s="25"/>
      <c r="AY24" s="102" t="str">
        <f t="shared" si="8"/>
        <v xml:space="preserve">          Scopebase VARCHAR (1000) NULL,</v>
      </c>
    </row>
    <row r="25" spans="2:51" ht="12.75">
      <c r="B25" s="18">
        <f t="shared" si="11"/>
        <v>10</v>
      </c>
      <c r="C25" s="4" t="s">
        <v>377</v>
      </c>
      <c r="D25" s="4">
        <v>100</v>
      </c>
      <c r="E25" s="4" t="s">
        <v>11</v>
      </c>
      <c r="G25" s="4" t="str">
        <f t="shared" si="0"/>
        <v>Department</v>
      </c>
      <c r="H25" s="97">
        <f t="shared" si="13"/>
        <v>100</v>
      </c>
      <c r="I25" s="4" t="str">
        <f t="shared" si="2"/>
        <v>varchar</v>
      </c>
      <c r="J25" s="4" t="str">
        <f t="shared" si="3"/>
        <v xml:space="preserve"> NULL</v>
      </c>
      <c r="K25" s="4" t="s">
        <v>377</v>
      </c>
      <c r="L25" s="4"/>
      <c r="M25" s="68">
        <v>9001</v>
      </c>
      <c r="N25" s="70"/>
      <c r="O25" s="24"/>
      <c r="P25" s="24"/>
      <c r="Q25" s="98">
        <f t="shared" si="4"/>
        <v>25</v>
      </c>
      <c r="R25" s="124"/>
      <c r="S25" s="114" t="str">
        <f t="shared" si="9"/>
        <v>Department</v>
      </c>
      <c r="T25" s="121"/>
      <c r="U25" s="119"/>
      <c r="V25" s="119"/>
      <c r="W25" s="115"/>
      <c r="X25" s="115"/>
      <c r="Y25" s="121"/>
      <c r="Z25" s="114" t="str">
        <f t="shared" si="10"/>
        <v>false</v>
      </c>
      <c r="AA25" s="114" t="str">
        <f t="shared" si="12"/>
        <v/>
      </c>
      <c r="AB25" s="182"/>
      <c r="AC25" s="255"/>
      <c r="AD25" s="255"/>
      <c r="AE25" s="255"/>
      <c r="AF25" s="255"/>
      <c r="AG25" s="255"/>
      <c r="AH25" s="255"/>
      <c r="AI25" s="255"/>
      <c r="AJ25" s="255"/>
      <c r="AK25" s="255"/>
      <c r="AL25" s="255"/>
      <c r="AM25" s="255"/>
      <c r="AN25" s="255"/>
      <c r="AO25" s="255"/>
      <c r="AP25" s="112"/>
      <c r="AQ25" s="112"/>
      <c r="AR25" s="112" t="str">
        <f t="shared" si="5"/>
        <v/>
      </c>
      <c r="AS25" s="112" t="str">
        <f t="shared" si="5"/>
        <v/>
      </c>
      <c r="AT25" s="4" t="str">
        <f t="shared" si="6"/>
        <v>Department,</v>
      </c>
      <c r="AV25" s="25" t="str">
        <f t="shared" si="7"/>
        <v xml:space="preserve">          [Department] [varchar](100) NULL,</v>
      </c>
      <c r="AW25" s="25"/>
      <c r="AY25" s="102" t="str">
        <f t="shared" si="8"/>
        <v xml:space="preserve">          Department VARCHAR (100) NULL,</v>
      </c>
    </row>
    <row r="26" spans="2:51" ht="12.75">
      <c r="B26" s="18">
        <f t="shared" si="11"/>
        <v>11</v>
      </c>
      <c r="C26" s="4" t="s">
        <v>320</v>
      </c>
      <c r="D26" s="4">
        <v>100</v>
      </c>
      <c r="E26" s="4" t="s">
        <v>11</v>
      </c>
      <c r="G26" s="4" t="str">
        <f t="shared" si="0"/>
        <v>Division</v>
      </c>
      <c r="H26" s="97">
        <f t="shared" si="13"/>
        <v>100</v>
      </c>
      <c r="I26" s="4" t="str">
        <f t="shared" si="2"/>
        <v>varchar</v>
      </c>
      <c r="J26" s="4" t="str">
        <f t="shared" si="3"/>
        <v xml:space="preserve"> NULL</v>
      </c>
      <c r="K26" s="4" t="s">
        <v>320</v>
      </c>
      <c r="L26" s="4"/>
      <c r="M26" s="68">
        <v>9001</v>
      </c>
      <c r="N26" s="70"/>
      <c r="O26" s="24"/>
      <c r="P26" s="24"/>
      <c r="Q26" s="98">
        <f t="shared" si="4"/>
        <v>26</v>
      </c>
      <c r="R26" s="124"/>
      <c r="S26" s="114" t="str">
        <f t="shared" si="9"/>
        <v>Division</v>
      </c>
      <c r="T26" s="121"/>
      <c r="U26" s="119"/>
      <c r="V26" s="119"/>
      <c r="W26" s="115"/>
      <c r="X26" s="115"/>
      <c r="Y26" s="121"/>
      <c r="Z26" s="114" t="str">
        <f t="shared" si="10"/>
        <v>false</v>
      </c>
      <c r="AA26" s="114" t="str">
        <f t="shared" si="12"/>
        <v/>
      </c>
      <c r="AB26" s="182"/>
      <c r="AC26" s="255"/>
      <c r="AD26" s="255"/>
      <c r="AE26" s="255"/>
      <c r="AF26" s="255"/>
      <c r="AG26" s="255"/>
      <c r="AH26" s="255"/>
      <c r="AI26" s="255"/>
      <c r="AJ26" s="255"/>
      <c r="AK26" s="255"/>
      <c r="AL26" s="255"/>
      <c r="AM26" s="255"/>
      <c r="AN26" s="255"/>
      <c r="AO26" s="255"/>
      <c r="AP26" s="112"/>
      <c r="AQ26" s="112"/>
      <c r="AR26" s="112" t="str">
        <f t="shared" si="5"/>
        <v/>
      </c>
      <c r="AS26" s="112" t="str">
        <f t="shared" si="5"/>
        <v/>
      </c>
      <c r="AT26" s="4" t="str">
        <f t="shared" si="6"/>
        <v>Division,</v>
      </c>
      <c r="AV26" s="25" t="str">
        <f t="shared" si="7"/>
        <v xml:space="preserve">          [Division] [varchar](100) NULL,</v>
      </c>
      <c r="AW26" s="25"/>
      <c r="AY26" s="102" t="str">
        <f t="shared" si="8"/>
        <v xml:space="preserve">          Division VARCHAR (100) NULL,</v>
      </c>
    </row>
    <row r="27" spans="2:51" ht="12.75">
      <c r="B27" s="18">
        <f t="shared" si="11"/>
        <v>12</v>
      </c>
      <c r="C27" s="4" t="s">
        <v>378</v>
      </c>
      <c r="D27" s="4">
        <v>50</v>
      </c>
      <c r="E27" s="4" t="s">
        <v>11</v>
      </c>
      <c r="G27" s="4" t="str">
        <f t="shared" si="0"/>
        <v>Nickname</v>
      </c>
      <c r="H27" s="97">
        <f t="shared" si="13"/>
        <v>50</v>
      </c>
      <c r="I27" s="4" t="str">
        <f t="shared" si="2"/>
        <v>varchar</v>
      </c>
      <c r="J27" s="4" t="str">
        <f t="shared" si="3"/>
        <v xml:space="preserve"> NULL</v>
      </c>
      <c r="K27" s="4" t="s">
        <v>420</v>
      </c>
      <c r="L27" s="4"/>
      <c r="M27" s="68">
        <v>14</v>
      </c>
      <c r="N27" s="70"/>
      <c r="O27" s="24"/>
      <c r="P27" s="24"/>
      <c r="Q27" s="98">
        <f t="shared" si="4"/>
        <v>27</v>
      </c>
      <c r="R27" s="124"/>
      <c r="S27" s="114" t="str">
        <f t="shared" si="9"/>
        <v>Nick name</v>
      </c>
      <c r="T27" s="121"/>
      <c r="U27" s="119"/>
      <c r="V27" s="119"/>
      <c r="W27" s="115"/>
      <c r="X27" s="115"/>
      <c r="Y27" s="121"/>
      <c r="Z27" s="114" t="str">
        <f t="shared" si="10"/>
        <v/>
      </c>
      <c r="AA27" s="114" t="str">
        <f t="shared" si="12"/>
        <v/>
      </c>
      <c r="AB27" s="182"/>
      <c r="AC27" s="255"/>
      <c r="AD27" s="255"/>
      <c r="AE27" s="255"/>
      <c r="AF27" s="255"/>
      <c r="AG27" s="255"/>
      <c r="AH27" s="255"/>
      <c r="AI27" s="255"/>
      <c r="AJ27" s="255"/>
      <c r="AK27" s="255"/>
      <c r="AL27" s="255"/>
      <c r="AM27" s="255"/>
      <c r="AN27" s="255"/>
      <c r="AO27" s="255"/>
      <c r="AP27" s="112"/>
      <c r="AQ27" s="112"/>
      <c r="AR27" s="112" t="str">
        <f t="shared" si="5"/>
        <v/>
      </c>
      <c r="AS27" s="112" t="str">
        <f t="shared" si="5"/>
        <v/>
      </c>
      <c r="AT27" s="4" t="str">
        <f t="shared" si="6"/>
        <v>Nickname,</v>
      </c>
      <c r="AV27" s="25" t="str">
        <f t="shared" si="7"/>
        <v xml:space="preserve">          [Nickname] [varchar](50) NULL,</v>
      </c>
      <c r="AW27" s="25"/>
      <c r="AY27" s="102" t="str">
        <f t="shared" si="8"/>
        <v xml:space="preserve">          Nickname VARCHAR (50) NULL,</v>
      </c>
    </row>
    <row r="28" spans="2:51" ht="12.75">
      <c r="B28" s="18">
        <f t="shared" si="11"/>
        <v>13</v>
      </c>
      <c r="C28" s="4" t="s">
        <v>379</v>
      </c>
      <c r="D28" s="4">
        <v>500</v>
      </c>
      <c r="E28" s="4" t="s">
        <v>11</v>
      </c>
      <c r="G28" s="4" t="str">
        <f t="shared" si="0"/>
        <v>PictureLoc</v>
      </c>
      <c r="H28" s="97">
        <f t="shared" si="13"/>
        <v>500</v>
      </c>
      <c r="I28" s="4" t="str">
        <f t="shared" si="2"/>
        <v>varchar</v>
      </c>
      <c r="J28" s="4" t="str">
        <f t="shared" si="3"/>
        <v xml:space="preserve"> NULL</v>
      </c>
      <c r="K28" s="4" t="s">
        <v>419</v>
      </c>
      <c r="L28" s="4"/>
      <c r="M28" s="68">
        <v>15</v>
      </c>
      <c r="N28" s="70"/>
      <c r="O28" s="24"/>
      <c r="P28" s="24"/>
      <c r="Q28" s="98">
        <f t="shared" si="4"/>
        <v>28</v>
      </c>
      <c r="R28" s="124"/>
      <c r="S28" s="114" t="str">
        <f t="shared" si="9"/>
        <v>Picture Location</v>
      </c>
      <c r="T28" s="121"/>
      <c r="U28" s="119"/>
      <c r="V28" s="119"/>
      <c r="W28" s="115"/>
      <c r="X28" s="115"/>
      <c r="Y28" s="121"/>
      <c r="Z28" s="114" t="str">
        <f t="shared" si="10"/>
        <v/>
      </c>
      <c r="AA28" s="114" t="str">
        <f t="shared" si="12"/>
        <v/>
      </c>
      <c r="AB28" s="182"/>
      <c r="AC28" s="255"/>
      <c r="AD28" s="255"/>
      <c r="AE28" s="255"/>
      <c r="AF28" s="255"/>
      <c r="AG28" s="255"/>
      <c r="AH28" s="255"/>
      <c r="AI28" s="255"/>
      <c r="AJ28" s="255"/>
      <c r="AK28" s="255"/>
      <c r="AL28" s="255"/>
      <c r="AM28" s="255"/>
      <c r="AN28" s="255"/>
      <c r="AO28" s="255"/>
      <c r="AP28" s="112"/>
      <c r="AQ28" s="112"/>
      <c r="AR28" s="112" t="str">
        <f t="shared" si="5"/>
        <v/>
      </c>
      <c r="AS28" s="112" t="str">
        <f t="shared" si="5"/>
        <v/>
      </c>
      <c r="AT28" s="4" t="str">
        <f t="shared" si="6"/>
        <v>PictureLoc,</v>
      </c>
      <c r="AV28" s="25" t="str">
        <f t="shared" si="7"/>
        <v xml:space="preserve">          [PictureLoc] [varchar](500) NULL,</v>
      </c>
      <c r="AW28" s="25"/>
      <c r="AY28" s="102" t="str">
        <f t="shared" si="8"/>
        <v xml:space="preserve">          PictureLoc VARCHAR (500) NULL,</v>
      </c>
    </row>
    <row r="29" spans="2:51" ht="12.75">
      <c r="B29" s="18">
        <f t="shared" si="11"/>
        <v>14</v>
      </c>
      <c r="C29" s="4" t="s">
        <v>407</v>
      </c>
      <c r="D29" s="4">
        <v>200</v>
      </c>
      <c r="E29" s="4" t="s">
        <v>11</v>
      </c>
      <c r="G29" s="4" t="str">
        <f t="shared" si="0"/>
        <v>email</v>
      </c>
      <c r="H29" s="97">
        <f t="shared" si="13"/>
        <v>200</v>
      </c>
      <c r="I29" s="4" t="str">
        <f t="shared" si="2"/>
        <v>varchar</v>
      </c>
      <c r="J29" s="4" t="str">
        <f t="shared" si="3"/>
        <v xml:space="preserve"> NULL</v>
      </c>
      <c r="K29" s="4" t="s">
        <v>417</v>
      </c>
      <c r="L29" s="4"/>
      <c r="M29" s="68">
        <v>9001</v>
      </c>
      <c r="N29" s="70"/>
      <c r="O29" s="24"/>
      <c r="P29" s="24"/>
      <c r="Q29" s="98">
        <f t="shared" si="4"/>
        <v>29</v>
      </c>
      <c r="R29" s="124"/>
      <c r="S29" s="114" t="str">
        <f t="shared" si="9"/>
        <v>Email</v>
      </c>
      <c r="T29" s="121"/>
      <c r="U29" s="119"/>
      <c r="V29" s="119"/>
      <c r="W29" s="115"/>
      <c r="X29" s="115"/>
      <c r="Y29" s="121"/>
      <c r="Z29" s="114" t="str">
        <f t="shared" si="10"/>
        <v>false</v>
      </c>
      <c r="AA29" s="114" t="str">
        <f t="shared" si="12"/>
        <v/>
      </c>
      <c r="AB29" s="182"/>
      <c r="AC29" s="255"/>
      <c r="AD29" s="255"/>
      <c r="AE29" s="255"/>
      <c r="AF29" s="255"/>
      <c r="AG29" s="255"/>
      <c r="AH29" s="255"/>
      <c r="AI29" s="255"/>
      <c r="AJ29" s="255"/>
      <c r="AK29" s="255"/>
      <c r="AL29" s="255"/>
      <c r="AM29" s="255"/>
      <c r="AN29" s="255"/>
      <c r="AO29" s="255"/>
      <c r="AP29" s="112"/>
      <c r="AQ29" s="112"/>
      <c r="AR29" s="112" t="str">
        <f t="shared" si="5"/>
        <v/>
      </c>
      <c r="AS29" s="112" t="str">
        <f t="shared" si="5"/>
        <v/>
      </c>
      <c r="AT29" s="4" t="str">
        <f t="shared" si="6"/>
        <v>email,</v>
      </c>
      <c r="AV29" s="25" t="str">
        <f t="shared" si="7"/>
        <v xml:space="preserve">          [email] [varchar](200) NULL,</v>
      </c>
      <c r="AW29" s="25"/>
      <c r="AY29" s="102" t="str">
        <f t="shared" si="8"/>
        <v xml:space="preserve">          email VARCHAR (200) NULL,</v>
      </c>
    </row>
    <row r="30" spans="2:51" ht="12.75">
      <c r="B30" s="18">
        <f t="shared" si="11"/>
        <v>15</v>
      </c>
      <c r="C30" s="4" t="s">
        <v>408</v>
      </c>
      <c r="D30" s="4">
        <v>100</v>
      </c>
      <c r="E30" s="4" t="s">
        <v>11</v>
      </c>
      <c r="G30" s="4" t="str">
        <f t="shared" si="0"/>
        <v>telephone</v>
      </c>
      <c r="H30" s="97">
        <f t="shared" si="13"/>
        <v>100</v>
      </c>
      <c r="I30" s="4" t="str">
        <f t="shared" si="2"/>
        <v>varchar</v>
      </c>
      <c r="J30" s="4" t="str">
        <f t="shared" si="3"/>
        <v xml:space="preserve"> NULL</v>
      </c>
      <c r="K30" s="4" t="s">
        <v>418</v>
      </c>
      <c r="L30" s="4"/>
      <c r="M30" s="68">
        <v>9001</v>
      </c>
      <c r="N30" s="70"/>
      <c r="O30" s="24"/>
      <c r="P30" s="24"/>
      <c r="Q30" s="98">
        <f t="shared" si="4"/>
        <v>30</v>
      </c>
      <c r="R30" s="124"/>
      <c r="S30" s="114" t="str">
        <f t="shared" si="9"/>
        <v>Telephone</v>
      </c>
      <c r="T30" s="121"/>
      <c r="U30" s="119"/>
      <c r="V30" s="119"/>
      <c r="W30" s="115"/>
      <c r="X30" s="115"/>
      <c r="Y30" s="121"/>
      <c r="Z30" s="114" t="str">
        <f t="shared" si="10"/>
        <v>false</v>
      </c>
      <c r="AA30" s="114" t="str">
        <f t="shared" si="12"/>
        <v/>
      </c>
      <c r="AB30" s="182"/>
      <c r="AC30" s="255"/>
      <c r="AD30" s="255"/>
      <c r="AE30" s="255"/>
      <c r="AF30" s="255"/>
      <c r="AG30" s="255"/>
      <c r="AH30" s="255"/>
      <c r="AI30" s="255"/>
      <c r="AJ30" s="255"/>
      <c r="AK30" s="255"/>
      <c r="AL30" s="255"/>
      <c r="AM30" s="255"/>
      <c r="AN30" s="255"/>
      <c r="AO30" s="255"/>
      <c r="AP30" s="112"/>
      <c r="AQ30" s="112"/>
      <c r="AR30" s="112" t="str">
        <f t="shared" si="5"/>
        <v/>
      </c>
      <c r="AS30" s="112" t="str">
        <f t="shared" si="5"/>
        <v/>
      </c>
      <c r="AT30" s="4" t="str">
        <f t="shared" si="6"/>
        <v>telephone,</v>
      </c>
      <c r="AV30" s="25" t="str">
        <f t="shared" si="7"/>
        <v xml:space="preserve">          [telephone] [varchar](100) NULL,</v>
      </c>
      <c r="AW30" s="25"/>
      <c r="AY30" s="102" t="str">
        <f t="shared" si="8"/>
        <v xml:space="preserve">          telephone VARCHAR (100) NULL,</v>
      </c>
    </row>
    <row r="31" spans="2:51" ht="12.75">
      <c r="B31" s="18">
        <f t="shared" si="11"/>
        <v>16</v>
      </c>
      <c r="C31" s="4" t="s">
        <v>413</v>
      </c>
      <c r="D31" s="4">
        <v>20</v>
      </c>
      <c r="E31" s="4" t="s">
        <v>11</v>
      </c>
      <c r="G31" s="4" t="str">
        <f t="shared" si="0"/>
        <v>otp</v>
      </c>
      <c r="H31" s="97">
        <f t="shared" si="13"/>
        <v>20</v>
      </c>
      <c r="I31" s="4" t="str">
        <f t="shared" si="2"/>
        <v>varchar</v>
      </c>
      <c r="J31" s="4" t="str">
        <f t="shared" si="3"/>
        <v xml:space="preserve"> NULL</v>
      </c>
      <c r="K31" s="4" t="s">
        <v>414</v>
      </c>
      <c r="L31" s="4"/>
      <c r="M31" s="68">
        <v>9001</v>
      </c>
      <c r="N31" s="70"/>
      <c r="O31" s="24"/>
      <c r="P31" s="24"/>
      <c r="Q31" s="98">
        <f t="shared" si="4"/>
        <v>31</v>
      </c>
      <c r="R31" s="124"/>
      <c r="S31" s="114" t="str">
        <f t="shared" si="9"/>
        <v>OTP</v>
      </c>
      <c r="T31" s="121"/>
      <c r="U31" s="119"/>
      <c r="V31" s="119"/>
      <c r="W31" s="115"/>
      <c r="X31" s="115"/>
      <c r="Y31" s="121"/>
      <c r="Z31" s="114" t="str">
        <f t="shared" si="10"/>
        <v>false</v>
      </c>
      <c r="AA31" s="114" t="str">
        <f t="shared" si="12"/>
        <v/>
      </c>
      <c r="AB31" s="182"/>
      <c r="AC31" s="255"/>
      <c r="AD31" s="255"/>
      <c r="AE31" s="255"/>
      <c r="AF31" s="255"/>
      <c r="AG31" s="255"/>
      <c r="AH31" s="255"/>
      <c r="AI31" s="255"/>
      <c r="AJ31" s="255"/>
      <c r="AK31" s="255"/>
      <c r="AL31" s="255"/>
      <c r="AM31" s="255"/>
      <c r="AN31" s="255"/>
      <c r="AO31" s="255"/>
      <c r="AP31" s="112"/>
      <c r="AQ31" s="112"/>
      <c r="AR31" s="112" t="str">
        <f t="shared" si="5"/>
        <v/>
      </c>
      <c r="AS31" s="112" t="str">
        <f t="shared" si="5"/>
        <v/>
      </c>
      <c r="AT31" s="4" t="str">
        <f t="shared" si="6"/>
        <v>otp</v>
      </c>
      <c r="AV31" s="25" t="str">
        <f t="shared" si="7"/>
        <v xml:space="preserve">          [otp] [varchar](20) NULL</v>
      </c>
      <c r="AW31" s="25"/>
      <c r="AY31" s="102" t="str">
        <f t="shared" si="8"/>
        <v xml:space="preserve">          otp VARCHAR (20) NULL</v>
      </c>
    </row>
    <row r="32" spans="2:51" ht="12.75">
      <c r="B32" s="18" t="str">
        <f t="shared" si="11"/>
        <v/>
      </c>
      <c r="C32" s="4"/>
      <c r="D32" s="4"/>
      <c r="E32" s="4"/>
      <c r="G32" s="4" t="str">
        <f t="shared" si="0"/>
        <v/>
      </c>
      <c r="H32" s="97" t="str">
        <f t="shared" si="13"/>
        <v/>
      </c>
      <c r="I32" s="4" t="str">
        <f t="shared" si="2"/>
        <v/>
      </c>
      <c r="J32" s="4" t="str">
        <f t="shared" si="3"/>
        <v/>
      </c>
      <c r="K32" s="4"/>
      <c r="L32" s="4"/>
      <c r="M32" s="68"/>
      <c r="N32" s="70"/>
      <c r="O32" s="24"/>
      <c r="P32" s="24"/>
      <c r="Q32" s="98" t="str">
        <f t="shared" si="4"/>
        <v/>
      </c>
      <c r="R32" s="124"/>
      <c r="S32" s="114" t="str">
        <f t="shared" si="9"/>
        <v/>
      </c>
      <c r="T32" s="121"/>
      <c r="U32" s="119"/>
      <c r="V32" s="119"/>
      <c r="W32" s="115"/>
      <c r="X32" s="115"/>
      <c r="Y32" s="121"/>
      <c r="Z32" s="114" t="str">
        <f t="shared" si="10"/>
        <v/>
      </c>
      <c r="AA32" s="114" t="str">
        <f t="shared" si="12"/>
        <v/>
      </c>
      <c r="AB32" s="182"/>
      <c r="AC32" s="255"/>
      <c r="AD32" s="255"/>
      <c r="AE32" s="255"/>
      <c r="AF32" s="255"/>
      <c r="AG32" s="255"/>
      <c r="AH32" s="255"/>
      <c r="AI32" s="255"/>
      <c r="AJ32" s="255"/>
      <c r="AK32" s="255"/>
      <c r="AL32" s="255"/>
      <c r="AM32" s="255"/>
      <c r="AN32" s="255"/>
      <c r="AO32" s="255"/>
      <c r="AP32" s="112"/>
      <c r="AQ32" s="112"/>
      <c r="AR32" s="112" t="str">
        <f t="shared" si="5"/>
        <v/>
      </c>
      <c r="AS32" s="112" t="str">
        <f t="shared" si="5"/>
        <v/>
      </c>
      <c r="AT32" s="4" t="str">
        <f t="shared" si="6"/>
        <v/>
      </c>
      <c r="AV32" s="25" t="str">
        <f t="shared" si="7"/>
        <v/>
      </c>
      <c r="AW32" s="25"/>
      <c r="AY32" s="102" t="str">
        <f t="shared" si="8"/>
        <v>);</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4"/>
      <c r="L33" s="4"/>
      <c r="M33" s="68"/>
      <c r="N33" s="70"/>
      <c r="O33" s="24"/>
      <c r="P33" s="24"/>
      <c r="Q33" s="98" t="str">
        <f t="shared" si="4"/>
        <v/>
      </c>
      <c r="R33" s="124"/>
      <c r="S33" s="114" t="str">
        <f t="shared" si="9"/>
        <v/>
      </c>
      <c r="T33" s="121"/>
      <c r="U33" s="119"/>
      <c r="V33" s="119"/>
      <c r="W33" s="115"/>
      <c r="X33" s="115"/>
      <c r="Y33" s="121"/>
      <c r="Z33" s="114" t="str">
        <f t="shared" si="10"/>
        <v/>
      </c>
      <c r="AA33" s="114" t="str">
        <f t="shared" si="12"/>
        <v/>
      </c>
      <c r="AB33" s="182"/>
      <c r="AC33" s="255"/>
      <c r="AD33" s="255"/>
      <c r="AE33" s="255"/>
      <c r="AF33" s="255"/>
      <c r="AG33" s="255"/>
      <c r="AH33" s="255"/>
      <c r="AI33" s="255"/>
      <c r="AJ33" s="255"/>
      <c r="AK33" s="255"/>
      <c r="AL33" s="255"/>
      <c r="AM33" s="255"/>
      <c r="AN33" s="255"/>
      <c r="AO33" s="255"/>
      <c r="AP33" s="112"/>
      <c r="AQ33" s="112"/>
      <c r="AR33" s="112" t="str">
        <f t="shared" si="5"/>
        <v/>
      </c>
      <c r="AS33" s="112" t="str">
        <f t="shared" si="5"/>
        <v/>
      </c>
      <c r="AT33" s="4" t="str">
        <f t="shared" si="6"/>
        <v/>
      </c>
      <c r="AV33" s="25" t="str">
        <f t="shared" si="7"/>
        <v/>
      </c>
      <c r="AW33" s="25"/>
      <c r="AY33" s="102" t="str">
        <f t="shared" si="8"/>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4"/>
      <c r="L34" s="4"/>
      <c r="M34" s="68"/>
      <c r="N34" s="70"/>
      <c r="O34" s="24"/>
      <c r="P34" s="24"/>
      <c r="Q34" s="98" t="str">
        <f t="shared" si="4"/>
        <v/>
      </c>
      <c r="R34" s="124"/>
      <c r="S34" s="114" t="str">
        <f t="shared" si="9"/>
        <v/>
      </c>
      <c r="T34" s="121"/>
      <c r="U34" s="119"/>
      <c r="V34" s="119"/>
      <c r="W34" s="115"/>
      <c r="X34" s="115"/>
      <c r="Y34" s="121"/>
      <c r="Z34" s="114" t="str">
        <f t="shared" si="10"/>
        <v/>
      </c>
      <c r="AA34" s="114" t="str">
        <f t="shared" si="12"/>
        <v/>
      </c>
      <c r="AB34" s="182"/>
      <c r="AC34" s="255"/>
      <c r="AD34" s="255"/>
      <c r="AE34" s="255"/>
      <c r="AF34" s="255"/>
      <c r="AG34" s="255"/>
      <c r="AH34" s="255"/>
      <c r="AI34" s="255"/>
      <c r="AJ34" s="255"/>
      <c r="AK34" s="255"/>
      <c r="AL34" s="255"/>
      <c r="AM34" s="255"/>
      <c r="AN34" s="255"/>
      <c r="AO34" s="255"/>
      <c r="AP34" s="112"/>
      <c r="AQ34" s="112"/>
      <c r="AR34" s="112" t="str">
        <f t="shared" si="5"/>
        <v/>
      </c>
      <c r="AS34" s="112" t="str">
        <f t="shared" si="5"/>
        <v/>
      </c>
      <c r="AT34" s="4" t="str">
        <f t="shared" si="6"/>
        <v/>
      </c>
      <c r="AV34" s="25" t="str">
        <f t="shared" si="7"/>
        <v/>
      </c>
      <c r="AW34" s="25"/>
      <c r="AY34" s="102" t="str">
        <f t="shared" si="8"/>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4"/>
      <c r="L35" s="4"/>
      <c r="M35" s="68"/>
      <c r="N35" s="70"/>
      <c r="O35" s="24"/>
      <c r="P35" s="24"/>
      <c r="Q35" s="98" t="str">
        <f t="shared" si="4"/>
        <v/>
      </c>
      <c r="R35" s="124"/>
      <c r="S35" s="114" t="str">
        <f t="shared" si="9"/>
        <v/>
      </c>
      <c r="T35" s="121"/>
      <c r="U35" s="119"/>
      <c r="V35" s="119"/>
      <c r="W35" s="115"/>
      <c r="X35" s="115"/>
      <c r="Y35" s="121"/>
      <c r="Z35" s="114" t="str">
        <f t="shared" si="10"/>
        <v/>
      </c>
      <c r="AA35" s="114" t="str">
        <f t="shared" si="12"/>
        <v/>
      </c>
      <c r="AB35" s="182"/>
      <c r="AC35" s="255"/>
      <c r="AD35" s="255"/>
      <c r="AE35" s="255"/>
      <c r="AF35" s="255"/>
      <c r="AG35" s="255"/>
      <c r="AH35" s="255"/>
      <c r="AI35" s="255"/>
      <c r="AJ35" s="255"/>
      <c r="AK35" s="255"/>
      <c r="AL35" s="255"/>
      <c r="AM35" s="255"/>
      <c r="AN35" s="255"/>
      <c r="AO35" s="255"/>
      <c r="AP35" s="112"/>
      <c r="AQ35" s="112"/>
      <c r="AR35" s="112" t="str">
        <f t="shared" si="5"/>
        <v/>
      </c>
      <c r="AS35" s="112" t="str">
        <f t="shared" si="5"/>
        <v/>
      </c>
      <c r="AT35" s="4" t="str">
        <f t="shared" si="6"/>
        <v/>
      </c>
      <c r="AV35" s="25" t="str">
        <f t="shared" si="7"/>
        <v/>
      </c>
      <c r="AW35" s="25"/>
      <c r="AY35" s="102" t="str">
        <f t="shared" si="8"/>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4"/>
      <c r="L36" s="4"/>
      <c r="M36" s="68"/>
      <c r="N36" s="70"/>
      <c r="O36" s="24"/>
      <c r="P36" s="24"/>
      <c r="Q36" s="98" t="str">
        <f t="shared" si="4"/>
        <v/>
      </c>
      <c r="R36" s="124"/>
      <c r="S36" s="114" t="str">
        <f t="shared" si="9"/>
        <v/>
      </c>
      <c r="T36" s="121"/>
      <c r="U36" s="119"/>
      <c r="V36" s="119"/>
      <c r="W36" s="115"/>
      <c r="X36" s="115"/>
      <c r="Y36" s="121"/>
      <c r="Z36" s="114" t="str">
        <f t="shared" si="10"/>
        <v/>
      </c>
      <c r="AA36" s="114" t="str">
        <f t="shared" si="12"/>
        <v/>
      </c>
      <c r="AB36" s="182"/>
      <c r="AC36" s="255"/>
      <c r="AD36" s="255"/>
      <c r="AE36" s="255"/>
      <c r="AF36" s="255"/>
      <c r="AG36" s="255"/>
      <c r="AH36" s="255"/>
      <c r="AI36" s="255"/>
      <c r="AJ36" s="255"/>
      <c r="AK36" s="255"/>
      <c r="AL36" s="255"/>
      <c r="AM36" s="255"/>
      <c r="AN36" s="255"/>
      <c r="AO36" s="255"/>
      <c r="AP36" s="112"/>
      <c r="AQ36" s="112"/>
      <c r="AR36" s="112" t="str">
        <f t="shared" si="5"/>
        <v/>
      </c>
      <c r="AS36" s="112" t="str">
        <f t="shared" si="5"/>
        <v/>
      </c>
      <c r="AT36" s="4" t="str">
        <f t="shared" si="6"/>
        <v/>
      </c>
      <c r="AV36" s="25" t="str">
        <f>IF(G36="","",+"          ["&amp;TRIM(G36)&amp;"] ["&amp;TRIM(I36)&amp;"]"&amp;IF(H36="","","("&amp;H36&amp;")")&amp;" "&amp;TRIM(J36)&amp;IF(G46="","",","))</f>
        <v/>
      </c>
      <c r="AW36" s="25"/>
      <c r="AY36" s="102" t="str">
        <f t="shared" si="8"/>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4"/>
      <c r="L37" s="4"/>
      <c r="M37" s="68"/>
      <c r="N37" s="70"/>
      <c r="O37" s="24"/>
      <c r="P37" s="24"/>
      <c r="Q37" s="98" t="str">
        <f t="shared" si="4"/>
        <v/>
      </c>
      <c r="R37" s="124"/>
      <c r="S37" s="114" t="str">
        <f t="shared" si="9"/>
        <v/>
      </c>
      <c r="T37" s="121"/>
      <c r="U37" s="119"/>
      <c r="V37" s="119"/>
      <c r="W37" s="115"/>
      <c r="X37" s="115"/>
      <c r="Y37" s="121"/>
      <c r="Z37" s="114" t="str">
        <f t="shared" si="10"/>
        <v/>
      </c>
      <c r="AA37" s="114" t="str">
        <f t="shared" si="12"/>
        <v/>
      </c>
      <c r="AB37" s="182"/>
      <c r="AC37" s="255"/>
      <c r="AD37" s="255"/>
      <c r="AE37" s="255"/>
      <c r="AF37" s="255"/>
      <c r="AG37" s="255"/>
      <c r="AH37" s="255"/>
      <c r="AI37" s="255"/>
      <c r="AJ37" s="255"/>
      <c r="AK37" s="255"/>
      <c r="AL37" s="255"/>
      <c r="AM37" s="255"/>
      <c r="AN37" s="255"/>
      <c r="AO37" s="255"/>
      <c r="AP37" s="112"/>
      <c r="AQ37" s="112"/>
      <c r="AR37" s="112" t="str">
        <f t="shared" si="5"/>
        <v/>
      </c>
      <c r="AS37" s="112" t="str">
        <f t="shared" si="5"/>
        <v/>
      </c>
      <c r="AT37" s="4" t="str">
        <f t="shared" si="6"/>
        <v/>
      </c>
      <c r="AV37" s="25" t="str">
        <f>IF(G37="","",+"          ["&amp;TRIM(G37)&amp;"] ["&amp;TRIM(I37)&amp;"]"&amp;IF(H37="","","("&amp;H37&amp;")")&amp;" "&amp;TRIM(J37)&amp;IF(G38="","",","))</f>
        <v/>
      </c>
      <c r="AW37" s="25"/>
      <c r="AY37" s="102" t="str">
        <f t="shared" si="8"/>
        <v/>
      </c>
    </row>
    <row r="38" spans="2:51" ht="12.75">
      <c r="B38" s="18" t="str">
        <f t="shared" si="11"/>
        <v/>
      </c>
      <c r="C38" s="4"/>
      <c r="D38" s="4"/>
      <c r="E38" s="4"/>
      <c r="G38" s="4" t="str">
        <f t="shared" si="14"/>
        <v/>
      </c>
      <c r="H38" s="97" t="str">
        <f t="shared" si="13"/>
        <v/>
      </c>
      <c r="I38" s="4" t="str">
        <f t="shared" si="2"/>
        <v/>
      </c>
      <c r="J38" s="4" t="str">
        <f t="shared" si="3"/>
        <v/>
      </c>
      <c r="K38" s="4"/>
      <c r="L38" s="4"/>
      <c r="M38" s="68"/>
      <c r="N38" s="70"/>
      <c r="O38" s="24"/>
      <c r="P38" s="24"/>
      <c r="Q38" s="98" t="str">
        <f t="shared" si="4"/>
        <v/>
      </c>
      <c r="R38" s="124"/>
      <c r="S38" s="114" t="str">
        <f t="shared" si="9"/>
        <v/>
      </c>
      <c r="T38" s="121"/>
      <c r="U38" s="119"/>
      <c r="V38" s="119"/>
      <c r="W38" s="115"/>
      <c r="X38" s="115"/>
      <c r="Y38" s="121"/>
      <c r="Z38" s="114" t="str">
        <f t="shared" si="10"/>
        <v/>
      </c>
      <c r="AA38" s="114" t="str">
        <f t="shared" si="12"/>
        <v/>
      </c>
      <c r="AB38" s="182"/>
      <c r="AC38" s="255"/>
      <c r="AD38" s="255"/>
      <c r="AE38" s="255"/>
      <c r="AF38" s="255"/>
      <c r="AG38" s="255"/>
      <c r="AH38" s="255"/>
      <c r="AI38" s="255"/>
      <c r="AJ38" s="255"/>
      <c r="AK38" s="255"/>
      <c r="AL38" s="255"/>
      <c r="AM38" s="255"/>
      <c r="AN38" s="255"/>
      <c r="AO38" s="255"/>
      <c r="AP38" s="112"/>
      <c r="AQ38" s="112"/>
      <c r="AR38" s="112" t="str">
        <f t="shared" si="5"/>
        <v/>
      </c>
      <c r="AS38" s="112" t="str">
        <f t="shared" si="5"/>
        <v/>
      </c>
      <c r="AT38" s="4" t="str">
        <f t="shared" si="6"/>
        <v/>
      </c>
      <c r="AV38" s="25" t="str">
        <f>IF(G38="","",+"          ["&amp;TRIM(G38)&amp;"] ["&amp;TRIM(I38)&amp;"]"&amp;IF(H38="","","("&amp;H38&amp;")")&amp;" "&amp;TRIM(J38)&amp;IF(G39="","",","))</f>
        <v/>
      </c>
      <c r="AW38" s="25"/>
      <c r="AY38" s="102" t="str">
        <f t="shared" si="8"/>
        <v/>
      </c>
    </row>
    <row r="39" spans="2:51" ht="12.75">
      <c r="B39" s="18" t="str">
        <f t="shared" si="11"/>
        <v/>
      </c>
      <c r="C39" s="4"/>
      <c r="D39" s="4"/>
      <c r="E39" s="4"/>
      <c r="G39" s="4" t="str">
        <f t="shared" si="14"/>
        <v/>
      </c>
      <c r="H39" s="97" t="str">
        <f t="shared" si="13"/>
        <v/>
      </c>
      <c r="I39" s="4" t="str">
        <f t="shared" si="2"/>
        <v/>
      </c>
      <c r="J39" s="4" t="str">
        <f t="shared" si="3"/>
        <v/>
      </c>
      <c r="K39" s="4"/>
      <c r="L39" s="4"/>
      <c r="M39" s="68"/>
      <c r="N39" s="70"/>
      <c r="O39" s="24"/>
      <c r="P39" s="24"/>
      <c r="Q39" s="98" t="str">
        <f t="shared" si="4"/>
        <v/>
      </c>
      <c r="R39" s="124"/>
      <c r="S39" s="114" t="str">
        <f t="shared" si="9"/>
        <v/>
      </c>
      <c r="T39" s="121"/>
      <c r="U39" s="119"/>
      <c r="V39" s="119"/>
      <c r="W39" s="115"/>
      <c r="X39" s="115"/>
      <c r="Y39" s="121"/>
      <c r="Z39" s="114" t="str">
        <f t="shared" si="10"/>
        <v/>
      </c>
      <c r="AA39" s="114" t="str">
        <f t="shared" si="12"/>
        <v/>
      </c>
      <c r="AB39" s="182"/>
      <c r="AC39" s="255"/>
      <c r="AD39" s="255"/>
      <c r="AE39" s="255"/>
      <c r="AF39" s="255"/>
      <c r="AG39" s="255"/>
      <c r="AH39" s="255"/>
      <c r="AI39" s="255"/>
      <c r="AJ39" s="255"/>
      <c r="AK39" s="255"/>
      <c r="AL39" s="255"/>
      <c r="AM39" s="255"/>
      <c r="AN39" s="255"/>
      <c r="AO39" s="255"/>
      <c r="AP39" s="112"/>
      <c r="AQ39" s="112"/>
      <c r="AR39" s="112" t="str">
        <f t="shared" si="5"/>
        <v/>
      </c>
      <c r="AS39" s="112" t="str">
        <f t="shared" si="5"/>
        <v/>
      </c>
      <c r="AT39" s="4" t="str">
        <f t="shared" si="6"/>
        <v/>
      </c>
      <c r="AV39" s="25" t="str">
        <f>IF(G39="","",+"          ["&amp;TRIM(G39)&amp;"] ["&amp;TRIM(I39)&amp;"]"&amp;IF(H39="","","("&amp;H39&amp;")")&amp;" "&amp;TRIM(J39)&amp;IF(G69="","",","))</f>
        <v/>
      </c>
      <c r="AW39" s="25"/>
      <c r="AY39" s="102" t="str">
        <f t="shared" si="8"/>
        <v/>
      </c>
    </row>
    <row r="40" spans="2:51" ht="12.75">
      <c r="B40" s="18" t="str">
        <f t="shared" si="11"/>
        <v/>
      </c>
      <c r="C40" s="4"/>
      <c r="D40" s="4"/>
      <c r="E40" s="4"/>
      <c r="G40" s="4" t="str">
        <f t="shared" si="14"/>
        <v/>
      </c>
      <c r="H40" s="97" t="str">
        <f t="shared" si="13"/>
        <v/>
      </c>
      <c r="I40" s="4" t="str">
        <f t="shared" si="2"/>
        <v/>
      </c>
      <c r="J40" s="4" t="str">
        <f t="shared" si="3"/>
        <v/>
      </c>
      <c r="K40" s="4"/>
      <c r="L40" s="4"/>
      <c r="M40" s="68"/>
      <c r="N40" s="70"/>
      <c r="O40" s="24"/>
      <c r="P40" s="24"/>
      <c r="Q40" s="98" t="str">
        <f t="shared" si="4"/>
        <v/>
      </c>
      <c r="R40" s="124"/>
      <c r="S40" s="114" t="str">
        <f t="shared" si="9"/>
        <v/>
      </c>
      <c r="T40" s="121"/>
      <c r="U40" s="119"/>
      <c r="V40" s="119"/>
      <c r="W40" s="115"/>
      <c r="X40" s="115"/>
      <c r="Y40" s="121"/>
      <c r="Z40" s="114" t="str">
        <f t="shared" si="10"/>
        <v/>
      </c>
      <c r="AA40" s="114" t="str">
        <f t="shared" si="12"/>
        <v/>
      </c>
      <c r="AB40" s="182"/>
      <c r="AC40" s="255"/>
      <c r="AD40" s="255"/>
      <c r="AE40" s="255"/>
      <c r="AF40" s="255"/>
      <c r="AG40" s="255"/>
      <c r="AH40" s="255"/>
      <c r="AI40" s="255"/>
      <c r="AJ40" s="255"/>
      <c r="AK40" s="255"/>
      <c r="AL40" s="255"/>
      <c r="AM40" s="255"/>
      <c r="AN40" s="255"/>
      <c r="AO40" s="255"/>
      <c r="AP40" s="112"/>
      <c r="AQ40" s="112"/>
      <c r="AR40" s="112" t="str">
        <f t="shared" si="5"/>
        <v/>
      </c>
      <c r="AS40" s="112" t="str">
        <f t="shared" si="5"/>
        <v/>
      </c>
      <c r="AT40" s="4" t="str">
        <f t="shared" si="6"/>
        <v/>
      </c>
      <c r="AV40" s="25" t="str">
        <f>IF(G40="","",+"          ["&amp;TRIM(G40)&amp;"] ["&amp;TRIM(I40)&amp;"]"&amp;IF(H40="","","("&amp;H40&amp;")")&amp;" "&amp;TRIM(J40)&amp;IF(G68="","",","))</f>
        <v/>
      </c>
      <c r="AW40" s="25"/>
      <c r="AY40" s="102" t="str">
        <f t="shared" si="8"/>
        <v/>
      </c>
    </row>
    <row r="41" spans="2:51" ht="12.75">
      <c r="B41" s="18" t="str">
        <f t="shared" si="11"/>
        <v/>
      </c>
      <c r="C41" s="4"/>
      <c r="D41" s="4"/>
      <c r="E41" s="4"/>
      <c r="G41" s="4" t="str">
        <f t="shared" si="14"/>
        <v/>
      </c>
      <c r="H41" s="97" t="str">
        <f t="shared" si="13"/>
        <v/>
      </c>
      <c r="I41" s="4" t="str">
        <f t="shared" si="2"/>
        <v/>
      </c>
      <c r="J41" s="4" t="str">
        <f t="shared" si="3"/>
        <v/>
      </c>
      <c r="K41" s="4"/>
      <c r="L41" s="4"/>
      <c r="M41" s="68"/>
      <c r="N41" s="70"/>
      <c r="O41" s="24"/>
      <c r="P41" s="24"/>
      <c r="Q41" s="98" t="str">
        <f t="shared" si="4"/>
        <v/>
      </c>
      <c r="R41" s="124"/>
      <c r="S41" s="114" t="str">
        <f t="shared" si="9"/>
        <v/>
      </c>
      <c r="T41" s="121"/>
      <c r="U41" s="119"/>
      <c r="V41" s="119"/>
      <c r="W41" s="115"/>
      <c r="X41" s="115"/>
      <c r="Y41" s="121"/>
      <c r="Z41" s="114" t="str">
        <f t="shared" si="10"/>
        <v/>
      </c>
      <c r="AA41" s="114" t="str">
        <f t="shared" si="12"/>
        <v/>
      </c>
      <c r="AB41" s="182"/>
      <c r="AC41" s="255"/>
      <c r="AD41" s="255"/>
      <c r="AE41" s="255"/>
      <c r="AF41" s="255"/>
      <c r="AG41" s="255"/>
      <c r="AH41" s="255"/>
      <c r="AI41" s="255"/>
      <c r="AJ41" s="255"/>
      <c r="AK41" s="255"/>
      <c r="AL41" s="255"/>
      <c r="AM41" s="255"/>
      <c r="AN41" s="255"/>
      <c r="AO41" s="255"/>
      <c r="AP41" s="112"/>
      <c r="AQ41" s="112"/>
      <c r="AR41" s="112" t="str">
        <f t="shared" si="5"/>
        <v/>
      </c>
      <c r="AS41" s="112" t="str">
        <f t="shared" si="5"/>
        <v/>
      </c>
      <c r="AT41" s="4" t="str">
        <f t="shared" si="6"/>
        <v/>
      </c>
      <c r="AV41" s="25" t="str">
        <f>IF(G41="","",+"          ["&amp;TRIM(G41)&amp;"] ["&amp;TRIM(I41)&amp;"]"&amp;IF(H41="","","("&amp;H41&amp;")")&amp;" "&amp;TRIM(J41)&amp;IF(G42="","",","))</f>
        <v/>
      </c>
      <c r="AW41" s="25"/>
      <c r="AY41" s="102" t="str">
        <f t="shared" si="8"/>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4"/>
      <c r="L42" s="4"/>
      <c r="M42" s="68"/>
      <c r="N42" s="70"/>
      <c r="O42" s="24"/>
      <c r="P42" s="24"/>
      <c r="Q42" s="98" t="str">
        <f t="shared" si="4"/>
        <v/>
      </c>
      <c r="R42" s="124"/>
      <c r="S42" s="114" t="str">
        <f t="shared" si="9"/>
        <v/>
      </c>
      <c r="T42" s="121"/>
      <c r="U42" s="119"/>
      <c r="V42" s="119"/>
      <c r="W42" s="115"/>
      <c r="X42" s="115"/>
      <c r="Y42" s="121"/>
      <c r="Z42" s="114" t="str">
        <f t="shared" si="10"/>
        <v/>
      </c>
      <c r="AA42" s="114" t="str">
        <f t="shared" si="12"/>
        <v/>
      </c>
      <c r="AB42" s="182"/>
      <c r="AC42" s="255"/>
      <c r="AD42" s="255"/>
      <c r="AE42" s="255"/>
      <c r="AF42" s="255"/>
      <c r="AG42" s="255"/>
      <c r="AH42" s="255"/>
      <c r="AI42" s="255"/>
      <c r="AJ42" s="255"/>
      <c r="AK42" s="255"/>
      <c r="AL42" s="255"/>
      <c r="AM42" s="255"/>
      <c r="AN42" s="255"/>
      <c r="AO42" s="255"/>
      <c r="AP42" s="112"/>
      <c r="AQ42" s="112"/>
      <c r="AR42" s="112" t="str">
        <f t="shared" si="5"/>
        <v/>
      </c>
      <c r="AS42" s="112" t="str">
        <f t="shared" si="5"/>
        <v/>
      </c>
      <c r="AT42" s="4" t="str">
        <f t="shared" si="6"/>
        <v/>
      </c>
      <c r="AV42" s="25" t="str">
        <f>IF(G42="","",+"          ["&amp;TRIM(G42)&amp;"] ["&amp;TRIM(I42)&amp;"]"&amp;IF(H42="","","("&amp;H42&amp;")")&amp;" "&amp;TRIM(J42)&amp;IF(G45="","",","))</f>
        <v/>
      </c>
      <c r="AW42" s="25"/>
      <c r="AY42" s="102" t="str">
        <f t="shared" si="8"/>
        <v/>
      </c>
    </row>
    <row r="43" spans="2:51" ht="12.75">
      <c r="B43" s="18" t="str">
        <f t="shared" si="11"/>
        <v/>
      </c>
      <c r="C43" s="4"/>
      <c r="D43" s="4"/>
      <c r="E43" s="4"/>
      <c r="G43" s="4" t="str">
        <f t="shared" si="14"/>
        <v/>
      </c>
      <c r="H43" s="97" t="str">
        <f t="shared" si="13"/>
        <v/>
      </c>
      <c r="I43" s="4" t="str">
        <f t="shared" si="2"/>
        <v/>
      </c>
      <c r="J43" s="4" t="str">
        <f t="shared" si="3"/>
        <v/>
      </c>
      <c r="K43" s="4"/>
      <c r="L43" s="4"/>
      <c r="M43" s="68"/>
      <c r="N43" s="70"/>
      <c r="O43" s="24"/>
      <c r="P43" s="24"/>
      <c r="Q43" s="98" t="str">
        <f t="shared" si="4"/>
        <v/>
      </c>
      <c r="R43" s="124"/>
      <c r="S43" s="114" t="str">
        <f t="shared" si="9"/>
        <v/>
      </c>
      <c r="T43" s="121"/>
      <c r="U43" s="119"/>
      <c r="V43" s="119"/>
      <c r="W43" s="115"/>
      <c r="X43" s="115"/>
      <c r="Y43" s="121"/>
      <c r="Z43" s="114" t="str">
        <f t="shared" si="10"/>
        <v/>
      </c>
      <c r="AA43" s="114" t="str">
        <f t="shared" si="12"/>
        <v/>
      </c>
      <c r="AB43" s="182"/>
      <c r="AC43" s="255"/>
      <c r="AD43" s="255"/>
      <c r="AE43" s="255"/>
      <c r="AF43" s="255"/>
      <c r="AG43" s="255"/>
      <c r="AH43" s="255"/>
      <c r="AI43" s="255"/>
      <c r="AJ43" s="255"/>
      <c r="AK43" s="255"/>
      <c r="AL43" s="255"/>
      <c r="AM43" s="255"/>
      <c r="AN43" s="255"/>
      <c r="AO43" s="255"/>
      <c r="AP43" s="112"/>
      <c r="AQ43" s="112"/>
      <c r="AR43" s="112" t="str">
        <f t="shared" si="5"/>
        <v/>
      </c>
      <c r="AS43" s="112" t="str">
        <f t="shared" si="5"/>
        <v/>
      </c>
      <c r="AT43" s="4" t="str">
        <f t="shared" si="6"/>
        <v/>
      </c>
      <c r="AV43" s="25" t="str">
        <f>IF(G43="","",+"          ["&amp;TRIM(G43)&amp;"] ["&amp;TRIM(I43)&amp;"]"&amp;IF(H43="","","("&amp;H43&amp;")")&amp;" "&amp;TRIM(J43)&amp;IF(G44="","",","))</f>
        <v/>
      </c>
      <c r="AW43" s="25"/>
      <c r="AY43" s="102" t="str">
        <f t="shared" si="8"/>
        <v/>
      </c>
    </row>
    <row r="44" spans="2:51" ht="12.75">
      <c r="B44" s="18" t="str">
        <f t="shared" si="11"/>
        <v/>
      </c>
      <c r="C44" s="4"/>
      <c r="D44" s="4"/>
      <c r="E44" s="4"/>
      <c r="G44" s="4" t="str">
        <f t="shared" si="14"/>
        <v/>
      </c>
      <c r="H44" s="97" t="str">
        <f t="shared" si="13"/>
        <v/>
      </c>
      <c r="I44" s="4" t="str">
        <f t="shared" si="2"/>
        <v/>
      </c>
      <c r="J44" s="4" t="str">
        <f t="shared" si="3"/>
        <v/>
      </c>
      <c r="K44" s="4"/>
      <c r="L44" s="4"/>
      <c r="M44" s="68"/>
      <c r="N44" s="70"/>
      <c r="O44" s="24"/>
      <c r="P44" s="24"/>
      <c r="Q44" s="98" t="str">
        <f t="shared" si="4"/>
        <v/>
      </c>
      <c r="R44" s="124"/>
      <c r="S44" s="114" t="str">
        <f t="shared" si="9"/>
        <v/>
      </c>
      <c r="T44" s="121"/>
      <c r="U44" s="119"/>
      <c r="V44" s="119"/>
      <c r="W44" s="115"/>
      <c r="X44" s="115"/>
      <c r="Y44" s="121"/>
      <c r="Z44" s="114" t="str">
        <f t="shared" si="10"/>
        <v/>
      </c>
      <c r="AA44" s="114" t="str">
        <f t="shared" si="12"/>
        <v/>
      </c>
      <c r="AB44" s="182"/>
      <c r="AC44" s="255"/>
      <c r="AD44" s="255"/>
      <c r="AE44" s="255"/>
      <c r="AF44" s="255"/>
      <c r="AG44" s="255"/>
      <c r="AH44" s="255"/>
      <c r="AI44" s="255"/>
      <c r="AJ44" s="255"/>
      <c r="AK44" s="255"/>
      <c r="AL44" s="255"/>
      <c r="AM44" s="255"/>
      <c r="AN44" s="255"/>
      <c r="AO44" s="255"/>
      <c r="AP44" s="112"/>
      <c r="AQ44" s="112"/>
      <c r="AR44" s="112" t="str">
        <f t="shared" si="5"/>
        <v/>
      </c>
      <c r="AS44" s="112" t="str">
        <f t="shared" si="5"/>
        <v/>
      </c>
      <c r="AT44" s="4" t="str">
        <f t="shared" si="6"/>
        <v/>
      </c>
      <c r="AV44" s="25" t="str">
        <f>IF(G44="","",+"          ["&amp;TRIM(G44)&amp;"] ["&amp;TRIM(I44)&amp;"]"&amp;IF(H44="","","("&amp;H44&amp;")")&amp;" "&amp;TRIM(J44)&amp;IF(G45="","",","))</f>
        <v/>
      </c>
      <c r="AW44" s="25"/>
      <c r="AY44" s="102" t="str">
        <f t="shared" si="8"/>
        <v/>
      </c>
    </row>
    <row r="45" spans="2:51" ht="12.75">
      <c r="B45" s="18" t="str">
        <f t="shared" si="11"/>
        <v/>
      </c>
      <c r="C45" s="4"/>
      <c r="D45" s="4"/>
      <c r="E45" s="4"/>
      <c r="G45" s="4" t="str">
        <f t="shared" si="14"/>
        <v/>
      </c>
      <c r="H45" s="97" t="str">
        <f t="shared" si="13"/>
        <v/>
      </c>
      <c r="I45" s="4" t="str">
        <f t="shared" si="2"/>
        <v/>
      </c>
      <c r="J45" s="4" t="str">
        <f t="shared" si="3"/>
        <v/>
      </c>
      <c r="K45" s="4"/>
      <c r="L45" s="4"/>
      <c r="M45" s="68"/>
      <c r="N45" s="70"/>
      <c r="O45" s="24"/>
      <c r="P45" s="24"/>
      <c r="Q45" s="98" t="str">
        <f t="shared" si="4"/>
        <v/>
      </c>
      <c r="R45" s="124"/>
      <c r="S45" s="114" t="str">
        <f t="shared" si="9"/>
        <v/>
      </c>
      <c r="T45" s="121"/>
      <c r="U45" s="119"/>
      <c r="V45" s="119"/>
      <c r="W45" s="115"/>
      <c r="X45" s="115"/>
      <c r="Y45" s="121"/>
      <c r="Z45" s="114" t="str">
        <f t="shared" si="10"/>
        <v/>
      </c>
      <c r="AA45" s="114" t="str">
        <f t="shared" si="12"/>
        <v/>
      </c>
      <c r="AB45" s="182"/>
      <c r="AC45" s="255"/>
      <c r="AD45" s="255"/>
      <c r="AE45" s="255"/>
      <c r="AF45" s="255"/>
      <c r="AG45" s="255"/>
      <c r="AH45" s="255"/>
      <c r="AI45" s="255"/>
      <c r="AJ45" s="255"/>
      <c r="AK45" s="255"/>
      <c r="AL45" s="255"/>
      <c r="AM45" s="255"/>
      <c r="AN45" s="255"/>
      <c r="AO45" s="255"/>
      <c r="AP45" s="112"/>
      <c r="AQ45" s="112"/>
      <c r="AR45" s="112" t="str">
        <f t="shared" si="5"/>
        <v/>
      </c>
      <c r="AS45" s="112" t="str">
        <f t="shared" si="5"/>
        <v/>
      </c>
      <c r="AT45" s="4" t="str">
        <f t="shared" si="6"/>
        <v/>
      </c>
      <c r="AV45" s="25" t="str">
        <f>IF(G45="","",+"          ["&amp;TRIM(G45)&amp;"] ["&amp;TRIM(I45)&amp;"]"&amp;IF(H45="","","("&amp;H45&amp;")")&amp;" "&amp;TRIM(J45)&amp;IF(G54="","",","))</f>
        <v/>
      </c>
      <c r="AW45" s="25"/>
      <c r="AY45" s="102" t="str">
        <f t="shared" si="8"/>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4"/>
      <c r="L46" s="4"/>
      <c r="M46" s="68"/>
      <c r="N46" s="70"/>
      <c r="O46" s="24"/>
      <c r="P46" s="24"/>
      <c r="Q46" s="98" t="str">
        <f>IF(M46=0,"",ROW())</f>
        <v/>
      </c>
      <c r="R46" s="124"/>
      <c r="S46" s="114" t="str">
        <f t="shared" si="9"/>
        <v/>
      </c>
      <c r="T46" s="121"/>
      <c r="U46" s="119"/>
      <c r="V46" s="119"/>
      <c r="W46" s="115"/>
      <c r="X46" s="115"/>
      <c r="Y46" s="121"/>
      <c r="Z46" s="114" t="str">
        <f t="shared" si="10"/>
        <v/>
      </c>
      <c r="AA46" s="114" t="str">
        <f t="shared" si="12"/>
        <v/>
      </c>
      <c r="AB46" s="182"/>
      <c r="AC46" s="255"/>
      <c r="AD46" s="255"/>
      <c r="AE46" s="255"/>
      <c r="AF46" s="255"/>
      <c r="AG46" s="255"/>
      <c r="AH46" s="255"/>
      <c r="AI46" s="255"/>
      <c r="AJ46" s="255"/>
      <c r="AK46" s="255"/>
      <c r="AL46" s="255"/>
      <c r="AM46" s="255"/>
      <c r="AN46" s="255"/>
      <c r="AO46" s="255"/>
      <c r="AP46" s="112"/>
      <c r="AQ46" s="112"/>
      <c r="AR46" s="112" t="str">
        <f t="shared" si="5"/>
        <v/>
      </c>
      <c r="AS46" s="112" t="str">
        <f t="shared" si="5"/>
        <v/>
      </c>
      <c r="AT46" s="4" t="str">
        <f t="shared" si="6"/>
        <v/>
      </c>
      <c r="AV46" s="25" t="str">
        <f>IF(G46="","",+"          ["&amp;TRIM(G46)&amp;"] ["&amp;TRIM(I46)&amp;"]"&amp;IF(H46="","","("&amp;H46&amp;")")&amp;" "&amp;TRIM(J46)&amp;IF(G47="","",","))</f>
        <v/>
      </c>
      <c r="AW46" s="25"/>
      <c r="AY46" s="102" t="str">
        <f t="shared" si="8"/>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4"/>
      <c r="L47" s="4"/>
      <c r="M47" s="68"/>
      <c r="N47" s="70"/>
      <c r="O47" s="24"/>
      <c r="P47" s="24"/>
      <c r="Q47" s="98" t="str">
        <f>IF(M47=0,"",ROW())</f>
        <v/>
      </c>
      <c r="R47" s="124"/>
      <c r="S47" s="114" t="str">
        <f t="shared" si="9"/>
        <v/>
      </c>
      <c r="T47" s="121"/>
      <c r="U47" s="119"/>
      <c r="V47" s="119"/>
      <c r="W47" s="115"/>
      <c r="X47" s="115"/>
      <c r="Y47" s="121"/>
      <c r="Z47" s="114" t="str">
        <f t="shared" si="10"/>
        <v/>
      </c>
      <c r="AA47" s="114" t="str">
        <f t="shared" si="12"/>
        <v/>
      </c>
      <c r="AB47" s="182"/>
      <c r="AC47" s="255"/>
      <c r="AD47" s="255"/>
      <c r="AE47" s="255"/>
      <c r="AF47" s="255"/>
      <c r="AG47" s="255"/>
      <c r="AH47" s="255"/>
      <c r="AI47" s="255"/>
      <c r="AJ47" s="255"/>
      <c r="AK47" s="255"/>
      <c r="AL47" s="255"/>
      <c r="AM47" s="255"/>
      <c r="AN47" s="255"/>
      <c r="AO47" s="255"/>
      <c r="AP47" s="112"/>
      <c r="AQ47" s="112"/>
      <c r="AR47" s="112" t="str">
        <f t="shared" si="5"/>
        <v/>
      </c>
      <c r="AS47" s="112" t="str">
        <f t="shared" si="5"/>
        <v/>
      </c>
      <c r="AT47" s="4" t="str">
        <f t="shared" si="6"/>
        <v/>
      </c>
      <c r="AV47" s="25" t="str">
        <f>IF(G47="","",+"          ["&amp;TRIM(G47)&amp;"] ["&amp;TRIM(I47)&amp;"]"&amp;IF(H47="","","("&amp;H47&amp;")")&amp;" "&amp;TRIM(J47)&amp;IF(G48="","",","))</f>
        <v/>
      </c>
      <c r="AW47" s="25"/>
      <c r="AY47" s="102" t="str">
        <f t="shared" si="8"/>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4"/>
      <c r="L48" s="4"/>
      <c r="M48" s="68"/>
      <c r="N48" s="70"/>
      <c r="O48" s="24"/>
      <c r="P48" s="24"/>
      <c r="Q48" s="98" t="str">
        <f>IF(M48=0,"",ROW())</f>
        <v/>
      </c>
      <c r="R48" s="124"/>
      <c r="S48" s="114" t="str">
        <f t="shared" si="9"/>
        <v/>
      </c>
      <c r="T48" s="121"/>
      <c r="U48" s="119"/>
      <c r="V48" s="119"/>
      <c r="W48" s="115"/>
      <c r="X48" s="115"/>
      <c r="Y48" s="121"/>
      <c r="Z48" s="114" t="str">
        <f t="shared" si="10"/>
        <v/>
      </c>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ref="AT48:AT79" si="16">IF(C48="","",C48&amp;IF(B49="","",","))</f>
        <v/>
      </c>
      <c r="AV48" s="25" t="str">
        <f>IF(G48="","",+"          ["&amp;TRIM(G48)&amp;"] ["&amp;TRIM(I48)&amp;"]"&amp;IF(H48="","","("&amp;H48&amp;")")&amp;" "&amp;TRIM(J48)&amp;IF(G96="","",","))</f>
        <v/>
      </c>
      <c r="AW48" s="25"/>
      <c r="AY48" s="102" t="str">
        <f t="shared" si="8"/>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4"/>
      <c r="L49" s="4"/>
      <c r="M49" s="68"/>
      <c r="N49" s="70"/>
      <c r="O49" s="24"/>
      <c r="P49" s="24"/>
      <c r="Q49" s="98" t="str">
        <f>IF(M49=0,"",ROW())</f>
        <v/>
      </c>
      <c r="R49" s="124"/>
      <c r="S49" s="114" t="str">
        <f t="shared" si="9"/>
        <v/>
      </c>
      <c r="T49" s="121"/>
      <c r="U49" s="119"/>
      <c r="V49" s="119"/>
      <c r="W49" s="115"/>
      <c r="X49" s="115"/>
      <c r="Y49" s="121"/>
      <c r="Z49" s="114" t="str">
        <f t="shared" si="10"/>
        <v/>
      </c>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16"/>
        <v/>
      </c>
      <c r="AV49" s="25" t="str">
        <f>IF(G49="","",+"          ["&amp;TRIM(G49)&amp;"] ["&amp;TRIM(I49)&amp;"]"&amp;IF(H49="","","("&amp;H49&amp;")")&amp;" "&amp;TRIM(J49)&amp;IF(G95="","",","))</f>
        <v/>
      </c>
      <c r="AW49" s="25"/>
      <c r="AY49" s="102" t="str">
        <f t="shared" si="8"/>
        <v/>
      </c>
    </row>
    <row r="50" spans="2:51" ht="12.75">
      <c r="B50" s="18" t="str">
        <f t="shared" si="11"/>
        <v/>
      </c>
      <c r="C50" s="4"/>
      <c r="D50" s="4"/>
      <c r="E50" s="4"/>
      <c r="G50" s="4" t="str">
        <f t="shared" ref="G50:G93" si="17">SUBSTITUTE(SUBSTITUTE(SUBSTITUTE(SUBSTITUTE(SUBSTITUTE(SUBSTITUTE(SUBSTITUTE(SUBSTITUTE(SUBSTITUTE(C50," ",""),".",""),"#","No"),"%",""),"(",""),"*",""),"-",""),"/",""),")","")</f>
        <v/>
      </c>
      <c r="H50" s="97" t="str">
        <f t="shared" si="13"/>
        <v/>
      </c>
      <c r="I50" s="4" t="str">
        <f t="shared" ref="I50:I93" si="18">IF(E50=0,"",+E50)</f>
        <v/>
      </c>
      <c r="J50" s="4" t="str">
        <f t="shared" ref="J50:J93" si="19">IF(C50=0,"",(IF(ISERROR(VLOOKUP(G50,$D$120:$D$127,1,FALSE)),""," NOT")&amp;" NULL"))</f>
        <v/>
      </c>
      <c r="K50" s="4"/>
      <c r="L50" s="4"/>
      <c r="M50" s="68"/>
      <c r="N50" s="70"/>
      <c r="O50" s="24"/>
      <c r="P50" s="24"/>
      <c r="Q50" s="98" t="str">
        <f t="shared" ref="Q50:Q93" si="20">IF(M50=0,"",ROW())</f>
        <v/>
      </c>
      <c r="R50" s="124"/>
      <c r="S50" s="114" t="str">
        <f t="shared" si="9"/>
        <v/>
      </c>
      <c r="T50" s="121"/>
      <c r="U50" s="119"/>
      <c r="V50" s="119"/>
      <c r="W50" s="115"/>
      <c r="X50" s="115"/>
      <c r="Y50" s="121"/>
      <c r="Z50" s="114" t="str">
        <f t="shared" si="10"/>
        <v/>
      </c>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16"/>
        <v/>
      </c>
      <c r="AV50" s="25" t="str">
        <f>IF(G50="","",+"          ["&amp;TRIM(G50)&amp;"] ["&amp;TRIM(I50)&amp;"]"&amp;IF(H50="","","("&amp;H50&amp;")")&amp;" "&amp;TRIM(J50)&amp;IF(G51="","",","))</f>
        <v/>
      </c>
      <c r="AW50" s="25"/>
      <c r="AY50" s="102" t="str">
        <f t="shared" si="8"/>
        <v/>
      </c>
    </row>
    <row r="51" spans="2:51" ht="12.75">
      <c r="B51" s="18" t="str">
        <f t="shared" si="11"/>
        <v/>
      </c>
      <c r="C51" s="4"/>
      <c r="D51" s="4"/>
      <c r="E51" s="4"/>
      <c r="G51" s="4" t="str">
        <f t="shared" si="17"/>
        <v/>
      </c>
      <c r="H51" s="97" t="str">
        <f t="shared" si="13"/>
        <v/>
      </c>
      <c r="I51" s="4" t="str">
        <f t="shared" si="18"/>
        <v/>
      </c>
      <c r="J51" s="4" t="str">
        <f t="shared" si="19"/>
        <v/>
      </c>
      <c r="K51" s="4"/>
      <c r="L51" s="4"/>
      <c r="M51" s="68"/>
      <c r="N51" s="70"/>
      <c r="O51" s="24"/>
      <c r="P51" s="24"/>
      <c r="Q51" s="98" t="str">
        <f t="shared" si="20"/>
        <v/>
      </c>
      <c r="R51" s="124"/>
      <c r="S51" s="114" t="str">
        <f t="shared" si="9"/>
        <v/>
      </c>
      <c r="T51" s="121"/>
      <c r="U51" s="119"/>
      <c r="V51" s="119"/>
      <c r="W51" s="115"/>
      <c r="X51" s="115"/>
      <c r="Y51" s="121"/>
      <c r="Z51" s="114" t="str">
        <f t="shared" si="10"/>
        <v/>
      </c>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16"/>
        <v/>
      </c>
      <c r="AV51" s="25" t="str">
        <f>IF(G51="","",+"          ["&amp;TRIM(G51)&amp;"] ["&amp;TRIM(I51)&amp;"]"&amp;IF(H51="","","("&amp;H51&amp;")")&amp;" "&amp;TRIM(J51)&amp;IF(G54="","",","))</f>
        <v/>
      </c>
      <c r="AW51" s="25"/>
      <c r="AY51" s="102" t="str">
        <f t="shared" si="8"/>
        <v/>
      </c>
    </row>
    <row r="52" spans="2:51" ht="12.75">
      <c r="B52" s="18" t="str">
        <f t="shared" si="11"/>
        <v/>
      </c>
      <c r="C52" s="4"/>
      <c r="D52" s="4"/>
      <c r="E52" s="4"/>
      <c r="G52" s="4" t="str">
        <f t="shared" si="17"/>
        <v/>
      </c>
      <c r="H52" s="97" t="str">
        <f t="shared" si="13"/>
        <v/>
      </c>
      <c r="I52" s="4" t="str">
        <f t="shared" si="18"/>
        <v/>
      </c>
      <c r="J52" s="4" t="str">
        <f t="shared" si="19"/>
        <v/>
      </c>
      <c r="K52" s="4"/>
      <c r="L52" s="4"/>
      <c r="M52" s="68"/>
      <c r="N52" s="70"/>
      <c r="O52" s="24"/>
      <c r="P52" s="24"/>
      <c r="Q52" s="98" t="str">
        <f t="shared" si="20"/>
        <v/>
      </c>
      <c r="R52" s="124"/>
      <c r="S52" s="114" t="str">
        <f t="shared" si="9"/>
        <v/>
      </c>
      <c r="T52" s="121"/>
      <c r="U52" s="119"/>
      <c r="V52" s="119"/>
      <c r="W52" s="115"/>
      <c r="X52" s="115"/>
      <c r="Y52" s="121"/>
      <c r="Z52" s="114" t="str">
        <f t="shared" si="10"/>
        <v/>
      </c>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16"/>
        <v/>
      </c>
      <c r="AV52" s="25" t="str">
        <f>IF(G52="","",+"          ["&amp;TRIM(G52)&amp;"] ["&amp;TRIM(I52)&amp;"]"&amp;IF(H52="","","("&amp;H52&amp;")")&amp;" "&amp;TRIM(J52)&amp;IF(G53="","",","))</f>
        <v/>
      </c>
      <c r="AW52" s="25"/>
      <c r="AY52" s="102" t="str">
        <f t="shared" si="8"/>
        <v/>
      </c>
    </row>
    <row r="53" spans="2:51" ht="12.75">
      <c r="B53" s="18" t="str">
        <f t="shared" si="11"/>
        <v/>
      </c>
      <c r="C53" s="4"/>
      <c r="D53" s="4"/>
      <c r="E53" s="4"/>
      <c r="G53" s="4" t="str">
        <f t="shared" si="17"/>
        <v/>
      </c>
      <c r="H53" s="97" t="str">
        <f t="shared" si="13"/>
        <v/>
      </c>
      <c r="I53" s="4" t="str">
        <f t="shared" si="18"/>
        <v/>
      </c>
      <c r="J53" s="4" t="str">
        <f t="shared" si="19"/>
        <v/>
      </c>
      <c r="K53" s="4"/>
      <c r="L53" s="4"/>
      <c r="M53" s="68"/>
      <c r="N53" s="70"/>
      <c r="O53" s="24"/>
      <c r="P53" s="24"/>
      <c r="Q53" s="98" t="str">
        <f t="shared" si="20"/>
        <v/>
      </c>
      <c r="R53" s="124"/>
      <c r="S53" s="114" t="str">
        <f t="shared" si="9"/>
        <v/>
      </c>
      <c r="T53" s="121"/>
      <c r="U53" s="119"/>
      <c r="V53" s="119"/>
      <c r="W53" s="115"/>
      <c r="X53" s="115"/>
      <c r="Y53" s="121"/>
      <c r="Z53" s="114" t="str">
        <f t="shared" si="10"/>
        <v/>
      </c>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16"/>
        <v/>
      </c>
      <c r="AV53" s="25" t="str">
        <f>IF(G53="","",+"          ["&amp;TRIM(G53)&amp;"] ["&amp;TRIM(I53)&amp;"]"&amp;IF(H53="","","("&amp;H53&amp;")")&amp;" "&amp;TRIM(J53)&amp;IF(G54="","",","))</f>
        <v/>
      </c>
      <c r="AW53" s="25"/>
      <c r="AY53" s="102" t="str">
        <f t="shared" si="8"/>
        <v/>
      </c>
    </row>
    <row r="54" spans="2:51" ht="12.75">
      <c r="B54" s="18" t="str">
        <f t="shared" si="11"/>
        <v/>
      </c>
      <c r="C54" s="4"/>
      <c r="D54" s="4"/>
      <c r="E54" s="4"/>
      <c r="G54" s="4" t="str">
        <f t="shared" si="17"/>
        <v/>
      </c>
      <c r="H54" s="97" t="str">
        <f t="shared" si="13"/>
        <v/>
      </c>
      <c r="I54" s="4" t="str">
        <f t="shared" si="18"/>
        <v/>
      </c>
      <c r="J54" s="4" t="str">
        <f t="shared" si="19"/>
        <v/>
      </c>
      <c r="K54" s="4"/>
      <c r="L54" s="4"/>
      <c r="M54" s="68"/>
      <c r="N54" s="70"/>
      <c r="O54" s="24"/>
      <c r="P54" s="24"/>
      <c r="Q54" s="98" t="str">
        <f t="shared" si="20"/>
        <v/>
      </c>
      <c r="R54" s="124"/>
      <c r="S54" s="114" t="str">
        <f t="shared" si="9"/>
        <v/>
      </c>
      <c r="T54" s="121"/>
      <c r="U54" s="119"/>
      <c r="V54" s="119"/>
      <c r="W54" s="115"/>
      <c r="X54" s="115"/>
      <c r="Y54" s="121"/>
      <c r="Z54" s="114" t="str">
        <f t="shared" si="10"/>
        <v/>
      </c>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16"/>
        <v/>
      </c>
      <c r="AV54" s="25" t="str">
        <f>IF(G54="","",+"          ["&amp;TRIM(G54)&amp;"] ["&amp;TRIM(I54)&amp;"]"&amp;IF(H54="","","("&amp;H54&amp;")")&amp;" "&amp;TRIM(J54)&amp;IF(G63="","",","))</f>
        <v/>
      </c>
      <c r="AW54" s="25"/>
      <c r="AY54" s="102" t="str">
        <f t="shared" si="8"/>
        <v/>
      </c>
    </row>
    <row r="55" spans="2:51" ht="12.75">
      <c r="B55" s="18" t="str">
        <f t="shared" si="11"/>
        <v/>
      </c>
      <c r="C55" s="4"/>
      <c r="D55" s="4"/>
      <c r="E55" s="4"/>
      <c r="G55" s="4" t="str">
        <f t="shared" si="17"/>
        <v/>
      </c>
      <c r="H55" s="97" t="str">
        <f t="shared" si="13"/>
        <v/>
      </c>
      <c r="I55" s="4" t="str">
        <f t="shared" si="18"/>
        <v/>
      </c>
      <c r="J55" s="4" t="str">
        <f t="shared" si="19"/>
        <v/>
      </c>
      <c r="K55" s="4"/>
      <c r="L55" s="4"/>
      <c r="M55" s="68"/>
      <c r="N55" s="70"/>
      <c r="O55" s="24"/>
      <c r="P55" s="24"/>
      <c r="Q55" s="98" t="str">
        <f t="shared" si="20"/>
        <v/>
      </c>
      <c r="R55" s="124"/>
      <c r="S55" s="114" t="str">
        <f t="shared" si="9"/>
        <v/>
      </c>
      <c r="T55" s="121"/>
      <c r="U55" s="119"/>
      <c r="V55" s="119"/>
      <c r="W55" s="115"/>
      <c r="X55" s="115"/>
      <c r="Y55" s="121"/>
      <c r="Z55" s="114" t="str">
        <f t="shared" si="10"/>
        <v/>
      </c>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16"/>
        <v/>
      </c>
      <c r="AV55" s="25" t="str">
        <f>IF(G55="","",+"          ["&amp;TRIM(G55)&amp;"] ["&amp;TRIM(I55)&amp;"]"&amp;IF(H55="","","("&amp;H55&amp;")")&amp;" "&amp;TRIM(J55)&amp;IF(G56="","",","))</f>
        <v/>
      </c>
      <c r="AW55" s="25"/>
      <c r="AY55" s="102" t="str">
        <f t="shared" si="8"/>
        <v/>
      </c>
    </row>
    <row r="56" spans="2:51" ht="12.75">
      <c r="B56" s="18" t="str">
        <f t="shared" si="11"/>
        <v/>
      </c>
      <c r="C56" s="4"/>
      <c r="D56" s="4"/>
      <c r="E56" s="4"/>
      <c r="G56" s="4" t="str">
        <f t="shared" si="17"/>
        <v/>
      </c>
      <c r="H56" s="97" t="str">
        <f t="shared" si="13"/>
        <v/>
      </c>
      <c r="I56" s="4" t="str">
        <f t="shared" si="18"/>
        <v/>
      </c>
      <c r="J56" s="4" t="str">
        <f t="shared" si="19"/>
        <v/>
      </c>
      <c r="K56" s="4"/>
      <c r="L56" s="4"/>
      <c r="M56" s="68"/>
      <c r="N56" s="70"/>
      <c r="O56" s="24"/>
      <c r="P56" s="24"/>
      <c r="Q56" s="98" t="str">
        <f t="shared" si="20"/>
        <v/>
      </c>
      <c r="R56" s="124"/>
      <c r="S56" s="114" t="str">
        <f t="shared" si="9"/>
        <v/>
      </c>
      <c r="T56" s="121"/>
      <c r="U56" s="119"/>
      <c r="V56" s="119"/>
      <c r="W56" s="115"/>
      <c r="X56" s="115"/>
      <c r="Y56" s="121"/>
      <c r="Z56" s="114" t="str">
        <f t="shared" si="10"/>
        <v/>
      </c>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16"/>
        <v/>
      </c>
      <c r="AV56" s="25" t="str">
        <f>IF(G56="","",+"          ["&amp;TRIM(G56)&amp;"] ["&amp;TRIM(I56)&amp;"]"&amp;IF(H56="","","("&amp;H56&amp;")")&amp;" "&amp;TRIM(J56)&amp;IF(G62="","",","))</f>
        <v/>
      </c>
      <c r="AW56" s="25"/>
      <c r="AY56" s="102" t="str">
        <f t="shared" si="8"/>
        <v/>
      </c>
    </row>
    <row r="57" spans="2:51" ht="12.75">
      <c r="B57" s="18" t="str">
        <f t="shared" si="11"/>
        <v/>
      </c>
      <c r="C57" s="4"/>
      <c r="D57" s="4"/>
      <c r="E57" s="4"/>
      <c r="G57" s="4" t="str">
        <f t="shared" si="17"/>
        <v/>
      </c>
      <c r="H57" s="97" t="str">
        <f t="shared" si="13"/>
        <v/>
      </c>
      <c r="I57" s="4" t="str">
        <f t="shared" si="18"/>
        <v/>
      </c>
      <c r="J57" s="4" t="str">
        <f t="shared" si="19"/>
        <v/>
      </c>
      <c r="K57" s="4"/>
      <c r="L57" s="4"/>
      <c r="M57" s="68"/>
      <c r="N57" s="70"/>
      <c r="O57" s="24"/>
      <c r="P57" s="24"/>
      <c r="Q57" s="98" t="str">
        <f t="shared" si="20"/>
        <v/>
      </c>
      <c r="R57" s="124"/>
      <c r="S57" s="114" t="str">
        <f t="shared" si="9"/>
        <v/>
      </c>
      <c r="T57" s="121"/>
      <c r="U57" s="119"/>
      <c r="V57" s="119"/>
      <c r="W57" s="115"/>
      <c r="X57" s="115"/>
      <c r="Y57" s="121"/>
      <c r="Z57" s="114" t="str">
        <f t="shared" si="10"/>
        <v/>
      </c>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16"/>
        <v/>
      </c>
      <c r="AV57" s="25" t="str">
        <f>IF(G57="","",+"          ["&amp;TRIM(G57)&amp;"] ["&amp;TRIM(I57)&amp;"]"&amp;IF(H57="","","("&amp;H57&amp;")")&amp;" "&amp;TRIM(J57)&amp;IF(G58="","",","))</f>
        <v/>
      </c>
      <c r="AW57" s="25"/>
      <c r="AY57" s="102" t="str">
        <f t="shared" si="8"/>
        <v/>
      </c>
    </row>
    <row r="58" spans="2:51" ht="12.75">
      <c r="B58" s="18" t="str">
        <f t="shared" si="11"/>
        <v/>
      </c>
      <c r="C58" s="4"/>
      <c r="D58" s="4"/>
      <c r="E58" s="4"/>
      <c r="G58" s="4" t="str">
        <f t="shared" si="17"/>
        <v/>
      </c>
      <c r="H58" s="97" t="str">
        <f t="shared" si="13"/>
        <v/>
      </c>
      <c r="I58" s="4" t="str">
        <f t="shared" si="18"/>
        <v/>
      </c>
      <c r="J58" s="4" t="str">
        <f t="shared" si="19"/>
        <v/>
      </c>
      <c r="K58" s="4"/>
      <c r="L58" s="4"/>
      <c r="M58" s="68"/>
      <c r="N58" s="70"/>
      <c r="O58" s="24"/>
      <c r="P58" s="24"/>
      <c r="Q58" s="98" t="str">
        <f t="shared" si="20"/>
        <v/>
      </c>
      <c r="R58" s="124"/>
      <c r="S58" s="114" t="str">
        <f t="shared" si="9"/>
        <v/>
      </c>
      <c r="T58" s="121"/>
      <c r="U58" s="119"/>
      <c r="V58" s="119"/>
      <c r="W58" s="115"/>
      <c r="X58" s="115"/>
      <c r="Y58" s="121"/>
      <c r="Z58" s="114" t="str">
        <f t="shared" si="10"/>
        <v/>
      </c>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16"/>
        <v/>
      </c>
      <c r="AV58" s="25" t="str">
        <f>IF(G58="","",+"          ["&amp;TRIM(G58)&amp;"] ["&amp;TRIM(I58)&amp;"]"&amp;IF(H58="","","("&amp;H58&amp;")")&amp;" "&amp;TRIM(J58)&amp;IF(G61="","",","))</f>
        <v/>
      </c>
      <c r="AW58" s="25"/>
      <c r="AY58" s="102" t="str">
        <f t="shared" si="8"/>
        <v/>
      </c>
    </row>
    <row r="59" spans="2:51" ht="12.75">
      <c r="B59" s="18" t="str">
        <f t="shared" si="11"/>
        <v/>
      </c>
      <c r="C59" s="4"/>
      <c r="D59" s="4"/>
      <c r="E59" s="4"/>
      <c r="G59" s="4" t="str">
        <f t="shared" si="17"/>
        <v/>
      </c>
      <c r="H59" s="97" t="str">
        <f t="shared" si="13"/>
        <v/>
      </c>
      <c r="I59" s="4" t="str">
        <f t="shared" si="18"/>
        <v/>
      </c>
      <c r="J59" s="4" t="str">
        <f t="shared" si="19"/>
        <v/>
      </c>
      <c r="K59" s="4"/>
      <c r="L59" s="4"/>
      <c r="M59" s="68"/>
      <c r="N59" s="70"/>
      <c r="O59" s="24"/>
      <c r="P59" s="24"/>
      <c r="Q59" s="98" t="str">
        <f t="shared" si="20"/>
        <v/>
      </c>
      <c r="R59" s="124"/>
      <c r="S59" s="114" t="str">
        <f t="shared" si="9"/>
        <v/>
      </c>
      <c r="T59" s="121"/>
      <c r="U59" s="119"/>
      <c r="V59" s="119"/>
      <c r="W59" s="115"/>
      <c r="X59" s="115"/>
      <c r="Y59" s="121"/>
      <c r="Z59" s="114" t="str">
        <f t="shared" si="10"/>
        <v/>
      </c>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16"/>
        <v/>
      </c>
      <c r="AV59" s="25" t="str">
        <f t="shared" ref="AV59:AV64" si="21">IF(G59="","",+"          ["&amp;TRIM(G59)&amp;"] ["&amp;TRIM(I59)&amp;"]"&amp;IF(H59="","","("&amp;H59&amp;")")&amp;" "&amp;TRIM(J59)&amp;IF(G60="","",","))</f>
        <v/>
      </c>
      <c r="AW59" s="25"/>
      <c r="AY59" s="102" t="str">
        <f t="shared" si="8"/>
        <v/>
      </c>
    </row>
    <row r="60" spans="2:51" ht="12.75">
      <c r="B60" s="18" t="str">
        <f t="shared" si="11"/>
        <v/>
      </c>
      <c r="C60" s="4"/>
      <c r="D60" s="4"/>
      <c r="E60" s="4"/>
      <c r="G60" s="4" t="str">
        <f t="shared" si="17"/>
        <v/>
      </c>
      <c r="H60" s="97" t="str">
        <f t="shared" si="13"/>
        <v/>
      </c>
      <c r="I60" s="4" t="str">
        <f t="shared" si="18"/>
        <v/>
      </c>
      <c r="J60" s="4" t="str">
        <f t="shared" si="19"/>
        <v/>
      </c>
      <c r="K60" s="4"/>
      <c r="L60" s="4"/>
      <c r="M60" s="68"/>
      <c r="N60" s="70"/>
      <c r="O60" s="24"/>
      <c r="P60" s="24"/>
      <c r="Q60" s="98" t="str">
        <f t="shared" si="20"/>
        <v/>
      </c>
      <c r="R60" s="124"/>
      <c r="S60" s="114" t="str">
        <f t="shared" si="9"/>
        <v/>
      </c>
      <c r="T60" s="121"/>
      <c r="U60" s="119"/>
      <c r="V60" s="119"/>
      <c r="W60" s="115"/>
      <c r="X60" s="115"/>
      <c r="Y60" s="121"/>
      <c r="Z60" s="114" t="str">
        <f t="shared" si="10"/>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16"/>
        <v/>
      </c>
      <c r="AV60" s="25" t="str">
        <f t="shared" si="21"/>
        <v/>
      </c>
      <c r="AW60" s="25"/>
      <c r="AY60" s="102" t="str">
        <f t="shared" si="8"/>
        <v/>
      </c>
    </row>
    <row r="61" spans="2:51" ht="12.75">
      <c r="B61" s="18" t="str">
        <f t="shared" si="11"/>
        <v/>
      </c>
      <c r="C61" s="4"/>
      <c r="D61" s="4"/>
      <c r="E61" s="4"/>
      <c r="G61" s="4" t="str">
        <f t="shared" si="17"/>
        <v/>
      </c>
      <c r="H61" s="97" t="str">
        <f t="shared" si="13"/>
        <v/>
      </c>
      <c r="I61" s="4" t="str">
        <f t="shared" si="18"/>
        <v/>
      </c>
      <c r="J61" s="4" t="str">
        <f t="shared" si="19"/>
        <v/>
      </c>
      <c r="K61" s="4"/>
      <c r="L61" s="4"/>
      <c r="M61" s="68"/>
      <c r="N61" s="70"/>
      <c r="O61" s="24"/>
      <c r="P61" s="24"/>
      <c r="Q61" s="98" t="str">
        <f t="shared" si="20"/>
        <v/>
      </c>
      <c r="R61" s="124"/>
      <c r="S61" s="114" t="str">
        <f t="shared" si="9"/>
        <v/>
      </c>
      <c r="T61" s="121"/>
      <c r="U61" s="119"/>
      <c r="V61" s="119"/>
      <c r="W61" s="115"/>
      <c r="X61" s="115"/>
      <c r="Y61" s="121"/>
      <c r="Z61" s="114" t="str">
        <f t="shared" si="10"/>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16"/>
        <v/>
      </c>
      <c r="AV61" s="25" t="str">
        <f t="shared" si="21"/>
        <v/>
      </c>
      <c r="AW61" s="25"/>
      <c r="AY61" s="102" t="str">
        <f t="shared" si="8"/>
        <v/>
      </c>
    </row>
    <row r="62" spans="2:51" ht="12.75">
      <c r="B62" s="18" t="str">
        <f t="shared" si="11"/>
        <v/>
      </c>
      <c r="C62" s="4"/>
      <c r="D62" s="4"/>
      <c r="E62" s="4"/>
      <c r="G62" s="4" t="str">
        <f t="shared" si="17"/>
        <v/>
      </c>
      <c r="H62" s="97" t="str">
        <f t="shared" si="13"/>
        <v/>
      </c>
      <c r="I62" s="4" t="str">
        <f t="shared" si="18"/>
        <v/>
      </c>
      <c r="J62" s="4" t="str">
        <f t="shared" si="19"/>
        <v/>
      </c>
      <c r="K62" s="4"/>
      <c r="L62" s="4"/>
      <c r="M62" s="68"/>
      <c r="N62" s="70"/>
      <c r="O62" s="24"/>
      <c r="P62" s="24"/>
      <c r="Q62" s="98" t="str">
        <f t="shared" si="20"/>
        <v/>
      </c>
      <c r="R62" s="124"/>
      <c r="S62" s="114" t="str">
        <f t="shared" si="9"/>
        <v/>
      </c>
      <c r="T62" s="121"/>
      <c r="U62" s="119"/>
      <c r="V62" s="119"/>
      <c r="W62" s="115"/>
      <c r="X62" s="115"/>
      <c r="Y62" s="121"/>
      <c r="Z62" s="114" t="str">
        <f t="shared" si="10"/>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16"/>
        <v/>
      </c>
      <c r="AV62" s="25" t="str">
        <f t="shared" si="21"/>
        <v/>
      </c>
      <c r="AW62" s="25"/>
      <c r="AY62" s="102" t="str">
        <f t="shared" si="8"/>
        <v/>
      </c>
    </row>
    <row r="63" spans="2:51" ht="12.75">
      <c r="B63" s="18" t="str">
        <f t="shared" si="11"/>
        <v/>
      </c>
      <c r="C63" s="4"/>
      <c r="D63" s="4"/>
      <c r="E63" s="4"/>
      <c r="G63" s="4" t="str">
        <f t="shared" si="17"/>
        <v/>
      </c>
      <c r="H63" s="97" t="str">
        <f t="shared" si="13"/>
        <v/>
      </c>
      <c r="I63" s="4" t="str">
        <f t="shared" si="18"/>
        <v/>
      </c>
      <c r="J63" s="4" t="str">
        <f t="shared" si="19"/>
        <v/>
      </c>
      <c r="K63" s="4"/>
      <c r="L63" s="4"/>
      <c r="M63" s="68"/>
      <c r="N63" s="70"/>
      <c r="O63" s="24"/>
      <c r="P63" s="24"/>
      <c r="Q63" s="98" t="str">
        <f t="shared" si="20"/>
        <v/>
      </c>
      <c r="R63" s="124"/>
      <c r="S63" s="114" t="str">
        <f t="shared" si="9"/>
        <v/>
      </c>
      <c r="T63" s="121"/>
      <c r="U63" s="119"/>
      <c r="V63" s="119"/>
      <c r="W63" s="115"/>
      <c r="X63" s="115"/>
      <c r="Y63" s="121"/>
      <c r="Z63" s="114" t="str">
        <f t="shared" si="10"/>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16"/>
        <v/>
      </c>
      <c r="AV63" s="25" t="str">
        <f t="shared" si="21"/>
        <v/>
      </c>
      <c r="AW63" s="25"/>
      <c r="AY63" s="102" t="str">
        <f t="shared" si="8"/>
        <v/>
      </c>
    </row>
    <row r="64" spans="2:51" ht="12.75">
      <c r="B64" s="18" t="str">
        <f t="shared" si="11"/>
        <v/>
      </c>
      <c r="C64" s="4"/>
      <c r="D64" s="4"/>
      <c r="E64" s="4"/>
      <c r="G64" s="4" t="str">
        <f t="shared" si="17"/>
        <v/>
      </c>
      <c r="H64" s="97" t="str">
        <f t="shared" si="13"/>
        <v/>
      </c>
      <c r="I64" s="4" t="str">
        <f t="shared" si="18"/>
        <v/>
      </c>
      <c r="J64" s="4" t="str">
        <f t="shared" si="19"/>
        <v/>
      </c>
      <c r="K64" s="4"/>
      <c r="L64" s="4"/>
      <c r="M64" s="68"/>
      <c r="N64" s="70"/>
      <c r="O64" s="24"/>
      <c r="P64" s="24"/>
      <c r="Q64" s="98" t="str">
        <f t="shared" si="20"/>
        <v/>
      </c>
      <c r="R64" s="124"/>
      <c r="S64" s="114" t="str">
        <f t="shared" si="9"/>
        <v/>
      </c>
      <c r="T64" s="121"/>
      <c r="U64" s="119"/>
      <c r="V64" s="119"/>
      <c r="W64" s="115"/>
      <c r="X64" s="115"/>
      <c r="Y64" s="121"/>
      <c r="Z64" s="114" t="str">
        <f t="shared" si="10"/>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16"/>
        <v/>
      </c>
      <c r="AV64" s="25" t="str">
        <f t="shared" si="21"/>
        <v/>
      </c>
      <c r="AW64" s="25"/>
      <c r="AY64" s="102" t="str">
        <f t="shared" si="8"/>
        <v/>
      </c>
    </row>
    <row r="65" spans="2:51" ht="12.75">
      <c r="B65" s="18" t="str">
        <f t="shared" si="11"/>
        <v/>
      </c>
      <c r="C65" s="4"/>
      <c r="D65" s="4"/>
      <c r="E65" s="4"/>
      <c r="G65" s="4" t="str">
        <f t="shared" si="17"/>
        <v/>
      </c>
      <c r="H65" s="97" t="str">
        <f t="shared" si="13"/>
        <v/>
      </c>
      <c r="I65" s="4" t="str">
        <f t="shared" si="18"/>
        <v/>
      </c>
      <c r="J65" s="4" t="str">
        <f t="shared" si="19"/>
        <v/>
      </c>
      <c r="K65" s="4"/>
      <c r="L65" s="4"/>
      <c r="M65" s="68"/>
      <c r="N65" s="70"/>
      <c r="O65" s="24"/>
      <c r="P65" s="24"/>
      <c r="Q65" s="98" t="str">
        <f t="shared" si="20"/>
        <v/>
      </c>
      <c r="R65" s="124"/>
      <c r="S65" s="114" t="str">
        <f t="shared" si="9"/>
        <v/>
      </c>
      <c r="T65" s="121"/>
      <c r="U65" s="119"/>
      <c r="V65" s="119"/>
      <c r="W65" s="115"/>
      <c r="X65" s="115"/>
      <c r="Y65" s="121"/>
      <c r="Z65" s="114" t="str">
        <f t="shared" si="10"/>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16"/>
        <v/>
      </c>
      <c r="AV65" s="25" t="str">
        <f>IF(G65="","",+"          ["&amp;TRIM(G65)&amp;"] ["&amp;TRIM(I65)&amp;"]"&amp;IF(H65="","","("&amp;H65&amp;")")&amp;" "&amp;TRIM(J65)&amp;IF(G68="","",","))</f>
        <v/>
      </c>
      <c r="AW65" s="25"/>
      <c r="AY65" s="102" t="str">
        <f t="shared" si="8"/>
        <v/>
      </c>
    </row>
    <row r="66" spans="2:51" ht="12.75">
      <c r="B66" s="18" t="str">
        <f t="shared" si="11"/>
        <v/>
      </c>
      <c r="C66" s="4"/>
      <c r="D66" s="4"/>
      <c r="E66" s="4"/>
      <c r="G66" s="4" t="str">
        <f t="shared" si="17"/>
        <v/>
      </c>
      <c r="H66" s="97" t="str">
        <f t="shared" si="13"/>
        <v/>
      </c>
      <c r="I66" s="4" t="str">
        <f t="shared" si="18"/>
        <v/>
      </c>
      <c r="J66" s="4" t="str">
        <f t="shared" si="19"/>
        <v/>
      </c>
      <c r="K66" s="4"/>
      <c r="L66" s="4"/>
      <c r="M66" s="68"/>
      <c r="N66" s="70"/>
      <c r="O66" s="24"/>
      <c r="P66" s="24"/>
      <c r="Q66" s="98" t="str">
        <f t="shared" si="20"/>
        <v/>
      </c>
      <c r="R66" s="124"/>
      <c r="S66" s="114" t="str">
        <f t="shared" si="9"/>
        <v/>
      </c>
      <c r="T66" s="121"/>
      <c r="U66" s="119"/>
      <c r="V66" s="119"/>
      <c r="W66" s="115"/>
      <c r="X66" s="115"/>
      <c r="Y66" s="121"/>
      <c r="Z66" s="114" t="str">
        <f t="shared" si="10"/>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16"/>
        <v/>
      </c>
      <c r="AV66" s="25" t="str">
        <f>IF(G66="","",+"          ["&amp;TRIM(G66)&amp;"] ["&amp;TRIM(I66)&amp;"]"&amp;IF(H66="","","("&amp;H66&amp;")")&amp;" "&amp;TRIM(J66)&amp;IF(G67="","",","))</f>
        <v/>
      </c>
      <c r="AW66" s="25"/>
      <c r="AY66" s="102" t="str">
        <f t="shared" si="8"/>
        <v/>
      </c>
    </row>
    <row r="67" spans="2:51" ht="12.75">
      <c r="B67" s="18" t="str">
        <f t="shared" si="11"/>
        <v/>
      </c>
      <c r="C67" s="4"/>
      <c r="D67" s="4"/>
      <c r="E67" s="4"/>
      <c r="G67" s="4" t="str">
        <f t="shared" si="17"/>
        <v/>
      </c>
      <c r="H67" s="97" t="str">
        <f t="shared" si="13"/>
        <v/>
      </c>
      <c r="I67" s="4" t="str">
        <f t="shared" si="18"/>
        <v/>
      </c>
      <c r="J67" s="4" t="str">
        <f t="shared" si="19"/>
        <v/>
      </c>
      <c r="K67" s="4"/>
      <c r="L67" s="4"/>
      <c r="M67" s="68"/>
      <c r="N67" s="70"/>
      <c r="O67" s="24"/>
      <c r="P67" s="24"/>
      <c r="Q67" s="98" t="str">
        <f t="shared" si="20"/>
        <v/>
      </c>
      <c r="R67" s="124"/>
      <c r="S67" s="114" t="str">
        <f t="shared" si="9"/>
        <v/>
      </c>
      <c r="T67" s="121"/>
      <c r="U67" s="119"/>
      <c r="V67" s="119"/>
      <c r="W67" s="115"/>
      <c r="X67" s="115"/>
      <c r="Y67" s="121"/>
      <c r="Z67" s="114" t="str">
        <f t="shared" si="10"/>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16"/>
        <v/>
      </c>
      <c r="AV67" s="25" t="str">
        <f>IF(G67="","",+"          ["&amp;TRIM(G67)&amp;"] ["&amp;TRIM(I67)&amp;"]"&amp;IF(H67="","","("&amp;H67&amp;")")&amp;" "&amp;TRIM(J67)&amp;IF(G68="","",","))</f>
        <v/>
      </c>
      <c r="AW67" s="25"/>
      <c r="AY67" s="102" t="str">
        <f t="shared" si="8"/>
        <v/>
      </c>
    </row>
    <row r="68" spans="2:51" ht="12.75">
      <c r="B68" s="18" t="str">
        <f t="shared" si="11"/>
        <v/>
      </c>
      <c r="C68" s="4"/>
      <c r="D68" s="4"/>
      <c r="E68" s="4"/>
      <c r="G68" s="4" t="str">
        <f t="shared" si="17"/>
        <v/>
      </c>
      <c r="H68" s="97" t="str">
        <f t="shared" si="13"/>
        <v/>
      </c>
      <c r="I68" s="4" t="str">
        <f t="shared" si="18"/>
        <v/>
      </c>
      <c r="J68" s="4" t="str">
        <f t="shared" si="19"/>
        <v/>
      </c>
      <c r="K68" s="4"/>
      <c r="L68" s="4"/>
      <c r="M68" s="68"/>
      <c r="N68" s="70"/>
      <c r="O68" s="24"/>
      <c r="P68" s="24"/>
      <c r="Q68" s="98" t="str">
        <f t="shared" si="20"/>
        <v/>
      </c>
      <c r="R68" s="124"/>
      <c r="S68" s="114" t="str">
        <f t="shared" si="9"/>
        <v/>
      </c>
      <c r="T68" s="121"/>
      <c r="U68" s="119"/>
      <c r="V68" s="119"/>
      <c r="W68" s="115"/>
      <c r="X68" s="115"/>
      <c r="Y68" s="121"/>
      <c r="Z68" s="114" t="str">
        <f t="shared" si="10"/>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16"/>
        <v/>
      </c>
      <c r="AV68" s="25" t="str">
        <f>IF(G68="","",+"          ["&amp;TRIM(G68)&amp;"] ["&amp;TRIM(I68)&amp;"]"&amp;IF(H68="","","("&amp;H68&amp;")")&amp;" "&amp;TRIM(J68)&amp;IF(G95="","",","))</f>
        <v/>
      </c>
      <c r="AW68" s="25"/>
      <c r="AY68" s="102" t="str">
        <f t="shared" si="8"/>
        <v/>
      </c>
    </row>
    <row r="69" spans="2:51" ht="12.75">
      <c r="B69" s="18" t="str">
        <f t="shared" si="11"/>
        <v/>
      </c>
      <c r="C69" s="4"/>
      <c r="D69" s="4"/>
      <c r="E69" s="4"/>
      <c r="G69" s="4" t="str">
        <f t="shared" si="17"/>
        <v/>
      </c>
      <c r="H69" s="97" t="str">
        <f t="shared" si="13"/>
        <v/>
      </c>
      <c r="I69" s="4" t="str">
        <f t="shared" si="18"/>
        <v/>
      </c>
      <c r="J69" s="4" t="str">
        <f t="shared" si="19"/>
        <v/>
      </c>
      <c r="K69" s="4"/>
      <c r="L69" s="4"/>
      <c r="M69" s="68"/>
      <c r="N69" s="70"/>
      <c r="O69" s="24"/>
      <c r="P69" s="24"/>
      <c r="Q69" s="98" t="str">
        <f t="shared" si="20"/>
        <v/>
      </c>
      <c r="R69" s="124"/>
      <c r="S69" s="114" t="str">
        <f t="shared" si="9"/>
        <v/>
      </c>
      <c r="T69" s="121"/>
      <c r="U69" s="119"/>
      <c r="V69" s="119"/>
      <c r="W69" s="115"/>
      <c r="X69" s="115"/>
      <c r="Y69" s="121"/>
      <c r="Z69" s="114" t="str">
        <f t="shared" si="10"/>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16"/>
        <v/>
      </c>
      <c r="AV69" s="25" t="str">
        <f>IF(G69="","",+"          ["&amp;TRIM(G69)&amp;"] ["&amp;TRIM(I69)&amp;"]"&amp;IF(H69="","","("&amp;H69&amp;")")&amp;" "&amp;TRIM(J69)&amp;IF(G70="","",","))</f>
        <v/>
      </c>
      <c r="AW69" s="25"/>
      <c r="AY69" s="102" t="str">
        <f t="shared" si="8"/>
        <v/>
      </c>
    </row>
    <row r="70" spans="2:51" ht="12.75">
      <c r="B70" s="18" t="str">
        <f t="shared" si="11"/>
        <v/>
      </c>
      <c r="C70" s="4"/>
      <c r="D70" s="4"/>
      <c r="E70" s="4"/>
      <c r="G70" s="4" t="str">
        <f t="shared" si="17"/>
        <v/>
      </c>
      <c r="H70" s="97" t="str">
        <f t="shared" si="13"/>
        <v/>
      </c>
      <c r="I70" s="4" t="str">
        <f t="shared" si="18"/>
        <v/>
      </c>
      <c r="J70" s="4" t="str">
        <f t="shared" si="19"/>
        <v/>
      </c>
      <c r="K70" s="4"/>
      <c r="L70" s="4"/>
      <c r="M70" s="68"/>
      <c r="N70" s="70"/>
      <c r="O70" s="24"/>
      <c r="P70" s="24"/>
      <c r="Q70" s="98" t="str">
        <f t="shared" si="20"/>
        <v/>
      </c>
      <c r="R70" s="124"/>
      <c r="S70" s="114" t="str">
        <f t="shared" si="9"/>
        <v/>
      </c>
      <c r="T70" s="121"/>
      <c r="U70" s="119"/>
      <c r="V70" s="119"/>
      <c r="W70" s="115"/>
      <c r="X70" s="115"/>
      <c r="Y70" s="121"/>
      <c r="Z70" s="114" t="str">
        <f t="shared" si="10"/>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16"/>
        <v/>
      </c>
      <c r="AV70" s="25" t="str">
        <f>IF(G70="","",+"          ["&amp;TRIM(G70)&amp;"] ["&amp;TRIM(I70)&amp;"]"&amp;IF(H70="","","("&amp;H70&amp;")")&amp;" "&amp;TRIM(J70)&amp;IF(G94="","",","))</f>
        <v/>
      </c>
      <c r="AW70" s="25"/>
      <c r="AY70" s="102" t="str">
        <f t="shared" si="8"/>
        <v/>
      </c>
    </row>
    <row r="71" spans="2:51" ht="12.75">
      <c r="B71" s="18" t="str">
        <f t="shared" si="11"/>
        <v/>
      </c>
      <c r="C71" s="4"/>
      <c r="D71" s="4"/>
      <c r="E71" s="4"/>
      <c r="G71" s="4" t="str">
        <f t="shared" si="17"/>
        <v/>
      </c>
      <c r="H71" s="97" t="str">
        <f t="shared" si="13"/>
        <v/>
      </c>
      <c r="I71" s="4" t="str">
        <f t="shared" si="18"/>
        <v/>
      </c>
      <c r="J71" s="4" t="str">
        <f t="shared" si="19"/>
        <v/>
      </c>
      <c r="K71" s="4"/>
      <c r="L71" s="4"/>
      <c r="M71" s="68"/>
      <c r="N71" s="70"/>
      <c r="O71" s="24"/>
      <c r="P71" s="24"/>
      <c r="Q71" s="98" t="str">
        <f t="shared" si="20"/>
        <v/>
      </c>
      <c r="R71" s="124"/>
      <c r="S71" s="114" t="str">
        <f t="shared" si="9"/>
        <v/>
      </c>
      <c r="T71" s="121"/>
      <c r="U71" s="119"/>
      <c r="V71" s="119"/>
      <c r="W71" s="115"/>
      <c r="X71" s="115"/>
      <c r="Y71" s="121"/>
      <c r="Z71" s="114" t="str">
        <f t="shared" si="10"/>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16"/>
        <v/>
      </c>
      <c r="AV71" s="25" t="str">
        <f>IF(G71="","",+"          ["&amp;TRIM(G71)&amp;"] ["&amp;TRIM(I71)&amp;"]"&amp;IF(H71="","","("&amp;H71&amp;")")&amp;" "&amp;TRIM(J71)&amp;IF(G72="","",","))</f>
        <v/>
      </c>
      <c r="AW71" s="25"/>
      <c r="AY71" s="102" t="str">
        <f t="shared" si="8"/>
        <v/>
      </c>
    </row>
    <row r="72" spans="2:51" ht="12.75">
      <c r="B72" s="18" t="str">
        <f t="shared" si="11"/>
        <v/>
      </c>
      <c r="C72" s="4"/>
      <c r="D72" s="4"/>
      <c r="E72" s="4"/>
      <c r="G72" s="4" t="str">
        <f t="shared" si="17"/>
        <v/>
      </c>
      <c r="H72" s="97" t="str">
        <f t="shared" si="13"/>
        <v/>
      </c>
      <c r="I72" s="4" t="str">
        <f t="shared" si="18"/>
        <v/>
      </c>
      <c r="J72" s="4" t="str">
        <f t="shared" si="19"/>
        <v/>
      </c>
      <c r="K72" s="4"/>
      <c r="L72" s="4"/>
      <c r="M72" s="68"/>
      <c r="N72" s="70"/>
      <c r="O72" s="24"/>
      <c r="P72" s="24"/>
      <c r="Q72" s="98" t="str">
        <f t="shared" si="20"/>
        <v/>
      </c>
      <c r="R72" s="124"/>
      <c r="S72" s="114" t="str">
        <f t="shared" si="9"/>
        <v/>
      </c>
      <c r="T72" s="121"/>
      <c r="U72" s="119"/>
      <c r="V72" s="119"/>
      <c r="W72" s="115"/>
      <c r="X72" s="115"/>
      <c r="Y72" s="121"/>
      <c r="Z72" s="114" t="str">
        <f t="shared" si="10"/>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16"/>
        <v/>
      </c>
      <c r="AV72" s="25" t="str">
        <f>IF(G72="","",+"          ["&amp;TRIM(G72)&amp;"] ["&amp;TRIM(I72)&amp;"]"&amp;IF(H72="","","("&amp;H72&amp;")")&amp;" "&amp;TRIM(J72)&amp;IF(G75="","",","))</f>
        <v/>
      </c>
      <c r="AW72" s="25"/>
      <c r="AY72" s="102" t="str">
        <f t="shared" si="8"/>
        <v/>
      </c>
    </row>
    <row r="73" spans="2:51" ht="12.75">
      <c r="B73" s="18" t="str">
        <f t="shared" si="11"/>
        <v/>
      </c>
      <c r="C73" s="4"/>
      <c r="D73" s="4"/>
      <c r="E73" s="4"/>
      <c r="G73" s="4" t="str">
        <f t="shared" si="17"/>
        <v/>
      </c>
      <c r="H73" s="97" t="str">
        <f t="shared" si="13"/>
        <v/>
      </c>
      <c r="I73" s="4" t="str">
        <f t="shared" si="18"/>
        <v/>
      </c>
      <c r="J73" s="4" t="str">
        <f t="shared" si="19"/>
        <v/>
      </c>
      <c r="K73" s="4"/>
      <c r="L73" s="4"/>
      <c r="M73" s="68"/>
      <c r="N73" s="70"/>
      <c r="O73" s="24"/>
      <c r="P73" s="24"/>
      <c r="Q73" s="98" t="str">
        <f t="shared" si="20"/>
        <v/>
      </c>
      <c r="R73" s="124"/>
      <c r="S73" s="114" t="str">
        <f t="shared" si="9"/>
        <v/>
      </c>
      <c r="T73" s="121"/>
      <c r="U73" s="119"/>
      <c r="V73" s="119"/>
      <c r="W73" s="115"/>
      <c r="X73" s="115"/>
      <c r="Y73" s="121"/>
      <c r="Z73" s="114" t="str">
        <f t="shared" si="10"/>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16"/>
        <v/>
      </c>
      <c r="AV73" s="25" t="str">
        <f>IF(G73="","",+"          ["&amp;TRIM(G73)&amp;"] ["&amp;TRIM(I73)&amp;"]"&amp;IF(H73="","","("&amp;H73&amp;")")&amp;" "&amp;TRIM(J73)&amp;IF(G74="","",","))</f>
        <v/>
      </c>
      <c r="AW73" s="25"/>
      <c r="AY73" s="102" t="str">
        <f t="shared" si="8"/>
        <v/>
      </c>
    </row>
    <row r="74" spans="2:51" ht="12.75">
      <c r="B74" s="18" t="str">
        <f t="shared" si="11"/>
        <v/>
      </c>
      <c r="C74" s="4"/>
      <c r="D74" s="4"/>
      <c r="E74" s="4"/>
      <c r="G74" s="4" t="str">
        <f t="shared" si="17"/>
        <v/>
      </c>
      <c r="H74" s="97" t="str">
        <f t="shared" si="13"/>
        <v/>
      </c>
      <c r="I74" s="4" t="str">
        <f t="shared" si="18"/>
        <v/>
      </c>
      <c r="J74" s="4" t="str">
        <f t="shared" si="19"/>
        <v/>
      </c>
      <c r="K74" s="4"/>
      <c r="L74" s="4"/>
      <c r="M74" s="68"/>
      <c r="N74" s="70"/>
      <c r="O74" s="24"/>
      <c r="P74" s="24"/>
      <c r="Q74" s="98" t="str">
        <f t="shared" si="20"/>
        <v/>
      </c>
      <c r="R74" s="124"/>
      <c r="S74" s="114" t="str">
        <f t="shared" si="9"/>
        <v/>
      </c>
      <c r="T74" s="121"/>
      <c r="U74" s="119"/>
      <c r="V74" s="119"/>
      <c r="W74" s="115"/>
      <c r="X74" s="115"/>
      <c r="Y74" s="121"/>
      <c r="Z74" s="114" t="str">
        <f t="shared" si="10"/>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16"/>
        <v/>
      </c>
      <c r="AV74" s="25" t="str">
        <f>IF(G74="","",+"          ["&amp;TRIM(G74)&amp;"] ["&amp;TRIM(I74)&amp;"]"&amp;IF(H74="","","("&amp;H74&amp;")")&amp;" "&amp;TRIM(J74)&amp;IF(G75="","",","))</f>
        <v/>
      </c>
      <c r="AW74" s="25"/>
      <c r="AY74" s="102" t="str">
        <f t="shared" si="8"/>
        <v/>
      </c>
    </row>
    <row r="75" spans="2:51" ht="12.75">
      <c r="B75" s="18" t="str">
        <f t="shared" si="11"/>
        <v/>
      </c>
      <c r="C75" s="4"/>
      <c r="D75" s="4"/>
      <c r="E75" s="4"/>
      <c r="G75" s="4" t="str">
        <f t="shared" si="17"/>
        <v/>
      </c>
      <c r="H75" s="97" t="str">
        <f t="shared" si="13"/>
        <v/>
      </c>
      <c r="I75" s="4" t="str">
        <f t="shared" si="18"/>
        <v/>
      </c>
      <c r="J75" s="4" t="str">
        <f t="shared" si="19"/>
        <v/>
      </c>
      <c r="K75" s="4"/>
      <c r="L75" s="4"/>
      <c r="M75" s="68"/>
      <c r="N75" s="70"/>
      <c r="O75" s="24"/>
      <c r="P75" s="24"/>
      <c r="Q75" s="98" t="str">
        <f t="shared" si="20"/>
        <v/>
      </c>
      <c r="R75" s="124"/>
      <c r="S75" s="114" t="str">
        <f t="shared" si="9"/>
        <v/>
      </c>
      <c r="T75" s="121"/>
      <c r="U75" s="119"/>
      <c r="V75" s="119"/>
      <c r="W75" s="115"/>
      <c r="X75" s="115"/>
      <c r="Y75" s="121"/>
      <c r="Z75" s="114" t="str">
        <f t="shared" si="10"/>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16"/>
        <v/>
      </c>
      <c r="AV75" s="25" t="str">
        <f>IF(G75="","",+"          ["&amp;TRIM(G75)&amp;"] ["&amp;TRIM(I75)&amp;"]"&amp;IF(H75="","","("&amp;H75&amp;")")&amp;" "&amp;TRIM(J75)&amp;IF(G94="","",","))</f>
        <v/>
      </c>
      <c r="AW75" s="25"/>
      <c r="AY75" s="102" t="str">
        <f t="shared" si="8"/>
        <v/>
      </c>
    </row>
    <row r="76" spans="2:51" ht="12.75">
      <c r="B76" s="18" t="str">
        <f t="shared" si="11"/>
        <v/>
      </c>
      <c r="C76" s="4"/>
      <c r="D76" s="4"/>
      <c r="E76" s="4"/>
      <c r="G76" s="4" t="str">
        <f t="shared" si="17"/>
        <v/>
      </c>
      <c r="H76" s="97" t="str">
        <f t="shared" si="13"/>
        <v/>
      </c>
      <c r="I76" s="4" t="str">
        <f t="shared" si="18"/>
        <v/>
      </c>
      <c r="J76" s="4" t="str">
        <f t="shared" si="19"/>
        <v/>
      </c>
      <c r="K76" s="4"/>
      <c r="L76" s="4"/>
      <c r="M76" s="68"/>
      <c r="N76" s="70"/>
      <c r="O76" s="24"/>
      <c r="P76" s="24"/>
      <c r="Q76" s="98" t="str">
        <f t="shared" si="20"/>
        <v/>
      </c>
      <c r="R76" s="124"/>
      <c r="S76" s="114" t="str">
        <f t="shared" si="9"/>
        <v/>
      </c>
      <c r="T76" s="121"/>
      <c r="U76" s="119"/>
      <c r="V76" s="119"/>
      <c r="W76" s="115"/>
      <c r="X76" s="115"/>
      <c r="Y76" s="121"/>
      <c r="Z76" s="114" t="str">
        <f t="shared" si="10"/>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16"/>
        <v/>
      </c>
      <c r="AV76" s="25" t="str">
        <f>IF(G76="","",+"          ["&amp;TRIM(G76)&amp;"] ["&amp;TRIM(I76)&amp;"]"&amp;IF(H76="","","("&amp;H76&amp;")")&amp;" "&amp;TRIM(J76)&amp;IF(G77="","",","))</f>
        <v/>
      </c>
      <c r="AW76" s="25"/>
      <c r="AY76" s="102" t="str">
        <f t="shared" si="8"/>
        <v/>
      </c>
    </row>
    <row r="77" spans="2:51" ht="12.75">
      <c r="B77" s="18" t="str">
        <f t="shared" si="11"/>
        <v/>
      </c>
      <c r="C77" s="4"/>
      <c r="D77" s="4"/>
      <c r="E77" s="4"/>
      <c r="G77" s="4" t="str">
        <f t="shared" si="17"/>
        <v/>
      </c>
      <c r="H77" s="97" t="str">
        <f t="shared" si="13"/>
        <v/>
      </c>
      <c r="I77" s="4" t="str">
        <f t="shared" si="18"/>
        <v/>
      </c>
      <c r="J77" s="4" t="str">
        <f t="shared" si="19"/>
        <v/>
      </c>
      <c r="K77" s="4"/>
      <c r="L77" s="4"/>
      <c r="M77" s="68"/>
      <c r="N77" s="70"/>
      <c r="O77" s="24"/>
      <c r="P77" s="24"/>
      <c r="Q77" s="98" t="str">
        <f t="shared" si="20"/>
        <v/>
      </c>
      <c r="R77" s="124"/>
      <c r="S77" s="114" t="str">
        <f t="shared" si="9"/>
        <v/>
      </c>
      <c r="T77" s="121"/>
      <c r="U77" s="119"/>
      <c r="V77" s="119"/>
      <c r="W77" s="115"/>
      <c r="X77" s="115"/>
      <c r="Y77" s="121"/>
      <c r="Z77" s="114" t="str">
        <f t="shared" si="10"/>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16"/>
        <v/>
      </c>
      <c r="AV77" s="25" t="str">
        <f>IF(G77="","",+"          ["&amp;TRIM(G77)&amp;"] ["&amp;TRIM(I77)&amp;"]"&amp;IF(H77="","","("&amp;H77&amp;")")&amp;" "&amp;TRIM(J77)&amp;IF(G78="","",","))</f>
        <v/>
      </c>
      <c r="AW77" s="25"/>
      <c r="AY77" s="102" t="str">
        <f t="shared" si="8"/>
        <v/>
      </c>
    </row>
    <row r="78" spans="2:51" ht="12.75">
      <c r="B78" s="18" t="str">
        <f t="shared" si="11"/>
        <v/>
      </c>
      <c r="C78" s="4"/>
      <c r="D78" s="4"/>
      <c r="E78" s="4"/>
      <c r="G78" s="4" t="str">
        <f t="shared" si="17"/>
        <v/>
      </c>
      <c r="H78" s="97" t="str">
        <f t="shared" si="13"/>
        <v/>
      </c>
      <c r="I78" s="4" t="str">
        <f t="shared" si="18"/>
        <v/>
      </c>
      <c r="J78" s="4" t="str">
        <f t="shared" si="19"/>
        <v/>
      </c>
      <c r="K78" s="4"/>
      <c r="L78" s="4"/>
      <c r="M78" s="68"/>
      <c r="N78" s="70"/>
      <c r="O78" s="24"/>
      <c r="P78" s="24"/>
      <c r="Q78" s="98" t="str">
        <f t="shared" si="20"/>
        <v/>
      </c>
      <c r="R78" s="124"/>
      <c r="S78" s="114" t="str">
        <f t="shared" si="9"/>
        <v/>
      </c>
      <c r="T78" s="121"/>
      <c r="U78" s="119"/>
      <c r="V78" s="119"/>
      <c r="W78" s="115"/>
      <c r="X78" s="115"/>
      <c r="Y78" s="121"/>
      <c r="Z78" s="114" t="str">
        <f t="shared" si="10"/>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16"/>
        <v/>
      </c>
      <c r="AV78" s="25" t="str">
        <f>IF(G78="","",+"          ["&amp;TRIM(G78)&amp;"] ["&amp;TRIM(I78)&amp;"]"&amp;IF(H78="","","("&amp;H78&amp;")")&amp;" "&amp;TRIM(J78)&amp;IF(G93="","",","))</f>
        <v/>
      </c>
      <c r="AW78" s="25"/>
      <c r="AY78" s="102" t="str">
        <f t="shared" si="8"/>
        <v/>
      </c>
    </row>
    <row r="79" spans="2:51" ht="12.75">
      <c r="B79" s="18" t="str">
        <f t="shared" si="11"/>
        <v/>
      </c>
      <c r="C79" s="4"/>
      <c r="D79" s="4"/>
      <c r="E79" s="4"/>
      <c r="G79" s="4" t="str">
        <f t="shared" si="17"/>
        <v/>
      </c>
      <c r="H79" s="97" t="str">
        <f t="shared" si="13"/>
        <v/>
      </c>
      <c r="I79" s="4" t="str">
        <f t="shared" si="18"/>
        <v/>
      </c>
      <c r="J79" s="4" t="str">
        <f t="shared" si="19"/>
        <v/>
      </c>
      <c r="K79" s="4"/>
      <c r="L79" s="4"/>
      <c r="M79" s="68"/>
      <c r="N79" s="70"/>
      <c r="O79" s="24"/>
      <c r="P79" s="24"/>
      <c r="Q79" s="98" t="str">
        <f t="shared" si="20"/>
        <v/>
      </c>
      <c r="R79" s="124"/>
      <c r="S79" s="114" t="str">
        <f t="shared" si="9"/>
        <v/>
      </c>
      <c r="T79" s="121"/>
      <c r="U79" s="119"/>
      <c r="V79" s="119"/>
      <c r="W79" s="115"/>
      <c r="X79" s="115"/>
      <c r="Y79" s="121"/>
      <c r="Z79" s="114" t="str">
        <f t="shared" si="10"/>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16"/>
        <v/>
      </c>
      <c r="AV79" s="25" t="str">
        <f>IF(G79="","",+"          ["&amp;TRIM(G79)&amp;"] ["&amp;TRIM(I79)&amp;"]"&amp;IF(H79="","","("&amp;H79&amp;")")&amp;" "&amp;TRIM(J79)&amp;IF(G80="","",","))</f>
        <v/>
      </c>
      <c r="AW79" s="25"/>
      <c r="AY79" s="102" t="str">
        <f t="shared" si="8"/>
        <v/>
      </c>
    </row>
    <row r="80" spans="2:51" ht="12.75">
      <c r="B80" s="18" t="str">
        <f t="shared" si="11"/>
        <v/>
      </c>
      <c r="C80" s="4"/>
      <c r="D80" s="4"/>
      <c r="E80" s="4"/>
      <c r="G80" s="4" t="str">
        <f t="shared" si="17"/>
        <v/>
      </c>
      <c r="H80" s="97" t="str">
        <f t="shared" si="13"/>
        <v/>
      </c>
      <c r="I80" s="4" t="str">
        <f t="shared" si="18"/>
        <v/>
      </c>
      <c r="J80" s="4" t="str">
        <f t="shared" si="19"/>
        <v/>
      </c>
      <c r="K80" s="4"/>
      <c r="L80" s="4"/>
      <c r="M80" s="68"/>
      <c r="N80" s="70"/>
      <c r="O80" s="24"/>
      <c r="P80" s="24"/>
      <c r="Q80" s="98" t="str">
        <f t="shared" si="20"/>
        <v/>
      </c>
      <c r="R80" s="124"/>
      <c r="S80" s="114" t="str">
        <f t="shared" si="9"/>
        <v/>
      </c>
      <c r="T80" s="121"/>
      <c r="U80" s="119"/>
      <c r="V80" s="119"/>
      <c r="W80" s="115"/>
      <c r="X80" s="115"/>
      <c r="Y80" s="121"/>
      <c r="Z80" s="114" t="str">
        <f t="shared" si="10"/>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7"/>
        <v/>
      </c>
      <c r="H81" s="97" t="str">
        <f t="shared" si="13"/>
        <v/>
      </c>
      <c r="I81" s="4" t="str">
        <f t="shared" si="18"/>
        <v/>
      </c>
      <c r="J81" s="4" t="str">
        <f t="shared" si="19"/>
        <v/>
      </c>
      <c r="K81" s="4"/>
      <c r="L81" s="4"/>
      <c r="M81" s="68"/>
      <c r="N81" s="70"/>
      <c r="O81" s="24"/>
      <c r="P81" s="24"/>
      <c r="Q81" s="98" t="str">
        <f t="shared" si="20"/>
        <v/>
      </c>
      <c r="R81" s="124"/>
      <c r="S81" s="114" t="str">
        <f t="shared" ref="S81:S115" si="25">IF(+K81=0,"",K81)</f>
        <v/>
      </c>
      <c r="T81" s="121"/>
      <c r="U81" s="119"/>
      <c r="V81" s="119"/>
      <c r="W81" s="115"/>
      <c r="X81" s="115"/>
      <c r="Y81" s="121"/>
      <c r="Z81" s="114" t="str">
        <f t="shared" ref="Z81:Z115" si="26">IF(M81&lt;9000,"","false")</f>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7">IF(C82=0,"",+B81+1)</f>
        <v/>
      </c>
      <c r="C82" s="4"/>
      <c r="D82" s="4"/>
      <c r="E82" s="4"/>
      <c r="G82" s="4" t="str">
        <f t="shared" si="17"/>
        <v/>
      </c>
      <c r="H82" s="97" t="str">
        <f t="shared" si="13"/>
        <v/>
      </c>
      <c r="I82" s="4" t="str">
        <f t="shared" si="18"/>
        <v/>
      </c>
      <c r="J82" s="4" t="str">
        <f t="shared" si="19"/>
        <v/>
      </c>
      <c r="K82" s="4"/>
      <c r="L82" s="4"/>
      <c r="M82" s="68"/>
      <c r="N82" s="70"/>
      <c r="O82" s="24"/>
      <c r="P82" s="24"/>
      <c r="Q82" s="98" t="str">
        <f t="shared" si="20"/>
        <v/>
      </c>
      <c r="R82" s="124"/>
      <c r="S82" s="114" t="str">
        <f t="shared" si="25"/>
        <v/>
      </c>
      <c r="T82" s="121"/>
      <c r="U82" s="119"/>
      <c r="V82" s="119"/>
      <c r="W82" s="115"/>
      <c r="X82" s="115"/>
      <c r="Y82" s="121"/>
      <c r="Z82" s="114" t="str">
        <f t="shared" si="26"/>
        <v/>
      </c>
      <c r="AA82" s="114" t="str">
        <f t="shared" ref="AA82:AA115" si="28">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7"/>
        <v/>
      </c>
      <c r="C83" s="4"/>
      <c r="D83" s="4"/>
      <c r="E83" s="4"/>
      <c r="G83" s="4" t="str">
        <f t="shared" si="17"/>
        <v/>
      </c>
      <c r="H83" s="97" t="str">
        <f t="shared" si="13"/>
        <v/>
      </c>
      <c r="I83" s="4" t="str">
        <f t="shared" si="18"/>
        <v/>
      </c>
      <c r="J83" s="4" t="str">
        <f t="shared" si="19"/>
        <v/>
      </c>
      <c r="K83" s="4"/>
      <c r="L83" s="4"/>
      <c r="M83" s="68"/>
      <c r="N83" s="70"/>
      <c r="O83" s="24"/>
      <c r="P83" s="24"/>
      <c r="Q83" s="98" t="str">
        <f t="shared" si="20"/>
        <v/>
      </c>
      <c r="R83" s="124"/>
      <c r="S83" s="114" t="str">
        <f t="shared" si="25"/>
        <v/>
      </c>
      <c r="T83" s="121"/>
      <c r="U83" s="119"/>
      <c r="V83" s="119"/>
      <c r="W83" s="115"/>
      <c r="X83" s="115"/>
      <c r="Y83" s="121"/>
      <c r="Z83" s="114" t="str">
        <f t="shared" si="26"/>
        <v/>
      </c>
      <c r="AA83" s="114" t="str">
        <f t="shared" si="28"/>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7"/>
        <v/>
      </c>
      <c r="C84" s="4"/>
      <c r="D84" s="4"/>
      <c r="E84" s="4"/>
      <c r="G84" s="4" t="str">
        <f t="shared" si="17"/>
        <v/>
      </c>
      <c r="H84" s="97" t="str">
        <f t="shared" si="13"/>
        <v/>
      </c>
      <c r="I84" s="4" t="str">
        <f t="shared" si="18"/>
        <v/>
      </c>
      <c r="J84" s="4" t="str">
        <f t="shared" si="19"/>
        <v/>
      </c>
      <c r="K84" s="4"/>
      <c r="L84" s="4"/>
      <c r="M84" s="68"/>
      <c r="N84" s="70"/>
      <c r="O84" s="24"/>
      <c r="P84" s="24"/>
      <c r="Q84" s="98" t="str">
        <f t="shared" si="20"/>
        <v/>
      </c>
      <c r="R84" s="124"/>
      <c r="S84" s="114" t="str">
        <f t="shared" si="25"/>
        <v/>
      </c>
      <c r="T84" s="121"/>
      <c r="U84" s="119"/>
      <c r="V84" s="119"/>
      <c r="W84" s="115"/>
      <c r="X84" s="115"/>
      <c r="Y84" s="121"/>
      <c r="Z84" s="114" t="str">
        <f t="shared" si="26"/>
        <v/>
      </c>
      <c r="AA84" s="114" t="str">
        <f t="shared" si="28"/>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7"/>
        <v/>
      </c>
      <c r="C85" s="4"/>
      <c r="D85" s="4"/>
      <c r="E85" s="4"/>
      <c r="G85" s="4" t="str">
        <f t="shared" si="17"/>
        <v/>
      </c>
      <c r="H85" s="97" t="str">
        <f t="shared" si="13"/>
        <v/>
      </c>
      <c r="I85" s="4" t="str">
        <f t="shared" si="18"/>
        <v/>
      </c>
      <c r="J85" s="4" t="str">
        <f t="shared" si="19"/>
        <v/>
      </c>
      <c r="K85" s="4"/>
      <c r="L85" s="4"/>
      <c r="M85" s="68"/>
      <c r="N85" s="70"/>
      <c r="O85" s="24"/>
      <c r="P85" s="24"/>
      <c r="Q85" s="98" t="str">
        <f t="shared" si="20"/>
        <v/>
      </c>
      <c r="R85" s="124"/>
      <c r="S85" s="114" t="str">
        <f t="shared" si="25"/>
        <v/>
      </c>
      <c r="T85" s="121"/>
      <c r="U85" s="119"/>
      <c r="V85" s="119"/>
      <c r="W85" s="115"/>
      <c r="X85" s="115"/>
      <c r="Y85" s="121"/>
      <c r="Z85" s="114" t="str">
        <f t="shared" si="26"/>
        <v/>
      </c>
      <c r="AA85" s="114" t="str">
        <f t="shared" si="28"/>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7"/>
        <v/>
      </c>
      <c r="C86" s="4"/>
      <c r="D86" s="4"/>
      <c r="E86" s="4"/>
      <c r="G86" s="4" t="str">
        <f t="shared" si="17"/>
        <v/>
      </c>
      <c r="H86" s="97" t="str">
        <f t="shared" si="13"/>
        <v/>
      </c>
      <c r="I86" s="4" t="str">
        <f t="shared" si="18"/>
        <v/>
      </c>
      <c r="J86" s="4" t="str">
        <f t="shared" si="19"/>
        <v/>
      </c>
      <c r="K86" s="4"/>
      <c r="L86" s="4"/>
      <c r="M86" s="68"/>
      <c r="N86" s="70"/>
      <c r="O86" s="24"/>
      <c r="P86" s="24"/>
      <c r="Q86" s="98" t="str">
        <f t="shared" si="20"/>
        <v/>
      </c>
      <c r="R86" s="124"/>
      <c r="S86" s="114" t="str">
        <f t="shared" si="25"/>
        <v/>
      </c>
      <c r="T86" s="121"/>
      <c r="U86" s="119"/>
      <c r="V86" s="119"/>
      <c r="W86" s="115"/>
      <c r="X86" s="115"/>
      <c r="Y86" s="121"/>
      <c r="Z86" s="114" t="str">
        <f t="shared" si="26"/>
        <v/>
      </c>
      <c r="AA86" s="114" t="str">
        <f t="shared" si="28"/>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7"/>
        <v/>
      </c>
      <c r="C87" s="4"/>
      <c r="D87" s="4"/>
      <c r="E87" s="4"/>
      <c r="G87" s="4" t="str">
        <f t="shared" si="17"/>
        <v/>
      </c>
      <c r="H87" s="97" t="str">
        <f t="shared" ref="H87:H115" si="29">IF(IFERROR(FIND("varchar",E87),0)&gt;0,IF(D87&gt;8000,"max",D87),"")</f>
        <v/>
      </c>
      <c r="I87" s="4" t="str">
        <f t="shared" si="18"/>
        <v/>
      </c>
      <c r="J87" s="4" t="str">
        <f t="shared" si="19"/>
        <v/>
      </c>
      <c r="K87" s="4"/>
      <c r="L87" s="4"/>
      <c r="M87" s="68"/>
      <c r="N87" s="70"/>
      <c r="O87" s="24"/>
      <c r="P87" s="24"/>
      <c r="Q87" s="98" t="str">
        <f t="shared" si="20"/>
        <v/>
      </c>
      <c r="R87" s="124"/>
      <c r="S87" s="114" t="str">
        <f t="shared" si="25"/>
        <v/>
      </c>
      <c r="T87" s="121"/>
      <c r="U87" s="119"/>
      <c r="V87" s="119"/>
      <c r="W87" s="115"/>
      <c r="X87" s="115"/>
      <c r="Y87" s="121"/>
      <c r="Z87" s="114" t="str">
        <f t="shared" si="26"/>
        <v/>
      </c>
      <c r="AA87" s="114" t="str">
        <f t="shared" si="28"/>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7"/>
        <v/>
      </c>
      <c r="C88" s="4"/>
      <c r="D88" s="4"/>
      <c r="E88" s="4"/>
      <c r="G88" s="4" t="str">
        <f t="shared" si="17"/>
        <v/>
      </c>
      <c r="H88" s="97" t="str">
        <f t="shared" si="29"/>
        <v/>
      </c>
      <c r="I88" s="4" t="str">
        <f t="shared" si="18"/>
        <v/>
      </c>
      <c r="J88" s="4" t="str">
        <f t="shared" si="19"/>
        <v/>
      </c>
      <c r="K88" s="4"/>
      <c r="L88" s="4"/>
      <c r="M88" s="68"/>
      <c r="N88" s="70"/>
      <c r="O88" s="24"/>
      <c r="P88" s="24"/>
      <c r="Q88" s="98" t="str">
        <f t="shared" si="20"/>
        <v/>
      </c>
      <c r="R88" s="124"/>
      <c r="S88" s="114" t="str">
        <f t="shared" si="25"/>
        <v/>
      </c>
      <c r="T88" s="121"/>
      <c r="U88" s="119"/>
      <c r="V88" s="119"/>
      <c r="W88" s="115"/>
      <c r="X88" s="115"/>
      <c r="Y88" s="121"/>
      <c r="Z88" s="114" t="str">
        <f t="shared" si="26"/>
        <v/>
      </c>
      <c r="AA88" s="114" t="str">
        <f t="shared" si="28"/>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7"/>
        <v/>
      </c>
      <c r="C89" s="4"/>
      <c r="D89" s="4"/>
      <c r="E89" s="4"/>
      <c r="G89" s="4" t="str">
        <f t="shared" si="17"/>
        <v/>
      </c>
      <c r="H89" s="97" t="str">
        <f t="shared" si="29"/>
        <v/>
      </c>
      <c r="I89" s="4" t="str">
        <f t="shared" si="18"/>
        <v/>
      </c>
      <c r="J89" s="4" t="str">
        <f t="shared" si="19"/>
        <v/>
      </c>
      <c r="K89" s="4"/>
      <c r="L89" s="4"/>
      <c r="M89" s="68"/>
      <c r="N89" s="70"/>
      <c r="O89" s="24"/>
      <c r="P89" s="24"/>
      <c r="Q89" s="98" t="str">
        <f t="shared" si="20"/>
        <v/>
      </c>
      <c r="R89" s="124"/>
      <c r="S89" s="114" t="str">
        <f t="shared" si="25"/>
        <v/>
      </c>
      <c r="T89" s="121"/>
      <c r="U89" s="119"/>
      <c r="V89" s="119"/>
      <c r="W89" s="115"/>
      <c r="X89" s="115"/>
      <c r="Y89" s="121"/>
      <c r="Z89" s="114" t="str">
        <f t="shared" si="26"/>
        <v/>
      </c>
      <c r="AA89" s="114" t="str">
        <f t="shared" si="28"/>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7"/>
        <v/>
      </c>
      <c r="C90" s="4"/>
      <c r="D90" s="4"/>
      <c r="E90" s="4"/>
      <c r="G90" s="4" t="str">
        <f t="shared" si="17"/>
        <v/>
      </c>
      <c r="H90" s="97" t="str">
        <f t="shared" si="29"/>
        <v/>
      </c>
      <c r="I90" s="4" t="str">
        <f t="shared" si="18"/>
        <v/>
      </c>
      <c r="J90" s="4" t="str">
        <f t="shared" si="19"/>
        <v/>
      </c>
      <c r="K90" s="4"/>
      <c r="L90" s="4"/>
      <c r="M90" s="68"/>
      <c r="N90" s="70"/>
      <c r="O90" s="24"/>
      <c r="P90" s="24"/>
      <c r="Q90" s="98" t="str">
        <f t="shared" si="20"/>
        <v/>
      </c>
      <c r="R90" s="124"/>
      <c r="S90" s="114" t="str">
        <f t="shared" si="25"/>
        <v/>
      </c>
      <c r="T90" s="121"/>
      <c r="U90" s="119"/>
      <c r="V90" s="119"/>
      <c r="W90" s="115"/>
      <c r="X90" s="115"/>
      <c r="Y90" s="121"/>
      <c r="Z90" s="114" t="str">
        <f t="shared" si="26"/>
        <v/>
      </c>
      <c r="AA90" s="114" t="str">
        <f t="shared" si="28"/>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30">IF(G90="","",+"          ["&amp;TRIM(G90)&amp;"] ["&amp;TRIM(I90)&amp;"]"&amp;IF(H90="","","("&amp;H90&amp;")")&amp;" "&amp;TRIM(J90)&amp;IF(G91="","",","))</f>
        <v/>
      </c>
      <c r="AW90" s="25"/>
      <c r="AY90" s="102" t="str">
        <f t="shared" si="24"/>
        <v/>
      </c>
    </row>
    <row r="91" spans="2:51" ht="12.75">
      <c r="B91" s="18" t="str">
        <f t="shared" si="27"/>
        <v/>
      </c>
      <c r="C91" s="4"/>
      <c r="D91" s="4"/>
      <c r="E91" s="4"/>
      <c r="G91" s="4" t="str">
        <f t="shared" si="17"/>
        <v/>
      </c>
      <c r="H91" s="97" t="str">
        <f t="shared" si="29"/>
        <v/>
      </c>
      <c r="I91" s="4" t="str">
        <f t="shared" si="18"/>
        <v/>
      </c>
      <c r="J91" s="4" t="str">
        <f t="shared" si="19"/>
        <v/>
      </c>
      <c r="K91" s="4"/>
      <c r="L91" s="4"/>
      <c r="M91" s="68"/>
      <c r="N91" s="70"/>
      <c r="O91" s="24"/>
      <c r="P91" s="24"/>
      <c r="Q91" s="98" t="str">
        <f t="shared" si="20"/>
        <v/>
      </c>
      <c r="R91" s="124"/>
      <c r="S91" s="114" t="str">
        <f t="shared" si="25"/>
        <v/>
      </c>
      <c r="T91" s="121"/>
      <c r="U91" s="119"/>
      <c r="V91" s="119"/>
      <c r="W91" s="115"/>
      <c r="X91" s="115"/>
      <c r="Y91" s="121"/>
      <c r="Z91" s="114" t="str">
        <f t="shared" si="26"/>
        <v/>
      </c>
      <c r="AA91" s="114" t="str">
        <f t="shared" si="28"/>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30"/>
        <v/>
      </c>
      <c r="AW91" s="25"/>
      <c r="AY91" s="102" t="str">
        <f t="shared" si="24"/>
        <v/>
      </c>
    </row>
    <row r="92" spans="2:51" ht="12.75">
      <c r="B92" s="18" t="str">
        <f t="shared" si="27"/>
        <v/>
      </c>
      <c r="C92" s="4"/>
      <c r="D92" s="4"/>
      <c r="E92" s="4"/>
      <c r="G92" s="4" t="str">
        <f t="shared" si="17"/>
        <v/>
      </c>
      <c r="H92" s="97" t="str">
        <f t="shared" si="29"/>
        <v/>
      </c>
      <c r="I92" s="4" t="str">
        <f t="shared" si="18"/>
        <v/>
      </c>
      <c r="J92" s="4" t="str">
        <f t="shared" si="19"/>
        <v/>
      </c>
      <c r="K92" s="4"/>
      <c r="L92" s="4"/>
      <c r="M92" s="68"/>
      <c r="N92" s="70"/>
      <c r="O92" s="24"/>
      <c r="P92" s="24"/>
      <c r="Q92" s="98" t="str">
        <f t="shared" si="20"/>
        <v/>
      </c>
      <c r="R92" s="124"/>
      <c r="S92" s="114" t="str">
        <f t="shared" si="25"/>
        <v/>
      </c>
      <c r="T92" s="121"/>
      <c r="U92" s="119"/>
      <c r="V92" s="119"/>
      <c r="W92" s="115"/>
      <c r="X92" s="115"/>
      <c r="Y92" s="121"/>
      <c r="Z92" s="114" t="str">
        <f t="shared" si="26"/>
        <v/>
      </c>
      <c r="AA92" s="114" t="str">
        <f t="shared" si="28"/>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30"/>
        <v/>
      </c>
      <c r="AW92" s="25"/>
      <c r="AY92" s="102" t="str">
        <f t="shared" si="24"/>
        <v/>
      </c>
    </row>
    <row r="93" spans="2:51" ht="12.75">
      <c r="B93" s="18" t="str">
        <f t="shared" si="27"/>
        <v/>
      </c>
      <c r="C93" s="4"/>
      <c r="D93" s="4"/>
      <c r="E93" s="4"/>
      <c r="G93" s="4" t="str">
        <f t="shared" si="17"/>
        <v/>
      </c>
      <c r="H93" s="97" t="str">
        <f t="shared" si="29"/>
        <v/>
      </c>
      <c r="I93" s="4" t="str">
        <f t="shared" si="18"/>
        <v/>
      </c>
      <c r="J93" s="4" t="str">
        <f t="shared" si="19"/>
        <v/>
      </c>
      <c r="K93" s="4"/>
      <c r="L93" s="4"/>
      <c r="M93" s="68"/>
      <c r="N93" s="70"/>
      <c r="O93" s="24"/>
      <c r="P93" s="24"/>
      <c r="Q93" s="98" t="str">
        <f t="shared" si="20"/>
        <v/>
      </c>
      <c r="R93" s="124"/>
      <c r="S93" s="114" t="str">
        <f t="shared" si="25"/>
        <v/>
      </c>
      <c r="T93" s="121"/>
      <c r="U93" s="119"/>
      <c r="V93" s="119"/>
      <c r="W93" s="115"/>
      <c r="X93" s="115"/>
      <c r="Y93" s="121"/>
      <c r="Z93" s="114" t="str">
        <f t="shared" si="26"/>
        <v/>
      </c>
      <c r="AA93" s="114" t="str">
        <f t="shared" si="28"/>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30"/>
        <v/>
      </c>
      <c r="AW93" s="25"/>
      <c r="AY93" s="102" t="str">
        <f t="shared" si="24"/>
        <v/>
      </c>
    </row>
    <row r="94" spans="2:51" ht="12.75">
      <c r="B94" s="18" t="str">
        <f t="shared" si="27"/>
        <v/>
      </c>
      <c r="C94" s="4"/>
      <c r="D94" s="4"/>
      <c r="E94" s="4"/>
      <c r="G94" s="4" t="str">
        <f>SUBSTITUTE(SUBSTITUTE(SUBSTITUTE(SUBSTITUTE(SUBSTITUTE(SUBSTITUTE(SUBSTITUTE(SUBSTITUTE(SUBSTITUTE(C94," ",""),".",""),"#","No"),"%",""),"(",""),"*",""),"-",""),"/",""),")","")</f>
        <v/>
      </c>
      <c r="H94" s="97" t="str">
        <f t="shared" si="29"/>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119"/>
      <c r="W94" s="115"/>
      <c r="X94" s="115"/>
      <c r="Y94" s="121"/>
      <c r="Z94" s="114" t="str">
        <f t="shared" si="26"/>
        <v/>
      </c>
      <c r="AA94" s="114" t="str">
        <f t="shared" si="28"/>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30"/>
        <v/>
      </c>
      <c r="AW94" s="25"/>
      <c r="AY94" s="102" t="str">
        <f t="shared" si="24"/>
        <v/>
      </c>
    </row>
    <row r="95" spans="2:51" ht="12.75">
      <c r="B95" s="18" t="str">
        <f t="shared" si="27"/>
        <v/>
      </c>
      <c r="C95" s="4"/>
      <c r="D95" s="4"/>
      <c r="E95" s="4"/>
      <c r="G95" s="4" t="str">
        <f>SUBSTITUTE(SUBSTITUTE(SUBSTITUTE(SUBSTITUTE(SUBSTITUTE(SUBSTITUTE(SUBSTITUTE(SUBSTITUTE(SUBSTITUTE(C95," ",""),".",""),"#","No"),"%",""),"(",""),"*",""),"-",""),"/",""),")","")</f>
        <v/>
      </c>
      <c r="H95" s="97" t="str">
        <f t="shared" si="29"/>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119"/>
      <c r="W95" s="115"/>
      <c r="X95" s="115"/>
      <c r="Y95" s="121"/>
      <c r="Z95" s="114" t="str">
        <f t="shared" si="26"/>
        <v/>
      </c>
      <c r="AA95" s="114" t="str">
        <f t="shared" si="28"/>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30"/>
        <v/>
      </c>
      <c r="AW95" s="25"/>
      <c r="AY95" s="102" t="str">
        <f t="shared" si="24"/>
        <v/>
      </c>
    </row>
    <row r="96" spans="2:51" ht="12.75">
      <c r="B96" s="18" t="str">
        <f t="shared" si="27"/>
        <v/>
      </c>
      <c r="C96" s="4"/>
      <c r="D96" s="4"/>
      <c r="E96" s="4"/>
      <c r="G96" s="4" t="str">
        <f>SUBSTITUTE(SUBSTITUTE(SUBSTITUTE(SUBSTITUTE(SUBSTITUTE(SUBSTITUTE(SUBSTITUTE(SUBSTITUTE(SUBSTITUTE(C96," ",""),".",""),"#","No"),"%",""),"(",""),"*",""),"-",""),"/",""),")","")</f>
        <v/>
      </c>
      <c r="H96" s="97" t="str">
        <f t="shared" si="29"/>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119"/>
      <c r="W96" s="115"/>
      <c r="X96" s="115"/>
      <c r="Y96" s="121"/>
      <c r="Z96" s="114" t="str">
        <f t="shared" si="26"/>
        <v/>
      </c>
      <c r="AA96" s="114" t="str">
        <f t="shared" si="28"/>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7"/>
        <v/>
      </c>
      <c r="C97" s="4"/>
      <c r="D97" s="4"/>
      <c r="E97" s="4"/>
      <c r="G97" s="4" t="str">
        <f t="shared" ref="G97:G115" si="31">SUBSTITUTE(SUBSTITUTE(SUBSTITUTE(SUBSTITUTE(SUBSTITUTE(SUBSTITUTE(SUBSTITUTE(SUBSTITUTE(SUBSTITUTE(C97," ",""),".",""),"#","No"),"%",""),"(",""),"*",""),"-",""),"/",""),")","")</f>
        <v/>
      </c>
      <c r="H97" s="97" t="str">
        <f t="shared" si="29"/>
        <v/>
      </c>
      <c r="I97" s="4" t="str">
        <f t="shared" ref="I97:I115" si="32">IF(E97=0,"",+E97)</f>
        <v/>
      </c>
      <c r="J97" s="4" t="str">
        <f t="shared" ref="J97:J115" si="33">IF(C97=0,"",(IF(ISERROR(VLOOKUP(G97,$D$120:$D$127,1,FALSE)),""," NOT")&amp;" NULL"))</f>
        <v/>
      </c>
      <c r="K97" s="4"/>
      <c r="L97" s="4"/>
      <c r="M97" s="68"/>
      <c r="N97" s="70"/>
      <c r="O97" s="24"/>
      <c r="P97" s="24"/>
      <c r="Q97" s="98" t="str">
        <f t="shared" ref="Q97:Q115" si="34">IF(M97=0,"",ROW())</f>
        <v/>
      </c>
      <c r="R97" s="124"/>
      <c r="S97" s="114" t="str">
        <f t="shared" si="25"/>
        <v/>
      </c>
      <c r="T97" s="121"/>
      <c r="U97" s="119"/>
      <c r="V97" s="119"/>
      <c r="W97" s="115"/>
      <c r="X97" s="115"/>
      <c r="Y97" s="121"/>
      <c r="Z97" s="114" t="str">
        <f t="shared" si="26"/>
        <v/>
      </c>
      <c r="AA97" s="114" t="str">
        <f t="shared" si="28"/>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7"/>
        <v/>
      </c>
      <c r="C98" s="4"/>
      <c r="D98" s="4"/>
      <c r="E98" s="4"/>
      <c r="G98" s="4" t="str">
        <f t="shared" si="31"/>
        <v/>
      </c>
      <c r="H98" s="97" t="str">
        <f t="shared" si="29"/>
        <v/>
      </c>
      <c r="I98" s="4" t="str">
        <f t="shared" si="32"/>
        <v/>
      </c>
      <c r="J98" s="4" t="str">
        <f t="shared" si="33"/>
        <v/>
      </c>
      <c r="K98" s="4"/>
      <c r="L98" s="4"/>
      <c r="M98" s="68"/>
      <c r="N98" s="70"/>
      <c r="O98" s="24"/>
      <c r="P98" s="24"/>
      <c r="Q98" s="98" t="str">
        <f t="shared" si="34"/>
        <v/>
      </c>
      <c r="R98" s="124"/>
      <c r="S98" s="114" t="str">
        <f t="shared" si="25"/>
        <v/>
      </c>
      <c r="T98" s="121"/>
      <c r="U98" s="119"/>
      <c r="V98" s="119"/>
      <c r="W98" s="115"/>
      <c r="X98" s="115"/>
      <c r="Y98" s="121"/>
      <c r="Z98" s="114" t="str">
        <f t="shared" si="26"/>
        <v/>
      </c>
      <c r="AA98" s="114" t="str">
        <f t="shared" si="28"/>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7"/>
        <v/>
      </c>
      <c r="C99" s="4"/>
      <c r="D99" s="4"/>
      <c r="E99" s="4"/>
      <c r="G99" s="4" t="str">
        <f t="shared" si="31"/>
        <v/>
      </c>
      <c r="H99" s="97" t="str">
        <f t="shared" si="29"/>
        <v/>
      </c>
      <c r="I99" s="4" t="str">
        <f t="shared" si="32"/>
        <v/>
      </c>
      <c r="J99" s="4" t="str">
        <f t="shared" si="33"/>
        <v/>
      </c>
      <c r="K99" s="4"/>
      <c r="L99" s="4"/>
      <c r="M99" s="68"/>
      <c r="N99" s="70"/>
      <c r="O99" s="24"/>
      <c r="P99" s="24"/>
      <c r="Q99" s="98" t="str">
        <f t="shared" si="34"/>
        <v/>
      </c>
      <c r="R99" s="124"/>
      <c r="S99" s="114" t="str">
        <f t="shared" si="25"/>
        <v/>
      </c>
      <c r="T99" s="121"/>
      <c r="U99" s="119"/>
      <c r="V99" s="119"/>
      <c r="W99" s="115"/>
      <c r="X99" s="115"/>
      <c r="Y99" s="121"/>
      <c r="Z99" s="114" t="str">
        <f t="shared" si="26"/>
        <v/>
      </c>
      <c r="AA99" s="114" t="str">
        <f t="shared" si="28"/>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7"/>
        <v/>
      </c>
      <c r="C100" s="4"/>
      <c r="D100" s="4"/>
      <c r="E100" s="4"/>
      <c r="G100" s="4" t="str">
        <f t="shared" si="31"/>
        <v/>
      </c>
      <c r="H100" s="97" t="str">
        <f t="shared" si="29"/>
        <v/>
      </c>
      <c r="I100" s="4" t="str">
        <f t="shared" si="32"/>
        <v/>
      </c>
      <c r="J100" s="4" t="str">
        <f t="shared" si="33"/>
        <v/>
      </c>
      <c r="K100" s="4"/>
      <c r="L100" s="4"/>
      <c r="M100" s="68"/>
      <c r="N100" s="70"/>
      <c r="O100" s="24"/>
      <c r="P100" s="24"/>
      <c r="Q100" s="98" t="str">
        <f t="shared" si="34"/>
        <v/>
      </c>
      <c r="R100" s="124"/>
      <c r="S100" s="114" t="str">
        <f t="shared" si="25"/>
        <v/>
      </c>
      <c r="T100" s="121"/>
      <c r="U100" s="119"/>
      <c r="V100" s="119"/>
      <c r="W100" s="115"/>
      <c r="X100" s="115"/>
      <c r="Y100" s="121"/>
      <c r="Z100" s="114" t="str">
        <f t="shared" si="26"/>
        <v/>
      </c>
      <c r="AA100" s="114" t="str">
        <f t="shared" si="28"/>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7"/>
        <v/>
      </c>
      <c r="C101" s="4"/>
      <c r="D101" s="4"/>
      <c r="E101" s="4"/>
      <c r="G101" s="4" t="str">
        <f t="shared" si="31"/>
        <v/>
      </c>
      <c r="H101" s="97" t="str">
        <f t="shared" si="29"/>
        <v/>
      </c>
      <c r="I101" s="4" t="str">
        <f t="shared" si="32"/>
        <v/>
      </c>
      <c r="J101" s="4" t="str">
        <f t="shared" si="33"/>
        <v/>
      </c>
      <c r="K101" s="4"/>
      <c r="L101" s="4"/>
      <c r="M101" s="68"/>
      <c r="N101" s="70"/>
      <c r="O101" s="24"/>
      <c r="P101" s="24"/>
      <c r="Q101" s="98" t="str">
        <f t="shared" si="34"/>
        <v/>
      </c>
      <c r="R101" s="124"/>
      <c r="S101" s="114" t="str">
        <f t="shared" si="25"/>
        <v/>
      </c>
      <c r="T101" s="121"/>
      <c r="U101" s="119"/>
      <c r="V101" s="119"/>
      <c r="W101" s="115"/>
      <c r="X101" s="115"/>
      <c r="Y101" s="121"/>
      <c r="Z101" s="114" t="str">
        <f t="shared" si="26"/>
        <v/>
      </c>
      <c r="AA101" s="114" t="str">
        <f t="shared" si="28"/>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7"/>
        <v/>
      </c>
      <c r="C102" s="4"/>
      <c r="D102" s="4"/>
      <c r="E102" s="4"/>
      <c r="G102" s="4" t="str">
        <f t="shared" si="31"/>
        <v/>
      </c>
      <c r="H102" s="97" t="str">
        <f t="shared" si="29"/>
        <v/>
      </c>
      <c r="I102" s="4" t="str">
        <f t="shared" si="32"/>
        <v/>
      </c>
      <c r="J102" s="4" t="str">
        <f t="shared" si="33"/>
        <v/>
      </c>
      <c r="K102" s="4"/>
      <c r="L102" s="4"/>
      <c r="M102" s="68"/>
      <c r="N102" s="70"/>
      <c r="O102" s="24"/>
      <c r="P102" s="24"/>
      <c r="Q102" s="98" t="str">
        <f t="shared" si="34"/>
        <v/>
      </c>
      <c r="R102" s="124"/>
      <c r="S102" s="114" t="str">
        <f t="shared" si="25"/>
        <v/>
      </c>
      <c r="T102" s="121"/>
      <c r="U102" s="119"/>
      <c r="V102" s="119"/>
      <c r="W102" s="115"/>
      <c r="X102" s="115"/>
      <c r="Y102" s="121"/>
      <c r="Z102" s="114" t="str">
        <f t="shared" si="26"/>
        <v/>
      </c>
      <c r="AA102" s="114" t="str">
        <f t="shared" si="28"/>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7"/>
        <v/>
      </c>
      <c r="C103" s="4"/>
      <c r="D103" s="4"/>
      <c r="E103" s="4"/>
      <c r="G103" s="4" t="str">
        <f t="shared" si="31"/>
        <v/>
      </c>
      <c r="H103" s="97" t="str">
        <f t="shared" si="29"/>
        <v/>
      </c>
      <c r="I103" s="4" t="str">
        <f t="shared" si="32"/>
        <v/>
      </c>
      <c r="J103" s="4" t="str">
        <f t="shared" si="33"/>
        <v/>
      </c>
      <c r="K103" s="4"/>
      <c r="L103" s="4"/>
      <c r="M103" s="68"/>
      <c r="N103" s="70"/>
      <c r="O103" s="24"/>
      <c r="P103" s="24"/>
      <c r="Q103" s="98" t="str">
        <f t="shared" si="34"/>
        <v/>
      </c>
      <c r="R103" s="124"/>
      <c r="S103" s="114" t="str">
        <f t="shared" si="25"/>
        <v/>
      </c>
      <c r="T103" s="121"/>
      <c r="U103" s="119"/>
      <c r="V103" s="119"/>
      <c r="W103" s="115"/>
      <c r="X103" s="115"/>
      <c r="Y103" s="121"/>
      <c r="Z103" s="114" t="str">
        <f t="shared" si="26"/>
        <v/>
      </c>
      <c r="AA103" s="114" t="str">
        <f t="shared" si="28"/>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7"/>
        <v/>
      </c>
      <c r="C104" s="4"/>
      <c r="D104" s="4"/>
      <c r="E104" s="4"/>
      <c r="G104" s="4" t="str">
        <f t="shared" si="31"/>
        <v/>
      </c>
      <c r="H104" s="97" t="str">
        <f t="shared" si="29"/>
        <v/>
      </c>
      <c r="I104" s="4" t="str">
        <f t="shared" si="32"/>
        <v/>
      </c>
      <c r="J104" s="4" t="str">
        <f t="shared" si="33"/>
        <v/>
      </c>
      <c r="K104" s="4"/>
      <c r="L104" s="4"/>
      <c r="M104" s="68"/>
      <c r="N104" s="70"/>
      <c r="O104" s="24"/>
      <c r="P104" s="24"/>
      <c r="Q104" s="98" t="str">
        <f t="shared" si="34"/>
        <v/>
      </c>
      <c r="R104" s="124"/>
      <c r="S104" s="114" t="str">
        <f t="shared" si="25"/>
        <v/>
      </c>
      <c r="T104" s="121"/>
      <c r="U104" s="119"/>
      <c r="V104" s="119"/>
      <c r="W104" s="115"/>
      <c r="X104" s="115"/>
      <c r="Y104" s="121"/>
      <c r="Z104" s="114" t="str">
        <f t="shared" si="26"/>
        <v/>
      </c>
      <c r="AA104" s="114" t="str">
        <f t="shared" si="28"/>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5">IF(G104="","",+"          ["&amp;TRIM(G104)&amp;"] ["&amp;TRIM(I104)&amp;"]"&amp;IF(H104="","","("&amp;H104&amp;")")&amp;" "&amp;TRIM(J104)&amp;IF(G105="","",","))</f>
        <v/>
      </c>
      <c r="AW104" s="25"/>
      <c r="AY104" s="102" t="str">
        <f t="shared" si="24"/>
        <v/>
      </c>
    </row>
    <row r="105" spans="2:51" ht="12.75">
      <c r="B105" s="18" t="str">
        <f t="shared" si="27"/>
        <v/>
      </c>
      <c r="C105" s="4"/>
      <c r="D105" s="4"/>
      <c r="E105" s="4"/>
      <c r="G105" s="4" t="str">
        <f t="shared" si="31"/>
        <v/>
      </c>
      <c r="H105" s="97" t="str">
        <f t="shared" si="29"/>
        <v/>
      </c>
      <c r="I105" s="4" t="str">
        <f t="shared" si="32"/>
        <v/>
      </c>
      <c r="J105" s="4" t="str">
        <f t="shared" si="33"/>
        <v/>
      </c>
      <c r="K105" s="4"/>
      <c r="L105" s="4"/>
      <c r="M105" s="68"/>
      <c r="N105" s="70"/>
      <c r="O105" s="24"/>
      <c r="P105" s="24"/>
      <c r="Q105" s="98" t="str">
        <f t="shared" si="34"/>
        <v/>
      </c>
      <c r="R105" s="124"/>
      <c r="S105" s="114" t="str">
        <f t="shared" si="25"/>
        <v/>
      </c>
      <c r="T105" s="121"/>
      <c r="U105" s="119"/>
      <c r="V105" s="119"/>
      <c r="W105" s="115"/>
      <c r="X105" s="115"/>
      <c r="Y105" s="121"/>
      <c r="Z105" s="114" t="str">
        <f t="shared" si="26"/>
        <v/>
      </c>
      <c r="AA105" s="114" t="str">
        <f t="shared" si="28"/>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5"/>
        <v/>
      </c>
      <c r="AW105" s="25"/>
      <c r="AY105" s="102" t="str">
        <f t="shared" si="24"/>
        <v/>
      </c>
    </row>
    <row r="106" spans="2:51" ht="12.75">
      <c r="B106" s="18" t="str">
        <f t="shared" si="27"/>
        <v/>
      </c>
      <c r="C106" s="4"/>
      <c r="D106" s="4"/>
      <c r="E106" s="4"/>
      <c r="G106" s="4" t="str">
        <f t="shared" si="31"/>
        <v/>
      </c>
      <c r="H106" s="97" t="str">
        <f t="shared" si="29"/>
        <v/>
      </c>
      <c r="I106" s="4" t="str">
        <f t="shared" si="32"/>
        <v/>
      </c>
      <c r="J106" s="4" t="str">
        <f t="shared" si="33"/>
        <v/>
      </c>
      <c r="K106" s="4"/>
      <c r="L106" s="4"/>
      <c r="M106" s="68"/>
      <c r="N106" s="70"/>
      <c r="O106" s="24"/>
      <c r="P106" s="24"/>
      <c r="Q106" s="98" t="str">
        <f t="shared" si="34"/>
        <v/>
      </c>
      <c r="R106" s="124"/>
      <c r="S106" s="114" t="str">
        <f t="shared" si="25"/>
        <v/>
      </c>
      <c r="T106" s="121"/>
      <c r="U106" s="119"/>
      <c r="V106" s="119"/>
      <c r="W106" s="115"/>
      <c r="X106" s="115"/>
      <c r="Y106" s="121"/>
      <c r="Z106" s="114" t="str">
        <f t="shared" si="26"/>
        <v/>
      </c>
      <c r="AA106" s="114" t="str">
        <f t="shared" si="28"/>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5"/>
        <v/>
      </c>
      <c r="AW106" s="25"/>
      <c r="AY106" s="102" t="str">
        <f t="shared" si="24"/>
        <v/>
      </c>
    </row>
    <row r="107" spans="2:51" ht="12.75">
      <c r="B107" s="18" t="str">
        <f t="shared" si="27"/>
        <v/>
      </c>
      <c r="C107" s="4"/>
      <c r="D107" s="4"/>
      <c r="E107" s="4"/>
      <c r="G107" s="4" t="str">
        <f t="shared" si="31"/>
        <v/>
      </c>
      <c r="H107" s="97" t="str">
        <f t="shared" si="29"/>
        <v/>
      </c>
      <c r="I107" s="4" t="str">
        <f t="shared" si="32"/>
        <v/>
      </c>
      <c r="J107" s="4" t="str">
        <f t="shared" si="33"/>
        <v/>
      </c>
      <c r="K107" s="4"/>
      <c r="L107" s="4"/>
      <c r="M107" s="68"/>
      <c r="N107" s="70"/>
      <c r="O107" s="24"/>
      <c r="P107" s="24"/>
      <c r="Q107" s="98" t="str">
        <f t="shared" si="34"/>
        <v/>
      </c>
      <c r="R107" s="124"/>
      <c r="S107" s="114" t="str">
        <f t="shared" si="25"/>
        <v/>
      </c>
      <c r="T107" s="121"/>
      <c r="U107" s="119"/>
      <c r="V107" s="119"/>
      <c r="W107" s="115"/>
      <c r="X107" s="115"/>
      <c r="Y107" s="121"/>
      <c r="Z107" s="114" t="str">
        <f t="shared" si="26"/>
        <v/>
      </c>
      <c r="AA107" s="114" t="str">
        <f t="shared" si="28"/>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5"/>
        <v/>
      </c>
      <c r="AW107" s="25"/>
      <c r="AY107" s="102" t="str">
        <f t="shared" si="24"/>
        <v/>
      </c>
    </row>
    <row r="108" spans="2:51" ht="12.75">
      <c r="B108" s="18" t="str">
        <f t="shared" si="27"/>
        <v/>
      </c>
      <c r="C108" s="4"/>
      <c r="D108" s="4"/>
      <c r="E108" s="4"/>
      <c r="G108" s="4" t="str">
        <f t="shared" si="31"/>
        <v/>
      </c>
      <c r="H108" s="97" t="str">
        <f t="shared" si="29"/>
        <v/>
      </c>
      <c r="I108" s="4" t="str">
        <f t="shared" si="32"/>
        <v/>
      </c>
      <c r="J108" s="4" t="str">
        <f t="shared" si="33"/>
        <v/>
      </c>
      <c r="K108" s="4"/>
      <c r="L108" s="4"/>
      <c r="M108" s="68"/>
      <c r="N108" s="70"/>
      <c r="O108" s="24"/>
      <c r="P108" s="24"/>
      <c r="Q108" s="98" t="str">
        <f t="shared" si="34"/>
        <v/>
      </c>
      <c r="R108" s="124"/>
      <c r="S108" s="114" t="str">
        <f t="shared" si="25"/>
        <v/>
      </c>
      <c r="T108" s="121"/>
      <c r="U108" s="119"/>
      <c r="V108" s="119"/>
      <c r="W108" s="115"/>
      <c r="X108" s="115"/>
      <c r="Y108" s="121"/>
      <c r="Z108" s="114" t="str">
        <f t="shared" si="26"/>
        <v/>
      </c>
      <c r="AA108" s="114" t="str">
        <f t="shared" si="28"/>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5"/>
        <v/>
      </c>
      <c r="AW108" s="25"/>
      <c r="AY108" s="102" t="str">
        <f t="shared" si="24"/>
        <v/>
      </c>
    </row>
    <row r="109" spans="2:51" ht="12.75">
      <c r="B109" s="18" t="str">
        <f t="shared" si="27"/>
        <v/>
      </c>
      <c r="C109" s="4"/>
      <c r="D109" s="4"/>
      <c r="E109" s="4"/>
      <c r="G109" s="4" t="str">
        <f t="shared" si="31"/>
        <v/>
      </c>
      <c r="H109" s="97" t="str">
        <f t="shared" si="29"/>
        <v/>
      </c>
      <c r="I109" s="4" t="str">
        <f t="shared" si="32"/>
        <v/>
      </c>
      <c r="J109" s="4" t="str">
        <f t="shared" si="33"/>
        <v/>
      </c>
      <c r="K109" s="4"/>
      <c r="L109" s="4"/>
      <c r="M109" s="68"/>
      <c r="N109" s="70"/>
      <c r="O109" s="24"/>
      <c r="P109" s="24"/>
      <c r="Q109" s="98" t="str">
        <f t="shared" si="34"/>
        <v/>
      </c>
      <c r="R109" s="124"/>
      <c r="S109" s="114" t="str">
        <f t="shared" si="25"/>
        <v/>
      </c>
      <c r="T109" s="121"/>
      <c r="U109" s="119"/>
      <c r="V109" s="119"/>
      <c r="W109" s="115"/>
      <c r="X109" s="115"/>
      <c r="Y109" s="121"/>
      <c r="Z109" s="114" t="str">
        <f t="shared" si="26"/>
        <v/>
      </c>
      <c r="AA109" s="114" t="str">
        <f t="shared" si="28"/>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5"/>
        <v/>
      </c>
      <c r="AW109" s="25"/>
      <c r="AY109" s="102" t="str">
        <f t="shared" si="24"/>
        <v/>
      </c>
    </row>
    <row r="110" spans="2:51" ht="12.75">
      <c r="B110" s="18" t="str">
        <f t="shared" si="27"/>
        <v/>
      </c>
      <c r="C110" s="4"/>
      <c r="D110" s="4"/>
      <c r="E110" s="4"/>
      <c r="G110" s="4" t="str">
        <f t="shared" si="31"/>
        <v/>
      </c>
      <c r="H110" s="97" t="str">
        <f t="shared" si="29"/>
        <v/>
      </c>
      <c r="I110" s="4" t="str">
        <f t="shared" si="32"/>
        <v/>
      </c>
      <c r="J110" s="4" t="str">
        <f t="shared" si="33"/>
        <v/>
      </c>
      <c r="K110" s="4"/>
      <c r="L110" s="4"/>
      <c r="M110" s="68"/>
      <c r="N110" s="70"/>
      <c r="O110" s="24"/>
      <c r="P110" s="24"/>
      <c r="Q110" s="98" t="str">
        <f t="shared" si="34"/>
        <v/>
      </c>
      <c r="R110" s="124"/>
      <c r="S110" s="114" t="str">
        <f t="shared" si="25"/>
        <v/>
      </c>
      <c r="T110" s="121"/>
      <c r="U110" s="119"/>
      <c r="V110" s="119"/>
      <c r="W110" s="115"/>
      <c r="X110" s="115"/>
      <c r="Y110" s="121"/>
      <c r="Z110" s="114" t="str">
        <f t="shared" si="26"/>
        <v/>
      </c>
      <c r="AA110" s="114" t="str">
        <f t="shared" si="28"/>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5"/>
        <v/>
      </c>
      <c r="AW110" s="25"/>
      <c r="AY110" s="102" t="str">
        <f t="shared" si="24"/>
        <v/>
      </c>
    </row>
    <row r="111" spans="2:51" ht="12.75">
      <c r="B111" s="18" t="str">
        <f t="shared" si="27"/>
        <v/>
      </c>
      <c r="C111" s="4"/>
      <c r="D111" s="4"/>
      <c r="E111" s="4"/>
      <c r="G111" s="4" t="str">
        <f t="shared" si="31"/>
        <v/>
      </c>
      <c r="H111" s="97" t="str">
        <f t="shared" si="29"/>
        <v/>
      </c>
      <c r="I111" s="4" t="str">
        <f t="shared" si="32"/>
        <v/>
      </c>
      <c r="J111" s="4" t="str">
        <f t="shared" si="33"/>
        <v/>
      </c>
      <c r="K111" s="4"/>
      <c r="L111" s="4"/>
      <c r="M111" s="68"/>
      <c r="N111" s="70"/>
      <c r="O111" s="24"/>
      <c r="P111" s="24"/>
      <c r="Q111" s="98" t="str">
        <f t="shared" si="34"/>
        <v/>
      </c>
      <c r="R111" s="124"/>
      <c r="S111" s="114" t="str">
        <f t="shared" si="25"/>
        <v/>
      </c>
      <c r="T111" s="121"/>
      <c r="U111" s="119"/>
      <c r="V111" s="119"/>
      <c r="W111" s="115"/>
      <c r="X111" s="115"/>
      <c r="Y111" s="121"/>
      <c r="Z111" s="114" t="str">
        <f t="shared" si="26"/>
        <v/>
      </c>
      <c r="AA111" s="114" t="str">
        <f t="shared" si="28"/>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5"/>
        <v/>
      </c>
      <c r="AW111" s="25"/>
      <c r="AY111" s="102" t="str">
        <f t="shared" si="24"/>
        <v/>
      </c>
    </row>
    <row r="112" spans="2:51" ht="12.75">
      <c r="B112" s="18" t="str">
        <f t="shared" si="27"/>
        <v/>
      </c>
      <c r="C112" s="4"/>
      <c r="D112" s="4"/>
      <c r="E112" s="4"/>
      <c r="G112" s="4" t="str">
        <f t="shared" si="31"/>
        <v/>
      </c>
      <c r="H112" s="97" t="str">
        <f t="shared" si="29"/>
        <v/>
      </c>
      <c r="I112" s="4" t="str">
        <f t="shared" si="32"/>
        <v/>
      </c>
      <c r="J112" s="4" t="str">
        <f t="shared" si="33"/>
        <v/>
      </c>
      <c r="K112" s="4"/>
      <c r="L112" s="4"/>
      <c r="M112" s="68"/>
      <c r="N112" s="70"/>
      <c r="O112" s="24"/>
      <c r="P112" s="24"/>
      <c r="Q112" s="98" t="str">
        <f t="shared" si="34"/>
        <v/>
      </c>
      <c r="R112" s="124"/>
      <c r="S112" s="114" t="str">
        <f t="shared" si="25"/>
        <v/>
      </c>
      <c r="T112" s="121"/>
      <c r="U112" s="119"/>
      <c r="V112" s="119"/>
      <c r="W112" s="115"/>
      <c r="X112" s="115"/>
      <c r="Y112" s="121"/>
      <c r="Z112" s="114" t="str">
        <f t="shared" si="26"/>
        <v/>
      </c>
      <c r="AA112" s="114" t="str">
        <f t="shared" si="28"/>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5"/>
        <v/>
      </c>
      <c r="AW112" s="25"/>
      <c r="AY112" s="102" t="str">
        <f t="shared" si="24"/>
        <v/>
      </c>
    </row>
    <row r="113" spans="2:51" ht="12.75">
      <c r="B113" s="18" t="str">
        <f t="shared" si="27"/>
        <v/>
      </c>
      <c r="C113" s="4"/>
      <c r="D113" s="4"/>
      <c r="E113" s="4"/>
      <c r="G113" s="4" t="str">
        <f t="shared" si="31"/>
        <v/>
      </c>
      <c r="H113" s="97" t="str">
        <f t="shared" si="29"/>
        <v/>
      </c>
      <c r="I113" s="4" t="str">
        <f t="shared" si="32"/>
        <v/>
      </c>
      <c r="J113" s="4" t="str">
        <f t="shared" si="33"/>
        <v/>
      </c>
      <c r="K113" s="4"/>
      <c r="L113" s="4"/>
      <c r="M113" s="68"/>
      <c r="N113" s="70"/>
      <c r="O113" s="24"/>
      <c r="P113" s="24"/>
      <c r="Q113" s="98" t="str">
        <f t="shared" si="34"/>
        <v/>
      </c>
      <c r="R113" s="124"/>
      <c r="S113" s="114" t="str">
        <f t="shared" si="25"/>
        <v/>
      </c>
      <c r="T113" s="121"/>
      <c r="U113" s="119"/>
      <c r="V113" s="119"/>
      <c r="W113" s="115"/>
      <c r="X113" s="115"/>
      <c r="Y113" s="121"/>
      <c r="Z113" s="114" t="str">
        <f t="shared" si="26"/>
        <v/>
      </c>
      <c r="AA113" s="114" t="str">
        <f t="shared" si="28"/>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5"/>
        <v/>
      </c>
      <c r="AW113" s="25"/>
      <c r="AY113" s="102" t="str">
        <f t="shared" si="24"/>
        <v/>
      </c>
    </row>
    <row r="114" spans="2:51" ht="12.75">
      <c r="B114" s="18" t="str">
        <f t="shared" si="27"/>
        <v/>
      </c>
      <c r="C114" s="4"/>
      <c r="D114" s="4"/>
      <c r="E114" s="4"/>
      <c r="G114" s="4" t="str">
        <f t="shared" si="31"/>
        <v/>
      </c>
      <c r="H114" s="97" t="str">
        <f t="shared" si="29"/>
        <v/>
      </c>
      <c r="I114" s="4" t="str">
        <f t="shared" si="32"/>
        <v/>
      </c>
      <c r="J114" s="4" t="str">
        <f t="shared" si="33"/>
        <v/>
      </c>
      <c r="K114" s="4"/>
      <c r="L114" s="4"/>
      <c r="M114" s="68"/>
      <c r="N114" s="70"/>
      <c r="O114" s="24"/>
      <c r="P114" s="24"/>
      <c r="Q114" s="98" t="str">
        <f t="shared" si="34"/>
        <v/>
      </c>
      <c r="R114" s="124"/>
      <c r="S114" s="114" t="str">
        <f t="shared" si="25"/>
        <v/>
      </c>
      <c r="T114" s="121"/>
      <c r="U114" s="119"/>
      <c r="V114" s="119"/>
      <c r="W114" s="115"/>
      <c r="X114" s="115"/>
      <c r="Y114" s="121"/>
      <c r="Z114" s="114" t="str">
        <f t="shared" si="26"/>
        <v/>
      </c>
      <c r="AA114" s="114" t="str">
        <f t="shared" si="28"/>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5"/>
        <v/>
      </c>
      <c r="AW114" s="25"/>
      <c r="AY114" s="102" t="str">
        <f t="shared" si="24"/>
        <v/>
      </c>
    </row>
    <row r="115" spans="2:51" ht="12.75">
      <c r="B115" s="18" t="str">
        <f t="shared" si="27"/>
        <v/>
      </c>
      <c r="C115" s="4"/>
      <c r="D115" s="4"/>
      <c r="E115" s="4"/>
      <c r="G115" s="4" t="str">
        <f t="shared" si="31"/>
        <v/>
      </c>
      <c r="H115" s="97" t="str">
        <f t="shared" si="29"/>
        <v/>
      </c>
      <c r="I115" s="4" t="str">
        <f t="shared" si="32"/>
        <v/>
      </c>
      <c r="J115" s="4" t="str">
        <f t="shared" si="33"/>
        <v/>
      </c>
      <c r="K115" s="4"/>
      <c r="L115" s="4"/>
      <c r="M115" s="68"/>
      <c r="N115" s="70"/>
      <c r="O115" s="24"/>
      <c r="P115" s="24"/>
      <c r="Q115" s="98" t="str">
        <f t="shared" si="34"/>
        <v/>
      </c>
      <c r="R115" s="124"/>
      <c r="S115" s="114" t="str">
        <f t="shared" si="25"/>
        <v/>
      </c>
      <c r="T115" s="121"/>
      <c r="U115" s="119"/>
      <c r="V115" s="119"/>
      <c r="W115" s="115"/>
      <c r="X115" s="115"/>
      <c r="Y115" s="121"/>
      <c r="Z115" s="114" t="str">
        <f t="shared" si="26"/>
        <v/>
      </c>
      <c r="AA115" s="114" t="str">
        <f t="shared" si="28"/>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5"/>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ByIDUsr</v>
      </c>
      <c r="D118" s="21" t="str">
        <f>SUBSTITUTE(SUBSTITUTE(SUBSTITUTE(SUBSTITUTE(SUBSTITUTE(SUBSTITUTE(SUBSTITUTE(C118," ",""),".",""),"&amp;",""),"(",""),")",""),",",""),"/","")&amp;"_"&amp;TRIM(TEXT(C7,"###"))</f>
        <v>ByIDUsr_9019</v>
      </c>
      <c r="E118" s="7"/>
      <c r="S118" s="219" t="s">
        <v>747</v>
      </c>
      <c r="AV118" s="25" t="str">
        <f>+" CONSTRAINT ["&amp;D118&amp;"] PRIMARY KEY NONCLUSTERED "</f>
        <v xml:space="preserve"> CONSTRAINT [ByIDUsr_9019]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6">IFERROR(INDEX($G$16:$G$115,C120),"")</f>
        <v>IDUsr</v>
      </c>
      <c r="E120" s="9" t="s">
        <v>5</v>
      </c>
      <c r="G120" s="4" t="str">
        <f>CHAR(34)&amp;D120&amp;" LIKE "&amp;H120&amp;"%{0}%"&amp;H120&amp;CHAR(34)&amp;","</f>
        <v>"IDUsr LIKE '%{0}%'",</v>
      </c>
      <c r="H120" s="3" t="str">
        <f>IF(IFERROR(INDEX($I$16:$I$115,C120),"")="varchar","'","")</f>
        <v>'</v>
      </c>
      <c r="S120" s="218" t="str">
        <f ca="1">RIGHT(T2,1)&amp;V3&amp;MID(T2,2,1)&amp;V3&amp;MID(T2,5,1)&amp;LEFT(T2,1)&amp;C7</f>
        <v>SSSU9019</v>
      </c>
      <c r="T120" s="218" t="str">
        <f>+C8</f>
        <v>MainUsrs</v>
      </c>
      <c r="U120" s="218" t="str">
        <f>+D120</f>
        <v>IDUsr</v>
      </c>
      <c r="V120" s="182" t="str">
        <f>+C10</f>
        <v>01f518c9-c818-4e9f-85cb-6245ee1a2637</v>
      </c>
      <c r="AV120" s="25" t="str">
        <f t="shared" ref="AV120:AV126" si="37">+IF(D120="","","          ["&amp;D120&amp;"] "&amp;IF(TRIM(E120)="Ascending","ASC","DES")&amp;IF(D121="","",","))</f>
        <v xml:space="preserve">          [IDUsr]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23" t="s">
        <v>449</v>
      </c>
      <c r="AV122" s="25" t="str">
        <f t="shared" si="37"/>
        <v/>
      </c>
      <c r="AW122" s="26"/>
    </row>
    <row r="123" spans="2:51">
      <c r="B123" s="18" t="str">
        <f t="shared" si="38"/>
        <v/>
      </c>
      <c r="C123" s="9"/>
      <c r="D123" s="19" t="str">
        <f t="shared" si="36"/>
        <v/>
      </c>
      <c r="E123" s="9"/>
      <c r="G123" s="4"/>
      <c r="S123" s="516" t="s">
        <v>310</v>
      </c>
      <c r="T123" s="516" t="s">
        <v>664</v>
      </c>
      <c r="U123" s="516" t="s">
        <v>363</v>
      </c>
      <c r="V123" s="516" t="s">
        <v>354</v>
      </c>
      <c r="W123" s="516" t="s">
        <v>663</v>
      </c>
      <c r="X123" s="516" t="s">
        <v>356</v>
      </c>
      <c r="Y123" s="516" t="s">
        <v>396</v>
      </c>
      <c r="Z123" s="516" t="s">
        <v>366</v>
      </c>
      <c r="AV123" s="25" t="str">
        <f t="shared" si="37"/>
        <v/>
      </c>
      <c r="AW123" s="26"/>
    </row>
    <row r="124" spans="2:51">
      <c r="B124" s="18" t="str">
        <f t="shared" si="38"/>
        <v/>
      </c>
      <c r="C124" s="9"/>
      <c r="D124" s="19" t="str">
        <f t="shared" si="36"/>
        <v/>
      </c>
      <c r="E124" s="9"/>
      <c r="G124" s="4"/>
      <c r="S124" s="182" t="s">
        <v>749</v>
      </c>
      <c r="T124" s="532" t="s">
        <v>1</v>
      </c>
      <c r="U124" s="182" t="s">
        <v>4457</v>
      </c>
      <c r="V124" s="182" t="s">
        <v>3791</v>
      </c>
      <c r="W124" s="182" t="s">
        <v>4457</v>
      </c>
      <c r="X124" s="182" t="str">
        <f ca="1">"./"&amp;V2</f>
        <v>./SSSU9019.html</v>
      </c>
      <c r="Y124" s="182" t="str">
        <f ca="1">S120</f>
        <v>SSSU9019</v>
      </c>
      <c r="Z124" s="218" t="s">
        <v>831</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"01f518c9-c818-4e9f-85cb-6245ee1a2637",</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"MainUsrs",</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"User Setup, user info, user name, password, Rigths",</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"IDUsr,LGName,Pword,Description,Kright,Tkey,Active,Gright,Scopebase,Department,Division,Nickname,PictureLoc,email,telephone,otp",</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["IDUsr"],</v>
      </c>
      <c r="C137" s="102"/>
      <c r="D137" s="102"/>
      <c r="E137" s="102"/>
      <c r="F137" s="102"/>
      <c r="G137" s="102"/>
      <c r="H137" s="102"/>
      <c r="I137" s="102"/>
      <c r="J137" s="102"/>
      <c r="K137" s="102"/>
      <c r="L137" s="102"/>
      <c r="M137" s="102"/>
    </row>
    <row r="138" spans="2:49">
      <c r="B138" s="211" t="str">
        <f>REPT(" ",6)&amp;CHAR(34)&amp;"QueryStr"&amp;CHAR(34)&amp;": "&amp;G120</f>
        <v xml:space="preserve">      "QueryStr": "IDUsr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"8505e2be-22ae-43f8-8e23-d2e6d8ba064c",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3">
    <dataValidation type="list" showInputMessage="1" showErrorMessage="1" sqref="V16:V115" xr:uid="{7C98C6D9-116C-4142-B8B1-ED50F98C3C38}">
      <formula1>aFormat</formula1>
    </dataValidation>
    <dataValidation type="list" showInputMessage="1" showErrorMessage="1" sqref="U16:U115" xr:uid="{4A6FEC9B-FD3D-4D64-BEF8-C7E874AE35E3}">
      <formula1>aDataType</formula1>
    </dataValidation>
    <dataValidation type="list" showInputMessage="1" showErrorMessage="1" sqref="W16:X115 X2 V6:V7 AL11:AL12 T7" xr:uid="{493EE717-D4EC-401B-8C79-DC2FDB2E3590}">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DB7A232B-3325-437F-82CB-79E89FECD50B}">
          <x14:formula1>
            <xm:f>Variables!$B$22:$B$25</xm:f>
          </x14:formula1>
          <xm:sqref>E6</xm:sqref>
        </x14:dataValidation>
        <x14:dataValidation type="list" allowBlank="1" showInputMessage="1" showErrorMessage="1" xr:uid="{D355C8E3-F14D-4108-BB3A-9FA1DC1ADC20}">
          <x14:formula1>
            <xm:f>Variables!$E$17:$E$22</xm:f>
          </x14:formula1>
          <xm:sqref>C6</xm:sqref>
        </x14:dataValidation>
        <x14:dataValidation type="list" allowBlank="1" showInputMessage="1" showErrorMessage="1" xr:uid="{7736E8D2-6E3B-4215-AE1E-C7FDDDCCAC27}">
          <x14:formula1>
            <xm:f>Variables!$I$28:$I$35</xm:f>
          </x14:formula1>
          <xm:sqref>T6</xm:sqref>
        </x14:dataValidation>
        <x14:dataValidation type="list" allowBlank="1" showInputMessage="1" showErrorMessage="1" xr:uid="{C622FBE9-3A37-437B-9DB0-50FD758268C8}">
          <x14:formula1>
            <xm:f>Variables!$G$6:$G$8</xm:f>
          </x14:formula1>
          <xm:sqref>T5</xm:sqref>
        </x14:dataValidation>
        <x14:dataValidation type="list" allowBlank="1" showInputMessage="1" showErrorMessage="1" xr:uid="{7C2055A6-8AEF-46FB-8709-FF6999F82A33}">
          <x14:formula1>
            <xm:f>Variables!$G$12:$G$14</xm:f>
          </x14:formula1>
          <xm:sqref>AA16:AA115</xm:sqref>
        </x14:dataValidation>
        <x14:dataValidation type="list" showInputMessage="1" showErrorMessage="1" xr:uid="{58253D4F-38A8-415A-8E92-2CD0AA046CAD}">
          <x14:formula1>
            <xm:f>Variables!$G$17:$G$22</xm:f>
          </x14:formula1>
          <xm:sqref>T8:T10</xm:sqref>
        </x14:dataValidation>
        <x14:dataValidation type="list" allowBlank="1" showInputMessage="1" showErrorMessage="1" xr:uid="{79A60295-1D76-4FAE-BDA1-79AF7971C8C3}">
          <x14:formula1>
            <xm:f>Variables!E$28:E$34</xm:f>
          </x14:formula1>
          <xm:sqref>AJ16:AJ115</xm:sqref>
        </x14:dataValidation>
        <x14:dataValidation type="list" allowBlank="1" showInputMessage="1" showErrorMessage="1" xr:uid="{7F99B286-FA66-4143-8A52-3732A1EB5C1C}">
          <x14:formula1>
            <xm:f>Variables!E$28:E$34</xm:f>
          </x14:formula1>
          <xm:sqref>AM16:AM115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BFF50-4395-4133-85F5-B7162404A806}">
  <sheetPr codeName="Sheet39">
    <tabColor rgb="FFFFC000"/>
  </sheetPr>
  <dimension ref="B1:AY174"/>
  <sheetViews>
    <sheetView showGridLines="0" workbookViewId="0">
      <pane xSplit="6" ySplit="15" topLeftCell="M108"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Limitation</v>
      </c>
      <c r="U2" s="197" t="s">
        <v>718</v>
      </c>
      <c r="V2" s="183" t="str">
        <f ca="1">UPPER(RIGHT(T2,1)&amp;V3&amp;MID(T2,2,1)&amp;V3&amp;MID(T2,5,1)&amp;LEFT(T2,1)&amp;C7)&amp;".html"</f>
        <v>NITL901232.html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"Expenses Limit for each Employee, Fleet Card, Medical, Travel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901232</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1266</v>
      </c>
      <c r="D8" s="167" t="s">
        <v>702</v>
      </c>
      <c r="E8" s="15" t="s">
        <v>4509</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2212</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EmpID,EmpName,EmpDept,EmpPosition,ExpGroupCode,ExpGroupDesc,ExpCode,ExpDesc,RefNo01,RefNo02,RefNo03,RefNo04,RefDesc,LimitedPerTime,MonthlyLimited,TotalLimited,ApproverID,ApproverName,ApproverEmail,HRApproverID,HRApproverName,HRApproverEmail,FAApproverID,FAApproverName,FAApproverEmail,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http://wikran-w10:8081/pythonLT/A75FCC75-8FB6-4460-B3F6-7070B4437930/ce78be28-a7d7-48ca-be8d-6e55a3568c2f/all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27</v>
      </c>
      <c r="D14" s="3" t="s">
        <v>412</v>
      </c>
      <c r="E14" s="3">
        <f>+C14+15</f>
        <v>42</v>
      </c>
      <c r="G14" s="14" t="s">
        <v>22</v>
      </c>
      <c r="H14" s="107">
        <f>IF(IFERROR(FIND("varchar",E22),0)&gt;0,IF(D22&gt;8000,"max",D22),"")</f>
        <v>100</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[dbo].[Limitation](</v>
      </c>
      <c r="AW15" s="25"/>
      <c r="AY15" s="102" t="str">
        <f>+"CREATE TABLE "&amp;TRIM(C8)&amp;" ("</f>
        <v>CREATE TABLE Limitation (</v>
      </c>
    </row>
    <row r="16" spans="2:51" ht="12.75">
      <c r="B16" s="18">
        <f>IF(C16=0,"",1)</f>
        <v>1</v>
      </c>
      <c r="C16" s="4" t="s">
        <v>1270</v>
      </c>
      <c r="D16" s="4">
        <v>15</v>
      </c>
      <c r="E16" s="4" t="s">
        <v>11</v>
      </c>
      <c r="G16" s="4" t="str">
        <f t="shared" ref="G16:G32" si="0">SUBSTITUTE(SUBSTITUTE(SUBSTITUTE(SUBSTITUTE(SUBSTITUTE(SUBSTITUTE(SUBSTITUTE(SUBSTITUTE(SUBSTITUTE(C16," ",""),".",""),"#","No"),"%",""),"(",""),"*",""),"-",""),"/",""),")","")</f>
        <v>IDNO</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1270</v>
      </c>
      <c r="L16" s="4"/>
      <c r="M16" s="68">
        <v>1</v>
      </c>
      <c r="N16" s="70"/>
      <c r="O16" s="24"/>
      <c r="P16" s="24"/>
      <c r="Q16" s="98">
        <f t="shared" ref="Q16:Q45" si="4">IF(M16=0,"",ROW())</f>
        <v>16</v>
      </c>
      <c r="R16" s="124"/>
      <c r="S16" s="114" t="str">
        <f>IF(K16=0,"",K16)</f>
        <v>IDNO</v>
      </c>
      <c r="T16" s="121"/>
      <c r="U16" s="119"/>
      <c r="V16" s="400"/>
      <c r="W16" s="115"/>
      <c r="X16" s="115" t="s">
        <v>334</v>
      </c>
      <c r="Y16" s="121"/>
      <c r="Z16" s="114" t="str">
        <f t="shared" ref="Z16:Z36"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IDNO,</v>
      </c>
      <c r="AV16" s="25" t="str">
        <f t="shared" ref="AV16:AV35" si="8">IF(G16="","",+"          ["&amp;TRIM(G16)&amp;"] ["&amp;TRIM(I16)&amp;"]"&amp;IF(H16="","","("&amp;H16&amp;")")&amp;" "&amp;TRIM(J16)&amp;IF(G17="","",","))</f>
        <v xml:space="preserve">          [IDNO] [varchar](15) NOT NULL,</v>
      </c>
      <c r="AW16" s="25"/>
      <c r="AY16" s="102" t="str">
        <f t="shared" ref="AY16:AY79" si="9">IF(G16="",IF(OR(AY15=");",AY15=""),"",");"),+"          "&amp;TRIM(G16)&amp;" "&amp;UPPER(TRIM(I16))&amp;IF(H16="",""," ("&amp;H16&amp;")")&amp;" "&amp;IF(TRIM(J16)="NOT NULL","PRIMARY KEY UNIQUE NOT NULL",TRIM(J16))&amp;IF(G17="","",","))</f>
        <v xml:space="preserve">          IDNO VARCHAR (15) PRIMARY KEY UNIQUE NOT NULL,</v>
      </c>
    </row>
    <row r="17" spans="2:51" ht="12.75">
      <c r="B17" s="18">
        <f>IF(C17=0,"",+B16+1)</f>
        <v>2</v>
      </c>
      <c r="C17" s="4" t="s">
        <v>2171</v>
      </c>
      <c r="D17" s="4">
        <v>50</v>
      </c>
      <c r="E17" s="4" t="s">
        <v>11</v>
      </c>
      <c r="G17" s="4" t="str">
        <f t="shared" si="0"/>
        <v>EmpID</v>
      </c>
      <c r="H17" s="97">
        <f t="shared" si="1"/>
        <v>50</v>
      </c>
      <c r="I17" s="4" t="str">
        <f t="shared" si="2"/>
        <v>varchar</v>
      </c>
      <c r="J17" s="4" t="str">
        <f t="shared" si="3"/>
        <v xml:space="preserve"> NULL</v>
      </c>
      <c r="K17" s="114" t="s">
        <v>1363</v>
      </c>
      <c r="L17" s="4"/>
      <c r="M17" s="68">
        <v>2</v>
      </c>
      <c r="N17" s="70"/>
      <c r="O17" s="24"/>
      <c r="P17" s="24"/>
      <c r="Q17" s="98">
        <f t="shared" si="4"/>
        <v>17</v>
      </c>
      <c r="R17" s="124"/>
      <c r="S17" s="114" t="str">
        <f t="shared" ref="S17:S80" si="10">IF(K17=0,"",K17)</f>
        <v>Employee ID</v>
      </c>
      <c r="T17" s="121">
        <v>1</v>
      </c>
      <c r="U17" s="119"/>
      <c r="V17" s="400"/>
      <c r="W17" s="115" t="s">
        <v>345</v>
      </c>
      <c r="X17" s="115"/>
      <c r="Y17" s="121"/>
      <c r="Z17" s="114" t="str">
        <f t="shared" si="5"/>
        <v/>
      </c>
      <c r="AA17" s="114" t="str">
        <f>IF($C$120=B17,"asc","")</f>
        <v/>
      </c>
      <c r="AB17" s="182"/>
      <c r="AC17" s="255"/>
      <c r="AD17" s="255"/>
      <c r="AE17" s="255"/>
      <c r="AF17" s="255"/>
      <c r="AG17" s="255"/>
      <c r="AH17" s="255"/>
      <c r="AI17" s="255"/>
      <c r="AJ17" s="255"/>
      <c r="AK17" s="255"/>
      <c r="AL17" s="255"/>
      <c r="AM17" s="255" t="s">
        <v>763</v>
      </c>
      <c r="AN17" s="255"/>
      <c r="AO17" s="255"/>
      <c r="AP17" s="112"/>
      <c r="AQ17" s="112"/>
      <c r="AR17" s="112" t="str">
        <f t="shared" si="6"/>
        <v/>
      </c>
      <c r="AS17" s="112" t="str">
        <f t="shared" si="6"/>
        <v/>
      </c>
      <c r="AT17" s="4" t="str">
        <f t="shared" si="7"/>
        <v>EmpID,</v>
      </c>
      <c r="AV17" s="25" t="str">
        <f t="shared" si="8"/>
        <v xml:space="preserve">          [EmpID] [varchar](50) NULL,</v>
      </c>
      <c r="AW17" s="25"/>
      <c r="AY17" s="102" t="str">
        <f t="shared" si="9"/>
        <v xml:space="preserve">          EmpID VARCHAR (50) NULL,</v>
      </c>
    </row>
    <row r="18" spans="2:51" ht="12.75">
      <c r="B18" s="18">
        <f t="shared" ref="B18:B81" si="11">IF(C18=0,"",+B17+1)</f>
        <v>3</v>
      </c>
      <c r="C18" s="4" t="s">
        <v>2170</v>
      </c>
      <c r="D18" s="4">
        <v>200</v>
      </c>
      <c r="E18" s="4" t="s">
        <v>11</v>
      </c>
      <c r="G18" s="4" t="str">
        <f t="shared" si="0"/>
        <v>EmpName</v>
      </c>
      <c r="H18" s="97">
        <f t="shared" si="1"/>
        <v>200</v>
      </c>
      <c r="I18" s="4" t="str">
        <f t="shared" si="2"/>
        <v>varchar</v>
      </c>
      <c r="J18" s="4" t="str">
        <f t="shared" si="3"/>
        <v xml:space="preserve"> NULL</v>
      </c>
      <c r="K18" s="114" t="s">
        <v>1364</v>
      </c>
      <c r="L18" s="4"/>
      <c r="M18" s="68">
        <v>3</v>
      </c>
      <c r="N18" s="70"/>
      <c r="O18" s="24"/>
      <c r="P18" s="24"/>
      <c r="Q18" s="98">
        <f t="shared" si="4"/>
        <v>18</v>
      </c>
      <c r="R18" s="124"/>
      <c r="S18" s="114" t="str">
        <f t="shared" si="10"/>
        <v>Employee Name</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EmpName,</v>
      </c>
      <c r="AV18" s="25" t="str">
        <f t="shared" si="8"/>
        <v xml:space="preserve">          [EmpName] [varchar](200) NULL,</v>
      </c>
      <c r="AW18" s="25"/>
      <c r="AY18" s="102" t="str">
        <f t="shared" si="9"/>
        <v xml:space="preserve">          EmpName VARCHAR (200) NULL,</v>
      </c>
    </row>
    <row r="19" spans="2:51" ht="12.75">
      <c r="B19" s="18">
        <f t="shared" si="11"/>
        <v>4</v>
      </c>
      <c r="C19" s="4" t="s">
        <v>2172</v>
      </c>
      <c r="D19" s="4">
        <v>100</v>
      </c>
      <c r="E19" s="4" t="s">
        <v>11</v>
      </c>
      <c r="G19" s="4" t="str">
        <f t="shared" si="0"/>
        <v>EmpDept</v>
      </c>
      <c r="H19" s="97">
        <f t="shared" si="1"/>
        <v>100</v>
      </c>
      <c r="I19" s="4" t="str">
        <f t="shared" si="2"/>
        <v>varchar</v>
      </c>
      <c r="J19" s="4" t="str">
        <f t="shared" si="3"/>
        <v xml:space="preserve"> NULL</v>
      </c>
      <c r="K19" s="114" t="s">
        <v>2214</v>
      </c>
      <c r="L19" s="4"/>
      <c r="M19" s="68">
        <v>9001</v>
      </c>
      <c r="N19" s="70"/>
      <c r="O19" s="24"/>
      <c r="P19" s="24"/>
      <c r="Q19" s="98">
        <f t="shared" si="4"/>
        <v>19</v>
      </c>
      <c r="R19" s="124"/>
      <c r="S19" s="114" t="str">
        <f t="shared" si="10"/>
        <v>Employee Department</v>
      </c>
      <c r="T19" s="121"/>
      <c r="U19" s="119"/>
      <c r="V19" s="400"/>
      <c r="W19" s="115"/>
      <c r="X19" s="115"/>
      <c r="Y19" s="121"/>
      <c r="Z19" s="114" t="str">
        <f t="shared" si="5"/>
        <v>false</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EmpDept,</v>
      </c>
      <c r="AV19" s="25" t="str">
        <f t="shared" si="8"/>
        <v xml:space="preserve">          [EmpDept] [varchar](100) NULL,</v>
      </c>
      <c r="AW19" s="25"/>
      <c r="AY19" s="102" t="str">
        <f t="shared" si="9"/>
        <v xml:space="preserve">          EmpDept VARCHAR (100) NULL,</v>
      </c>
    </row>
    <row r="20" spans="2:51" ht="12.75">
      <c r="B20" s="18">
        <f t="shared" si="11"/>
        <v>5</v>
      </c>
      <c r="C20" s="4" t="s">
        <v>2173</v>
      </c>
      <c r="D20" s="4">
        <v>200</v>
      </c>
      <c r="E20" s="4" t="s">
        <v>11</v>
      </c>
      <c r="G20" s="4" t="str">
        <f t="shared" si="0"/>
        <v>EmpPosition</v>
      </c>
      <c r="H20" s="97">
        <f t="shared" si="1"/>
        <v>200</v>
      </c>
      <c r="I20" s="4" t="str">
        <f t="shared" si="2"/>
        <v>varchar</v>
      </c>
      <c r="J20" s="4" t="str">
        <f t="shared" si="3"/>
        <v xml:space="preserve"> NULL</v>
      </c>
      <c r="K20" s="114" t="s">
        <v>2213</v>
      </c>
      <c r="L20" s="4"/>
      <c r="M20" s="68">
        <v>9001</v>
      </c>
      <c r="N20" s="70"/>
      <c r="O20" s="24"/>
      <c r="P20" s="24"/>
      <c r="Q20" s="98">
        <f t="shared" si="4"/>
        <v>20</v>
      </c>
      <c r="R20" s="124"/>
      <c r="S20" s="114" t="str">
        <f t="shared" si="10"/>
        <v>Employee Position</v>
      </c>
      <c r="T20" s="121"/>
      <c r="U20" s="119"/>
      <c r="V20" s="400"/>
      <c r="W20" s="115"/>
      <c r="X20" s="115"/>
      <c r="Y20" s="121"/>
      <c r="Z20" s="114" t="str">
        <f t="shared" si="5"/>
        <v>false</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EmpPosition,</v>
      </c>
      <c r="AV20" s="25" t="str">
        <f t="shared" si="8"/>
        <v xml:space="preserve">          [EmpPosition] [varchar](200) NULL,</v>
      </c>
      <c r="AW20" s="25"/>
      <c r="AY20" s="102" t="str">
        <f t="shared" si="9"/>
        <v xml:space="preserve">          EmpPosition VARCHAR (200) NULL,</v>
      </c>
    </row>
    <row r="21" spans="2:51" ht="12.75">
      <c r="B21" s="18">
        <f t="shared" si="11"/>
        <v>6</v>
      </c>
      <c r="C21" s="4" t="s">
        <v>2137</v>
      </c>
      <c r="D21" s="4">
        <v>20</v>
      </c>
      <c r="E21" s="4" t="s">
        <v>11</v>
      </c>
      <c r="G21" s="4" t="str">
        <f t="shared" si="0"/>
        <v>ExpGroupCode</v>
      </c>
      <c r="H21" s="97">
        <f t="shared" si="1"/>
        <v>20</v>
      </c>
      <c r="I21" s="4" t="str">
        <f t="shared" si="2"/>
        <v>varchar</v>
      </c>
      <c r="J21" s="4" t="str">
        <f t="shared" si="3"/>
        <v xml:space="preserve"> NULL</v>
      </c>
      <c r="K21" s="114" t="s">
        <v>2192</v>
      </c>
      <c r="L21" s="4"/>
      <c r="M21" s="68">
        <v>4</v>
      </c>
      <c r="N21" s="70"/>
      <c r="O21" s="24"/>
      <c r="P21" s="24"/>
      <c r="Q21" s="98">
        <f t="shared" si="4"/>
        <v>21</v>
      </c>
      <c r="R21" s="124"/>
      <c r="S21" s="114" t="str">
        <f t="shared" si="10"/>
        <v>Expenses Group Code</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ExpGroupCode,</v>
      </c>
      <c r="AV21" s="25" t="str">
        <f t="shared" si="8"/>
        <v xml:space="preserve">          [ExpGroupCode] [varchar](20) NULL,</v>
      </c>
      <c r="AW21" s="25"/>
      <c r="AY21" s="102" t="str">
        <f t="shared" si="9"/>
        <v xml:space="preserve">          ExpGroupCode VARCHAR (20) NULL,</v>
      </c>
    </row>
    <row r="22" spans="2:51" ht="12.75">
      <c r="B22" s="18">
        <f t="shared" si="11"/>
        <v>7</v>
      </c>
      <c r="C22" s="4" t="s">
        <v>2103</v>
      </c>
      <c r="D22" s="4">
        <v>100</v>
      </c>
      <c r="E22" s="4" t="s">
        <v>11</v>
      </c>
      <c r="G22" s="4" t="str">
        <f t="shared" si="0"/>
        <v>ExpGroupDesc</v>
      </c>
      <c r="H22" s="97">
        <f>IF(IFERROR(FIND("varchar",E22),0)&gt;0,IF(D22&gt;8000,"max",D22),"")</f>
        <v>100</v>
      </c>
      <c r="I22" s="4" t="str">
        <f t="shared" si="2"/>
        <v>varchar</v>
      </c>
      <c r="J22" s="4" t="str">
        <f t="shared" si="3"/>
        <v xml:space="preserve"> NULL</v>
      </c>
      <c r="K22" s="114" t="s">
        <v>2215</v>
      </c>
      <c r="L22" s="4"/>
      <c r="M22" s="68">
        <v>5</v>
      </c>
      <c r="N22" s="70"/>
      <c r="O22" s="24"/>
      <c r="P22" s="24"/>
      <c r="Q22" s="98">
        <f t="shared" si="4"/>
        <v>22</v>
      </c>
      <c r="R22" s="124"/>
      <c r="S22" s="114" t="str">
        <f t="shared" si="10"/>
        <v>Expenses Group Desc</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ExpGroupDesc,</v>
      </c>
      <c r="AV22" s="25" t="str">
        <f t="shared" si="8"/>
        <v xml:space="preserve">          [ExpGroupDesc] [varchar](100) NULL,</v>
      </c>
      <c r="AW22" s="25"/>
      <c r="AY22" s="102" t="str">
        <f t="shared" si="9"/>
        <v xml:space="preserve">          ExpGroupDesc VARCHAR (100) NULL,</v>
      </c>
    </row>
    <row r="23" spans="2:51" ht="12.75">
      <c r="B23" s="18">
        <f t="shared" si="11"/>
        <v>8</v>
      </c>
      <c r="C23" s="4" t="s">
        <v>1268</v>
      </c>
      <c r="D23" s="4">
        <v>15</v>
      </c>
      <c r="E23" s="4" t="s">
        <v>11</v>
      </c>
      <c r="G23" s="4" t="str">
        <f t="shared" si="0"/>
        <v>ExpCode</v>
      </c>
      <c r="H23" s="97">
        <f t="shared" ref="H23:H86" si="13">IF(IFERROR(FIND("varchar",E23),0)&gt;0,IF(D23&gt;8000,"max",D23),"")</f>
        <v>15</v>
      </c>
      <c r="I23" s="4" t="str">
        <f t="shared" si="2"/>
        <v>varchar</v>
      </c>
      <c r="J23" s="4" t="str">
        <f t="shared" si="3"/>
        <v xml:space="preserve"> NULL</v>
      </c>
      <c r="K23" s="114" t="s">
        <v>1122</v>
      </c>
      <c r="L23" s="4"/>
      <c r="M23" s="68">
        <v>9001</v>
      </c>
      <c r="N23" s="70"/>
      <c r="O23" s="24"/>
      <c r="P23" s="24"/>
      <c r="Q23" s="98">
        <f t="shared" si="4"/>
        <v>23</v>
      </c>
      <c r="R23" s="124"/>
      <c r="S23" s="114" t="str">
        <f t="shared" si="10"/>
        <v>Expenses Code</v>
      </c>
      <c r="T23" s="121"/>
      <c r="U23" s="119"/>
      <c r="V23" s="400"/>
      <c r="W23" s="115"/>
      <c r="X23" s="115"/>
      <c r="Y23" s="121"/>
      <c r="Z23" s="114" t="str">
        <f t="shared" si="5"/>
        <v>false</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ExpCode,</v>
      </c>
      <c r="AV23" s="25" t="str">
        <f t="shared" si="8"/>
        <v xml:space="preserve">          [ExpCode] [varchar](15) NULL,</v>
      </c>
      <c r="AW23" s="25"/>
      <c r="AY23" s="102" t="str">
        <f t="shared" si="9"/>
        <v xml:space="preserve">          ExpCode VARCHAR (15) NULL,</v>
      </c>
    </row>
    <row r="24" spans="2:51" ht="12.75">
      <c r="B24" s="18">
        <f t="shared" si="11"/>
        <v>9</v>
      </c>
      <c r="C24" s="4" t="s">
        <v>1269</v>
      </c>
      <c r="D24" s="4">
        <v>200</v>
      </c>
      <c r="E24" s="4" t="s">
        <v>11</v>
      </c>
      <c r="G24" s="4" t="str">
        <f t="shared" si="0"/>
        <v>ExpDesc</v>
      </c>
      <c r="H24" s="97">
        <f t="shared" si="13"/>
        <v>200</v>
      </c>
      <c r="I24" s="4" t="str">
        <f t="shared" si="2"/>
        <v>varchar</v>
      </c>
      <c r="J24" s="4" t="str">
        <f t="shared" si="3"/>
        <v xml:space="preserve"> NULL</v>
      </c>
      <c r="K24" s="114" t="s">
        <v>1365</v>
      </c>
      <c r="L24" s="4"/>
      <c r="M24" s="68">
        <v>9001</v>
      </c>
      <c r="N24" s="70"/>
      <c r="O24" s="24"/>
      <c r="P24" s="24"/>
      <c r="Q24" s="98">
        <f t="shared" si="4"/>
        <v>24</v>
      </c>
      <c r="R24" s="124"/>
      <c r="S24" s="114" t="str">
        <f t="shared" si="10"/>
        <v>Expenses Description</v>
      </c>
      <c r="T24" s="121"/>
      <c r="U24" s="119"/>
      <c r="V24" s="400"/>
      <c r="W24" s="115"/>
      <c r="X24" s="115"/>
      <c r="Y24" s="121"/>
      <c r="Z24" s="114" t="str">
        <f t="shared" si="5"/>
        <v>false</v>
      </c>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ExpDesc,</v>
      </c>
      <c r="AV24" s="25" t="str">
        <f t="shared" si="8"/>
        <v xml:space="preserve">          [ExpDesc] [varchar](200) NULL,</v>
      </c>
      <c r="AW24" s="25"/>
      <c r="AY24" s="102" t="str">
        <f t="shared" si="9"/>
        <v xml:space="preserve">          ExpDesc VARCHAR (200) NULL,</v>
      </c>
    </row>
    <row r="25" spans="2:51" ht="12.75">
      <c r="B25" s="18">
        <f t="shared" si="11"/>
        <v>10</v>
      </c>
      <c r="C25" s="4" t="s">
        <v>2095</v>
      </c>
      <c r="D25" s="4">
        <v>100</v>
      </c>
      <c r="E25" s="4" t="s">
        <v>11</v>
      </c>
      <c r="G25" s="4" t="str">
        <f t="shared" si="0"/>
        <v>RefNo01</v>
      </c>
      <c r="H25" s="97">
        <f t="shared" si="13"/>
        <v>100</v>
      </c>
      <c r="I25" s="4" t="str">
        <f t="shared" si="2"/>
        <v>varchar</v>
      </c>
      <c r="J25" s="4" t="str">
        <f t="shared" si="3"/>
        <v xml:space="preserve"> NULL</v>
      </c>
      <c r="K25" s="114" t="s">
        <v>2216</v>
      </c>
      <c r="L25" s="4"/>
      <c r="M25" s="68">
        <v>9001</v>
      </c>
      <c r="N25" s="70"/>
      <c r="O25" s="24"/>
      <c r="P25" s="24"/>
      <c r="Q25" s="98">
        <f t="shared" si="4"/>
        <v>25</v>
      </c>
      <c r="R25" s="124"/>
      <c r="S25" s="114" t="str">
        <f t="shared" si="10"/>
        <v>Ref No 01</v>
      </c>
      <c r="T25" s="121"/>
      <c r="U25" s="119"/>
      <c r="V25" s="400"/>
      <c r="W25" s="115"/>
      <c r="X25" s="115"/>
      <c r="Y25" s="121"/>
      <c r="Z25" s="114" t="str">
        <f t="shared" si="5"/>
        <v>false</v>
      </c>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RefNo01,</v>
      </c>
      <c r="AV25" s="25" t="str">
        <f t="shared" si="8"/>
        <v xml:space="preserve">          [RefNo01] [varchar](100) NULL,</v>
      </c>
      <c r="AW25" s="25"/>
      <c r="AY25" s="102" t="str">
        <f t="shared" si="9"/>
        <v xml:space="preserve">          RefNo01 VARCHAR (100) NULL,</v>
      </c>
    </row>
    <row r="26" spans="2:51" ht="12.75">
      <c r="B26" s="18">
        <f t="shared" si="11"/>
        <v>11</v>
      </c>
      <c r="C26" s="4" t="s">
        <v>2092</v>
      </c>
      <c r="D26" s="4">
        <v>100</v>
      </c>
      <c r="E26" s="4" t="s">
        <v>11</v>
      </c>
      <c r="G26" s="4" t="str">
        <f t="shared" si="0"/>
        <v>RefNo02</v>
      </c>
      <c r="H26" s="97">
        <f t="shared" si="13"/>
        <v>100</v>
      </c>
      <c r="I26" s="4" t="str">
        <f t="shared" si="2"/>
        <v>varchar</v>
      </c>
      <c r="J26" s="4" t="str">
        <f t="shared" si="3"/>
        <v xml:space="preserve"> NULL</v>
      </c>
      <c r="K26" s="114" t="s">
        <v>2217</v>
      </c>
      <c r="L26" s="4"/>
      <c r="M26" s="68">
        <v>9001</v>
      </c>
      <c r="N26" s="70"/>
      <c r="O26" s="24"/>
      <c r="P26" s="24"/>
      <c r="Q26" s="98">
        <f t="shared" si="4"/>
        <v>26</v>
      </c>
      <c r="R26" s="124"/>
      <c r="S26" s="114" t="str">
        <f t="shared" si="10"/>
        <v>Ref No 02</v>
      </c>
      <c r="T26" s="121"/>
      <c r="U26" s="119"/>
      <c r="V26" s="400"/>
      <c r="W26" s="115"/>
      <c r="X26" s="115"/>
      <c r="Y26" s="121"/>
      <c r="Z26" s="114" t="str">
        <f t="shared" si="5"/>
        <v>false</v>
      </c>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RefNo02,</v>
      </c>
      <c r="AV26" s="25" t="str">
        <f t="shared" si="8"/>
        <v xml:space="preserve">          [RefNo02] [varchar](100) NULL,</v>
      </c>
      <c r="AW26" s="25"/>
      <c r="AY26" s="102" t="str">
        <f t="shared" si="9"/>
        <v xml:space="preserve">          RefNo02 VARCHAR (100) NULL,</v>
      </c>
    </row>
    <row r="27" spans="2:51" ht="12.75">
      <c r="B27" s="18">
        <f t="shared" si="11"/>
        <v>12</v>
      </c>
      <c r="C27" s="4" t="s">
        <v>2093</v>
      </c>
      <c r="D27" s="4">
        <v>100</v>
      </c>
      <c r="E27" s="4" t="s">
        <v>11</v>
      </c>
      <c r="G27" s="4" t="str">
        <f t="shared" si="0"/>
        <v>RefNo03</v>
      </c>
      <c r="H27" s="97">
        <f t="shared" si="13"/>
        <v>100</v>
      </c>
      <c r="I27" s="4" t="str">
        <f t="shared" si="2"/>
        <v>varchar</v>
      </c>
      <c r="J27" s="4" t="str">
        <f t="shared" si="3"/>
        <v xml:space="preserve"> NULL</v>
      </c>
      <c r="K27" s="114" t="s">
        <v>2218</v>
      </c>
      <c r="L27" s="4"/>
      <c r="M27" s="68">
        <v>9001</v>
      </c>
      <c r="N27" s="70"/>
      <c r="O27" s="24"/>
      <c r="P27" s="24"/>
      <c r="Q27" s="98">
        <f t="shared" si="4"/>
        <v>27</v>
      </c>
      <c r="R27" s="124"/>
      <c r="S27" s="114" t="str">
        <f t="shared" si="10"/>
        <v>Ref No 03</v>
      </c>
      <c r="T27" s="121"/>
      <c r="U27" s="119"/>
      <c r="V27" s="400"/>
      <c r="W27" s="115"/>
      <c r="X27" s="115"/>
      <c r="Y27" s="121"/>
      <c r="Z27" s="114" t="str">
        <f t="shared" si="5"/>
        <v>false</v>
      </c>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RefNo03,</v>
      </c>
      <c r="AV27" s="25" t="str">
        <f t="shared" si="8"/>
        <v xml:space="preserve">          [RefNo03] [varchar](100) NULL,</v>
      </c>
      <c r="AW27" s="25"/>
      <c r="AY27" s="102" t="str">
        <f t="shared" si="9"/>
        <v xml:space="preserve">          RefNo03 VARCHAR (100) NULL,</v>
      </c>
    </row>
    <row r="28" spans="2:51" ht="12.75">
      <c r="B28" s="18">
        <f t="shared" si="11"/>
        <v>13</v>
      </c>
      <c r="C28" s="4" t="s">
        <v>2096</v>
      </c>
      <c r="D28" s="4">
        <v>100</v>
      </c>
      <c r="E28" s="4" t="s">
        <v>11</v>
      </c>
      <c r="G28" s="4" t="str">
        <f t="shared" si="0"/>
        <v>RefNo04</v>
      </c>
      <c r="H28" s="97">
        <f t="shared" si="13"/>
        <v>100</v>
      </c>
      <c r="I28" s="4" t="str">
        <f t="shared" si="2"/>
        <v>varchar</v>
      </c>
      <c r="J28" s="4" t="str">
        <f t="shared" si="3"/>
        <v xml:space="preserve"> NULL</v>
      </c>
      <c r="K28" s="114" t="s">
        <v>2219</v>
      </c>
      <c r="L28" s="4"/>
      <c r="M28" s="68">
        <v>9001</v>
      </c>
      <c r="N28" s="70"/>
      <c r="O28" s="24"/>
      <c r="P28" s="24"/>
      <c r="Q28" s="98">
        <f t="shared" si="4"/>
        <v>28</v>
      </c>
      <c r="R28" s="124"/>
      <c r="S28" s="114" t="str">
        <f t="shared" si="10"/>
        <v>Ref No 04</v>
      </c>
      <c r="T28" s="121"/>
      <c r="U28" s="119"/>
      <c r="V28" s="400"/>
      <c r="W28" s="115"/>
      <c r="X28" s="115"/>
      <c r="Y28" s="121"/>
      <c r="Z28" s="114" t="str">
        <f t="shared" si="5"/>
        <v>false</v>
      </c>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RefNo04,</v>
      </c>
      <c r="AV28" s="25" t="str">
        <f t="shared" si="8"/>
        <v xml:space="preserve">          [RefNo04] [varchar](100) NULL,</v>
      </c>
      <c r="AW28" s="25"/>
      <c r="AY28" s="102" t="str">
        <f t="shared" si="9"/>
        <v xml:space="preserve">          RefNo04 VARCHAR (100) NULL,</v>
      </c>
    </row>
    <row r="29" spans="2:51" ht="12.75">
      <c r="B29" s="18">
        <f t="shared" si="11"/>
        <v>14</v>
      </c>
      <c r="C29" s="4" t="s">
        <v>1271</v>
      </c>
      <c r="D29" s="4">
        <v>500</v>
      </c>
      <c r="E29" s="4" t="s">
        <v>11</v>
      </c>
      <c r="G29" s="4" t="str">
        <f t="shared" si="0"/>
        <v>RefDesc</v>
      </c>
      <c r="H29" s="97">
        <f t="shared" si="13"/>
        <v>500</v>
      </c>
      <c r="I29" s="4" t="str">
        <f t="shared" si="2"/>
        <v>varchar</v>
      </c>
      <c r="J29" s="4" t="str">
        <f t="shared" si="3"/>
        <v xml:space="preserve"> NULL</v>
      </c>
      <c r="K29" s="114" t="s">
        <v>54</v>
      </c>
      <c r="L29" s="4"/>
      <c r="M29" s="68">
        <v>9001</v>
      </c>
      <c r="N29" s="70"/>
      <c r="O29" s="24"/>
      <c r="P29" s="24"/>
      <c r="Q29" s="98">
        <f t="shared" si="4"/>
        <v>29</v>
      </c>
      <c r="R29" s="124"/>
      <c r="S29" s="114" t="str">
        <f t="shared" si="10"/>
        <v>Description</v>
      </c>
      <c r="T29" s="121"/>
      <c r="U29" s="119"/>
      <c r="V29" s="400"/>
      <c r="W29" s="115"/>
      <c r="X29" s="115"/>
      <c r="Y29" s="121"/>
      <c r="Z29" s="114" t="str">
        <f t="shared" si="5"/>
        <v>false</v>
      </c>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RefDesc,</v>
      </c>
      <c r="AV29" s="25" t="str">
        <f t="shared" si="8"/>
        <v xml:space="preserve">          [RefDesc] [varchar](500) NULL,</v>
      </c>
      <c r="AW29" s="25"/>
      <c r="AY29" s="102" t="str">
        <f t="shared" si="9"/>
        <v xml:space="preserve">          RefDesc VARCHAR (500) NULL,</v>
      </c>
    </row>
    <row r="30" spans="2:51" ht="12.75">
      <c r="B30" s="18">
        <f t="shared" si="11"/>
        <v>15</v>
      </c>
      <c r="C30" s="4" t="s">
        <v>2098</v>
      </c>
      <c r="D30" s="4"/>
      <c r="E30" s="4" t="s">
        <v>1086</v>
      </c>
      <c r="G30" s="4" t="str">
        <f t="shared" si="0"/>
        <v>LimitedPerTime</v>
      </c>
      <c r="H30" s="97" t="str">
        <f t="shared" si="13"/>
        <v/>
      </c>
      <c r="I30" s="4" t="str">
        <f t="shared" si="2"/>
        <v>float</v>
      </c>
      <c r="J30" s="4" t="str">
        <f t="shared" si="3"/>
        <v xml:space="preserve"> NULL</v>
      </c>
      <c r="K30" s="114" t="s">
        <v>2220</v>
      </c>
      <c r="L30" s="4"/>
      <c r="M30" s="68">
        <v>9001</v>
      </c>
      <c r="N30" s="70"/>
      <c r="O30" s="24"/>
      <c r="P30" s="24"/>
      <c r="Q30" s="98">
        <f t="shared" si="4"/>
        <v>30</v>
      </c>
      <c r="R30" s="124"/>
      <c r="S30" s="114" t="str">
        <f t="shared" si="10"/>
        <v>Limited Per Time</v>
      </c>
      <c r="T30" s="121"/>
      <c r="U30" s="119"/>
      <c r="V30" s="400" t="s">
        <v>1201</v>
      </c>
      <c r="W30" s="115"/>
      <c r="X30" s="115"/>
      <c r="Y30" s="121"/>
      <c r="Z30" s="114" t="str">
        <f t="shared" si="5"/>
        <v>false</v>
      </c>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LimitedPerTime,</v>
      </c>
      <c r="AV30" s="25" t="str">
        <f t="shared" si="8"/>
        <v xml:space="preserve">          [LimitedPerTime] [float] NULL,</v>
      </c>
      <c r="AW30" s="25"/>
      <c r="AY30" s="102" t="str">
        <f t="shared" si="9"/>
        <v xml:space="preserve">          LimitedPerTime FLOAT NULL,</v>
      </c>
    </row>
    <row r="31" spans="2:51" ht="12.75">
      <c r="B31" s="18">
        <f t="shared" si="11"/>
        <v>16</v>
      </c>
      <c r="C31" s="4" t="s">
        <v>2097</v>
      </c>
      <c r="D31" s="4"/>
      <c r="E31" s="4" t="s">
        <v>1086</v>
      </c>
      <c r="G31" s="4" t="str">
        <f t="shared" si="0"/>
        <v>MonthlyLimited</v>
      </c>
      <c r="H31" s="97" t="str">
        <f t="shared" si="13"/>
        <v/>
      </c>
      <c r="I31" s="4" t="str">
        <f t="shared" si="2"/>
        <v>float</v>
      </c>
      <c r="J31" s="4" t="str">
        <f t="shared" si="3"/>
        <v xml:space="preserve"> NULL</v>
      </c>
      <c r="K31" s="114" t="s">
        <v>2221</v>
      </c>
      <c r="L31" s="4"/>
      <c r="M31" s="68">
        <v>9001</v>
      </c>
      <c r="N31" s="70"/>
      <c r="O31" s="24"/>
      <c r="P31" s="24"/>
      <c r="Q31" s="98">
        <f t="shared" si="4"/>
        <v>31</v>
      </c>
      <c r="R31" s="124"/>
      <c r="S31" s="114" t="str">
        <f t="shared" si="10"/>
        <v>Monthly Limited</v>
      </c>
      <c r="T31" s="121"/>
      <c r="U31" s="119"/>
      <c r="V31" s="400" t="s">
        <v>1201</v>
      </c>
      <c r="W31" s="115"/>
      <c r="X31" s="115"/>
      <c r="Y31" s="121"/>
      <c r="Z31" s="114" t="str">
        <f t="shared" si="5"/>
        <v>false</v>
      </c>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MonthlyLimited,</v>
      </c>
      <c r="AV31" s="25" t="str">
        <f t="shared" si="8"/>
        <v xml:space="preserve">          [MonthlyLimited] [float] NULL,</v>
      </c>
      <c r="AW31" s="25"/>
      <c r="AY31" s="102" t="str">
        <f t="shared" si="9"/>
        <v xml:space="preserve">          MonthlyLimited FLOAT NULL,</v>
      </c>
    </row>
    <row r="32" spans="2:51" ht="12.75">
      <c r="B32" s="18">
        <f t="shared" si="11"/>
        <v>17</v>
      </c>
      <c r="C32" s="4" t="s">
        <v>2099</v>
      </c>
      <c r="D32" s="4"/>
      <c r="E32" s="4" t="s">
        <v>1086</v>
      </c>
      <c r="G32" s="4" t="str">
        <f t="shared" si="0"/>
        <v>TotalLimited</v>
      </c>
      <c r="H32" s="97" t="str">
        <f t="shared" si="13"/>
        <v/>
      </c>
      <c r="I32" s="4" t="str">
        <f t="shared" si="2"/>
        <v>float</v>
      </c>
      <c r="J32" s="4" t="str">
        <f t="shared" si="3"/>
        <v xml:space="preserve"> NULL</v>
      </c>
      <c r="K32" s="114" t="s">
        <v>2222</v>
      </c>
      <c r="L32" s="4"/>
      <c r="M32" s="68">
        <v>6</v>
      </c>
      <c r="N32" s="70"/>
      <c r="O32" s="24"/>
      <c r="P32" s="24"/>
      <c r="Q32" s="98">
        <f t="shared" si="4"/>
        <v>32</v>
      </c>
      <c r="R32" s="124"/>
      <c r="S32" s="114" t="str">
        <f t="shared" si="10"/>
        <v>Total Limited</v>
      </c>
      <c r="T32" s="121"/>
      <c r="U32" s="119"/>
      <c r="V32" s="400" t="s">
        <v>1201</v>
      </c>
      <c r="W32" s="115"/>
      <c r="X32" s="115"/>
      <c r="Y32" s="121"/>
      <c r="Z32" s="114" t="str">
        <f t="shared" si="5"/>
        <v/>
      </c>
      <c r="AA32" s="114" t="str">
        <f t="shared" si="12"/>
        <v/>
      </c>
      <c r="AB32" s="182"/>
      <c r="AC32" s="255"/>
      <c r="AD32" s="255"/>
      <c r="AE32" s="255"/>
      <c r="AF32" s="255"/>
      <c r="AG32" s="255"/>
      <c r="AH32" s="255"/>
      <c r="AI32" s="255"/>
      <c r="AJ32" s="255" t="s">
        <v>763</v>
      </c>
      <c r="AK32" s="255"/>
      <c r="AL32" s="255"/>
      <c r="AM32" s="255"/>
      <c r="AN32" s="255"/>
      <c r="AO32" s="255"/>
      <c r="AP32" s="112"/>
      <c r="AQ32" s="112"/>
      <c r="AR32" s="112" t="str">
        <f t="shared" si="6"/>
        <v/>
      </c>
      <c r="AS32" s="112" t="str">
        <f t="shared" si="6"/>
        <v/>
      </c>
      <c r="AT32" s="4" t="str">
        <f t="shared" si="7"/>
        <v>TotalLimited,</v>
      </c>
      <c r="AV32" s="25" t="str">
        <f t="shared" si="8"/>
        <v xml:space="preserve">          [TotalLimited] [float] NULL,</v>
      </c>
      <c r="AW32" s="25"/>
      <c r="AY32" s="102" t="str">
        <f t="shared" si="9"/>
        <v xml:space="preserve">          TotalLimited FLOAT NULL,</v>
      </c>
    </row>
    <row r="33" spans="2:51" ht="12.75">
      <c r="B33" s="18">
        <f t="shared" si="11"/>
        <v>18</v>
      </c>
      <c r="C33" s="4" t="s">
        <v>2100</v>
      </c>
      <c r="D33" s="4">
        <v>50</v>
      </c>
      <c r="E33" s="4" t="s">
        <v>11</v>
      </c>
      <c r="G33" s="4" t="str">
        <f>SUBSTITUTE(SUBSTITUTE(SUBSTITUTE(SUBSTITUTE(SUBSTITUTE(SUBSTITUTE(SUBSTITUTE(SUBSTITUTE(SUBSTITUTE(C33," ",""),".",""),"#","No"),"%",""),"(",""),"*",""),"-",""),"/",""),")","")</f>
        <v>ApproverID</v>
      </c>
      <c r="H33" s="97">
        <f t="shared" si="13"/>
        <v>50</v>
      </c>
      <c r="I33" s="4" t="str">
        <f t="shared" si="2"/>
        <v>varchar</v>
      </c>
      <c r="J33" s="4" t="str">
        <f t="shared" si="3"/>
        <v xml:space="preserve"> NULL</v>
      </c>
      <c r="K33" s="114" t="s">
        <v>2100</v>
      </c>
      <c r="L33" s="4"/>
      <c r="M33" s="68">
        <v>9001</v>
      </c>
      <c r="N33" s="70"/>
      <c r="O33" s="24"/>
      <c r="P33" s="24"/>
      <c r="Q33" s="98">
        <f t="shared" si="4"/>
        <v>33</v>
      </c>
      <c r="R33" s="124"/>
      <c r="S33" s="114" t="str">
        <f t="shared" si="10"/>
        <v>ApproverID</v>
      </c>
      <c r="T33" s="121"/>
      <c r="U33" s="119"/>
      <c r="V33" s="400"/>
      <c r="W33" s="115"/>
      <c r="X33" s="115"/>
      <c r="Y33" s="121"/>
      <c r="Z33" s="114" t="str">
        <f t="shared" si="5"/>
        <v>false</v>
      </c>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ApproverID,</v>
      </c>
      <c r="AV33" s="25" t="str">
        <f t="shared" si="8"/>
        <v xml:space="preserve">          [ApproverID] [varchar](50) NULL,</v>
      </c>
      <c r="AW33" s="25"/>
      <c r="AY33" s="102" t="str">
        <f t="shared" si="9"/>
        <v xml:space="preserve">          ApproverID VARCHAR (50) NULL,</v>
      </c>
    </row>
    <row r="34" spans="2:51" ht="12.75">
      <c r="B34" s="18">
        <f t="shared" si="11"/>
        <v>19</v>
      </c>
      <c r="C34" s="4" t="s">
        <v>2223</v>
      </c>
      <c r="D34" s="4">
        <v>200</v>
      </c>
      <c r="E34" s="4" t="s">
        <v>11</v>
      </c>
      <c r="G34" s="4" t="str">
        <f>SUBSTITUTE(SUBSTITUTE(SUBSTITUTE(SUBSTITUTE(SUBSTITUTE(SUBSTITUTE(SUBSTITUTE(SUBSTITUTE(SUBSTITUTE(C34," ",""),".",""),"#","No"),"%",""),"(",""),"*",""),"-",""),"/",""),")","")</f>
        <v>ApproverName</v>
      </c>
      <c r="H34" s="97">
        <f t="shared" si="13"/>
        <v>200</v>
      </c>
      <c r="I34" s="4" t="str">
        <f t="shared" si="2"/>
        <v>varchar</v>
      </c>
      <c r="J34" s="4" t="str">
        <f t="shared" si="3"/>
        <v xml:space="preserve"> NULL</v>
      </c>
      <c r="K34" s="114" t="s">
        <v>2223</v>
      </c>
      <c r="L34" s="4"/>
      <c r="M34" s="68">
        <v>9001</v>
      </c>
      <c r="N34" s="70"/>
      <c r="O34" s="24"/>
      <c r="P34" s="24"/>
      <c r="Q34" s="98">
        <f t="shared" si="4"/>
        <v>34</v>
      </c>
      <c r="R34" s="124"/>
      <c r="S34" s="114" t="str">
        <f t="shared" si="10"/>
        <v>ApproverName</v>
      </c>
      <c r="T34" s="121"/>
      <c r="U34" s="119"/>
      <c r="V34" s="400"/>
      <c r="W34" s="115"/>
      <c r="X34" s="115"/>
      <c r="Y34" s="121"/>
      <c r="Z34" s="114" t="str">
        <f t="shared" si="5"/>
        <v>false</v>
      </c>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ApproverName,</v>
      </c>
      <c r="AV34" s="25" t="str">
        <f t="shared" si="8"/>
        <v xml:space="preserve">          [ApproverName] [varchar](200) NULL,</v>
      </c>
      <c r="AW34" s="25"/>
      <c r="AY34" s="102" t="str">
        <f t="shared" si="9"/>
        <v xml:space="preserve">          ApproverName VARCHAR (200) NULL,</v>
      </c>
    </row>
    <row r="35" spans="2:51" ht="12.75">
      <c r="B35" s="18">
        <f t="shared" si="11"/>
        <v>20</v>
      </c>
      <c r="C35" s="4" t="s">
        <v>2228</v>
      </c>
      <c r="D35" s="4">
        <v>200</v>
      </c>
      <c r="E35" s="4" t="s">
        <v>11</v>
      </c>
      <c r="G35" s="4" t="str">
        <f>SUBSTITUTE(SUBSTITUTE(SUBSTITUTE(SUBSTITUTE(SUBSTITUTE(SUBSTITUTE(SUBSTITUTE(SUBSTITUTE(SUBSTITUTE(C35," ",""),".",""),"#","No"),"%",""),"(",""),"*",""),"-",""),"/",""),")","")</f>
        <v>ApproverEmail</v>
      </c>
      <c r="H35" s="97">
        <f t="shared" si="13"/>
        <v>200</v>
      </c>
      <c r="I35" s="4" t="str">
        <f t="shared" si="2"/>
        <v>varchar</v>
      </c>
      <c r="J35" s="4" t="str">
        <f t="shared" si="3"/>
        <v xml:space="preserve"> NULL</v>
      </c>
      <c r="K35" s="114" t="s">
        <v>2228</v>
      </c>
      <c r="L35" s="4"/>
      <c r="M35" s="68">
        <v>9001</v>
      </c>
      <c r="N35" s="70"/>
      <c r="O35" s="24"/>
      <c r="P35" s="24"/>
      <c r="Q35" s="98">
        <f t="shared" si="4"/>
        <v>35</v>
      </c>
      <c r="R35" s="124"/>
      <c r="S35" s="114" t="str">
        <f t="shared" si="10"/>
        <v>ApproverEmail</v>
      </c>
      <c r="T35" s="121"/>
      <c r="U35" s="119"/>
      <c r="V35" s="400"/>
      <c r="W35" s="115"/>
      <c r="X35" s="115"/>
      <c r="Y35" s="121"/>
      <c r="Z35" s="114" t="str">
        <f t="shared" si="5"/>
        <v>false</v>
      </c>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ApproverEmail,</v>
      </c>
      <c r="AV35" s="25" t="str">
        <f t="shared" si="8"/>
        <v xml:space="preserve">          [ApproverEmail] [varchar](200) NULL,</v>
      </c>
      <c r="AW35" s="25"/>
      <c r="AY35" s="102" t="str">
        <f t="shared" si="9"/>
        <v xml:space="preserve">          ApproverEmail VARCHAR (200) NULL,</v>
      </c>
    </row>
    <row r="36" spans="2:51" ht="12.75">
      <c r="B36" s="18">
        <f t="shared" si="11"/>
        <v>21</v>
      </c>
      <c r="C36" s="4" t="s">
        <v>2230</v>
      </c>
      <c r="D36" s="4">
        <v>50</v>
      </c>
      <c r="E36" s="4" t="s">
        <v>11</v>
      </c>
      <c r="G36" s="4" t="str">
        <f>SUBSTITUTE(SUBSTITUTE(SUBSTITUTE(SUBSTITUTE(SUBSTITUTE(SUBSTITUTE(SUBSTITUTE(SUBSTITUTE(SUBSTITUTE(C36," ",""),".",""),"#","No"),"%",""),"(",""),"*",""),"-",""),"/",""),")","")</f>
        <v>HRApproverID</v>
      </c>
      <c r="H36" s="97">
        <f t="shared" si="13"/>
        <v>50</v>
      </c>
      <c r="I36" s="4" t="str">
        <f t="shared" si="2"/>
        <v>varchar</v>
      </c>
      <c r="J36" s="4" t="str">
        <f t="shared" si="3"/>
        <v xml:space="preserve"> NULL</v>
      </c>
      <c r="K36" s="114" t="s">
        <v>2230</v>
      </c>
      <c r="L36" s="4"/>
      <c r="M36" s="68">
        <v>9001</v>
      </c>
      <c r="N36" s="70"/>
      <c r="O36" s="24"/>
      <c r="P36" s="24"/>
      <c r="Q36" s="98">
        <f t="shared" si="4"/>
        <v>36</v>
      </c>
      <c r="R36" s="124"/>
      <c r="S36" s="114" t="str">
        <f t="shared" si="10"/>
        <v>HRApproverID</v>
      </c>
      <c r="T36" s="121"/>
      <c r="U36" s="119"/>
      <c r="V36" s="400"/>
      <c r="W36" s="115"/>
      <c r="X36" s="115"/>
      <c r="Y36" s="121"/>
      <c r="Z36" s="114" t="str">
        <f t="shared" si="5"/>
        <v>false</v>
      </c>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HRApproverID,</v>
      </c>
      <c r="AV36" s="25" t="str">
        <f>IF(G36="","",+"          ["&amp;TRIM(G36)&amp;"] ["&amp;TRIM(I36)&amp;"]"&amp;IF(H36="","","("&amp;H36&amp;")")&amp;" "&amp;TRIM(J36)&amp;IF(G46="","",","))</f>
        <v xml:space="preserve">          [HRApproverID] [varchar](50) NULL</v>
      </c>
      <c r="AW36" s="25"/>
      <c r="AY36" s="102" t="str">
        <f t="shared" si="9"/>
        <v xml:space="preserve">          HRApproverID VARCHAR (50) NULL,</v>
      </c>
    </row>
    <row r="37" spans="2:51" ht="12.75">
      <c r="B37" s="18">
        <f t="shared" si="11"/>
        <v>22</v>
      </c>
      <c r="C37" s="4" t="s">
        <v>2231</v>
      </c>
      <c r="D37" s="4">
        <v>200</v>
      </c>
      <c r="E37" s="4" t="s">
        <v>11</v>
      </c>
      <c r="G37" s="4" t="str">
        <f t="shared" ref="G37:G45" si="14">SUBSTITUTE(SUBSTITUTE(SUBSTITUTE(SUBSTITUTE(SUBSTITUTE(SUBSTITUTE(SUBSTITUTE(SUBSTITUTE(SUBSTITUTE(C37," ",""),".",""),"#","No"),"%",""),"(",""),"*",""),"-",""),"/",""),")","")</f>
        <v>HRApproverName</v>
      </c>
      <c r="H37" s="97">
        <f t="shared" si="13"/>
        <v>200</v>
      </c>
      <c r="I37" s="4" t="str">
        <f t="shared" si="2"/>
        <v>varchar</v>
      </c>
      <c r="J37" s="4" t="str">
        <f t="shared" si="3"/>
        <v xml:space="preserve"> NULL</v>
      </c>
      <c r="K37" s="114" t="s">
        <v>2231</v>
      </c>
      <c r="L37" s="4"/>
      <c r="M37" s="68">
        <v>9001</v>
      </c>
      <c r="N37" s="70"/>
      <c r="O37" s="24"/>
      <c r="P37" s="24"/>
      <c r="Q37" s="98">
        <f t="shared" si="4"/>
        <v>37</v>
      </c>
      <c r="R37" s="124"/>
      <c r="S37" s="114" t="str">
        <f t="shared" si="10"/>
        <v>HRApproverName</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HRApproverName,</v>
      </c>
      <c r="AV37" s="25" t="str">
        <f>IF(G37="","",+"          ["&amp;TRIM(G37)&amp;"] ["&amp;TRIM(I37)&amp;"]"&amp;IF(H37="","","("&amp;H37&amp;")")&amp;" "&amp;TRIM(J37)&amp;IF(G38="","",","))</f>
        <v xml:space="preserve">          [HRApproverName] [varchar](200) NULL,</v>
      </c>
      <c r="AW37" s="25"/>
      <c r="AY37" s="102" t="str">
        <f t="shared" si="9"/>
        <v xml:space="preserve">          HRApproverName VARCHAR (200) NULL,</v>
      </c>
    </row>
    <row r="38" spans="2:51" ht="12.75">
      <c r="B38" s="18">
        <f t="shared" si="11"/>
        <v>23</v>
      </c>
      <c r="C38" s="4" t="s">
        <v>2232</v>
      </c>
      <c r="D38" s="4">
        <v>200</v>
      </c>
      <c r="E38" s="4" t="s">
        <v>11</v>
      </c>
      <c r="G38" s="4" t="str">
        <f t="shared" si="14"/>
        <v>HRApproverEmail</v>
      </c>
      <c r="H38" s="97">
        <f t="shared" si="13"/>
        <v>200</v>
      </c>
      <c r="I38" s="4" t="str">
        <f t="shared" si="2"/>
        <v>varchar</v>
      </c>
      <c r="J38" s="4" t="str">
        <f t="shared" si="3"/>
        <v xml:space="preserve"> NULL</v>
      </c>
      <c r="K38" s="114" t="s">
        <v>2232</v>
      </c>
      <c r="L38" s="4"/>
      <c r="M38" s="68">
        <v>9001</v>
      </c>
      <c r="N38" s="70"/>
      <c r="O38" s="24"/>
      <c r="P38" s="24"/>
      <c r="Q38" s="98">
        <f t="shared" si="4"/>
        <v>38</v>
      </c>
      <c r="R38" s="124"/>
      <c r="S38" s="114" t="str">
        <f t="shared" si="10"/>
        <v>HRApproverEmail</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HRApproverEmail,</v>
      </c>
      <c r="AV38" s="25" t="str">
        <f>IF(G38="","",+"          ["&amp;TRIM(G38)&amp;"] ["&amp;TRIM(I38)&amp;"]"&amp;IF(H38="","","("&amp;H38&amp;")")&amp;" "&amp;TRIM(J38)&amp;IF(G39="","",","))</f>
        <v xml:space="preserve">          [HRApproverEmail] [varchar](200) NULL,</v>
      </c>
      <c r="AW38" s="25"/>
      <c r="AY38" s="102" t="str">
        <f t="shared" si="9"/>
        <v xml:space="preserve">          HRApproverEmail VARCHAR (200) NULL,</v>
      </c>
    </row>
    <row r="39" spans="2:51" ht="12.75">
      <c r="B39" s="18">
        <f t="shared" si="11"/>
        <v>24</v>
      </c>
      <c r="C39" s="4" t="s">
        <v>2226</v>
      </c>
      <c r="D39" s="4">
        <v>50</v>
      </c>
      <c r="E39" s="4" t="s">
        <v>11</v>
      </c>
      <c r="G39" s="4" t="str">
        <f t="shared" si="14"/>
        <v>FAApproverID</v>
      </c>
      <c r="H39" s="97">
        <f t="shared" si="13"/>
        <v>50</v>
      </c>
      <c r="I39" s="4" t="str">
        <f t="shared" si="2"/>
        <v>varchar</v>
      </c>
      <c r="J39" s="4" t="str">
        <f t="shared" si="3"/>
        <v xml:space="preserve"> NULL</v>
      </c>
      <c r="K39" s="114" t="s">
        <v>2226</v>
      </c>
      <c r="L39" s="4"/>
      <c r="M39" s="68">
        <v>9001</v>
      </c>
      <c r="N39" s="70"/>
      <c r="O39" s="24"/>
      <c r="P39" s="24"/>
      <c r="Q39" s="98">
        <f t="shared" si="4"/>
        <v>39</v>
      </c>
      <c r="R39" s="124"/>
      <c r="S39" s="114" t="str">
        <f t="shared" si="10"/>
        <v>FAApproverID</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FAApproverID,</v>
      </c>
      <c r="AV39" s="25" t="str">
        <f>IF(G39="","",+"          ["&amp;TRIM(G39)&amp;"] ["&amp;TRIM(I39)&amp;"]"&amp;IF(H39="","","("&amp;H39&amp;")")&amp;" "&amp;TRIM(J39)&amp;IF(G69="","",","))</f>
        <v xml:space="preserve">          [FAApproverID] [varchar](50) NULL</v>
      </c>
      <c r="AW39" s="25"/>
      <c r="AY39" s="102" t="str">
        <f t="shared" si="9"/>
        <v xml:space="preserve">          FAApproverID VARCHAR (50) NULL,</v>
      </c>
    </row>
    <row r="40" spans="2:51" ht="12.75">
      <c r="B40" s="18">
        <f t="shared" si="11"/>
        <v>25</v>
      </c>
      <c r="C40" s="4" t="s">
        <v>2227</v>
      </c>
      <c r="D40" s="4">
        <v>200</v>
      </c>
      <c r="E40" s="4" t="s">
        <v>11</v>
      </c>
      <c r="G40" s="4" t="str">
        <f t="shared" si="14"/>
        <v>FAApproverName</v>
      </c>
      <c r="H40" s="97">
        <f t="shared" si="13"/>
        <v>200</v>
      </c>
      <c r="I40" s="4" t="str">
        <f t="shared" si="2"/>
        <v>varchar</v>
      </c>
      <c r="J40" s="4" t="str">
        <f t="shared" si="3"/>
        <v xml:space="preserve"> NULL</v>
      </c>
      <c r="K40" s="114" t="s">
        <v>2227</v>
      </c>
      <c r="L40" s="4"/>
      <c r="M40" s="68">
        <v>9001</v>
      </c>
      <c r="N40" s="70"/>
      <c r="O40" s="24"/>
      <c r="P40" s="24"/>
      <c r="Q40" s="98">
        <f t="shared" si="4"/>
        <v>40</v>
      </c>
      <c r="R40" s="124"/>
      <c r="S40" s="114" t="str">
        <f t="shared" si="10"/>
        <v>FAApproverName</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FAApproverName,</v>
      </c>
      <c r="AV40" s="25" t="str">
        <f>IF(G40="","",+"          ["&amp;TRIM(G40)&amp;"] ["&amp;TRIM(I40)&amp;"]"&amp;IF(H40="","","("&amp;H40&amp;")")&amp;" "&amp;TRIM(J40)&amp;IF(G68="","",","))</f>
        <v xml:space="preserve">          [FAApproverName] [varchar](200) NULL</v>
      </c>
      <c r="AW40" s="25"/>
      <c r="AY40" s="102" t="str">
        <f t="shared" si="9"/>
        <v xml:space="preserve">          FAApproverName VARCHAR (200) NULL,</v>
      </c>
    </row>
    <row r="41" spans="2:51" ht="12.75">
      <c r="B41" s="18">
        <f t="shared" si="11"/>
        <v>26</v>
      </c>
      <c r="C41" s="4" t="s">
        <v>2229</v>
      </c>
      <c r="D41" s="4">
        <v>200</v>
      </c>
      <c r="E41" s="4" t="s">
        <v>11</v>
      </c>
      <c r="G41" s="4" t="str">
        <f t="shared" si="14"/>
        <v>FAApproverEmail</v>
      </c>
      <c r="H41" s="97">
        <f t="shared" si="13"/>
        <v>200</v>
      </c>
      <c r="I41" s="4" t="str">
        <f t="shared" si="2"/>
        <v>varchar</v>
      </c>
      <c r="J41" s="4" t="str">
        <f t="shared" si="3"/>
        <v xml:space="preserve"> NULL</v>
      </c>
      <c r="K41" s="114" t="s">
        <v>2229</v>
      </c>
      <c r="L41" s="4"/>
      <c r="M41" s="68">
        <v>9001</v>
      </c>
      <c r="N41" s="70"/>
      <c r="O41" s="24"/>
      <c r="P41" s="24"/>
      <c r="Q41" s="98">
        <f t="shared" si="4"/>
        <v>41</v>
      </c>
      <c r="R41" s="124"/>
      <c r="S41" s="114" t="str">
        <f t="shared" si="10"/>
        <v>FAApproverEmail</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FAApproverEmail,</v>
      </c>
      <c r="AV41" s="25" t="str">
        <f>IF(G41="","",+"          ["&amp;TRIM(G41)&amp;"] ["&amp;TRIM(I41)&amp;"]"&amp;IF(H41="","","("&amp;H41&amp;")")&amp;" "&amp;TRIM(J41)&amp;IF(G42="","",","))</f>
        <v xml:space="preserve">          [FAApproverEmail] [varchar](200) NULL,</v>
      </c>
      <c r="AW41" s="25"/>
      <c r="AY41" s="102" t="str">
        <f t="shared" si="9"/>
        <v xml:space="preserve">          FAApproverEmail VARCHAR (200) NULL,</v>
      </c>
    </row>
    <row r="42" spans="2:51" ht="12.75">
      <c r="B42" s="18">
        <f t="shared" si="11"/>
        <v>27</v>
      </c>
      <c r="C42" s="4" t="s">
        <v>826</v>
      </c>
      <c r="D42" s="4">
        <v>5000</v>
      </c>
      <c r="E42" s="4" t="s">
        <v>11</v>
      </c>
      <c r="G42" s="4" t="str">
        <f t="shared" si="14"/>
        <v>Note</v>
      </c>
      <c r="H42" s="97">
        <f t="shared" si="13"/>
        <v>5000</v>
      </c>
      <c r="I42" s="4" t="str">
        <f t="shared" si="2"/>
        <v>varchar</v>
      </c>
      <c r="J42" s="4" t="str">
        <f>IF(C42=0,"",(IF(ISERROR(VLOOKUP(G42,$D$120:$D$127,1,FALSE)),""," NOT")&amp;" NULL"))</f>
        <v xml:space="preserve"> NULL</v>
      </c>
      <c r="K42" s="114" t="s">
        <v>826</v>
      </c>
      <c r="L42" s="4"/>
      <c r="M42" s="68">
        <v>9001</v>
      </c>
      <c r="N42" s="70"/>
      <c r="O42" s="24"/>
      <c r="P42" s="24"/>
      <c r="Q42" s="98">
        <f t="shared" si="4"/>
        <v>42</v>
      </c>
      <c r="R42" s="124"/>
      <c r="S42" s="114" t="str">
        <f t="shared" si="10"/>
        <v>Note</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Note</v>
      </c>
      <c r="AV42" s="25" t="str">
        <f>IF(G42="","",+"          ["&amp;TRIM(G42)&amp;"] ["&amp;TRIM(I42)&amp;"]"&amp;IF(H42="","","("&amp;H42&amp;")")&amp;" "&amp;TRIM(J42)&amp;IF(G45="","",","))</f>
        <v xml:space="preserve">          [Note] [varchar](5000) NULL</v>
      </c>
      <c r="AW42" s="25"/>
      <c r="AY42" s="102" t="str">
        <f t="shared" si="9"/>
        <v xml:space="preserve">          Note VARCHAR (5000) NULL</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ByIDNO_901232</v>
      </c>
      <c r="E118" s="7"/>
      <c r="S118" s="219" t="s">
        <v>747</v>
      </c>
      <c r="AV118" s="25" t="str">
        <f>+" CONSTRAINT ["&amp;D118&amp;"] PRIMARY KEY NONCLUSTERED "</f>
        <v xml:space="preserve"> CONSTRAINT [ByIDNO_901232]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18" t="str">
        <f ca="1">RIGHT(T2,1)&amp;V3&amp;MID(T2,2,1)&amp;V3&amp;MID(T2,5,1)&amp;LEFT(T2,1)&amp;C7</f>
        <v>nitL901232</v>
      </c>
      <c r="T120" s="218" t="str">
        <f>+C8</f>
        <v>Limitation</v>
      </c>
      <c r="U120" s="218" t="str">
        <f>+D120</f>
        <v>IDNO</v>
      </c>
      <c r="V120" s="182" t="str">
        <f>+C10</f>
        <v>ce78be28-a7d7-48ca-be8d-6e55a3568c2f</v>
      </c>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4470</v>
      </c>
      <c r="T124" s="182" t="s">
        <v>3936</v>
      </c>
      <c r="U124" s="182" t="s">
        <v>691</v>
      </c>
      <c r="V124" s="182" t="s">
        <v>2381</v>
      </c>
      <c r="W124" s="182" t="s">
        <v>1266</v>
      </c>
      <c r="X124" s="182" t="str">
        <f ca="1">"./"&amp;V2</f>
        <v>./NITL901232.html</v>
      </c>
      <c r="Y124" s="182" t="str">
        <f ca="1">+S120</f>
        <v>nitL901232</v>
      </c>
      <c r="Z124" s="218" t="s">
        <v>831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"ce78be28-a7d7-48ca-be8d-6e55a3568c2f",</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"Limitation",</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"Expenses Limit for each Employee, Fleet Card, Medical, Travel",</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NO,EmpID,EmpName,EmpDept,EmpPosition,ExpGroupCode,ExpGroupDesc,ExpCode,ExpDesc,RefNo01,RefNo02,RefNo03,RefNo04,RefDesc,LimitedPerTime,MonthlyLimited,TotalLimited,ApproverID,ApproverName,ApproverEmail,HRApproverID,HRApproverName,HRApproverEmail,FAApproverID,FAApproverName,FAApproverEmail,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["IDNO"],</v>
      </c>
      <c r="C137" s="102"/>
      <c r="D137" s="102"/>
      <c r="E137" s="102"/>
      <c r="F137" s="102"/>
      <c r="G137" s="102"/>
      <c r="H137" s="102"/>
      <c r="I137" s="102"/>
      <c r="J137" s="102"/>
      <c r="K137" s="102"/>
      <c r="L137" s="102"/>
      <c r="M137" s="102"/>
    </row>
    <row r="138" spans="2:49">
      <c r="B138" s="211" t="str">
        <f>REPT(" ",6)&amp;CHAR(34)&amp;"QueryStr"&amp;CHAR(34)&amp;": "&amp;G120</f>
        <v xml:space="preserve">      "QueryStr": "IDNO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25624E87-7901-4BE6-BBE3-28642372675A}">
      <formula1>aEditorType</formula1>
    </dataValidation>
    <dataValidation type="list" showInputMessage="1" showErrorMessage="1" sqref="V16:V115" xr:uid="{CE533B7E-12DC-4E79-82CE-DB53D806D902}">
      <formula1>aFormat</formula1>
    </dataValidation>
    <dataValidation type="list" showInputMessage="1" showErrorMessage="1" sqref="U16:U115" xr:uid="{C5BD97EE-6E3A-4D73-ABB7-29143C481D91}">
      <formula1>aDataType</formula1>
    </dataValidation>
    <dataValidation type="list" showInputMessage="1" showErrorMessage="1" sqref="W16:X115 X2 V6:V7 AL11:AL12 T7 X6" xr:uid="{5C24E676-E68A-4605-A02B-B67724EDCA0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75ECB6A-2F15-438E-B557-2D885BB4F7E6}">
          <x14:formula1>
            <xm:f>Variables!$G$17:$G$22</xm:f>
          </x14:formula1>
          <xm:sqref>T8:T10</xm:sqref>
        </x14:dataValidation>
        <x14:dataValidation type="list" allowBlank="1" showInputMessage="1" showErrorMessage="1" xr:uid="{00505F0A-F830-4034-B3F4-27E451F2ACBE}">
          <x14:formula1>
            <xm:f>Variables!$G$12:$G$14</xm:f>
          </x14:formula1>
          <xm:sqref>AA16:AA115</xm:sqref>
        </x14:dataValidation>
        <x14:dataValidation type="list" allowBlank="1" showInputMessage="1" showErrorMessage="1" xr:uid="{61CB189D-C9F9-4DF9-A073-D677B75578B0}">
          <x14:formula1>
            <xm:f>Variables!$G$6:$G$8</xm:f>
          </x14:formula1>
          <xm:sqref>T5</xm:sqref>
        </x14:dataValidation>
        <x14:dataValidation type="list" allowBlank="1" showInputMessage="1" showErrorMessage="1" xr:uid="{61F0D4E5-D71B-45C1-93C0-5FEC835C20C3}">
          <x14:formula1>
            <xm:f>Variables!$I$28:$I$35</xm:f>
          </x14:formula1>
          <xm:sqref>T6</xm:sqref>
        </x14:dataValidation>
        <x14:dataValidation type="list" allowBlank="1" showInputMessage="1" showErrorMessage="1" xr:uid="{C3E5E22A-71EF-4372-A5AD-A6BF67F5CD7F}">
          <x14:formula1>
            <xm:f>Variables!$E$17:$E$22</xm:f>
          </x14:formula1>
          <xm:sqref>C6</xm:sqref>
        </x14:dataValidation>
        <x14:dataValidation type="list" allowBlank="1" showInputMessage="1" showErrorMessage="1" xr:uid="{DB10315E-131D-456E-BF66-6795D5966AE9}">
          <x14:formula1>
            <xm:f>Variables!$B$22:$B$25</xm:f>
          </x14:formula1>
          <xm:sqref>E6</xm:sqref>
        </x14:dataValidation>
        <x14:dataValidation type="list" allowBlank="1" showInputMessage="1" showErrorMessage="1" xr:uid="{AC5EEEBD-4DC4-4908-AE71-3A7F04CC371D}">
          <x14:formula1>
            <xm:f>Variables!G$38:G$45</xm:f>
          </x14:formula1>
          <xm:sqref>X5</xm:sqref>
        </x14:dataValidation>
        <x14:dataValidation type="list" allowBlank="1" showInputMessage="1" showErrorMessage="1" xr:uid="{DD73E304-08BE-415F-AD0D-80B4F0659D24}">
          <x14:formula1>
            <xm:f>Variables!E$28:E$34</xm:f>
          </x14:formula1>
          <xm:sqref>AM16:AM115</xm:sqref>
        </x14:dataValidation>
        <x14:dataValidation type="list" allowBlank="1" showInputMessage="1" showErrorMessage="1" xr:uid="{7FA8A524-133D-47B3-8A26-8B9BDED140D5}">
          <x14:formula1>
            <xm:f>Variables!E$28:E$34</xm:f>
          </x14:formula1>
          <xm:sqref>AJ16:AJ115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05703-CC4D-4BFD-971A-905F72AE3F43}">
  <sheetPr codeName="Sheet37">
    <tabColor rgb="FFFFC000"/>
  </sheetPr>
  <dimension ref="B1:BA174"/>
  <sheetViews>
    <sheetView showGridLines="0" workbookViewId="0">
      <pane xSplit="6" ySplit="15" topLeftCell="M114"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3">
      <c r="B1" s="162"/>
      <c r="AV1" s="12" t="s">
        <v>389</v>
      </c>
    </row>
    <row r="2" spans="2:53">
      <c r="S2" s="197" t="s">
        <v>719</v>
      </c>
      <c r="T2" s="183" t="str" cm="1">
        <f t="array" aca="1" ref="T2" ca="1">MID(CELL("filename",A1),FIND("]",CELL("filename",A1))+1,250)</f>
        <v>ExpensesGroup</v>
      </c>
      <c r="U2" s="197" t="s">
        <v>718</v>
      </c>
      <c r="V2" s="183" t="str">
        <f ca="1">UPPER(RIGHT(T2,1)&amp;V3&amp;MID(T2,2,1)&amp;V3&amp;MID(T2,5,1)&amp;LEFT(T2,1)&amp;C7)&amp;".html"</f>
        <v>PXNE9123.html</v>
      </c>
      <c r="W2" s="197" t="s">
        <v>791</v>
      </c>
      <c r="X2" s="188" t="s">
        <v>345</v>
      </c>
      <c r="AV2" s="25" t="str">
        <f>+"USE "&amp;TRIM(C5)</f>
        <v>USE ExtraOnLine</v>
      </c>
      <c r="AW2" s="25"/>
    </row>
    <row r="3" spans="2:53">
      <c r="B3" s="189" t="s">
        <v>452</v>
      </c>
      <c r="C3" s="83" t="str">
        <f>+DBTableList!G5</f>
        <v>http://wikran-w10:8081</v>
      </c>
      <c r="D3" s="190" t="s">
        <v>701</v>
      </c>
      <c r="E3" s="4" t="str">
        <f>+DBTableList!$G$4</f>
        <v>XOL</v>
      </c>
      <c r="I3" s="171"/>
      <c r="J3" s="171"/>
      <c r="U3" s="196" t="s">
        <v>721</v>
      </c>
      <c r="V3" s="183" t="str">
        <f>IF(ISERROR(FIND("EntryBy",C11)),"","X")</f>
        <v/>
      </c>
      <c r="AV3" s="25" t="s">
        <v>0</v>
      </c>
      <c r="AW3" s="25"/>
    </row>
    <row r="4" spans="2:53">
      <c r="B4" s="190" t="s">
        <v>708</v>
      </c>
      <c r="C4" s="170" t="str">
        <f ca="1">+DBTableList!G6</f>
        <v>pythonLT</v>
      </c>
      <c r="D4" s="192" t="s">
        <v>372</v>
      </c>
      <c r="E4" s="62" t="s">
        <v>367</v>
      </c>
      <c r="S4" s="198" t="s">
        <v>716</v>
      </c>
      <c r="AV4" s="26" t="s">
        <v>1</v>
      </c>
      <c r="AW4" s="25"/>
    </row>
    <row r="5" spans="2:53">
      <c r="B5" s="191" t="s">
        <v>19</v>
      </c>
      <c r="C5" s="82" t="s">
        <v>1199</v>
      </c>
      <c r="D5" s="190" t="s">
        <v>368</v>
      </c>
      <c r="E5" s="4" t="str">
        <f>+DBTableList!$G$4</f>
        <v>XOL</v>
      </c>
      <c r="S5" s="184" t="s">
        <v>717</v>
      </c>
      <c r="T5" s="187" t="s">
        <v>444</v>
      </c>
      <c r="U5" s="186" t="s">
        <v>343</v>
      </c>
      <c r="V5" s="183" t="str">
        <f>CHAR(34)&amp;E8&amp;" Info"&amp;CHAR(34)</f>
        <v>"Group of Expenses (Fleet Card,Medical,Travel&amp;Entertainment) Info"</v>
      </c>
      <c r="W5" s="185" t="s">
        <v>1096</v>
      </c>
      <c r="X5" s="183" t="s">
        <v>1098</v>
      </c>
      <c r="AV5" s="26" t="s">
        <v>1</v>
      </c>
      <c r="AW5" s="25"/>
    </row>
    <row r="6" spans="2:53">
      <c r="B6" s="192" t="s">
        <v>10</v>
      </c>
      <c r="C6" s="4" t="s">
        <v>706</v>
      </c>
      <c r="D6" s="191" t="s">
        <v>388</v>
      </c>
      <c r="E6" s="4" t="s">
        <v>2204</v>
      </c>
      <c r="S6" s="185" t="s">
        <v>430</v>
      </c>
      <c r="T6" s="188" t="s">
        <v>422</v>
      </c>
      <c r="U6" s="185" t="s">
        <v>423</v>
      </c>
      <c r="V6" s="188" t="s">
        <v>334</v>
      </c>
      <c r="W6" s="185" t="s">
        <v>1094</v>
      </c>
      <c r="X6" s="188" t="s">
        <v>334</v>
      </c>
      <c r="AV6" s="25" t="s">
        <v>2</v>
      </c>
      <c r="AW6" s="25"/>
    </row>
    <row r="7" spans="2:53">
      <c r="B7" s="191" t="s">
        <v>311</v>
      </c>
      <c r="C7" s="15">
        <v>9123</v>
      </c>
      <c r="D7" s="191" t="str">
        <f>"LIMIT "&amp;IF(E7=0,"(MAX)","")</f>
        <v>LIMIT (MAX)</v>
      </c>
      <c r="E7" s="15">
        <v>0</v>
      </c>
      <c r="I7" s="362"/>
      <c r="S7" s="185" t="s">
        <v>424</v>
      </c>
      <c r="T7" s="188" t="s">
        <v>345</v>
      </c>
      <c r="U7" s="185" t="s">
        <v>351</v>
      </c>
      <c r="V7" s="188" t="s">
        <v>345</v>
      </c>
      <c r="W7" s="185" t="s">
        <v>1104</v>
      </c>
      <c r="X7" s="183">
        <v>2</v>
      </c>
      <c r="AV7" s="25" t="s">
        <v>0</v>
      </c>
      <c r="AW7" s="25"/>
    </row>
    <row r="8" spans="2:53">
      <c r="B8" s="167" t="s">
        <v>16</v>
      </c>
      <c r="C8" s="15" t="s">
        <v>2102</v>
      </c>
      <c r="D8" s="167" t="s">
        <v>702</v>
      </c>
      <c r="E8" s="15" t="s">
        <v>4505</v>
      </c>
      <c r="S8" s="185" t="s">
        <v>425</v>
      </c>
      <c r="T8" s="188" t="s">
        <v>345</v>
      </c>
      <c r="U8" s="185" t="s">
        <v>346</v>
      </c>
      <c r="V8" s="188">
        <v>1000</v>
      </c>
      <c r="W8" s="185"/>
      <c r="X8" s="183"/>
      <c r="AV8" s="26" t="s">
        <v>1</v>
      </c>
      <c r="AW8" s="25"/>
    </row>
    <row r="9" spans="2:53">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3">
      <c r="B10" s="169" t="str">
        <f>HYPERLINK("[http://wikran-w10:8080/Gentoken.html]","TBTOKEN")</f>
        <v>TBTOKEN</v>
      </c>
      <c r="C10" s="83" t="s">
        <v>2191</v>
      </c>
      <c r="D10" s="85"/>
      <c r="E10" s="84"/>
      <c r="M10" s="88" t="s">
        <v>1</v>
      </c>
      <c r="S10" s="185" t="s">
        <v>427</v>
      </c>
      <c r="T10" s="188" t="s">
        <v>948</v>
      </c>
      <c r="U10" s="185"/>
      <c r="V10" s="188"/>
      <c r="W10" s="185"/>
      <c r="X10" s="183"/>
      <c r="AV10" s="25" t="s">
        <v>0</v>
      </c>
      <c r="AW10" s="25"/>
    </row>
    <row r="11" spans="2:53">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3">
      <c r="B12" s="169" t="str">
        <f ca="1">HYPERLINK("["&amp;C12&amp;"]","DATA LINK")</f>
        <v>DATA LINK</v>
      </c>
      <c r="C12" s="129" t="str">
        <f ca="1" xml:space="preserve"> TRIM(C3)&amp;"/"&amp;C4&amp;"/" &amp;Variables!$C$15 &amp; "/" &amp; C10&amp; "/" &amp; "all"</f>
        <v>http://wikran-w10:8081/pythonLT/A75FCC75-8FB6-4460-B3F6-7070B4437930/aa1becd3-6e72-4693-a446-7db968de6eda/all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3">
      <c r="AV13" s="25" t="s">
        <v>0</v>
      </c>
      <c r="AW13" s="25"/>
    </row>
    <row r="14" spans="2:53" ht="12.75">
      <c r="B14" s="125" t="s">
        <v>21</v>
      </c>
      <c r="C14" s="126">
        <f>MAX(B16:B115)</f>
        <v>53</v>
      </c>
      <c r="D14" s="3" t="s">
        <v>412</v>
      </c>
      <c r="E14" s="3">
        <f>+C14+15</f>
        <v>68</v>
      </c>
      <c r="G14" s="14" t="s">
        <v>22</v>
      </c>
      <c r="H14" s="107" t="str">
        <f>IF(IFERROR(FIND("varchar",E22),0)&gt;0,IF(D22&gt;8000,"max",D22),"")</f>
        <v>max</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3"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[dbo].[ExpensesGroup](</v>
      </c>
      <c r="AW15" s="25"/>
      <c r="AY15" s="102" t="str">
        <f>+"CREATE TABLE "&amp;TRIM(C8)&amp;" ("</f>
        <v>CREATE TABLE ExpensesGroup (</v>
      </c>
      <c r="BA15" s="3" t="str">
        <f>"ALTER TABLE " &amp; C8</f>
        <v>ALTER TABLE ExpensesGroup</v>
      </c>
    </row>
    <row r="16" spans="2:53" ht="12.75">
      <c r="B16" s="18">
        <f>IF(C16=0,"",1)</f>
        <v>1</v>
      </c>
      <c r="C16" s="4" t="s">
        <v>2137</v>
      </c>
      <c r="D16" s="4">
        <v>20</v>
      </c>
      <c r="E16" s="4" t="s">
        <v>11</v>
      </c>
      <c r="G16" s="4" t="str">
        <f t="shared" ref="G16:G32" si="0">SUBSTITUTE(SUBSTITUTE(SUBSTITUTE(SUBSTITUTE(SUBSTITUTE(SUBSTITUTE(SUBSTITUTE(SUBSTITUTE(SUBSTITUTE(C16," ",""),".",""),"#","No"),"%",""),"(",""),"*",""),"-",""),"/",""),")","")</f>
        <v>ExpGroupCode</v>
      </c>
      <c r="H16" s="97">
        <f t="shared" ref="H16:H21" si="1">IF(IFERROR(FIND("varchar",E16),0)&gt;0,IF(D16&gt;8000,"max",D16),"")</f>
        <v>20</v>
      </c>
      <c r="I16" s="4" t="str">
        <f t="shared" ref="I16:I45" si="2">IF(E16=0,"",+E16)</f>
        <v>varchar</v>
      </c>
      <c r="J16" s="4" t="str">
        <f t="shared" ref="J16:J45" si="3">IF(C16=0,"",(IF(ISERROR(VLOOKUP(G16,$D$120:$D$127,1,FALSE)),""," NOT")&amp;" NULL"))</f>
        <v xml:space="preserve"> NOT NULL</v>
      </c>
      <c r="K16" s="114" t="s">
        <v>2192</v>
      </c>
      <c r="L16" s="4"/>
      <c r="M16" s="68">
        <v>1</v>
      </c>
      <c r="N16" s="70"/>
      <c r="O16" s="24"/>
      <c r="P16" s="24"/>
      <c r="Q16" s="98">
        <f t="shared" ref="Q16:Q45" si="4">IF(M16=0,"",ROW())</f>
        <v>16</v>
      </c>
      <c r="R16" s="124"/>
      <c r="S16" s="114" t="str">
        <f>IF(K16=0,"",K16)</f>
        <v>Expenses Group Code</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ExpGroupCode,</v>
      </c>
      <c r="AV16" s="25" t="str">
        <f t="shared" ref="AV16:AV35" si="8">IF(G16="","",+"          ["&amp;TRIM(G16)&amp;"] ["&amp;TRIM(I16)&amp;"]"&amp;IF(H16="","","("&amp;H16&amp;")")&amp;" "&amp;TRIM(J16)&amp;IF(G17="","",","))</f>
        <v xml:space="preserve">          [ExpGroupCode] [varchar](20) NOT NULL,</v>
      </c>
      <c r="AW16" s="25"/>
      <c r="AY16" s="102" t="str">
        <f t="shared" ref="AY16:AY79" si="9">IF(G16="",IF(OR(AY15=");",AY15=""),"",");"),+"          "&amp;TRIM(G16)&amp;" "&amp;UPPER(TRIM(I16))&amp;IF(H16="",""," ("&amp;H16&amp;")")&amp;" "&amp;IF(TRIM(J16)="NOT NULL","PRIMARY KEY UNIQUE NOT NULL",TRIM(J16))&amp;IF(G17="","",","))</f>
        <v xml:space="preserve">          ExpGroupCode VARCHAR (20) PRIMARY KEY UNIQUE NOT NULL,</v>
      </c>
      <c r="BA16" s="3" t="str">
        <f>"ADD "&amp;TRIM(AY16)</f>
        <v>ADD ExpGroupCode VARCHAR (20) PRIMARY KEY UNIQUE NOT NULL,</v>
      </c>
    </row>
    <row r="17" spans="2:53" ht="12.75">
      <c r="B17" s="18">
        <f>IF(C17=0,"",+B16+1)</f>
        <v>2</v>
      </c>
      <c r="C17" s="4" t="s">
        <v>2135</v>
      </c>
      <c r="D17" s="4">
        <v>100</v>
      </c>
      <c r="E17" s="4" t="s">
        <v>11</v>
      </c>
      <c r="G17" s="4" t="str">
        <f t="shared" si="0"/>
        <v>ExpGroupDescEng</v>
      </c>
      <c r="H17" s="97">
        <f t="shared" si="1"/>
        <v>100</v>
      </c>
      <c r="I17" s="4" t="str">
        <f t="shared" si="2"/>
        <v>varchar</v>
      </c>
      <c r="J17" s="4" t="str">
        <f t="shared" si="3"/>
        <v xml:space="preserve"> NULL</v>
      </c>
      <c r="K17" s="114" t="s">
        <v>2194</v>
      </c>
      <c r="L17" s="4"/>
      <c r="M17" s="68">
        <v>2</v>
      </c>
      <c r="N17" s="70"/>
      <c r="O17" s="24"/>
      <c r="P17" s="24"/>
      <c r="Q17" s="98">
        <f t="shared" si="4"/>
        <v>17</v>
      </c>
      <c r="R17" s="124"/>
      <c r="S17" s="114" t="str">
        <f t="shared" ref="S17:S80" si="10">IF(K17=0,"",K17)</f>
        <v>Expenses Group ENG</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ExpGroupDescEng,</v>
      </c>
      <c r="AV17" s="25" t="str">
        <f t="shared" si="8"/>
        <v xml:space="preserve">          [ExpGroupDescEng] [varchar](100) NULL,</v>
      </c>
      <c r="AW17" s="25"/>
      <c r="AY17" s="102" t="str">
        <f t="shared" si="9"/>
        <v xml:space="preserve">          ExpGroupDescEng VARCHAR (100) NULL,</v>
      </c>
      <c r="BA17" s="3" t="str">
        <f>TRIM(AY17)</f>
        <v>ExpGroupDescEng VARCHAR (100) NULL,</v>
      </c>
    </row>
    <row r="18" spans="2:53" ht="12.75">
      <c r="B18" s="18">
        <f t="shared" ref="B18:B81" si="11">IF(C18=0,"",+B17+1)</f>
        <v>3</v>
      </c>
      <c r="C18" s="4" t="s">
        <v>2136</v>
      </c>
      <c r="D18" s="4">
        <v>100</v>
      </c>
      <c r="E18" s="4" t="s">
        <v>11</v>
      </c>
      <c r="G18" s="4" t="str">
        <f t="shared" si="0"/>
        <v>ExpGroupDescOth</v>
      </c>
      <c r="H18" s="97">
        <f t="shared" si="1"/>
        <v>100</v>
      </c>
      <c r="I18" s="4" t="str">
        <f t="shared" si="2"/>
        <v>varchar</v>
      </c>
      <c r="J18" s="4" t="str">
        <f t="shared" si="3"/>
        <v xml:space="preserve"> NULL</v>
      </c>
      <c r="K18" s="114" t="s">
        <v>2195</v>
      </c>
      <c r="L18" s="4"/>
      <c r="M18" s="68">
        <v>3</v>
      </c>
      <c r="N18" s="70"/>
      <c r="O18" s="24"/>
      <c r="P18" s="24"/>
      <c r="Q18" s="98">
        <f t="shared" si="4"/>
        <v>18</v>
      </c>
      <c r="R18" s="124"/>
      <c r="S18" s="114" t="str">
        <f t="shared" si="10"/>
        <v>Expenses Group THA</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ExpGroupDescOth,</v>
      </c>
      <c r="AV18" s="25" t="str">
        <f t="shared" si="8"/>
        <v xml:space="preserve">          [ExpGroupDescOth] [varchar](100) NULL,</v>
      </c>
      <c r="AW18" s="25"/>
      <c r="AY18" s="102" t="str">
        <f t="shared" si="9"/>
        <v xml:space="preserve">          ExpGroupDescOth VARCHAR (100) NULL,</v>
      </c>
      <c r="BA18" s="3" t="str">
        <f t="shared" ref="BA18:BA81" si="13">TRIM(AY18)</f>
        <v>ExpGroupDescOth VARCHAR (100) NULL,</v>
      </c>
    </row>
    <row r="19" spans="2:53" ht="12.75">
      <c r="B19" s="18">
        <f t="shared" si="11"/>
        <v>4</v>
      </c>
      <c r="C19" s="4" t="s">
        <v>2122</v>
      </c>
      <c r="D19" s="4">
        <v>15</v>
      </c>
      <c r="E19" s="4" t="s">
        <v>11</v>
      </c>
      <c r="G19" s="4" t="str">
        <f t="shared" si="0"/>
        <v>ExpAccCode</v>
      </c>
      <c r="H19" s="97">
        <f t="shared" si="1"/>
        <v>15</v>
      </c>
      <c r="I19" s="4" t="str">
        <f t="shared" si="2"/>
        <v>varchar</v>
      </c>
      <c r="J19" s="4" t="str">
        <f t="shared" si="3"/>
        <v xml:space="preserve"> NULL</v>
      </c>
      <c r="K19" s="114" t="s">
        <v>2196</v>
      </c>
      <c r="L19" s="4"/>
      <c r="M19" s="68">
        <v>4</v>
      </c>
      <c r="N19" s="70"/>
      <c r="O19" s="24"/>
      <c r="P19" s="24"/>
      <c r="Q19" s="98">
        <f t="shared" si="4"/>
        <v>19</v>
      </c>
      <c r="R19" s="124"/>
      <c r="S19" s="114" t="str">
        <f t="shared" si="10"/>
        <v>Expenses Account</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ExpAccCode,</v>
      </c>
      <c r="AV19" s="25" t="str">
        <f t="shared" si="8"/>
        <v xml:space="preserve">          [ExpAccCode] [varchar](15) NULL,</v>
      </c>
      <c r="AW19" s="25"/>
      <c r="AY19" s="102" t="str">
        <f t="shared" si="9"/>
        <v xml:space="preserve">          ExpAccCode VARCHAR (15) NULL,</v>
      </c>
      <c r="BA19" s="3" t="str">
        <f t="shared" si="13"/>
        <v>ExpAccCode VARCHAR (15) NULL,</v>
      </c>
    </row>
    <row r="20" spans="2:53" ht="12.75">
      <c r="B20" s="18">
        <f t="shared" si="11"/>
        <v>5</v>
      </c>
      <c r="C20" s="4" t="s">
        <v>2123</v>
      </c>
      <c r="D20" s="4">
        <v>500</v>
      </c>
      <c r="E20" s="4" t="s">
        <v>11</v>
      </c>
      <c r="G20" s="4" t="str">
        <f t="shared" si="0"/>
        <v>ExpAccDesc</v>
      </c>
      <c r="H20" s="97">
        <f t="shared" si="1"/>
        <v>500</v>
      </c>
      <c r="I20" s="4" t="str">
        <f t="shared" si="2"/>
        <v>varchar</v>
      </c>
      <c r="J20" s="4" t="str">
        <f t="shared" si="3"/>
        <v xml:space="preserve"> NULL</v>
      </c>
      <c r="K20" s="114" t="s">
        <v>2193</v>
      </c>
      <c r="L20" s="4"/>
      <c r="M20" s="68">
        <v>5</v>
      </c>
      <c r="N20" s="70"/>
      <c r="O20" s="24"/>
      <c r="P20" s="24"/>
      <c r="Q20" s="98">
        <f t="shared" si="4"/>
        <v>20</v>
      </c>
      <c r="R20" s="124"/>
      <c r="S20" s="114" t="str">
        <f t="shared" si="10"/>
        <v>Expenses Acc Desc</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ExpAccDesc,</v>
      </c>
      <c r="AV20" s="25" t="str">
        <f t="shared" si="8"/>
        <v xml:space="preserve">          [ExpAccDesc] [varchar](500) NULL,</v>
      </c>
      <c r="AW20" s="25"/>
      <c r="AY20" s="102" t="str">
        <f t="shared" si="9"/>
        <v xml:space="preserve">          ExpAccDesc VARCHAR (500) NULL,</v>
      </c>
      <c r="BA20" s="3" t="str">
        <f t="shared" si="13"/>
        <v>ExpAccDesc VARCHAR (500) NULL,</v>
      </c>
    </row>
    <row r="21" spans="2:53" ht="12.75">
      <c r="B21" s="18">
        <f t="shared" si="11"/>
        <v>6</v>
      </c>
      <c r="C21" s="4" t="s">
        <v>2134</v>
      </c>
      <c r="D21" s="4">
        <v>1000</v>
      </c>
      <c r="E21" s="4" t="s">
        <v>11</v>
      </c>
      <c r="G21" s="4" t="str">
        <f t="shared" si="0"/>
        <v>SPStatement</v>
      </c>
      <c r="H21" s="97">
        <f t="shared" si="1"/>
        <v>1000</v>
      </c>
      <c r="I21" s="4" t="str">
        <f t="shared" si="2"/>
        <v>varchar</v>
      </c>
      <c r="J21" s="4" t="str">
        <f t="shared" si="3"/>
        <v xml:space="preserve"> NULL</v>
      </c>
      <c r="K21" s="114" t="s">
        <v>2197</v>
      </c>
      <c r="L21" s="4"/>
      <c r="M21" s="68">
        <v>9001</v>
      </c>
      <c r="N21" s="70"/>
      <c r="O21" s="24"/>
      <c r="P21" s="24"/>
      <c r="Q21" s="98">
        <f t="shared" si="4"/>
        <v>21</v>
      </c>
      <c r="R21" s="124"/>
      <c r="S21" s="114" t="str">
        <f t="shared" si="10"/>
        <v>Stored Procedure</v>
      </c>
      <c r="T21" s="121"/>
      <c r="U21" s="119"/>
      <c r="V21" s="400"/>
      <c r="W21" s="115"/>
      <c r="X21" s="115"/>
      <c r="Y21" s="121"/>
      <c r="Z21" s="114" t="str">
        <f t="shared" si="5"/>
        <v>false</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SPStatement,</v>
      </c>
      <c r="AV21" s="25" t="str">
        <f t="shared" si="8"/>
        <v xml:space="preserve">          [SPStatement] [varchar](1000) NULL,</v>
      </c>
      <c r="AW21" s="25"/>
      <c r="AY21" s="102" t="str">
        <f t="shared" si="9"/>
        <v xml:space="preserve">          SPStatement VARCHAR (1000) NULL,</v>
      </c>
      <c r="BA21" s="3" t="str">
        <f t="shared" si="13"/>
        <v>SPStatement VARCHAR (1000) NULL,</v>
      </c>
    </row>
    <row r="22" spans="2:53" ht="12.75">
      <c r="B22" s="18">
        <f t="shared" si="11"/>
        <v>7</v>
      </c>
      <c r="C22" s="4" t="s">
        <v>826</v>
      </c>
      <c r="D22" s="4">
        <v>9900</v>
      </c>
      <c r="E22" s="4" t="s">
        <v>11</v>
      </c>
      <c r="G22" s="4" t="str">
        <f t="shared" si="0"/>
        <v>Note</v>
      </c>
      <c r="H22" s="97" t="str">
        <f>IF(IFERROR(FIND("varchar",E22),0)&gt;0,IF(D22&gt;8000,"max",D22),"")</f>
        <v>max</v>
      </c>
      <c r="I22" s="4" t="str">
        <f t="shared" si="2"/>
        <v>varchar</v>
      </c>
      <c r="J22" s="4" t="str">
        <f t="shared" si="3"/>
        <v xml:space="preserve"> NULL</v>
      </c>
      <c r="K22" s="114" t="s">
        <v>826</v>
      </c>
      <c r="L22" s="4"/>
      <c r="M22" s="68">
        <v>9001</v>
      </c>
      <c r="N22" s="70"/>
      <c r="O22" s="24"/>
      <c r="P22" s="24"/>
      <c r="Q22" s="98">
        <f t="shared" si="4"/>
        <v>22</v>
      </c>
      <c r="R22" s="124"/>
      <c r="S22" s="114" t="str">
        <f t="shared" si="10"/>
        <v>Note</v>
      </c>
      <c r="T22" s="121"/>
      <c r="U22" s="119"/>
      <c r="V22" s="400"/>
      <c r="W22" s="115"/>
      <c r="X22" s="115"/>
      <c r="Y22" s="121"/>
      <c r="Z22" s="114" t="str">
        <f t="shared" si="5"/>
        <v>false</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Note,</v>
      </c>
      <c r="AV22" s="25" t="str">
        <f t="shared" si="8"/>
        <v xml:space="preserve">          [Note] [varchar](max) NULL,</v>
      </c>
      <c r="AW22" s="25"/>
      <c r="AY22" s="102" t="str">
        <f t="shared" si="9"/>
        <v xml:space="preserve">          Note VARCHAR (max) NULL,</v>
      </c>
      <c r="BA22" s="3" t="str">
        <f t="shared" si="13"/>
        <v>Note VARCHAR (max) NULL,</v>
      </c>
    </row>
    <row r="23" spans="2:53" ht="12.75">
      <c r="B23" s="18">
        <f t="shared" si="11"/>
        <v>8</v>
      </c>
      <c r="C23" s="4" t="s">
        <v>3851</v>
      </c>
      <c r="D23" s="4">
        <v>1000</v>
      </c>
      <c r="E23" s="4" t="s">
        <v>11</v>
      </c>
      <c r="G23" s="4" t="str">
        <f t="shared" si="0"/>
        <v>Task01</v>
      </c>
      <c r="H23" s="97">
        <f t="shared" ref="H23:H86" si="14">IF(IFERROR(FIND("varchar",E23),0)&gt;0,IF(D23&gt;8000,"max",D23),"")</f>
        <v>1000</v>
      </c>
      <c r="I23" s="4" t="str">
        <f t="shared" si="2"/>
        <v>varchar</v>
      </c>
      <c r="J23" s="4" t="str">
        <f t="shared" si="3"/>
        <v xml:space="preserve"> NULL</v>
      </c>
      <c r="K23" s="114" t="s">
        <v>3861</v>
      </c>
      <c r="L23" s="4"/>
      <c r="M23" s="68">
        <v>9001</v>
      </c>
      <c r="N23" s="70"/>
      <c r="O23" s="24"/>
      <c r="P23" s="24"/>
      <c r="Q23" s="98">
        <f t="shared" si="4"/>
        <v>23</v>
      </c>
      <c r="R23" s="124"/>
      <c r="S23" s="114" t="str">
        <f t="shared" si="10"/>
        <v>Task 01</v>
      </c>
      <c r="T23" s="121"/>
      <c r="U23" s="119"/>
      <c r="V23" s="400"/>
      <c r="W23" s="115"/>
      <c r="X23" s="115"/>
      <c r="Y23" s="121"/>
      <c r="Z23" s="114" t="str">
        <f t="shared" si="5"/>
        <v>false</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Task01,</v>
      </c>
      <c r="AV23" s="25" t="str">
        <f t="shared" si="8"/>
        <v xml:space="preserve">          [Task01] [varchar](1000) NULL,</v>
      </c>
      <c r="AW23" s="25"/>
      <c r="AY23" s="102" t="str">
        <f t="shared" si="9"/>
        <v xml:space="preserve">          Task01 VARCHAR (1000) NULL,</v>
      </c>
      <c r="BA23" s="3" t="str">
        <f t="shared" si="13"/>
        <v>Task01 VARCHAR (1000) NULL,</v>
      </c>
    </row>
    <row r="24" spans="2:53" ht="12.75">
      <c r="B24" s="18">
        <f t="shared" si="11"/>
        <v>9</v>
      </c>
      <c r="C24" s="4" t="s">
        <v>3852</v>
      </c>
      <c r="D24" s="4">
        <v>1000</v>
      </c>
      <c r="E24" s="4" t="s">
        <v>11</v>
      </c>
      <c r="G24" s="4" t="str">
        <f t="shared" si="0"/>
        <v>Task02</v>
      </c>
      <c r="H24" s="97">
        <f t="shared" si="14"/>
        <v>1000</v>
      </c>
      <c r="I24" s="4" t="str">
        <f t="shared" si="2"/>
        <v>varchar</v>
      </c>
      <c r="J24" s="4" t="str">
        <f t="shared" si="3"/>
        <v xml:space="preserve"> NULL</v>
      </c>
      <c r="K24" s="114" t="s">
        <v>3862</v>
      </c>
      <c r="L24" s="4"/>
      <c r="M24" s="68">
        <v>9001</v>
      </c>
      <c r="N24" s="70"/>
      <c r="O24" s="24"/>
      <c r="P24" s="24"/>
      <c r="Q24" s="98">
        <f t="shared" si="4"/>
        <v>24</v>
      </c>
      <c r="R24" s="124"/>
      <c r="S24" s="114" t="str">
        <f t="shared" si="10"/>
        <v>Task 02</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Task02,</v>
      </c>
      <c r="AV24" s="25" t="str">
        <f t="shared" si="8"/>
        <v xml:space="preserve">          [Task02] [varchar](1000) NULL,</v>
      </c>
      <c r="AW24" s="25"/>
      <c r="AY24" s="102" t="str">
        <f t="shared" si="9"/>
        <v xml:space="preserve">          Task02 VARCHAR (1000) NULL,</v>
      </c>
      <c r="BA24" s="3" t="str">
        <f t="shared" si="13"/>
        <v>Task02 VARCHAR (1000) NULL,</v>
      </c>
    </row>
    <row r="25" spans="2:53" ht="12.75">
      <c r="B25" s="18">
        <f t="shared" si="11"/>
        <v>10</v>
      </c>
      <c r="C25" s="4" t="s">
        <v>3853</v>
      </c>
      <c r="D25" s="4">
        <v>1000</v>
      </c>
      <c r="E25" s="4" t="s">
        <v>11</v>
      </c>
      <c r="G25" s="4" t="str">
        <f t="shared" si="0"/>
        <v>Task03</v>
      </c>
      <c r="H25" s="97">
        <f t="shared" si="14"/>
        <v>1000</v>
      </c>
      <c r="I25" s="4" t="str">
        <f t="shared" si="2"/>
        <v>varchar</v>
      </c>
      <c r="J25" s="4" t="str">
        <f t="shared" si="3"/>
        <v xml:space="preserve"> NULL</v>
      </c>
      <c r="K25" s="114" t="s">
        <v>3863</v>
      </c>
      <c r="L25" s="4"/>
      <c r="M25" s="68">
        <v>9001</v>
      </c>
      <c r="N25" s="70"/>
      <c r="O25" s="24"/>
      <c r="P25" s="24"/>
      <c r="Q25" s="98">
        <f t="shared" si="4"/>
        <v>25</v>
      </c>
      <c r="R25" s="124"/>
      <c r="S25" s="114" t="str">
        <f t="shared" si="10"/>
        <v>Task 03</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Task03,</v>
      </c>
      <c r="AV25" s="25" t="str">
        <f t="shared" si="8"/>
        <v xml:space="preserve">          [Task03] [varchar](1000) NULL,</v>
      </c>
      <c r="AW25" s="25"/>
      <c r="AY25" s="102" t="str">
        <f t="shared" si="9"/>
        <v xml:space="preserve">          Task03 VARCHAR (1000) NULL,</v>
      </c>
      <c r="BA25" s="3" t="str">
        <f t="shared" si="13"/>
        <v>Task03 VARCHAR (1000) NULL,</v>
      </c>
    </row>
    <row r="26" spans="2:53" ht="12.75">
      <c r="B26" s="18">
        <f t="shared" si="11"/>
        <v>11</v>
      </c>
      <c r="C26" s="4" t="s">
        <v>3854</v>
      </c>
      <c r="D26" s="4">
        <v>1000</v>
      </c>
      <c r="E26" s="4" t="s">
        <v>11</v>
      </c>
      <c r="G26" s="4" t="str">
        <f t="shared" si="0"/>
        <v>Task04</v>
      </c>
      <c r="H26" s="97">
        <f t="shared" si="14"/>
        <v>1000</v>
      </c>
      <c r="I26" s="4" t="str">
        <f t="shared" si="2"/>
        <v>varchar</v>
      </c>
      <c r="J26" s="4" t="str">
        <f t="shared" si="3"/>
        <v xml:space="preserve"> NULL</v>
      </c>
      <c r="K26" s="114" t="s">
        <v>3864</v>
      </c>
      <c r="L26" s="4"/>
      <c r="M26" s="68">
        <v>9001</v>
      </c>
      <c r="N26" s="70"/>
      <c r="O26" s="24"/>
      <c r="P26" s="24"/>
      <c r="Q26" s="98">
        <f t="shared" si="4"/>
        <v>26</v>
      </c>
      <c r="R26" s="124"/>
      <c r="S26" s="114" t="str">
        <f t="shared" si="10"/>
        <v>Task 04</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Task04,</v>
      </c>
      <c r="AV26" s="25" t="str">
        <f t="shared" si="8"/>
        <v xml:space="preserve">          [Task04] [varchar](1000) NULL,</v>
      </c>
      <c r="AW26" s="25"/>
      <c r="AY26" s="102" t="str">
        <f t="shared" si="9"/>
        <v xml:space="preserve">          Task04 VARCHAR (1000) NULL,</v>
      </c>
      <c r="BA26" s="3" t="str">
        <f t="shared" si="13"/>
        <v>Task04 VARCHAR (1000) NULL,</v>
      </c>
    </row>
    <row r="27" spans="2:53" ht="12.75">
      <c r="B27" s="18">
        <f t="shared" si="11"/>
        <v>12</v>
      </c>
      <c r="C27" s="4" t="s">
        <v>3855</v>
      </c>
      <c r="D27" s="4">
        <v>1000</v>
      </c>
      <c r="E27" s="4" t="s">
        <v>11</v>
      </c>
      <c r="G27" s="4" t="str">
        <f t="shared" si="0"/>
        <v>Task05</v>
      </c>
      <c r="H27" s="97">
        <f t="shared" si="14"/>
        <v>1000</v>
      </c>
      <c r="I27" s="4" t="str">
        <f t="shared" si="2"/>
        <v>varchar</v>
      </c>
      <c r="J27" s="4" t="str">
        <f t="shared" si="3"/>
        <v xml:space="preserve"> NULL</v>
      </c>
      <c r="K27" s="114" t="s">
        <v>3865</v>
      </c>
      <c r="L27" s="4"/>
      <c r="M27" s="68">
        <v>9001</v>
      </c>
      <c r="N27" s="70"/>
      <c r="O27" s="24"/>
      <c r="P27" s="24"/>
      <c r="Q27" s="98">
        <f t="shared" si="4"/>
        <v>27</v>
      </c>
      <c r="R27" s="124"/>
      <c r="S27" s="114" t="str">
        <f t="shared" si="10"/>
        <v>Task 05</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Task05,</v>
      </c>
      <c r="AV27" s="25" t="str">
        <f t="shared" si="8"/>
        <v xml:space="preserve">          [Task05] [varchar](1000) NULL,</v>
      </c>
      <c r="AW27" s="25"/>
      <c r="AY27" s="102" t="str">
        <f t="shared" si="9"/>
        <v xml:space="preserve">          Task05 VARCHAR (1000) NULL,</v>
      </c>
      <c r="BA27" s="3" t="str">
        <f t="shared" si="13"/>
        <v>Task05 VARCHAR (1000) NULL,</v>
      </c>
    </row>
    <row r="28" spans="2:53" ht="12.75">
      <c r="B28" s="18">
        <f t="shared" si="11"/>
        <v>13</v>
      </c>
      <c r="C28" s="4" t="s">
        <v>3856</v>
      </c>
      <c r="D28" s="4">
        <v>1000</v>
      </c>
      <c r="E28" s="4" t="s">
        <v>11</v>
      </c>
      <c r="G28" s="4" t="str">
        <f t="shared" si="0"/>
        <v>Task06</v>
      </c>
      <c r="H28" s="97">
        <f t="shared" si="14"/>
        <v>1000</v>
      </c>
      <c r="I28" s="4" t="str">
        <f t="shared" si="2"/>
        <v>varchar</v>
      </c>
      <c r="J28" s="4" t="str">
        <f t="shared" si="3"/>
        <v xml:space="preserve"> NULL</v>
      </c>
      <c r="K28" s="114" t="s">
        <v>3866</v>
      </c>
      <c r="L28" s="4"/>
      <c r="M28" s="68">
        <v>9001</v>
      </c>
      <c r="N28" s="70"/>
      <c r="O28" s="24"/>
      <c r="P28" s="24"/>
      <c r="Q28" s="98">
        <f t="shared" si="4"/>
        <v>28</v>
      </c>
      <c r="R28" s="124"/>
      <c r="S28" s="114" t="str">
        <f t="shared" si="10"/>
        <v>Task 06</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Task06,</v>
      </c>
      <c r="AV28" s="25" t="str">
        <f t="shared" si="8"/>
        <v xml:space="preserve">          [Task06] [varchar](1000) NULL,</v>
      </c>
      <c r="AW28" s="25"/>
      <c r="AY28" s="102" t="str">
        <f t="shared" si="9"/>
        <v xml:space="preserve">          Task06 VARCHAR (1000) NULL,</v>
      </c>
      <c r="BA28" s="3" t="str">
        <f t="shared" si="13"/>
        <v>Task06 VARCHAR (1000) NULL,</v>
      </c>
    </row>
    <row r="29" spans="2:53" ht="12.75">
      <c r="B29" s="18">
        <f t="shared" si="11"/>
        <v>14</v>
      </c>
      <c r="C29" s="4" t="s">
        <v>3857</v>
      </c>
      <c r="D29" s="4">
        <v>1000</v>
      </c>
      <c r="E29" s="4" t="s">
        <v>11</v>
      </c>
      <c r="G29" s="4" t="str">
        <f t="shared" si="0"/>
        <v>Task07</v>
      </c>
      <c r="H29" s="97">
        <f t="shared" si="14"/>
        <v>1000</v>
      </c>
      <c r="I29" s="4" t="str">
        <f t="shared" si="2"/>
        <v>varchar</v>
      </c>
      <c r="J29" s="4" t="str">
        <f t="shared" si="3"/>
        <v xml:space="preserve"> NULL</v>
      </c>
      <c r="K29" s="114" t="s">
        <v>3867</v>
      </c>
      <c r="L29" s="4"/>
      <c r="M29" s="68">
        <v>9001</v>
      </c>
      <c r="N29" s="70"/>
      <c r="O29" s="24"/>
      <c r="P29" s="24"/>
      <c r="Q29" s="98">
        <f t="shared" si="4"/>
        <v>29</v>
      </c>
      <c r="R29" s="124"/>
      <c r="S29" s="114" t="str">
        <f t="shared" si="10"/>
        <v>Task 07</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Task07,</v>
      </c>
      <c r="AV29" s="25" t="str">
        <f t="shared" si="8"/>
        <v xml:space="preserve">          [Task07] [varchar](1000) NULL,</v>
      </c>
      <c r="AW29" s="25"/>
      <c r="AY29" s="102" t="str">
        <f t="shared" si="9"/>
        <v xml:space="preserve">          Task07 VARCHAR (1000) NULL,</v>
      </c>
      <c r="BA29" s="3" t="str">
        <f t="shared" si="13"/>
        <v>Task07 VARCHAR (1000) NULL,</v>
      </c>
    </row>
    <row r="30" spans="2:53" ht="12.75">
      <c r="B30" s="18">
        <f t="shared" si="11"/>
        <v>15</v>
      </c>
      <c r="C30" s="4" t="s">
        <v>3858</v>
      </c>
      <c r="D30" s="4">
        <v>1000</v>
      </c>
      <c r="E30" s="4" t="s">
        <v>11</v>
      </c>
      <c r="G30" s="4" t="str">
        <f t="shared" si="0"/>
        <v>Task08</v>
      </c>
      <c r="H30" s="97">
        <f t="shared" si="14"/>
        <v>1000</v>
      </c>
      <c r="I30" s="4" t="str">
        <f t="shared" si="2"/>
        <v>varchar</v>
      </c>
      <c r="J30" s="4" t="str">
        <f t="shared" si="3"/>
        <v xml:space="preserve"> NULL</v>
      </c>
      <c r="K30" s="114" t="s">
        <v>3868</v>
      </c>
      <c r="L30" s="4"/>
      <c r="M30" s="68">
        <v>9001</v>
      </c>
      <c r="N30" s="70"/>
      <c r="O30" s="24"/>
      <c r="P30" s="24"/>
      <c r="Q30" s="98">
        <f t="shared" si="4"/>
        <v>30</v>
      </c>
      <c r="R30" s="124"/>
      <c r="S30" s="114" t="str">
        <f t="shared" si="10"/>
        <v>Task 08</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Task08,</v>
      </c>
      <c r="AV30" s="25" t="str">
        <f t="shared" si="8"/>
        <v xml:space="preserve">          [Task08] [varchar](1000) NULL,</v>
      </c>
      <c r="AW30" s="25"/>
      <c r="AY30" s="102" t="str">
        <f t="shared" si="9"/>
        <v xml:space="preserve">          Task08 VARCHAR (1000) NULL,</v>
      </c>
      <c r="BA30" s="3" t="str">
        <f t="shared" si="13"/>
        <v>Task08 VARCHAR (1000) NULL,</v>
      </c>
    </row>
    <row r="31" spans="2:53" ht="12.75">
      <c r="B31" s="18">
        <f t="shared" si="11"/>
        <v>16</v>
      </c>
      <c r="C31" s="4" t="s">
        <v>3859</v>
      </c>
      <c r="D31" s="4">
        <v>1000</v>
      </c>
      <c r="E31" s="4" t="s">
        <v>11</v>
      </c>
      <c r="G31" s="4" t="str">
        <f t="shared" si="0"/>
        <v>Task09</v>
      </c>
      <c r="H31" s="97">
        <f t="shared" si="14"/>
        <v>1000</v>
      </c>
      <c r="I31" s="4" t="str">
        <f t="shared" si="2"/>
        <v>varchar</v>
      </c>
      <c r="J31" s="4" t="str">
        <f t="shared" si="3"/>
        <v xml:space="preserve"> NULL</v>
      </c>
      <c r="K31" s="114" t="s">
        <v>3869</v>
      </c>
      <c r="L31" s="4"/>
      <c r="M31" s="68">
        <v>9001</v>
      </c>
      <c r="N31" s="70"/>
      <c r="O31" s="24"/>
      <c r="P31" s="24"/>
      <c r="Q31" s="98">
        <f t="shared" si="4"/>
        <v>31</v>
      </c>
      <c r="R31" s="124"/>
      <c r="S31" s="114" t="str">
        <f t="shared" si="10"/>
        <v>Task 09</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Task09,</v>
      </c>
      <c r="AV31" s="25" t="str">
        <f t="shared" si="8"/>
        <v xml:space="preserve">          [Task09] [varchar](1000) NULL,</v>
      </c>
      <c r="AW31" s="25"/>
      <c r="AY31" s="102" t="str">
        <f t="shared" si="9"/>
        <v xml:space="preserve">          Task09 VARCHAR (1000) NULL,</v>
      </c>
      <c r="BA31" s="3" t="str">
        <f t="shared" si="13"/>
        <v>Task09 VARCHAR (1000) NULL,</v>
      </c>
    </row>
    <row r="32" spans="2:53" ht="12.75">
      <c r="B32" s="18">
        <f t="shared" si="11"/>
        <v>17</v>
      </c>
      <c r="C32" s="4" t="s">
        <v>3860</v>
      </c>
      <c r="D32" s="4">
        <v>1000</v>
      </c>
      <c r="E32" s="4" t="s">
        <v>11</v>
      </c>
      <c r="G32" s="4" t="str">
        <f t="shared" si="0"/>
        <v>Task10</v>
      </c>
      <c r="H32" s="97">
        <f t="shared" si="14"/>
        <v>1000</v>
      </c>
      <c r="I32" s="4" t="str">
        <f t="shared" si="2"/>
        <v>varchar</v>
      </c>
      <c r="J32" s="4" t="str">
        <f t="shared" si="3"/>
        <v xml:space="preserve"> NULL</v>
      </c>
      <c r="K32" s="114" t="s">
        <v>3870</v>
      </c>
      <c r="L32" s="4"/>
      <c r="M32" s="68">
        <v>9001</v>
      </c>
      <c r="N32" s="70"/>
      <c r="O32" s="24"/>
      <c r="P32" s="24"/>
      <c r="Q32" s="98">
        <f t="shared" si="4"/>
        <v>32</v>
      </c>
      <c r="R32" s="124"/>
      <c r="S32" s="114" t="str">
        <f t="shared" si="10"/>
        <v>Task 10</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Task10,</v>
      </c>
      <c r="AV32" s="25" t="str">
        <f t="shared" si="8"/>
        <v xml:space="preserve">          [Task10] [varchar](1000) NULL,</v>
      </c>
      <c r="AW32" s="25"/>
      <c r="AY32" s="102" t="str">
        <f t="shared" si="9"/>
        <v xml:space="preserve">          Task10 VARCHAR (1000) NULL,</v>
      </c>
      <c r="BA32" s="3" t="str">
        <f t="shared" si="13"/>
        <v>Task10 VARCHAR (1000) NULL,</v>
      </c>
    </row>
    <row r="33" spans="2:53" ht="12.75">
      <c r="B33" s="18">
        <f t="shared" si="11"/>
        <v>18</v>
      </c>
      <c r="C33" s="4" t="s">
        <v>3881</v>
      </c>
      <c r="D33" s="4">
        <v>1000</v>
      </c>
      <c r="E33" s="4" t="s">
        <v>11</v>
      </c>
      <c r="G33" s="4" t="str">
        <f>SUBSTITUTE(SUBSTITUTE(SUBSTITUTE(SUBSTITUTE(SUBSTITUTE(SUBSTITUTE(SUBSTITUTE(SUBSTITUTE(SUBSTITUTE(C33," ",""),".",""),"#","No"),"%",""),"(",""),"*",""),"-",""),"/",""),")","")</f>
        <v>UTask01</v>
      </c>
      <c r="H33" s="97">
        <f t="shared" si="14"/>
        <v>1000</v>
      </c>
      <c r="I33" s="4" t="str">
        <f t="shared" si="2"/>
        <v>varchar</v>
      </c>
      <c r="J33" s="4" t="str">
        <f t="shared" si="3"/>
        <v xml:space="preserve"> NULL</v>
      </c>
      <c r="K33" s="114" t="s">
        <v>3891</v>
      </c>
      <c r="L33" s="4"/>
      <c r="M33" s="68">
        <v>9001</v>
      </c>
      <c r="N33" s="70"/>
      <c r="O33" s="24"/>
      <c r="P33" s="24"/>
      <c r="Q33" s="98">
        <f t="shared" si="4"/>
        <v>33</v>
      </c>
      <c r="R33" s="124"/>
      <c r="S33" s="114" t="str">
        <f t="shared" si="10"/>
        <v>U Task 01</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UTask01,</v>
      </c>
      <c r="AV33" s="25" t="str">
        <f t="shared" si="8"/>
        <v xml:space="preserve">          [UTask01] [varchar](1000) NULL,</v>
      </c>
      <c r="AW33" s="25"/>
      <c r="AY33" s="102" t="str">
        <f t="shared" si="9"/>
        <v xml:space="preserve">          UTask01 VARCHAR (1000) NULL,</v>
      </c>
      <c r="BA33" s="3" t="str">
        <f t="shared" si="13"/>
        <v>UTask01 VARCHAR (1000) NULL,</v>
      </c>
    </row>
    <row r="34" spans="2:53" ht="12.75">
      <c r="B34" s="18">
        <f t="shared" si="11"/>
        <v>19</v>
      </c>
      <c r="C34" s="4" t="s">
        <v>3882</v>
      </c>
      <c r="D34" s="4">
        <v>1000</v>
      </c>
      <c r="E34" s="4" t="s">
        <v>11</v>
      </c>
      <c r="G34" s="4" t="str">
        <f>SUBSTITUTE(SUBSTITUTE(SUBSTITUTE(SUBSTITUTE(SUBSTITUTE(SUBSTITUTE(SUBSTITUTE(SUBSTITUTE(SUBSTITUTE(C34," ",""),".",""),"#","No"),"%",""),"(",""),"*",""),"-",""),"/",""),")","")</f>
        <v>UTask02</v>
      </c>
      <c r="H34" s="97">
        <f t="shared" si="14"/>
        <v>1000</v>
      </c>
      <c r="I34" s="4" t="str">
        <f t="shared" si="2"/>
        <v>varchar</v>
      </c>
      <c r="J34" s="4" t="str">
        <f t="shared" si="3"/>
        <v xml:space="preserve"> NULL</v>
      </c>
      <c r="K34" s="114" t="s">
        <v>3892</v>
      </c>
      <c r="L34" s="4"/>
      <c r="M34" s="68">
        <v>9001</v>
      </c>
      <c r="N34" s="70"/>
      <c r="O34" s="24"/>
      <c r="P34" s="24"/>
      <c r="Q34" s="98">
        <f t="shared" si="4"/>
        <v>34</v>
      </c>
      <c r="R34" s="124"/>
      <c r="S34" s="114" t="str">
        <f t="shared" si="10"/>
        <v>U Task 02</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UTask02,</v>
      </c>
      <c r="AV34" s="25" t="str">
        <f t="shared" si="8"/>
        <v xml:space="preserve">          [UTask02] [varchar](1000) NULL,</v>
      </c>
      <c r="AW34" s="25"/>
      <c r="AY34" s="102" t="str">
        <f t="shared" si="9"/>
        <v xml:space="preserve">          UTask02 VARCHAR (1000) NULL,</v>
      </c>
      <c r="BA34" s="3" t="str">
        <f t="shared" si="13"/>
        <v>UTask02 VARCHAR (1000) NULL,</v>
      </c>
    </row>
    <row r="35" spans="2:53" ht="12.75">
      <c r="B35" s="18">
        <f t="shared" si="11"/>
        <v>20</v>
      </c>
      <c r="C35" s="4" t="s">
        <v>3883</v>
      </c>
      <c r="D35" s="4">
        <v>1000</v>
      </c>
      <c r="E35" s="4" t="s">
        <v>11</v>
      </c>
      <c r="G35" s="4" t="str">
        <f>SUBSTITUTE(SUBSTITUTE(SUBSTITUTE(SUBSTITUTE(SUBSTITUTE(SUBSTITUTE(SUBSTITUTE(SUBSTITUTE(SUBSTITUTE(C35," ",""),".",""),"#","No"),"%",""),"(",""),"*",""),"-",""),"/",""),")","")</f>
        <v>UTask03</v>
      </c>
      <c r="H35" s="97">
        <f t="shared" si="14"/>
        <v>1000</v>
      </c>
      <c r="I35" s="4" t="str">
        <f t="shared" si="2"/>
        <v>varchar</v>
      </c>
      <c r="J35" s="4" t="str">
        <f t="shared" si="3"/>
        <v xml:space="preserve"> NULL</v>
      </c>
      <c r="K35" s="114" t="s">
        <v>3893</v>
      </c>
      <c r="L35" s="4"/>
      <c r="M35" s="68">
        <v>9001</v>
      </c>
      <c r="N35" s="70"/>
      <c r="O35" s="24"/>
      <c r="P35" s="24"/>
      <c r="Q35" s="98">
        <f t="shared" si="4"/>
        <v>35</v>
      </c>
      <c r="R35" s="124"/>
      <c r="S35" s="114" t="str">
        <f t="shared" si="10"/>
        <v>U Task 03</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UTask03,</v>
      </c>
      <c r="AV35" s="25" t="str">
        <f t="shared" si="8"/>
        <v xml:space="preserve">          [UTask03] [varchar](1000) NULL,</v>
      </c>
      <c r="AW35" s="25"/>
      <c r="AY35" s="102" t="str">
        <f t="shared" si="9"/>
        <v xml:space="preserve">          UTask03 VARCHAR (1000) NULL,</v>
      </c>
      <c r="BA35" s="3" t="str">
        <f t="shared" si="13"/>
        <v>UTask03 VARCHAR (1000) NULL,</v>
      </c>
    </row>
    <row r="36" spans="2:53" ht="12.75">
      <c r="B36" s="18">
        <f t="shared" si="11"/>
        <v>21</v>
      </c>
      <c r="C36" s="4" t="s">
        <v>3884</v>
      </c>
      <c r="D36" s="4">
        <v>1000</v>
      </c>
      <c r="E36" s="4" t="s">
        <v>11</v>
      </c>
      <c r="G36" s="4" t="str">
        <f>SUBSTITUTE(SUBSTITUTE(SUBSTITUTE(SUBSTITUTE(SUBSTITUTE(SUBSTITUTE(SUBSTITUTE(SUBSTITUTE(SUBSTITUTE(C36," ",""),".",""),"#","No"),"%",""),"(",""),"*",""),"-",""),"/",""),")","")</f>
        <v>UTask04</v>
      </c>
      <c r="H36" s="97">
        <f t="shared" si="14"/>
        <v>1000</v>
      </c>
      <c r="I36" s="4" t="str">
        <f t="shared" si="2"/>
        <v>varchar</v>
      </c>
      <c r="J36" s="4" t="str">
        <f t="shared" si="3"/>
        <v xml:space="preserve"> NULL</v>
      </c>
      <c r="K36" s="114" t="s">
        <v>3894</v>
      </c>
      <c r="L36" s="4"/>
      <c r="M36" s="68">
        <v>9001</v>
      </c>
      <c r="N36" s="70"/>
      <c r="O36" s="24"/>
      <c r="P36" s="24"/>
      <c r="Q36" s="98">
        <f t="shared" si="4"/>
        <v>36</v>
      </c>
      <c r="R36" s="124"/>
      <c r="S36" s="114" t="str">
        <f t="shared" si="10"/>
        <v>U Task 04</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UTask04,</v>
      </c>
      <c r="AV36" s="25" t="str">
        <f>IF(G36="","",+"          ["&amp;TRIM(G36)&amp;"] ["&amp;TRIM(I36)&amp;"]"&amp;IF(H36="","","("&amp;H36&amp;")")&amp;" "&amp;TRIM(J36)&amp;IF(G46="","",","))</f>
        <v xml:space="preserve">          [UTask04] [varchar](1000) NULL,</v>
      </c>
      <c r="AW36" s="25"/>
      <c r="AY36" s="102" t="str">
        <f t="shared" si="9"/>
        <v xml:space="preserve">          UTask04 VARCHAR (1000) NULL,</v>
      </c>
      <c r="BA36" s="3" t="str">
        <f t="shared" si="13"/>
        <v>UTask04 VARCHAR (1000) NULL,</v>
      </c>
    </row>
    <row r="37" spans="2:53" ht="12.75">
      <c r="B37" s="18">
        <f t="shared" si="11"/>
        <v>22</v>
      </c>
      <c r="C37" s="4" t="s">
        <v>3885</v>
      </c>
      <c r="D37" s="4">
        <v>1000</v>
      </c>
      <c r="E37" s="4" t="s">
        <v>11</v>
      </c>
      <c r="G37" s="4" t="str">
        <f t="shared" ref="G37:G45" si="15">SUBSTITUTE(SUBSTITUTE(SUBSTITUTE(SUBSTITUTE(SUBSTITUTE(SUBSTITUTE(SUBSTITUTE(SUBSTITUTE(SUBSTITUTE(C37," ",""),".",""),"#","No"),"%",""),"(",""),"*",""),"-",""),"/",""),")","")</f>
        <v>UTask05</v>
      </c>
      <c r="H37" s="97">
        <f t="shared" si="14"/>
        <v>1000</v>
      </c>
      <c r="I37" s="4" t="str">
        <f t="shared" si="2"/>
        <v>varchar</v>
      </c>
      <c r="J37" s="4" t="str">
        <f t="shared" si="3"/>
        <v xml:space="preserve"> NULL</v>
      </c>
      <c r="K37" s="114" t="s">
        <v>3895</v>
      </c>
      <c r="L37" s="4"/>
      <c r="M37" s="68">
        <v>9001</v>
      </c>
      <c r="N37" s="70"/>
      <c r="O37" s="24"/>
      <c r="P37" s="24"/>
      <c r="Q37" s="98">
        <f t="shared" si="4"/>
        <v>37</v>
      </c>
      <c r="R37" s="124"/>
      <c r="S37" s="114" t="str">
        <f t="shared" si="10"/>
        <v>U Task 05</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UTask05,</v>
      </c>
      <c r="AV37" s="25" t="str">
        <f>IF(G37="","",+"          ["&amp;TRIM(G37)&amp;"] ["&amp;TRIM(I37)&amp;"]"&amp;IF(H37="","","("&amp;H37&amp;")")&amp;" "&amp;TRIM(J37)&amp;IF(G38="","",","))</f>
        <v xml:space="preserve">          [UTask05] [varchar](1000) NULL,</v>
      </c>
      <c r="AW37" s="25"/>
      <c r="AY37" s="102" t="str">
        <f t="shared" si="9"/>
        <v xml:space="preserve">          UTask05 VARCHAR (1000) NULL,</v>
      </c>
      <c r="BA37" s="3" t="str">
        <f t="shared" si="13"/>
        <v>UTask05 VARCHAR (1000) NULL,</v>
      </c>
    </row>
    <row r="38" spans="2:53" ht="12.75">
      <c r="B38" s="18">
        <f t="shared" si="11"/>
        <v>23</v>
      </c>
      <c r="C38" s="4" t="s">
        <v>3886</v>
      </c>
      <c r="D38" s="4">
        <v>1000</v>
      </c>
      <c r="E38" s="4" t="s">
        <v>11</v>
      </c>
      <c r="G38" s="4" t="str">
        <f t="shared" si="15"/>
        <v>UTask06</v>
      </c>
      <c r="H38" s="97">
        <f t="shared" si="14"/>
        <v>1000</v>
      </c>
      <c r="I38" s="4" t="str">
        <f t="shared" si="2"/>
        <v>varchar</v>
      </c>
      <c r="J38" s="4" t="str">
        <f t="shared" si="3"/>
        <v xml:space="preserve"> NULL</v>
      </c>
      <c r="K38" s="114" t="s">
        <v>3896</v>
      </c>
      <c r="L38" s="4"/>
      <c r="M38" s="68">
        <v>9001</v>
      </c>
      <c r="N38" s="70"/>
      <c r="O38" s="24"/>
      <c r="P38" s="24"/>
      <c r="Q38" s="98">
        <f t="shared" si="4"/>
        <v>38</v>
      </c>
      <c r="R38" s="124"/>
      <c r="S38" s="114" t="str">
        <f t="shared" si="10"/>
        <v>U Task 06</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UTask06,</v>
      </c>
      <c r="AV38" s="25" t="str">
        <f>IF(G38="","",+"          ["&amp;TRIM(G38)&amp;"] ["&amp;TRIM(I38)&amp;"]"&amp;IF(H38="","","("&amp;H38&amp;")")&amp;" "&amp;TRIM(J38)&amp;IF(G39="","",","))</f>
        <v xml:space="preserve">          [UTask06] [varchar](1000) NULL,</v>
      </c>
      <c r="AW38" s="25"/>
      <c r="AY38" s="102" t="str">
        <f t="shared" si="9"/>
        <v xml:space="preserve">          UTask06 VARCHAR (1000) NULL,</v>
      </c>
      <c r="BA38" s="3" t="str">
        <f t="shared" si="13"/>
        <v>UTask06 VARCHAR (1000) NULL,</v>
      </c>
    </row>
    <row r="39" spans="2:53" ht="12.75">
      <c r="B39" s="18">
        <f t="shared" si="11"/>
        <v>24</v>
      </c>
      <c r="C39" s="4" t="s">
        <v>3887</v>
      </c>
      <c r="D39" s="4">
        <v>1000</v>
      </c>
      <c r="E39" s="4" t="s">
        <v>11</v>
      </c>
      <c r="G39" s="4" t="str">
        <f t="shared" si="15"/>
        <v>UTask07</v>
      </c>
      <c r="H39" s="97">
        <f t="shared" si="14"/>
        <v>1000</v>
      </c>
      <c r="I39" s="4" t="str">
        <f t="shared" si="2"/>
        <v>varchar</v>
      </c>
      <c r="J39" s="4" t="str">
        <f t="shared" si="3"/>
        <v xml:space="preserve"> NULL</v>
      </c>
      <c r="K39" s="114" t="s">
        <v>3897</v>
      </c>
      <c r="L39" s="4"/>
      <c r="M39" s="68">
        <v>9001</v>
      </c>
      <c r="N39" s="70"/>
      <c r="O39" s="24"/>
      <c r="P39" s="24"/>
      <c r="Q39" s="98">
        <f t="shared" si="4"/>
        <v>39</v>
      </c>
      <c r="R39" s="124"/>
      <c r="S39" s="114" t="str">
        <f t="shared" si="10"/>
        <v>U Task 07</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UTask07,</v>
      </c>
      <c r="AV39" s="25" t="str">
        <f>IF(G39="","",+"          ["&amp;TRIM(G39)&amp;"] ["&amp;TRIM(I39)&amp;"]"&amp;IF(H39="","","("&amp;H39&amp;")")&amp;" "&amp;TRIM(J39)&amp;IF(G69="","",","))</f>
        <v xml:space="preserve">          [UTask07] [varchar](1000) NULL</v>
      </c>
      <c r="AW39" s="25"/>
      <c r="AY39" s="102" t="str">
        <f t="shared" si="9"/>
        <v xml:space="preserve">          UTask07 VARCHAR (1000) NULL,</v>
      </c>
      <c r="BA39" s="3" t="str">
        <f t="shared" si="13"/>
        <v>UTask07 VARCHAR (1000) NULL,</v>
      </c>
    </row>
    <row r="40" spans="2:53" ht="12.75">
      <c r="B40" s="18">
        <f t="shared" si="11"/>
        <v>25</v>
      </c>
      <c r="C40" s="4" t="s">
        <v>3888</v>
      </c>
      <c r="D40" s="4">
        <v>1000</v>
      </c>
      <c r="E40" s="4" t="s">
        <v>11</v>
      </c>
      <c r="G40" s="4" t="str">
        <f t="shared" si="15"/>
        <v>UTask08</v>
      </c>
      <c r="H40" s="97">
        <f t="shared" si="14"/>
        <v>1000</v>
      </c>
      <c r="I40" s="4" t="str">
        <f t="shared" si="2"/>
        <v>varchar</v>
      </c>
      <c r="J40" s="4" t="str">
        <f t="shared" si="3"/>
        <v xml:space="preserve"> NULL</v>
      </c>
      <c r="K40" s="114" t="s">
        <v>3898</v>
      </c>
      <c r="L40" s="4"/>
      <c r="M40" s="68">
        <v>9001</v>
      </c>
      <c r="N40" s="70"/>
      <c r="O40" s="24"/>
      <c r="P40" s="24"/>
      <c r="Q40" s="98">
        <f t="shared" si="4"/>
        <v>40</v>
      </c>
      <c r="R40" s="124"/>
      <c r="S40" s="114" t="str">
        <f t="shared" si="10"/>
        <v>U Task 08</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UTask08,</v>
      </c>
      <c r="AV40" s="25" t="str">
        <f>IF(G40="","",+"          ["&amp;TRIM(G40)&amp;"] ["&amp;TRIM(I40)&amp;"]"&amp;IF(H40="","","("&amp;H40&amp;")")&amp;" "&amp;TRIM(J40)&amp;IF(G68="","",","))</f>
        <v xml:space="preserve">          [UTask08] [varchar](1000) NULL,</v>
      </c>
      <c r="AW40" s="25"/>
      <c r="AY40" s="102" t="str">
        <f t="shared" si="9"/>
        <v xml:space="preserve">          UTask08 VARCHAR (1000) NULL,</v>
      </c>
      <c r="BA40" s="3" t="str">
        <f t="shared" si="13"/>
        <v>UTask08 VARCHAR (1000) NULL,</v>
      </c>
    </row>
    <row r="41" spans="2:53" ht="12.75">
      <c r="B41" s="18">
        <f t="shared" si="11"/>
        <v>26</v>
      </c>
      <c r="C41" s="4" t="s">
        <v>3889</v>
      </c>
      <c r="D41" s="4">
        <v>1000</v>
      </c>
      <c r="E41" s="4" t="s">
        <v>11</v>
      </c>
      <c r="G41" s="4" t="str">
        <f t="shared" si="15"/>
        <v>UTask09</v>
      </c>
      <c r="H41" s="97">
        <f t="shared" si="14"/>
        <v>1000</v>
      </c>
      <c r="I41" s="4" t="str">
        <f t="shared" si="2"/>
        <v>varchar</v>
      </c>
      <c r="J41" s="4" t="str">
        <f t="shared" si="3"/>
        <v xml:space="preserve"> NULL</v>
      </c>
      <c r="K41" s="114" t="s">
        <v>3899</v>
      </c>
      <c r="L41" s="4"/>
      <c r="M41" s="68">
        <v>9001</v>
      </c>
      <c r="N41" s="70"/>
      <c r="O41" s="24"/>
      <c r="P41" s="24"/>
      <c r="Q41" s="98">
        <f t="shared" si="4"/>
        <v>41</v>
      </c>
      <c r="R41" s="124"/>
      <c r="S41" s="114" t="str">
        <f t="shared" si="10"/>
        <v>U Task 09</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UTask09,</v>
      </c>
      <c r="AV41" s="25" t="str">
        <f>IF(G41="","",+"          ["&amp;TRIM(G41)&amp;"] ["&amp;TRIM(I41)&amp;"]"&amp;IF(H41="","","("&amp;H41&amp;")")&amp;" "&amp;TRIM(J41)&amp;IF(G42="","",","))</f>
        <v xml:space="preserve">          [UTask09] [varchar](1000) NULL,</v>
      </c>
      <c r="AW41" s="25"/>
      <c r="AY41" s="102" t="str">
        <f t="shared" si="9"/>
        <v xml:space="preserve">          UTask09 VARCHAR (1000) NULL,</v>
      </c>
      <c r="BA41" s="3" t="str">
        <f t="shared" si="13"/>
        <v>UTask09 VARCHAR (1000) NULL,</v>
      </c>
    </row>
    <row r="42" spans="2:53" ht="12.75">
      <c r="B42" s="18">
        <f t="shared" si="11"/>
        <v>27</v>
      </c>
      <c r="C42" s="4" t="s">
        <v>3890</v>
      </c>
      <c r="D42" s="4">
        <v>1000</v>
      </c>
      <c r="E42" s="4" t="s">
        <v>11</v>
      </c>
      <c r="G42" s="4" t="str">
        <f t="shared" si="15"/>
        <v>UTask10</v>
      </c>
      <c r="H42" s="97">
        <f t="shared" si="14"/>
        <v>1000</v>
      </c>
      <c r="I42" s="4" t="str">
        <f t="shared" si="2"/>
        <v>varchar</v>
      </c>
      <c r="J42" s="4" t="str">
        <f>IF(C42=0,"",(IF(ISERROR(VLOOKUP(G42,$D$120:$D$127,1,FALSE)),""," NOT")&amp;" NULL"))</f>
        <v xml:space="preserve"> NULL</v>
      </c>
      <c r="K42" s="114" t="s">
        <v>3900</v>
      </c>
      <c r="L42" s="4"/>
      <c r="M42" s="68">
        <v>9001</v>
      </c>
      <c r="N42" s="70"/>
      <c r="O42" s="24"/>
      <c r="P42" s="24"/>
      <c r="Q42" s="98">
        <f t="shared" si="4"/>
        <v>42</v>
      </c>
      <c r="R42" s="124"/>
      <c r="S42" s="114" t="str">
        <f t="shared" si="10"/>
        <v>U Task 10</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UTask10,</v>
      </c>
      <c r="AV42" s="25" t="str">
        <f>IF(G42="","",+"          ["&amp;TRIM(G42)&amp;"] ["&amp;TRIM(I42)&amp;"]"&amp;IF(H42="","","("&amp;H42&amp;")")&amp;" "&amp;TRIM(J42)&amp;IF(G45="","",","))</f>
        <v xml:space="preserve">          [UTask10] [varchar](1000) NULL,</v>
      </c>
      <c r="AW42" s="25"/>
      <c r="AY42" s="102" t="str">
        <f t="shared" si="9"/>
        <v xml:space="preserve">          UTask10 VARCHAR (1000) NULL,</v>
      </c>
      <c r="BA42" s="3" t="str">
        <f t="shared" si="13"/>
        <v>UTask10 VARCHAR (1000) NULL,</v>
      </c>
    </row>
    <row r="43" spans="2:53" ht="12.75">
      <c r="B43" s="18">
        <f t="shared" si="11"/>
        <v>28</v>
      </c>
      <c r="C43" s="4" t="s">
        <v>3871</v>
      </c>
      <c r="D43" s="4">
        <v>1000</v>
      </c>
      <c r="E43" s="4" t="s">
        <v>11</v>
      </c>
      <c r="G43" s="4" t="str">
        <f t="shared" si="15"/>
        <v>RTask01</v>
      </c>
      <c r="H43" s="97">
        <f t="shared" si="14"/>
        <v>1000</v>
      </c>
      <c r="I43" s="4" t="str">
        <f t="shared" si="2"/>
        <v>varchar</v>
      </c>
      <c r="J43" s="4" t="str">
        <f t="shared" si="3"/>
        <v xml:space="preserve"> NULL</v>
      </c>
      <c r="K43" s="114" t="s">
        <v>3901</v>
      </c>
      <c r="L43" s="4"/>
      <c r="M43" s="68">
        <v>9001</v>
      </c>
      <c r="N43" s="70"/>
      <c r="O43" s="24"/>
      <c r="P43" s="24"/>
      <c r="Q43" s="98">
        <f t="shared" si="4"/>
        <v>43</v>
      </c>
      <c r="R43" s="124"/>
      <c r="S43" s="114" t="str">
        <f t="shared" si="10"/>
        <v>RQ Task 01</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RTask01,</v>
      </c>
      <c r="AV43" s="25" t="str">
        <f>IF(G43="","",+"          ["&amp;TRIM(G43)&amp;"] ["&amp;TRIM(I43)&amp;"]"&amp;IF(H43="","","("&amp;H43&amp;")")&amp;" "&amp;TRIM(J43)&amp;IF(G44="","",","))</f>
        <v xml:space="preserve">          [RTask01] [varchar](1000) NULL,</v>
      </c>
      <c r="AW43" s="25"/>
      <c r="AY43" s="102" t="str">
        <f t="shared" si="9"/>
        <v xml:space="preserve">          RTask01 VARCHAR (1000) NULL,</v>
      </c>
      <c r="BA43" s="3" t="str">
        <f t="shared" si="13"/>
        <v>RTask01 VARCHAR (1000) NULL,</v>
      </c>
    </row>
    <row r="44" spans="2:53" ht="12.75">
      <c r="B44" s="18">
        <f t="shared" si="11"/>
        <v>29</v>
      </c>
      <c r="C44" s="4" t="s">
        <v>3872</v>
      </c>
      <c r="D44" s="4">
        <v>1000</v>
      </c>
      <c r="E44" s="4" t="s">
        <v>11</v>
      </c>
      <c r="G44" s="4" t="str">
        <f t="shared" si="15"/>
        <v>RTask02</v>
      </c>
      <c r="H44" s="97">
        <f t="shared" si="14"/>
        <v>1000</v>
      </c>
      <c r="I44" s="4" t="str">
        <f t="shared" si="2"/>
        <v>varchar</v>
      </c>
      <c r="J44" s="4" t="str">
        <f t="shared" si="3"/>
        <v xml:space="preserve"> NULL</v>
      </c>
      <c r="K44" s="114" t="s">
        <v>3902</v>
      </c>
      <c r="L44" s="4"/>
      <c r="M44" s="68">
        <v>9001</v>
      </c>
      <c r="N44" s="70"/>
      <c r="O44" s="24"/>
      <c r="P44" s="24"/>
      <c r="Q44" s="98">
        <f t="shared" si="4"/>
        <v>44</v>
      </c>
      <c r="R44" s="124"/>
      <c r="S44" s="114" t="str">
        <f t="shared" si="10"/>
        <v>RQ Task 02</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RTask02,</v>
      </c>
      <c r="AV44" s="25" t="str">
        <f>IF(G44="","",+"          ["&amp;TRIM(G44)&amp;"] ["&amp;TRIM(I44)&amp;"]"&amp;IF(H44="","","("&amp;H44&amp;")")&amp;" "&amp;TRIM(J44)&amp;IF(G45="","",","))</f>
        <v xml:space="preserve">          [RTask02] [varchar](1000) NULL,</v>
      </c>
      <c r="AW44" s="25"/>
      <c r="AY44" s="102" t="str">
        <f t="shared" si="9"/>
        <v xml:space="preserve">          RTask02 VARCHAR (1000) NULL,</v>
      </c>
      <c r="BA44" s="3" t="str">
        <f t="shared" si="13"/>
        <v>RTask02 VARCHAR (1000) NULL,</v>
      </c>
    </row>
    <row r="45" spans="2:53" ht="12.75">
      <c r="B45" s="18">
        <f t="shared" si="11"/>
        <v>30</v>
      </c>
      <c r="C45" s="4" t="s">
        <v>3873</v>
      </c>
      <c r="D45" s="4">
        <v>1000</v>
      </c>
      <c r="E45" s="4" t="s">
        <v>11</v>
      </c>
      <c r="G45" s="4" t="str">
        <f t="shared" si="15"/>
        <v>RTask03</v>
      </c>
      <c r="H45" s="97">
        <f t="shared" si="14"/>
        <v>1000</v>
      </c>
      <c r="I45" s="4" t="str">
        <f t="shared" si="2"/>
        <v>varchar</v>
      </c>
      <c r="J45" s="4" t="str">
        <f t="shared" si="3"/>
        <v xml:space="preserve"> NULL</v>
      </c>
      <c r="K45" s="114" t="s">
        <v>3903</v>
      </c>
      <c r="L45" s="4"/>
      <c r="M45" s="68">
        <v>9001</v>
      </c>
      <c r="N45" s="70"/>
      <c r="O45" s="24"/>
      <c r="P45" s="24"/>
      <c r="Q45" s="98">
        <f t="shared" si="4"/>
        <v>45</v>
      </c>
      <c r="R45" s="124"/>
      <c r="S45" s="114" t="str">
        <f t="shared" si="10"/>
        <v>RQ Task 03</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RTask03,</v>
      </c>
      <c r="AV45" s="25" t="str">
        <f>IF(G45="","",+"          ["&amp;TRIM(G45)&amp;"] ["&amp;TRIM(I45)&amp;"]"&amp;IF(H45="","","("&amp;H45&amp;")")&amp;" "&amp;TRIM(J45)&amp;IF(G54="","",","))</f>
        <v xml:space="preserve">          [RTask03] [varchar](1000) NULL,</v>
      </c>
      <c r="AW45" s="25"/>
      <c r="AY45" s="102" t="str">
        <f t="shared" si="9"/>
        <v xml:space="preserve">          RTask03 VARCHAR (1000) NULL,</v>
      </c>
      <c r="BA45" s="3" t="str">
        <f t="shared" si="13"/>
        <v>RTask03 VARCHAR (1000) NULL,</v>
      </c>
    </row>
    <row r="46" spans="2:53" ht="12.75">
      <c r="B46" s="18">
        <f t="shared" si="11"/>
        <v>31</v>
      </c>
      <c r="C46" s="4" t="s">
        <v>3874</v>
      </c>
      <c r="D46" s="4">
        <v>1000</v>
      </c>
      <c r="E46" s="4" t="s">
        <v>11</v>
      </c>
      <c r="G46" s="4" t="str">
        <f>SUBSTITUTE(SUBSTITUTE(SUBSTITUTE(SUBSTITUTE(SUBSTITUTE(SUBSTITUTE(SUBSTITUTE(SUBSTITUTE(SUBSTITUTE(C46," ",""),".",""),"#","No"),"%",""),"(",""),"*",""),"-",""),"/",""),")","")</f>
        <v>RTask04</v>
      </c>
      <c r="H46" s="97">
        <f t="shared" si="14"/>
        <v>1000</v>
      </c>
      <c r="I46" s="4" t="str">
        <f>IF(E46=0,"",+E46)</f>
        <v>varchar</v>
      </c>
      <c r="J46" s="4" t="str">
        <f>IF(C46=0,"",(IF(ISERROR(VLOOKUP(G46,$D$120:$D$127,1,FALSE)),""," NOT")&amp;" NULL"))</f>
        <v xml:space="preserve"> NULL</v>
      </c>
      <c r="K46" s="114" t="s">
        <v>3904</v>
      </c>
      <c r="L46" s="4"/>
      <c r="M46" s="68">
        <v>9001</v>
      </c>
      <c r="N46" s="70"/>
      <c r="O46" s="24"/>
      <c r="P46" s="24"/>
      <c r="Q46" s="98">
        <f>IF(M46=0,"",ROW())</f>
        <v>46</v>
      </c>
      <c r="R46" s="124"/>
      <c r="S46" s="114" t="str">
        <f t="shared" si="10"/>
        <v>RQ Task 04</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RTask04,</v>
      </c>
      <c r="AV46" s="25" t="str">
        <f>IF(G46="","",+"          ["&amp;TRIM(G46)&amp;"] ["&amp;TRIM(I46)&amp;"]"&amp;IF(H46="","","("&amp;H46&amp;")")&amp;" "&amp;TRIM(J46)&amp;IF(G47="","",","))</f>
        <v xml:space="preserve">          [RTask04] [varchar](1000) NULL,</v>
      </c>
      <c r="AW46" s="25"/>
      <c r="AY46" s="102" t="str">
        <f t="shared" si="9"/>
        <v xml:space="preserve">          RTask04 VARCHAR (1000) NULL,</v>
      </c>
      <c r="BA46" s="3" t="str">
        <f t="shared" si="13"/>
        <v>RTask04 VARCHAR (1000) NULL,</v>
      </c>
    </row>
    <row r="47" spans="2:53" ht="12.75">
      <c r="B47" s="18">
        <f t="shared" si="11"/>
        <v>32</v>
      </c>
      <c r="C47" s="4" t="s">
        <v>3875</v>
      </c>
      <c r="D47" s="4">
        <v>1000</v>
      </c>
      <c r="E47" s="4" t="s">
        <v>11</v>
      </c>
      <c r="G47" s="4" t="str">
        <f>SUBSTITUTE(SUBSTITUTE(SUBSTITUTE(SUBSTITUTE(SUBSTITUTE(SUBSTITUTE(SUBSTITUTE(SUBSTITUTE(SUBSTITUTE(C47," ",""),".",""),"#","No"),"%",""),"(",""),"*",""),"-",""),"/",""),")","")</f>
        <v>RTask05</v>
      </c>
      <c r="H47" s="97">
        <f t="shared" si="14"/>
        <v>1000</v>
      </c>
      <c r="I47" s="4" t="str">
        <f>IF(E47=0,"",+E47)</f>
        <v>varchar</v>
      </c>
      <c r="J47" s="4" t="str">
        <f>IF(C47=0,"",(IF(ISERROR(VLOOKUP(G47,$D$120:$D$127,1,FALSE)),""," NOT")&amp;" NULL"))</f>
        <v xml:space="preserve"> NULL</v>
      </c>
      <c r="K47" s="114" t="s">
        <v>3905</v>
      </c>
      <c r="L47" s="4"/>
      <c r="M47" s="68">
        <v>9001</v>
      </c>
      <c r="N47" s="70"/>
      <c r="O47" s="24"/>
      <c r="P47" s="24"/>
      <c r="Q47" s="98">
        <f>IF(M47=0,"",ROW())</f>
        <v>47</v>
      </c>
      <c r="R47" s="124"/>
      <c r="S47" s="114" t="str">
        <f t="shared" si="10"/>
        <v>RQ Task 05</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RTask05,</v>
      </c>
      <c r="AV47" s="25" t="str">
        <f>IF(G47="","",+"          ["&amp;TRIM(G47)&amp;"] ["&amp;TRIM(I47)&amp;"]"&amp;IF(H47="","","("&amp;H47&amp;")")&amp;" "&amp;TRIM(J47)&amp;IF(G48="","",","))</f>
        <v xml:space="preserve">          [RTask05] [varchar](1000) NULL,</v>
      </c>
      <c r="AW47" s="25"/>
      <c r="AY47" s="102" t="str">
        <f t="shared" si="9"/>
        <v xml:space="preserve">          RTask05 VARCHAR (1000) NULL,</v>
      </c>
      <c r="BA47" s="3" t="str">
        <f t="shared" si="13"/>
        <v>RTask05 VARCHAR (1000) NULL,</v>
      </c>
    </row>
    <row r="48" spans="2:53" ht="12.75">
      <c r="B48" s="18">
        <f t="shared" si="11"/>
        <v>33</v>
      </c>
      <c r="C48" s="4" t="s">
        <v>3876</v>
      </c>
      <c r="D48" s="4">
        <v>1000</v>
      </c>
      <c r="E48" s="4" t="s">
        <v>11</v>
      </c>
      <c r="G48" s="4" t="str">
        <f>SUBSTITUTE(SUBSTITUTE(SUBSTITUTE(SUBSTITUTE(SUBSTITUTE(SUBSTITUTE(SUBSTITUTE(SUBSTITUTE(SUBSTITUTE(C48," ",""),".",""),"#","No"),"%",""),"(",""),"*",""),"-",""),"/",""),")","")</f>
        <v>RUTask01</v>
      </c>
      <c r="H48" s="97">
        <f t="shared" si="14"/>
        <v>1000</v>
      </c>
      <c r="I48" s="4" t="str">
        <f>IF(E48=0,"",+E48)</f>
        <v>varchar</v>
      </c>
      <c r="J48" s="4" t="str">
        <f>IF(C48=0,"",(IF(ISERROR(VLOOKUP(G48,$D$120:$D$127,1,FALSE)),""," NOT")&amp;" NULL"))</f>
        <v xml:space="preserve"> NULL</v>
      </c>
      <c r="K48" s="114" t="s">
        <v>3906</v>
      </c>
      <c r="L48" s="4"/>
      <c r="M48" s="68">
        <v>9001</v>
      </c>
      <c r="N48" s="70"/>
      <c r="O48" s="24"/>
      <c r="P48" s="24"/>
      <c r="Q48" s="98">
        <f>IF(M48=0,"",ROW())</f>
        <v>48</v>
      </c>
      <c r="R48" s="124"/>
      <c r="S48" s="114" t="str">
        <f t="shared" si="10"/>
        <v>RQ U Task 01</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6">IF(O48=0,"",ROW())</f>
        <v/>
      </c>
      <c r="AS48" s="112" t="str">
        <f t="shared" si="16"/>
        <v/>
      </c>
      <c r="AT48" s="4" t="str">
        <f t="shared" si="7"/>
        <v>RUTask01,</v>
      </c>
      <c r="AV48" s="25" t="str">
        <f>IF(G48="","",+"          ["&amp;TRIM(G48)&amp;"] ["&amp;TRIM(I48)&amp;"]"&amp;IF(H48="","","("&amp;H48&amp;")")&amp;" "&amp;TRIM(J48)&amp;IF(G96="","",","))</f>
        <v xml:space="preserve">          [RUTask01] [varchar](1000) NULL</v>
      </c>
      <c r="AW48" s="25"/>
      <c r="AY48" s="102" t="str">
        <f t="shared" si="9"/>
        <v xml:space="preserve">          RUTask01 VARCHAR (1000) NULL,</v>
      </c>
      <c r="BA48" s="3" t="str">
        <f t="shared" si="13"/>
        <v>RUTask01 VARCHAR (1000) NULL,</v>
      </c>
    </row>
    <row r="49" spans="2:53" ht="12.75">
      <c r="B49" s="18">
        <f t="shared" si="11"/>
        <v>34</v>
      </c>
      <c r="C49" s="4" t="s">
        <v>3877</v>
      </c>
      <c r="D49" s="4">
        <v>1000</v>
      </c>
      <c r="E49" s="4" t="s">
        <v>11</v>
      </c>
      <c r="G49" s="4" t="str">
        <f>SUBSTITUTE(SUBSTITUTE(SUBSTITUTE(SUBSTITUTE(SUBSTITUTE(SUBSTITUTE(SUBSTITUTE(SUBSTITUTE(SUBSTITUTE(C49," ",""),".",""),"#","No"),"%",""),"(",""),"*",""),"-",""),"/",""),")","")</f>
        <v>RUTask02</v>
      </c>
      <c r="H49" s="97">
        <f t="shared" si="14"/>
        <v>1000</v>
      </c>
      <c r="I49" s="4" t="str">
        <f>IF(E49=0,"",+E49)</f>
        <v>varchar</v>
      </c>
      <c r="J49" s="4" t="str">
        <f>IF(C49=0,"",(IF(ISERROR(VLOOKUP(G49,$D$120:$D$127,1,FALSE)),""," NOT")&amp;" NULL"))</f>
        <v xml:space="preserve"> NULL</v>
      </c>
      <c r="K49" s="114" t="s">
        <v>3907</v>
      </c>
      <c r="L49" s="4"/>
      <c r="M49" s="68">
        <v>9001</v>
      </c>
      <c r="N49" s="70"/>
      <c r="O49" s="24"/>
      <c r="P49" s="24"/>
      <c r="Q49" s="98">
        <f>IF(M49=0,"",ROW())</f>
        <v>49</v>
      </c>
      <c r="R49" s="124"/>
      <c r="S49" s="114" t="str">
        <f t="shared" si="10"/>
        <v>RQ U Task 02</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6"/>
        <v/>
      </c>
      <c r="AS49" s="112" t="str">
        <f t="shared" si="16"/>
        <v/>
      </c>
      <c r="AT49" s="4" t="str">
        <f t="shared" si="7"/>
        <v>RUTask02,</v>
      </c>
      <c r="AV49" s="25" t="str">
        <f>IF(G49="","",+"          ["&amp;TRIM(G49)&amp;"] ["&amp;TRIM(I49)&amp;"]"&amp;IF(H49="","","("&amp;H49&amp;")")&amp;" "&amp;TRIM(J49)&amp;IF(G95="","",","))</f>
        <v xml:space="preserve">          [RUTask02] [varchar](1000) NULL</v>
      </c>
      <c r="AW49" s="25"/>
      <c r="AY49" s="102" t="str">
        <f t="shared" si="9"/>
        <v xml:space="preserve">          RUTask02 VARCHAR (1000) NULL,</v>
      </c>
      <c r="BA49" s="3" t="str">
        <f t="shared" si="13"/>
        <v>RUTask02 VARCHAR (1000) NULL,</v>
      </c>
    </row>
    <row r="50" spans="2:53" ht="12.75">
      <c r="B50" s="18">
        <f t="shared" si="11"/>
        <v>35</v>
      </c>
      <c r="C50" s="4" t="s">
        <v>3878</v>
      </c>
      <c r="D50" s="4">
        <v>1000</v>
      </c>
      <c r="E50" s="4" t="s">
        <v>11</v>
      </c>
      <c r="G50" s="4" t="str">
        <f t="shared" ref="G50:G93" si="17">SUBSTITUTE(SUBSTITUTE(SUBSTITUTE(SUBSTITUTE(SUBSTITUTE(SUBSTITUTE(SUBSTITUTE(SUBSTITUTE(SUBSTITUTE(C50," ",""),".",""),"#","No"),"%",""),"(",""),"*",""),"-",""),"/",""),")","")</f>
        <v>RUTask03</v>
      </c>
      <c r="H50" s="97">
        <f t="shared" si="14"/>
        <v>1000</v>
      </c>
      <c r="I50" s="4" t="str">
        <f t="shared" ref="I50:I93" si="18">IF(E50=0,"",+E50)</f>
        <v>varchar</v>
      </c>
      <c r="J50" s="4" t="str">
        <f t="shared" ref="J50:J93" si="19">IF(C50=0,"",(IF(ISERROR(VLOOKUP(G50,$D$120:$D$127,1,FALSE)),""," NOT")&amp;" NULL"))</f>
        <v xml:space="preserve"> NULL</v>
      </c>
      <c r="K50" s="114" t="s">
        <v>3908</v>
      </c>
      <c r="L50" s="4"/>
      <c r="M50" s="68">
        <v>9001</v>
      </c>
      <c r="N50" s="70"/>
      <c r="O50" s="24"/>
      <c r="P50" s="24"/>
      <c r="Q50" s="98">
        <f t="shared" ref="Q50:Q93" si="20">IF(M50=0,"",ROW())</f>
        <v>50</v>
      </c>
      <c r="R50" s="124"/>
      <c r="S50" s="114" t="str">
        <f t="shared" si="10"/>
        <v>RQ U Task 03</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6"/>
        <v/>
      </c>
      <c r="AS50" s="112" t="str">
        <f t="shared" si="16"/>
        <v/>
      </c>
      <c r="AT50" s="4" t="str">
        <f t="shared" si="7"/>
        <v>RUTask03,</v>
      </c>
      <c r="AV50" s="25" t="str">
        <f>IF(G50="","",+"          ["&amp;TRIM(G50)&amp;"] ["&amp;TRIM(I50)&amp;"]"&amp;IF(H50="","","("&amp;H50&amp;")")&amp;" "&amp;TRIM(J50)&amp;IF(G51="","",","))</f>
        <v xml:space="preserve">          [RUTask03] [varchar](1000) NULL,</v>
      </c>
      <c r="AW50" s="25"/>
      <c r="AY50" s="102" t="str">
        <f t="shared" si="9"/>
        <v xml:space="preserve">          RUTask03 VARCHAR (1000) NULL,</v>
      </c>
      <c r="BA50" s="3" t="str">
        <f t="shared" si="13"/>
        <v>RUTask03 VARCHAR (1000) NULL,</v>
      </c>
    </row>
    <row r="51" spans="2:53" ht="12.75">
      <c r="B51" s="18">
        <f t="shared" si="11"/>
        <v>36</v>
      </c>
      <c r="C51" s="4" t="s">
        <v>3879</v>
      </c>
      <c r="D51" s="4">
        <v>1000</v>
      </c>
      <c r="E51" s="4" t="s">
        <v>11</v>
      </c>
      <c r="G51" s="4" t="str">
        <f t="shared" si="17"/>
        <v>RUTask04</v>
      </c>
      <c r="H51" s="97">
        <f t="shared" si="14"/>
        <v>1000</v>
      </c>
      <c r="I51" s="4" t="str">
        <f t="shared" si="18"/>
        <v>varchar</v>
      </c>
      <c r="J51" s="4" t="str">
        <f t="shared" si="19"/>
        <v xml:space="preserve"> NULL</v>
      </c>
      <c r="K51" s="114" t="s">
        <v>3909</v>
      </c>
      <c r="L51" s="4"/>
      <c r="M51" s="68">
        <v>9001</v>
      </c>
      <c r="N51" s="70"/>
      <c r="O51" s="24"/>
      <c r="P51" s="24"/>
      <c r="Q51" s="98">
        <f t="shared" si="20"/>
        <v>51</v>
      </c>
      <c r="R51" s="124"/>
      <c r="S51" s="114" t="str">
        <f t="shared" si="10"/>
        <v>RQ U Task 04</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6"/>
        <v/>
      </c>
      <c r="AS51" s="112" t="str">
        <f t="shared" si="16"/>
        <v/>
      </c>
      <c r="AT51" s="4" t="str">
        <f t="shared" si="7"/>
        <v>RUTask04,</v>
      </c>
      <c r="AV51" s="25" t="str">
        <f>IF(G51="","",+"          ["&amp;TRIM(G51)&amp;"] ["&amp;TRIM(I51)&amp;"]"&amp;IF(H51="","","("&amp;H51&amp;")")&amp;" "&amp;TRIM(J51)&amp;IF(G54="","",","))</f>
        <v xml:space="preserve">          [RUTask04] [varchar](1000) NULL,</v>
      </c>
      <c r="AW51" s="25"/>
      <c r="AY51" s="102" t="str">
        <f t="shared" si="9"/>
        <v xml:space="preserve">          RUTask04 VARCHAR (1000) NULL,</v>
      </c>
      <c r="BA51" s="3" t="str">
        <f t="shared" si="13"/>
        <v>RUTask04 VARCHAR (1000) NULL,</v>
      </c>
    </row>
    <row r="52" spans="2:53" ht="12.75">
      <c r="B52" s="18">
        <f t="shared" si="11"/>
        <v>37</v>
      </c>
      <c r="C52" s="4" t="s">
        <v>3880</v>
      </c>
      <c r="D52" s="4">
        <v>1000</v>
      </c>
      <c r="E52" s="4" t="s">
        <v>11</v>
      </c>
      <c r="G52" s="4" t="str">
        <f t="shared" si="17"/>
        <v>RUTask05</v>
      </c>
      <c r="H52" s="97">
        <f t="shared" si="14"/>
        <v>1000</v>
      </c>
      <c r="I52" s="4" t="str">
        <f t="shared" si="18"/>
        <v>varchar</v>
      </c>
      <c r="J52" s="4" t="str">
        <f t="shared" si="19"/>
        <v xml:space="preserve"> NULL</v>
      </c>
      <c r="K52" s="114" t="s">
        <v>3910</v>
      </c>
      <c r="L52" s="4"/>
      <c r="M52" s="68">
        <v>9001</v>
      </c>
      <c r="N52" s="70"/>
      <c r="O52" s="24"/>
      <c r="P52" s="24"/>
      <c r="Q52" s="98">
        <f t="shared" si="20"/>
        <v>52</v>
      </c>
      <c r="R52" s="124"/>
      <c r="S52" s="114" t="str">
        <f t="shared" si="10"/>
        <v>RQ U Task 05</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6"/>
        <v/>
      </c>
      <c r="AS52" s="112" t="str">
        <f t="shared" si="16"/>
        <v/>
      </c>
      <c r="AT52" s="4" t="str">
        <f t="shared" si="7"/>
        <v>RUTask05,</v>
      </c>
      <c r="AV52" s="25" t="str">
        <f>IF(G52="","",+"          ["&amp;TRIM(G52)&amp;"] ["&amp;TRIM(I52)&amp;"]"&amp;IF(H52="","","("&amp;H52&amp;")")&amp;" "&amp;TRIM(J52)&amp;IF(G53="","",","))</f>
        <v xml:space="preserve">          [RUTask05] [varchar](1000) NULL,</v>
      </c>
      <c r="AW52" s="25"/>
      <c r="AY52" s="102" t="str">
        <f t="shared" si="9"/>
        <v xml:space="preserve">          RUTask05 VARCHAR (1000) NULL,</v>
      </c>
      <c r="BA52" s="3" t="str">
        <f t="shared" si="13"/>
        <v>RUTask05 VARCHAR (1000) NULL,</v>
      </c>
    </row>
    <row r="53" spans="2:53" ht="12.75">
      <c r="B53" s="18">
        <f t="shared" si="11"/>
        <v>38</v>
      </c>
      <c r="C53" s="4" t="s">
        <v>3911</v>
      </c>
      <c r="D53" s="4">
        <v>1000</v>
      </c>
      <c r="E53" s="4" t="s">
        <v>11</v>
      </c>
      <c r="G53" s="4" t="str">
        <f t="shared" si="17"/>
        <v>GTask01</v>
      </c>
      <c r="H53" s="97">
        <f t="shared" si="14"/>
        <v>1000</v>
      </c>
      <c r="I53" s="4" t="str">
        <f t="shared" si="18"/>
        <v>varchar</v>
      </c>
      <c r="J53" s="4" t="str">
        <f t="shared" si="19"/>
        <v xml:space="preserve"> NULL</v>
      </c>
      <c r="K53" s="4" t="s">
        <v>3911</v>
      </c>
      <c r="L53" s="4"/>
      <c r="M53" s="68">
        <v>9001</v>
      </c>
      <c r="N53" s="70"/>
      <c r="O53" s="24"/>
      <c r="P53" s="24"/>
      <c r="Q53" s="98">
        <f t="shared" si="20"/>
        <v>53</v>
      </c>
      <c r="R53" s="124"/>
      <c r="S53" s="114" t="str">
        <f t="shared" si="10"/>
        <v>GTask01</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6"/>
        <v/>
      </c>
      <c r="AS53" s="112" t="str">
        <f t="shared" si="16"/>
        <v/>
      </c>
      <c r="AT53" s="4" t="str">
        <f t="shared" si="7"/>
        <v>GTask01,</v>
      </c>
      <c r="AV53" s="25" t="str">
        <f>IF(G53="","",+"          ["&amp;TRIM(G53)&amp;"] ["&amp;TRIM(I53)&amp;"]"&amp;IF(H53="","","("&amp;H53&amp;")")&amp;" "&amp;TRIM(J53)&amp;IF(G54="","",","))</f>
        <v xml:space="preserve">          [GTask01] [varchar](1000) NULL,</v>
      </c>
      <c r="AW53" s="25"/>
      <c r="AY53" s="102" t="str">
        <f t="shared" si="9"/>
        <v xml:space="preserve">          GTask01 VARCHAR (1000) NULL,</v>
      </c>
      <c r="BA53" s="3" t="str">
        <f t="shared" si="13"/>
        <v>GTask01 VARCHAR (1000) NULL,</v>
      </c>
    </row>
    <row r="54" spans="2:53" ht="12.75">
      <c r="B54" s="18">
        <f t="shared" si="11"/>
        <v>39</v>
      </c>
      <c r="C54" s="4" t="s">
        <v>3912</v>
      </c>
      <c r="D54" s="4">
        <v>1000</v>
      </c>
      <c r="E54" s="4" t="s">
        <v>11</v>
      </c>
      <c r="G54" s="4" t="str">
        <f t="shared" si="17"/>
        <v>GTask02</v>
      </c>
      <c r="H54" s="97">
        <f t="shared" si="14"/>
        <v>1000</v>
      </c>
      <c r="I54" s="4" t="str">
        <f t="shared" si="18"/>
        <v>varchar</v>
      </c>
      <c r="J54" s="4" t="str">
        <f t="shared" si="19"/>
        <v xml:space="preserve"> NULL</v>
      </c>
      <c r="K54" s="4" t="s">
        <v>3912</v>
      </c>
      <c r="L54" s="4"/>
      <c r="M54" s="68">
        <v>9001</v>
      </c>
      <c r="N54" s="70"/>
      <c r="O54" s="24"/>
      <c r="P54" s="24"/>
      <c r="Q54" s="98">
        <f t="shared" si="20"/>
        <v>54</v>
      </c>
      <c r="R54" s="124"/>
      <c r="S54" s="114" t="str">
        <f t="shared" si="10"/>
        <v>GTask02</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6"/>
        <v/>
      </c>
      <c r="AS54" s="112" t="str">
        <f t="shared" si="16"/>
        <v/>
      </c>
      <c r="AT54" s="4" t="str">
        <f t="shared" si="7"/>
        <v>GTask02,</v>
      </c>
      <c r="AV54" s="25" t="str">
        <f>IF(G54="","",+"          ["&amp;TRIM(G54)&amp;"] ["&amp;TRIM(I54)&amp;"]"&amp;IF(H54="","","("&amp;H54&amp;")")&amp;" "&amp;TRIM(J54)&amp;IF(G63="","",","))</f>
        <v xml:space="preserve">          [GTask02] [varchar](1000) NULL,</v>
      </c>
      <c r="AW54" s="25"/>
      <c r="AY54" s="102" t="str">
        <f t="shared" si="9"/>
        <v xml:space="preserve">          GTask02 VARCHAR (1000) NULL,</v>
      </c>
      <c r="BA54" s="3" t="str">
        <f t="shared" si="13"/>
        <v>GTask02 VARCHAR (1000) NULL,</v>
      </c>
    </row>
    <row r="55" spans="2:53" ht="12.75">
      <c r="B55" s="18">
        <f t="shared" si="11"/>
        <v>40</v>
      </c>
      <c r="C55" s="4" t="s">
        <v>3913</v>
      </c>
      <c r="D55" s="4">
        <v>1000</v>
      </c>
      <c r="E55" s="4" t="s">
        <v>11</v>
      </c>
      <c r="G55" s="4" t="str">
        <f t="shared" si="17"/>
        <v>GTask03</v>
      </c>
      <c r="H55" s="97">
        <f t="shared" si="14"/>
        <v>1000</v>
      </c>
      <c r="I55" s="4" t="str">
        <f t="shared" si="18"/>
        <v>varchar</v>
      </c>
      <c r="J55" s="4" t="str">
        <f t="shared" si="19"/>
        <v xml:space="preserve"> NULL</v>
      </c>
      <c r="K55" s="4" t="s">
        <v>3913</v>
      </c>
      <c r="L55" s="4"/>
      <c r="M55" s="68">
        <v>9001</v>
      </c>
      <c r="N55" s="70"/>
      <c r="O55" s="24"/>
      <c r="P55" s="24"/>
      <c r="Q55" s="98">
        <f t="shared" si="20"/>
        <v>55</v>
      </c>
      <c r="R55" s="124"/>
      <c r="S55" s="114" t="str">
        <f t="shared" si="10"/>
        <v>GTask03</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6"/>
        <v/>
      </c>
      <c r="AS55" s="112" t="str">
        <f t="shared" si="16"/>
        <v/>
      </c>
      <c r="AT55" s="4" t="str">
        <f t="shared" si="7"/>
        <v>GTask03,</v>
      </c>
      <c r="AV55" s="25" t="str">
        <f>IF(G55="","",+"          ["&amp;TRIM(G55)&amp;"] ["&amp;TRIM(I55)&amp;"]"&amp;IF(H55="","","("&amp;H55&amp;")")&amp;" "&amp;TRIM(J55)&amp;IF(G56="","",","))</f>
        <v xml:space="preserve">          [GTask03] [varchar](1000) NULL,</v>
      </c>
      <c r="AW55" s="25"/>
      <c r="AY55" s="102" t="str">
        <f t="shared" si="9"/>
        <v xml:space="preserve">          GTask03 VARCHAR (1000) NULL,</v>
      </c>
      <c r="BA55" s="3" t="str">
        <f t="shared" si="13"/>
        <v>GTask03 VARCHAR (1000) NULL,</v>
      </c>
    </row>
    <row r="56" spans="2:53" ht="12.75">
      <c r="B56" s="18">
        <f t="shared" si="11"/>
        <v>41</v>
      </c>
      <c r="C56" s="4" t="s">
        <v>3914</v>
      </c>
      <c r="D56" s="4">
        <v>1000</v>
      </c>
      <c r="E56" s="4" t="s">
        <v>11</v>
      </c>
      <c r="G56" s="4" t="str">
        <f t="shared" si="17"/>
        <v>GTask04</v>
      </c>
      <c r="H56" s="97">
        <f t="shared" si="14"/>
        <v>1000</v>
      </c>
      <c r="I56" s="4" t="str">
        <f t="shared" si="18"/>
        <v>varchar</v>
      </c>
      <c r="J56" s="4" t="str">
        <f t="shared" si="19"/>
        <v xml:space="preserve"> NULL</v>
      </c>
      <c r="K56" s="4" t="s">
        <v>3914</v>
      </c>
      <c r="L56" s="4"/>
      <c r="M56" s="68">
        <v>9001</v>
      </c>
      <c r="N56" s="70"/>
      <c r="O56" s="24"/>
      <c r="P56" s="24"/>
      <c r="Q56" s="98">
        <f t="shared" si="20"/>
        <v>56</v>
      </c>
      <c r="R56" s="124"/>
      <c r="S56" s="114" t="str">
        <f t="shared" si="10"/>
        <v>GTask04</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6"/>
        <v/>
      </c>
      <c r="AS56" s="112" t="str">
        <f t="shared" si="16"/>
        <v/>
      </c>
      <c r="AT56" s="4" t="str">
        <f t="shared" si="7"/>
        <v>GTask04,</v>
      </c>
      <c r="AV56" s="25" t="str">
        <f>IF(G56="","",+"          ["&amp;TRIM(G56)&amp;"] ["&amp;TRIM(I56)&amp;"]"&amp;IF(H56="","","("&amp;H56&amp;")")&amp;" "&amp;TRIM(J56)&amp;IF(G62="","",","))</f>
        <v xml:space="preserve">          [GTask04] [varchar](1000) NULL,</v>
      </c>
      <c r="AW56" s="25"/>
      <c r="AY56" s="102" t="str">
        <f t="shared" si="9"/>
        <v xml:space="preserve">          GTask04 VARCHAR (1000) NULL,</v>
      </c>
      <c r="BA56" s="3" t="str">
        <f t="shared" si="13"/>
        <v>GTask04 VARCHAR (1000) NULL,</v>
      </c>
    </row>
    <row r="57" spans="2:53" ht="12.75">
      <c r="B57" s="18">
        <f t="shared" si="11"/>
        <v>42</v>
      </c>
      <c r="C57" s="4" t="s">
        <v>3915</v>
      </c>
      <c r="D57" s="4">
        <v>1000</v>
      </c>
      <c r="E57" s="4" t="s">
        <v>11</v>
      </c>
      <c r="G57" s="4" t="str">
        <f t="shared" si="17"/>
        <v>GUTask01</v>
      </c>
      <c r="H57" s="97">
        <f t="shared" si="14"/>
        <v>1000</v>
      </c>
      <c r="I57" s="4" t="str">
        <f t="shared" si="18"/>
        <v>varchar</v>
      </c>
      <c r="J57" s="4" t="str">
        <f t="shared" si="19"/>
        <v xml:space="preserve"> NULL</v>
      </c>
      <c r="K57" s="4" t="s">
        <v>3915</v>
      </c>
      <c r="L57" s="4"/>
      <c r="M57" s="68">
        <v>9001</v>
      </c>
      <c r="N57" s="70"/>
      <c r="O57" s="24"/>
      <c r="P57" s="24"/>
      <c r="Q57" s="98">
        <f t="shared" si="20"/>
        <v>57</v>
      </c>
      <c r="R57" s="124"/>
      <c r="S57" s="114" t="str">
        <f t="shared" si="10"/>
        <v>GUTask01</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6"/>
        <v/>
      </c>
      <c r="AS57" s="112" t="str">
        <f t="shared" si="16"/>
        <v/>
      </c>
      <c r="AT57" s="4" t="str">
        <f t="shared" si="7"/>
        <v>GUTask01,</v>
      </c>
      <c r="AV57" s="25" t="str">
        <f>IF(G57="","",+"          ["&amp;TRIM(G57)&amp;"] ["&amp;TRIM(I57)&amp;"]"&amp;IF(H57="","","("&amp;H57&amp;")")&amp;" "&amp;TRIM(J57)&amp;IF(G58="","",","))</f>
        <v xml:space="preserve">          [GUTask01] [varchar](1000) NULL,</v>
      </c>
      <c r="AW57" s="25"/>
      <c r="AY57" s="102" t="str">
        <f t="shared" si="9"/>
        <v xml:space="preserve">          GUTask01 VARCHAR (1000) NULL,</v>
      </c>
      <c r="BA57" s="3" t="str">
        <f t="shared" si="13"/>
        <v>GUTask01 VARCHAR (1000) NULL,</v>
      </c>
    </row>
    <row r="58" spans="2:53" ht="12.75">
      <c r="B58" s="18">
        <f t="shared" si="11"/>
        <v>43</v>
      </c>
      <c r="C58" s="4" t="s">
        <v>3916</v>
      </c>
      <c r="D58" s="4">
        <v>1000</v>
      </c>
      <c r="E58" s="4" t="s">
        <v>11</v>
      </c>
      <c r="G58" s="4" t="str">
        <f t="shared" si="17"/>
        <v>GUTask02</v>
      </c>
      <c r="H58" s="97">
        <f t="shared" si="14"/>
        <v>1000</v>
      </c>
      <c r="I58" s="4" t="str">
        <f t="shared" si="18"/>
        <v>varchar</v>
      </c>
      <c r="J58" s="4" t="str">
        <f t="shared" si="19"/>
        <v xml:space="preserve"> NULL</v>
      </c>
      <c r="K58" s="4" t="s">
        <v>3916</v>
      </c>
      <c r="L58" s="4"/>
      <c r="M58" s="68">
        <v>9001</v>
      </c>
      <c r="N58" s="70"/>
      <c r="O58" s="24"/>
      <c r="P58" s="24"/>
      <c r="Q58" s="98">
        <f t="shared" si="20"/>
        <v>58</v>
      </c>
      <c r="R58" s="124"/>
      <c r="S58" s="114" t="str">
        <f t="shared" si="10"/>
        <v>GUTask02</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6"/>
        <v/>
      </c>
      <c r="AS58" s="112" t="str">
        <f t="shared" si="16"/>
        <v/>
      </c>
      <c r="AT58" s="4" t="str">
        <f t="shared" si="7"/>
        <v>GUTask02,</v>
      </c>
      <c r="AV58" s="25" t="str">
        <f>IF(G58="","",+"          ["&amp;TRIM(G58)&amp;"] ["&amp;TRIM(I58)&amp;"]"&amp;IF(H58="","","("&amp;H58&amp;")")&amp;" "&amp;TRIM(J58)&amp;IF(G61="","",","))</f>
        <v xml:space="preserve">          [GUTask02] [varchar](1000) NULL,</v>
      </c>
      <c r="AW58" s="25"/>
      <c r="AY58" s="102" t="str">
        <f t="shared" si="9"/>
        <v xml:space="preserve">          GUTask02 VARCHAR (1000) NULL,</v>
      </c>
      <c r="BA58" s="3" t="str">
        <f t="shared" si="13"/>
        <v>GUTask02 VARCHAR (1000) NULL,</v>
      </c>
    </row>
    <row r="59" spans="2:53" ht="12.75">
      <c r="B59" s="18">
        <f t="shared" si="11"/>
        <v>44</v>
      </c>
      <c r="C59" s="4" t="s">
        <v>3917</v>
      </c>
      <c r="D59" s="4">
        <v>1000</v>
      </c>
      <c r="E59" s="4" t="s">
        <v>11</v>
      </c>
      <c r="G59" s="4" t="str">
        <f t="shared" si="17"/>
        <v>GUTask03</v>
      </c>
      <c r="H59" s="97">
        <f t="shared" si="14"/>
        <v>1000</v>
      </c>
      <c r="I59" s="4" t="str">
        <f t="shared" si="18"/>
        <v>varchar</v>
      </c>
      <c r="J59" s="4" t="str">
        <f t="shared" si="19"/>
        <v xml:space="preserve"> NULL</v>
      </c>
      <c r="K59" s="4" t="s">
        <v>3917</v>
      </c>
      <c r="L59" s="4"/>
      <c r="M59" s="68">
        <v>9001</v>
      </c>
      <c r="N59" s="70"/>
      <c r="O59" s="24"/>
      <c r="P59" s="24"/>
      <c r="Q59" s="98">
        <f t="shared" si="20"/>
        <v>59</v>
      </c>
      <c r="R59" s="124"/>
      <c r="S59" s="114" t="str">
        <f t="shared" si="10"/>
        <v>GUTask03</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6"/>
        <v/>
      </c>
      <c r="AS59" s="112" t="str">
        <f t="shared" si="16"/>
        <v/>
      </c>
      <c r="AT59" s="4" t="str">
        <f t="shared" si="7"/>
        <v>GUTask03,</v>
      </c>
      <c r="AV59" s="25" t="str">
        <f t="shared" ref="AV59:AV64" si="21">IF(G59="","",+"          ["&amp;TRIM(G59)&amp;"] ["&amp;TRIM(I59)&amp;"]"&amp;IF(H59="","","("&amp;H59&amp;")")&amp;" "&amp;TRIM(J59)&amp;IF(G60="","",","))</f>
        <v xml:space="preserve">          [GUTask03] [varchar](1000) NULL,</v>
      </c>
      <c r="AW59" s="25"/>
      <c r="AY59" s="102" t="str">
        <f t="shared" si="9"/>
        <v xml:space="preserve">          GUTask03 VARCHAR (1000) NULL,</v>
      </c>
      <c r="BA59" s="3" t="str">
        <f t="shared" si="13"/>
        <v>GUTask03 VARCHAR (1000) NULL,</v>
      </c>
    </row>
    <row r="60" spans="2:53" ht="12.75">
      <c r="B60" s="18">
        <f t="shared" si="11"/>
        <v>45</v>
      </c>
      <c r="C60" s="4" t="s">
        <v>3918</v>
      </c>
      <c r="D60" s="4">
        <v>1000</v>
      </c>
      <c r="E60" s="4" t="s">
        <v>11</v>
      </c>
      <c r="G60" s="4" t="str">
        <f t="shared" si="17"/>
        <v>GUTask04</v>
      </c>
      <c r="H60" s="97">
        <f t="shared" si="14"/>
        <v>1000</v>
      </c>
      <c r="I60" s="4" t="str">
        <f t="shared" si="18"/>
        <v>varchar</v>
      </c>
      <c r="J60" s="4" t="str">
        <f t="shared" si="19"/>
        <v xml:space="preserve"> NULL</v>
      </c>
      <c r="K60" s="4" t="s">
        <v>3918</v>
      </c>
      <c r="L60" s="4"/>
      <c r="M60" s="68">
        <v>9001</v>
      </c>
      <c r="N60" s="70"/>
      <c r="O60" s="24"/>
      <c r="P60" s="24"/>
      <c r="Q60" s="98">
        <f t="shared" si="20"/>
        <v>60</v>
      </c>
      <c r="R60" s="124"/>
      <c r="S60" s="114" t="str">
        <f t="shared" si="10"/>
        <v>GUTask04</v>
      </c>
      <c r="T60" s="121"/>
      <c r="U60" s="119"/>
      <c r="V60" s="400"/>
      <c r="W60" s="115"/>
      <c r="X60" s="115"/>
      <c r="Y60" s="121"/>
      <c r="Z60" s="114" t="str">
        <f t="shared" ref="Z60:Z115" si="22">IF(M60&lt;9000,"","false")</f>
        <v>false</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6"/>
        <v/>
      </c>
      <c r="AS60" s="112" t="str">
        <f t="shared" si="16"/>
        <v/>
      </c>
      <c r="AT60" s="4" t="str">
        <f t="shared" si="7"/>
        <v>GUTask04,</v>
      </c>
      <c r="AV60" s="25" t="str">
        <f t="shared" si="21"/>
        <v xml:space="preserve">          [GUTask04] [varchar](1000) NULL,</v>
      </c>
      <c r="AW60" s="25"/>
      <c r="AY60" s="102" t="str">
        <f t="shared" si="9"/>
        <v xml:space="preserve">          GUTask04 VARCHAR (1000) NULL,</v>
      </c>
      <c r="BA60" s="3" t="str">
        <f t="shared" si="13"/>
        <v>GUTask04 VARCHAR (1000) NULL,</v>
      </c>
    </row>
    <row r="61" spans="2:53" ht="12.75">
      <c r="B61" s="18">
        <f t="shared" si="11"/>
        <v>46</v>
      </c>
      <c r="C61" s="4" t="s">
        <v>3919</v>
      </c>
      <c r="D61" s="4">
        <v>1000</v>
      </c>
      <c r="E61" s="4" t="s">
        <v>11</v>
      </c>
      <c r="G61" s="4" t="str">
        <f t="shared" si="17"/>
        <v>FTask01</v>
      </c>
      <c r="H61" s="97">
        <f t="shared" si="14"/>
        <v>1000</v>
      </c>
      <c r="I61" s="4" t="str">
        <f t="shared" si="18"/>
        <v>varchar</v>
      </c>
      <c r="J61" s="4" t="str">
        <f t="shared" si="19"/>
        <v xml:space="preserve"> NULL</v>
      </c>
      <c r="K61" s="4" t="s">
        <v>3919</v>
      </c>
      <c r="L61" s="4"/>
      <c r="M61" s="68">
        <v>9001</v>
      </c>
      <c r="N61" s="70"/>
      <c r="O61" s="24"/>
      <c r="P61" s="24"/>
      <c r="Q61" s="98">
        <f t="shared" si="20"/>
        <v>61</v>
      </c>
      <c r="R61" s="124"/>
      <c r="S61" s="114" t="str">
        <f t="shared" si="10"/>
        <v>FTask01</v>
      </c>
      <c r="T61" s="121"/>
      <c r="U61" s="119"/>
      <c r="V61" s="400"/>
      <c r="W61" s="115"/>
      <c r="X61" s="115"/>
      <c r="Y61" s="121"/>
      <c r="Z61" s="114" t="str">
        <f t="shared" si="22"/>
        <v>false</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6"/>
        <v/>
      </c>
      <c r="AS61" s="112" t="str">
        <f t="shared" si="16"/>
        <v/>
      </c>
      <c r="AT61" s="4" t="str">
        <f t="shared" si="7"/>
        <v>FTask01,</v>
      </c>
      <c r="AV61" s="25" t="str">
        <f t="shared" si="21"/>
        <v xml:space="preserve">          [FTask01] [varchar](1000) NULL,</v>
      </c>
      <c r="AW61" s="25"/>
      <c r="AY61" s="102" t="str">
        <f t="shared" si="9"/>
        <v xml:space="preserve">          FTask01 VARCHAR (1000) NULL,</v>
      </c>
      <c r="BA61" s="3" t="str">
        <f t="shared" si="13"/>
        <v>FTask01 VARCHAR (1000) NULL,</v>
      </c>
    </row>
    <row r="62" spans="2:53" ht="12.75">
      <c r="B62" s="18">
        <f t="shared" si="11"/>
        <v>47</v>
      </c>
      <c r="C62" s="4" t="s">
        <v>3920</v>
      </c>
      <c r="D62" s="4">
        <v>1000</v>
      </c>
      <c r="E62" s="4" t="s">
        <v>11</v>
      </c>
      <c r="G62" s="4" t="str">
        <f t="shared" si="17"/>
        <v>FTask02</v>
      </c>
      <c r="H62" s="97">
        <f t="shared" si="14"/>
        <v>1000</v>
      </c>
      <c r="I62" s="4" t="str">
        <f t="shared" si="18"/>
        <v>varchar</v>
      </c>
      <c r="J62" s="4" t="str">
        <f t="shared" si="19"/>
        <v xml:space="preserve"> NULL</v>
      </c>
      <c r="K62" s="4" t="s">
        <v>3920</v>
      </c>
      <c r="L62" s="4"/>
      <c r="M62" s="68">
        <v>9001</v>
      </c>
      <c r="N62" s="70"/>
      <c r="O62" s="24"/>
      <c r="P62" s="24"/>
      <c r="Q62" s="98">
        <f t="shared" si="20"/>
        <v>62</v>
      </c>
      <c r="R62" s="124"/>
      <c r="S62" s="114" t="str">
        <f t="shared" si="10"/>
        <v>FTask02</v>
      </c>
      <c r="T62" s="121"/>
      <c r="U62" s="119"/>
      <c r="V62" s="400"/>
      <c r="W62" s="115"/>
      <c r="X62" s="115"/>
      <c r="Y62" s="121"/>
      <c r="Z62" s="114" t="str">
        <f t="shared" si="22"/>
        <v>false</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6"/>
        <v/>
      </c>
      <c r="AS62" s="112" t="str">
        <f t="shared" si="16"/>
        <v/>
      </c>
      <c r="AT62" s="4" t="str">
        <f t="shared" si="7"/>
        <v>FTask02,</v>
      </c>
      <c r="AV62" s="25" t="str">
        <f t="shared" si="21"/>
        <v xml:space="preserve">          [FTask02] [varchar](1000) NULL,</v>
      </c>
      <c r="AW62" s="25"/>
      <c r="AY62" s="102" t="str">
        <f t="shared" si="9"/>
        <v xml:space="preserve">          FTask02 VARCHAR (1000) NULL,</v>
      </c>
      <c r="BA62" s="3" t="str">
        <f t="shared" si="13"/>
        <v>FTask02 VARCHAR (1000) NULL,</v>
      </c>
    </row>
    <row r="63" spans="2:53" ht="12.75">
      <c r="B63" s="18">
        <f t="shared" si="11"/>
        <v>48</v>
      </c>
      <c r="C63" s="4" t="s">
        <v>3921</v>
      </c>
      <c r="D63" s="4">
        <v>1000</v>
      </c>
      <c r="E63" s="4" t="s">
        <v>11</v>
      </c>
      <c r="G63" s="4" t="str">
        <f t="shared" si="17"/>
        <v>FTask03</v>
      </c>
      <c r="H63" s="97">
        <f t="shared" si="14"/>
        <v>1000</v>
      </c>
      <c r="I63" s="4" t="str">
        <f t="shared" si="18"/>
        <v>varchar</v>
      </c>
      <c r="J63" s="4" t="str">
        <f t="shared" si="19"/>
        <v xml:space="preserve"> NULL</v>
      </c>
      <c r="K63" s="4" t="s">
        <v>3921</v>
      </c>
      <c r="L63" s="4"/>
      <c r="M63" s="68">
        <v>9001</v>
      </c>
      <c r="N63" s="70"/>
      <c r="O63" s="24"/>
      <c r="P63" s="24"/>
      <c r="Q63" s="98">
        <f t="shared" si="20"/>
        <v>63</v>
      </c>
      <c r="R63" s="124"/>
      <c r="S63" s="114" t="str">
        <f t="shared" si="10"/>
        <v>FTask03</v>
      </c>
      <c r="T63" s="121"/>
      <c r="U63" s="119"/>
      <c r="V63" s="400"/>
      <c r="W63" s="115"/>
      <c r="X63" s="115"/>
      <c r="Y63" s="121"/>
      <c r="Z63" s="114" t="str">
        <f t="shared" si="22"/>
        <v>false</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6"/>
        <v/>
      </c>
      <c r="AS63" s="112" t="str">
        <f t="shared" si="16"/>
        <v/>
      </c>
      <c r="AT63" s="4" t="str">
        <f t="shared" si="7"/>
        <v>FTask03,</v>
      </c>
      <c r="AV63" s="25" t="str">
        <f t="shared" si="21"/>
        <v xml:space="preserve">          [FTask03] [varchar](1000) NULL,</v>
      </c>
      <c r="AW63" s="25"/>
      <c r="AY63" s="102" t="str">
        <f t="shared" si="9"/>
        <v xml:space="preserve">          FTask03 VARCHAR (1000) NULL,</v>
      </c>
      <c r="BA63" s="3" t="str">
        <f t="shared" si="13"/>
        <v>FTask03 VARCHAR (1000) NULL,</v>
      </c>
    </row>
    <row r="64" spans="2:53" ht="12.75">
      <c r="B64" s="18">
        <f t="shared" si="11"/>
        <v>49</v>
      </c>
      <c r="C64" s="4" t="s">
        <v>3922</v>
      </c>
      <c r="D64" s="4">
        <v>1000</v>
      </c>
      <c r="E64" s="4" t="s">
        <v>11</v>
      </c>
      <c r="G64" s="4" t="str">
        <f t="shared" si="17"/>
        <v>FTask04</v>
      </c>
      <c r="H64" s="97">
        <f t="shared" si="14"/>
        <v>1000</v>
      </c>
      <c r="I64" s="4" t="str">
        <f t="shared" si="18"/>
        <v>varchar</v>
      </c>
      <c r="J64" s="4" t="str">
        <f t="shared" si="19"/>
        <v xml:space="preserve"> NULL</v>
      </c>
      <c r="K64" s="4" t="s">
        <v>3922</v>
      </c>
      <c r="L64" s="4"/>
      <c r="M64" s="68">
        <v>9001</v>
      </c>
      <c r="N64" s="70"/>
      <c r="O64" s="24"/>
      <c r="P64" s="24"/>
      <c r="Q64" s="98">
        <f t="shared" si="20"/>
        <v>64</v>
      </c>
      <c r="R64" s="124"/>
      <c r="S64" s="114" t="str">
        <f t="shared" si="10"/>
        <v>FTask04</v>
      </c>
      <c r="T64" s="121"/>
      <c r="U64" s="119"/>
      <c r="V64" s="400"/>
      <c r="W64" s="115"/>
      <c r="X64" s="115"/>
      <c r="Y64" s="121"/>
      <c r="Z64" s="114" t="str">
        <f t="shared" si="22"/>
        <v>false</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6"/>
        <v/>
      </c>
      <c r="AS64" s="112" t="str">
        <f t="shared" si="16"/>
        <v/>
      </c>
      <c r="AT64" s="4" t="str">
        <f t="shared" si="7"/>
        <v>FTask04,</v>
      </c>
      <c r="AV64" s="25" t="str">
        <f t="shared" si="21"/>
        <v xml:space="preserve">          [FTask04] [varchar](1000) NULL,</v>
      </c>
      <c r="AW64" s="25"/>
      <c r="AY64" s="102" t="str">
        <f t="shared" si="9"/>
        <v xml:space="preserve">          FTask04 VARCHAR (1000) NULL,</v>
      </c>
      <c r="BA64" s="3" t="str">
        <f t="shared" si="13"/>
        <v>FTask04 VARCHAR (1000) NULL,</v>
      </c>
    </row>
    <row r="65" spans="2:53" ht="12.75">
      <c r="B65" s="18">
        <f t="shared" si="11"/>
        <v>50</v>
      </c>
      <c r="C65" s="4" t="s">
        <v>3923</v>
      </c>
      <c r="D65" s="4">
        <v>1000</v>
      </c>
      <c r="E65" s="4" t="s">
        <v>11</v>
      </c>
      <c r="G65" s="4" t="str">
        <f t="shared" si="17"/>
        <v>FUTask01</v>
      </c>
      <c r="H65" s="97">
        <f t="shared" si="14"/>
        <v>1000</v>
      </c>
      <c r="I65" s="4" t="str">
        <f t="shared" si="18"/>
        <v>varchar</v>
      </c>
      <c r="J65" s="4" t="str">
        <f t="shared" si="19"/>
        <v xml:space="preserve"> NULL</v>
      </c>
      <c r="K65" s="4" t="s">
        <v>3923</v>
      </c>
      <c r="L65" s="4"/>
      <c r="M65" s="68">
        <v>9001</v>
      </c>
      <c r="N65" s="70"/>
      <c r="O65" s="24"/>
      <c r="P65" s="24"/>
      <c r="Q65" s="98">
        <f t="shared" si="20"/>
        <v>65</v>
      </c>
      <c r="R65" s="124"/>
      <c r="S65" s="114" t="str">
        <f t="shared" si="10"/>
        <v>FUTask01</v>
      </c>
      <c r="T65" s="121"/>
      <c r="U65" s="119"/>
      <c r="V65" s="400"/>
      <c r="W65" s="115"/>
      <c r="X65" s="115"/>
      <c r="Y65" s="121"/>
      <c r="Z65" s="114" t="str">
        <f t="shared" si="22"/>
        <v>false</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6"/>
        <v/>
      </c>
      <c r="AS65" s="112" t="str">
        <f t="shared" si="16"/>
        <v/>
      </c>
      <c r="AT65" s="4" t="str">
        <f t="shared" si="7"/>
        <v>FUTask01,</v>
      </c>
      <c r="AV65" s="25" t="str">
        <f>IF(G65="","",+"          ["&amp;TRIM(G65)&amp;"] ["&amp;TRIM(I65)&amp;"]"&amp;IF(H65="","","("&amp;H65&amp;")")&amp;" "&amp;TRIM(J65)&amp;IF(G68="","",","))</f>
        <v xml:space="preserve">          [FUTask01] [varchar](1000) NULL,</v>
      </c>
      <c r="AW65" s="25"/>
      <c r="AY65" s="102" t="str">
        <f t="shared" si="9"/>
        <v xml:space="preserve">          FUTask01 VARCHAR (1000) NULL,</v>
      </c>
      <c r="BA65" s="3" t="str">
        <f t="shared" si="13"/>
        <v>FUTask01 VARCHAR (1000) NULL,</v>
      </c>
    </row>
    <row r="66" spans="2:53" ht="12.75">
      <c r="B66" s="18">
        <f t="shared" si="11"/>
        <v>51</v>
      </c>
      <c r="C66" s="4" t="s">
        <v>3924</v>
      </c>
      <c r="D66" s="4">
        <v>1000</v>
      </c>
      <c r="E66" s="4" t="s">
        <v>11</v>
      </c>
      <c r="G66" s="4" t="str">
        <f t="shared" si="17"/>
        <v>FUTask02</v>
      </c>
      <c r="H66" s="97">
        <f t="shared" si="14"/>
        <v>1000</v>
      </c>
      <c r="I66" s="4" t="str">
        <f t="shared" si="18"/>
        <v>varchar</v>
      </c>
      <c r="J66" s="4" t="str">
        <f t="shared" si="19"/>
        <v xml:space="preserve"> NULL</v>
      </c>
      <c r="K66" s="4" t="s">
        <v>3924</v>
      </c>
      <c r="L66" s="4"/>
      <c r="M66" s="68">
        <v>9001</v>
      </c>
      <c r="N66" s="70"/>
      <c r="O66" s="24"/>
      <c r="P66" s="24"/>
      <c r="Q66" s="98">
        <f t="shared" si="20"/>
        <v>66</v>
      </c>
      <c r="R66" s="124"/>
      <c r="S66" s="114" t="str">
        <f t="shared" si="10"/>
        <v>FUTask02</v>
      </c>
      <c r="T66" s="121"/>
      <c r="U66" s="119"/>
      <c r="V66" s="400"/>
      <c r="W66" s="115"/>
      <c r="X66" s="115"/>
      <c r="Y66" s="121"/>
      <c r="Z66" s="114" t="str">
        <f t="shared" si="22"/>
        <v>false</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6"/>
        <v/>
      </c>
      <c r="AS66" s="112" t="str">
        <f t="shared" si="16"/>
        <v/>
      </c>
      <c r="AT66" s="4" t="str">
        <f t="shared" si="7"/>
        <v>FUTask02,</v>
      </c>
      <c r="AV66" s="25" t="str">
        <f>IF(G66="","",+"          ["&amp;TRIM(G66)&amp;"] ["&amp;TRIM(I66)&amp;"]"&amp;IF(H66="","","("&amp;H66&amp;")")&amp;" "&amp;TRIM(J66)&amp;IF(G67="","",","))</f>
        <v xml:space="preserve">          [FUTask02] [varchar](1000) NULL,</v>
      </c>
      <c r="AW66" s="25"/>
      <c r="AY66" s="102" t="str">
        <f t="shared" si="9"/>
        <v xml:space="preserve">          FUTask02 VARCHAR (1000) NULL,</v>
      </c>
      <c r="BA66" s="3" t="str">
        <f t="shared" si="13"/>
        <v>FUTask02 VARCHAR (1000) NULL,</v>
      </c>
    </row>
    <row r="67" spans="2:53" ht="12.75">
      <c r="B67" s="18">
        <f t="shared" si="11"/>
        <v>52</v>
      </c>
      <c r="C67" s="4" t="s">
        <v>3925</v>
      </c>
      <c r="D67" s="4">
        <v>1000</v>
      </c>
      <c r="E67" s="4" t="s">
        <v>11</v>
      </c>
      <c r="G67" s="4" t="str">
        <f t="shared" si="17"/>
        <v>FUTask03</v>
      </c>
      <c r="H67" s="97">
        <f t="shared" si="14"/>
        <v>1000</v>
      </c>
      <c r="I67" s="4" t="str">
        <f t="shared" si="18"/>
        <v>varchar</v>
      </c>
      <c r="J67" s="4" t="str">
        <f t="shared" si="19"/>
        <v xml:space="preserve"> NULL</v>
      </c>
      <c r="K67" s="4" t="s">
        <v>3925</v>
      </c>
      <c r="L67" s="4"/>
      <c r="M67" s="68">
        <v>9001</v>
      </c>
      <c r="N67" s="70"/>
      <c r="O67" s="24"/>
      <c r="P67" s="24"/>
      <c r="Q67" s="98">
        <f t="shared" si="20"/>
        <v>67</v>
      </c>
      <c r="R67" s="124"/>
      <c r="S67" s="114" t="str">
        <f t="shared" si="10"/>
        <v>FUTask03</v>
      </c>
      <c r="T67" s="121"/>
      <c r="U67" s="119"/>
      <c r="V67" s="400"/>
      <c r="W67" s="115"/>
      <c r="X67" s="115"/>
      <c r="Y67" s="121"/>
      <c r="Z67" s="114" t="str">
        <f t="shared" si="22"/>
        <v>false</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6"/>
        <v/>
      </c>
      <c r="AS67" s="112" t="str">
        <f t="shared" si="16"/>
        <v/>
      </c>
      <c r="AT67" s="4" t="str">
        <f t="shared" si="7"/>
        <v>FUTask03,</v>
      </c>
      <c r="AV67" s="25" t="str">
        <f>IF(G67="","",+"          ["&amp;TRIM(G67)&amp;"] ["&amp;TRIM(I67)&amp;"]"&amp;IF(H67="","","("&amp;H67&amp;")")&amp;" "&amp;TRIM(J67)&amp;IF(G68="","",","))</f>
        <v xml:space="preserve">          [FUTask03] [varchar](1000) NULL,</v>
      </c>
      <c r="AW67" s="25"/>
      <c r="AY67" s="102" t="str">
        <f t="shared" si="9"/>
        <v xml:space="preserve">          FUTask03 VARCHAR (1000) NULL,</v>
      </c>
      <c r="BA67" s="3" t="str">
        <f t="shared" si="13"/>
        <v>FUTask03 VARCHAR (1000) NULL,</v>
      </c>
    </row>
    <row r="68" spans="2:53" ht="12.75">
      <c r="B68" s="18">
        <f t="shared" si="11"/>
        <v>53</v>
      </c>
      <c r="C68" s="4" t="s">
        <v>3926</v>
      </c>
      <c r="D68" s="4">
        <v>1000</v>
      </c>
      <c r="E68" s="4" t="s">
        <v>11</v>
      </c>
      <c r="G68" s="4" t="str">
        <f t="shared" si="17"/>
        <v>FUTask04</v>
      </c>
      <c r="H68" s="97">
        <f t="shared" si="14"/>
        <v>1000</v>
      </c>
      <c r="I68" s="4" t="str">
        <f t="shared" si="18"/>
        <v>varchar</v>
      </c>
      <c r="J68" s="4" t="str">
        <f t="shared" si="19"/>
        <v xml:space="preserve"> NULL</v>
      </c>
      <c r="K68" s="4" t="s">
        <v>3926</v>
      </c>
      <c r="L68" s="4"/>
      <c r="M68" s="68">
        <v>9001</v>
      </c>
      <c r="N68" s="70"/>
      <c r="O68" s="24"/>
      <c r="P68" s="24"/>
      <c r="Q68" s="98">
        <f t="shared" si="20"/>
        <v>68</v>
      </c>
      <c r="R68" s="124"/>
      <c r="S68" s="114" t="str">
        <f t="shared" si="10"/>
        <v>FUTask04</v>
      </c>
      <c r="T68" s="121"/>
      <c r="U68" s="119"/>
      <c r="V68" s="400"/>
      <c r="W68" s="115"/>
      <c r="X68" s="115"/>
      <c r="Y68" s="121"/>
      <c r="Z68" s="114" t="str">
        <f t="shared" si="22"/>
        <v>false</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6"/>
        <v/>
      </c>
      <c r="AS68" s="112" t="str">
        <f t="shared" si="16"/>
        <v/>
      </c>
      <c r="AT68" s="4" t="str">
        <f t="shared" si="7"/>
        <v>FUTask04</v>
      </c>
      <c r="AV68" s="25" t="str">
        <f>IF(G68="","",+"          ["&amp;TRIM(G68)&amp;"] ["&amp;TRIM(I68)&amp;"]"&amp;IF(H68="","","("&amp;H68&amp;")")&amp;" "&amp;TRIM(J68)&amp;IF(G95="","",","))</f>
        <v xml:space="preserve">          [FUTask04] [varchar](1000) NULL</v>
      </c>
      <c r="AW68" s="25"/>
      <c r="AY68" s="102" t="str">
        <f t="shared" si="9"/>
        <v xml:space="preserve">          FUTask04 VARCHAR (1000) NULL</v>
      </c>
      <c r="BA68" s="3" t="str">
        <f t="shared" si="13"/>
        <v>FUTask04 VARCHAR (1000) NULL</v>
      </c>
    </row>
    <row r="69" spans="2:53" ht="12.75">
      <c r="B69" s="18" t="str">
        <f t="shared" si="11"/>
        <v/>
      </c>
      <c r="C69" s="4"/>
      <c r="D69" s="4"/>
      <c r="E69" s="4"/>
      <c r="G69" s="4" t="str">
        <f t="shared" si="17"/>
        <v/>
      </c>
      <c r="H69" s="97" t="str">
        <f t="shared" si="14"/>
        <v/>
      </c>
      <c r="I69" s="4" t="str">
        <f t="shared" si="18"/>
        <v/>
      </c>
      <c r="J69" s="4" t="str">
        <f t="shared" si="19"/>
        <v/>
      </c>
      <c r="K69" s="4"/>
      <c r="L69" s="4"/>
      <c r="M69" s="68"/>
      <c r="N69" s="70"/>
      <c r="O69" s="24"/>
      <c r="P69" s="24"/>
      <c r="Q69" s="98" t="str">
        <f t="shared" si="20"/>
        <v/>
      </c>
      <c r="R69" s="124"/>
      <c r="S69" s="114" t="str">
        <f t="shared" si="10"/>
        <v/>
      </c>
      <c r="T69" s="121"/>
      <c r="U69" s="119"/>
      <c r="V69" s="400"/>
      <c r="W69" s="115"/>
      <c r="X69" s="115"/>
      <c r="Y69" s="121"/>
      <c r="Z69" s="114" t="str">
        <f t="shared" si="22"/>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6"/>
        <v/>
      </c>
      <c r="AS69" s="112" t="str">
        <f t="shared" si="16"/>
        <v/>
      </c>
      <c r="AT69" s="4" t="str">
        <f t="shared" si="7"/>
        <v/>
      </c>
      <c r="AV69" s="25" t="str">
        <f>IF(G69="","",+"          ["&amp;TRIM(G69)&amp;"] ["&amp;TRIM(I69)&amp;"]"&amp;IF(H69="","","("&amp;H69&amp;")")&amp;" "&amp;TRIM(J69)&amp;IF(G70="","",","))</f>
        <v/>
      </c>
      <c r="AW69" s="25"/>
      <c r="AY69" s="102" t="str">
        <f t="shared" si="9"/>
        <v>);</v>
      </c>
      <c r="BA69" s="3" t="str">
        <f t="shared" si="13"/>
        <v>);</v>
      </c>
    </row>
    <row r="70" spans="2:53" ht="12.75">
      <c r="B70" s="18" t="str">
        <f t="shared" si="11"/>
        <v/>
      </c>
      <c r="C70" s="4"/>
      <c r="D70" s="4"/>
      <c r="E70" s="4"/>
      <c r="G70" s="4" t="str">
        <f t="shared" si="17"/>
        <v/>
      </c>
      <c r="H70" s="97" t="str">
        <f t="shared" si="14"/>
        <v/>
      </c>
      <c r="I70" s="4" t="str">
        <f t="shared" si="18"/>
        <v/>
      </c>
      <c r="J70" s="4" t="str">
        <f t="shared" si="19"/>
        <v/>
      </c>
      <c r="K70" s="4"/>
      <c r="L70" s="4"/>
      <c r="M70" s="68"/>
      <c r="N70" s="70"/>
      <c r="O70" s="24"/>
      <c r="P70" s="24"/>
      <c r="Q70" s="98" t="str">
        <f t="shared" si="20"/>
        <v/>
      </c>
      <c r="R70" s="124"/>
      <c r="S70" s="114" t="str">
        <f t="shared" si="10"/>
        <v/>
      </c>
      <c r="T70" s="121"/>
      <c r="U70" s="119"/>
      <c r="V70" s="400"/>
      <c r="W70" s="115"/>
      <c r="X70" s="115"/>
      <c r="Y70" s="121"/>
      <c r="Z70" s="114" t="str">
        <f t="shared" si="22"/>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6"/>
        <v/>
      </c>
      <c r="AS70" s="112" t="str">
        <f t="shared" si="16"/>
        <v/>
      </c>
      <c r="AT70" s="4" t="str">
        <f t="shared" si="7"/>
        <v/>
      </c>
      <c r="AV70" s="25" t="str">
        <f>IF(G70="","",+"          ["&amp;TRIM(G70)&amp;"] ["&amp;TRIM(I70)&amp;"]"&amp;IF(H70="","","("&amp;H70&amp;")")&amp;" "&amp;TRIM(J70)&amp;IF(G94="","",","))</f>
        <v/>
      </c>
      <c r="AW70" s="25"/>
      <c r="AY70" s="102" t="str">
        <f t="shared" si="9"/>
        <v/>
      </c>
      <c r="BA70" s="3" t="str">
        <f t="shared" si="13"/>
        <v/>
      </c>
    </row>
    <row r="71" spans="2:53" ht="12.75">
      <c r="B71" s="18" t="str">
        <f t="shared" si="11"/>
        <v/>
      </c>
      <c r="C71" s="4"/>
      <c r="D71" s="4"/>
      <c r="E71" s="4"/>
      <c r="G71" s="4" t="str">
        <f t="shared" si="17"/>
        <v/>
      </c>
      <c r="H71" s="97" t="str">
        <f t="shared" si="14"/>
        <v/>
      </c>
      <c r="I71" s="4" t="str">
        <f t="shared" si="18"/>
        <v/>
      </c>
      <c r="J71" s="4" t="str">
        <f t="shared" si="19"/>
        <v/>
      </c>
      <c r="K71" s="4"/>
      <c r="L71" s="4"/>
      <c r="M71" s="68"/>
      <c r="N71" s="70"/>
      <c r="O71" s="24"/>
      <c r="P71" s="24"/>
      <c r="Q71" s="98" t="str">
        <f t="shared" si="20"/>
        <v/>
      </c>
      <c r="R71" s="124"/>
      <c r="S71" s="114" t="str">
        <f t="shared" si="10"/>
        <v/>
      </c>
      <c r="T71" s="121"/>
      <c r="U71" s="119"/>
      <c r="V71" s="400"/>
      <c r="W71" s="115"/>
      <c r="X71" s="115"/>
      <c r="Y71" s="121"/>
      <c r="Z71" s="114" t="str">
        <f t="shared" si="22"/>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6"/>
        <v/>
      </c>
      <c r="AS71" s="112" t="str">
        <f t="shared" si="16"/>
        <v/>
      </c>
      <c r="AT71" s="4" t="str">
        <f t="shared" si="7"/>
        <v/>
      </c>
      <c r="AV71" s="25" t="str">
        <f>IF(G71="","",+"          ["&amp;TRIM(G71)&amp;"] ["&amp;TRIM(I71)&amp;"]"&amp;IF(H71="","","("&amp;H71&amp;")")&amp;" "&amp;TRIM(J71)&amp;IF(G72="","",","))</f>
        <v/>
      </c>
      <c r="AW71" s="25"/>
      <c r="AY71" s="102" t="str">
        <f t="shared" si="9"/>
        <v/>
      </c>
      <c r="BA71" s="3" t="str">
        <f t="shared" si="13"/>
        <v/>
      </c>
    </row>
    <row r="72" spans="2:53" ht="12.75">
      <c r="B72" s="18" t="str">
        <f t="shared" si="11"/>
        <v/>
      </c>
      <c r="C72" s="4"/>
      <c r="D72" s="4"/>
      <c r="E72" s="4"/>
      <c r="G72" s="4" t="str">
        <f t="shared" si="17"/>
        <v/>
      </c>
      <c r="H72" s="97" t="str">
        <f t="shared" si="14"/>
        <v/>
      </c>
      <c r="I72" s="4" t="str">
        <f t="shared" si="18"/>
        <v/>
      </c>
      <c r="J72" s="4" t="str">
        <f t="shared" si="19"/>
        <v/>
      </c>
      <c r="K72" s="4"/>
      <c r="L72" s="4"/>
      <c r="M72" s="68"/>
      <c r="N72" s="70"/>
      <c r="O72" s="24"/>
      <c r="P72" s="24"/>
      <c r="Q72" s="98" t="str">
        <f t="shared" si="20"/>
        <v/>
      </c>
      <c r="R72" s="124"/>
      <c r="S72" s="114" t="str">
        <f t="shared" si="10"/>
        <v/>
      </c>
      <c r="T72" s="121"/>
      <c r="U72" s="119"/>
      <c r="V72" s="400"/>
      <c r="W72" s="115"/>
      <c r="X72" s="115"/>
      <c r="Y72" s="121"/>
      <c r="Z72" s="114" t="str">
        <f t="shared" si="22"/>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6"/>
        <v/>
      </c>
      <c r="AS72" s="112" t="str">
        <f t="shared" si="16"/>
        <v/>
      </c>
      <c r="AT72" s="4" t="str">
        <f t="shared" si="7"/>
        <v/>
      </c>
      <c r="AV72" s="25" t="str">
        <f>IF(G72="","",+"          ["&amp;TRIM(G72)&amp;"] ["&amp;TRIM(I72)&amp;"]"&amp;IF(H72="","","("&amp;H72&amp;")")&amp;" "&amp;TRIM(J72)&amp;IF(G75="","",","))</f>
        <v/>
      </c>
      <c r="AW72" s="25"/>
      <c r="AY72" s="102" t="str">
        <f t="shared" si="9"/>
        <v/>
      </c>
      <c r="BA72" s="3" t="str">
        <f t="shared" si="13"/>
        <v/>
      </c>
    </row>
    <row r="73" spans="2:53" ht="12.75">
      <c r="B73" s="18" t="str">
        <f t="shared" si="11"/>
        <v/>
      </c>
      <c r="C73" s="4"/>
      <c r="D73" s="4"/>
      <c r="E73" s="4"/>
      <c r="G73" s="4" t="str">
        <f t="shared" si="17"/>
        <v/>
      </c>
      <c r="H73" s="97" t="str">
        <f t="shared" si="14"/>
        <v/>
      </c>
      <c r="I73" s="4" t="str">
        <f t="shared" si="18"/>
        <v/>
      </c>
      <c r="J73" s="4" t="str">
        <f t="shared" si="19"/>
        <v/>
      </c>
      <c r="K73" s="4"/>
      <c r="L73" s="4"/>
      <c r="M73" s="68"/>
      <c r="N73" s="70"/>
      <c r="O73" s="24"/>
      <c r="P73" s="24"/>
      <c r="Q73" s="98" t="str">
        <f t="shared" si="20"/>
        <v/>
      </c>
      <c r="R73" s="124"/>
      <c r="S73" s="114" t="str">
        <f t="shared" si="10"/>
        <v/>
      </c>
      <c r="T73" s="121"/>
      <c r="U73" s="119"/>
      <c r="V73" s="400"/>
      <c r="W73" s="115"/>
      <c r="X73" s="115"/>
      <c r="Y73" s="121"/>
      <c r="Z73" s="114" t="str">
        <f t="shared" si="22"/>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6"/>
        <v/>
      </c>
      <c r="AS73" s="112" t="str">
        <f t="shared" si="16"/>
        <v/>
      </c>
      <c r="AT73" s="4" t="str">
        <f t="shared" si="7"/>
        <v/>
      </c>
      <c r="AV73" s="25" t="str">
        <f>IF(G73="","",+"          ["&amp;TRIM(G73)&amp;"] ["&amp;TRIM(I73)&amp;"]"&amp;IF(H73="","","("&amp;H73&amp;")")&amp;" "&amp;TRIM(J73)&amp;IF(G74="","",","))</f>
        <v/>
      </c>
      <c r="AW73" s="25"/>
      <c r="AY73" s="102" t="str">
        <f t="shared" si="9"/>
        <v/>
      </c>
      <c r="BA73" s="3" t="str">
        <f t="shared" si="13"/>
        <v/>
      </c>
    </row>
    <row r="74" spans="2:53" ht="12.75">
      <c r="B74" s="18" t="str">
        <f t="shared" si="11"/>
        <v/>
      </c>
      <c r="C74" s="4"/>
      <c r="D74" s="4"/>
      <c r="E74" s="4"/>
      <c r="G74" s="4" t="str">
        <f t="shared" si="17"/>
        <v/>
      </c>
      <c r="H74" s="97" t="str">
        <f t="shared" si="14"/>
        <v/>
      </c>
      <c r="I74" s="4" t="str">
        <f t="shared" si="18"/>
        <v/>
      </c>
      <c r="J74" s="4" t="str">
        <f t="shared" si="19"/>
        <v/>
      </c>
      <c r="K74" s="4"/>
      <c r="L74" s="4"/>
      <c r="M74" s="68"/>
      <c r="N74" s="70"/>
      <c r="O74" s="24"/>
      <c r="P74" s="24"/>
      <c r="Q74" s="98" t="str">
        <f t="shared" si="20"/>
        <v/>
      </c>
      <c r="R74" s="124"/>
      <c r="S74" s="114" t="str">
        <f t="shared" si="10"/>
        <v/>
      </c>
      <c r="T74" s="121"/>
      <c r="U74" s="119"/>
      <c r="V74" s="400"/>
      <c r="W74" s="115"/>
      <c r="X74" s="115"/>
      <c r="Y74" s="121"/>
      <c r="Z74" s="114" t="str">
        <f t="shared" si="22"/>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6"/>
        <v/>
      </c>
      <c r="AS74" s="112" t="str">
        <f t="shared" si="16"/>
        <v/>
      </c>
      <c r="AT74" s="4" t="str">
        <f t="shared" si="7"/>
        <v/>
      </c>
      <c r="AV74" s="25" t="str">
        <f>IF(G74="","",+"          ["&amp;TRIM(G74)&amp;"] ["&amp;TRIM(I74)&amp;"]"&amp;IF(H74="","","("&amp;H74&amp;")")&amp;" "&amp;TRIM(J74)&amp;IF(G75="","",","))</f>
        <v/>
      </c>
      <c r="AW74" s="25"/>
      <c r="AY74" s="102" t="str">
        <f t="shared" si="9"/>
        <v/>
      </c>
      <c r="BA74" s="3" t="str">
        <f t="shared" si="13"/>
        <v/>
      </c>
    </row>
    <row r="75" spans="2:53" ht="12.75">
      <c r="B75" s="18" t="str">
        <f t="shared" si="11"/>
        <v/>
      </c>
      <c r="C75" s="4"/>
      <c r="D75" s="4"/>
      <c r="E75" s="4"/>
      <c r="G75" s="4" t="str">
        <f t="shared" si="17"/>
        <v/>
      </c>
      <c r="H75" s="97" t="str">
        <f t="shared" si="14"/>
        <v/>
      </c>
      <c r="I75" s="4" t="str">
        <f t="shared" si="18"/>
        <v/>
      </c>
      <c r="J75" s="4" t="str">
        <f t="shared" si="19"/>
        <v/>
      </c>
      <c r="K75" s="4"/>
      <c r="L75" s="4"/>
      <c r="M75" s="68"/>
      <c r="N75" s="70"/>
      <c r="O75" s="24"/>
      <c r="P75" s="24"/>
      <c r="Q75" s="98" t="str">
        <f t="shared" si="20"/>
        <v/>
      </c>
      <c r="R75" s="124"/>
      <c r="S75" s="114" t="str">
        <f t="shared" si="10"/>
        <v/>
      </c>
      <c r="T75" s="121"/>
      <c r="U75" s="119"/>
      <c r="V75" s="400"/>
      <c r="W75" s="115"/>
      <c r="X75" s="115"/>
      <c r="Y75" s="121"/>
      <c r="Z75" s="114" t="str">
        <f t="shared" si="22"/>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6"/>
        <v/>
      </c>
      <c r="AS75" s="112" t="str">
        <f t="shared" si="16"/>
        <v/>
      </c>
      <c r="AT75" s="4" t="str">
        <f t="shared" si="7"/>
        <v/>
      </c>
      <c r="AV75" s="25" t="str">
        <f>IF(G75="","",+"          ["&amp;TRIM(G75)&amp;"] ["&amp;TRIM(I75)&amp;"]"&amp;IF(H75="","","("&amp;H75&amp;")")&amp;" "&amp;TRIM(J75)&amp;IF(G94="","",","))</f>
        <v/>
      </c>
      <c r="AW75" s="25"/>
      <c r="AY75" s="102" t="str">
        <f t="shared" si="9"/>
        <v/>
      </c>
      <c r="BA75" s="3" t="str">
        <f t="shared" si="13"/>
        <v/>
      </c>
    </row>
    <row r="76" spans="2:53" ht="12.75">
      <c r="B76" s="18" t="str">
        <f t="shared" si="11"/>
        <v/>
      </c>
      <c r="C76" s="4"/>
      <c r="D76" s="4"/>
      <c r="E76" s="4"/>
      <c r="G76" s="4" t="str">
        <f t="shared" si="17"/>
        <v/>
      </c>
      <c r="H76" s="97" t="str">
        <f t="shared" si="14"/>
        <v/>
      </c>
      <c r="I76" s="4" t="str">
        <f t="shared" si="18"/>
        <v/>
      </c>
      <c r="J76" s="4" t="str">
        <f t="shared" si="19"/>
        <v/>
      </c>
      <c r="K76" s="4"/>
      <c r="L76" s="4"/>
      <c r="M76" s="68"/>
      <c r="N76" s="70"/>
      <c r="O76" s="24"/>
      <c r="P76" s="24"/>
      <c r="Q76" s="98" t="str">
        <f t="shared" si="20"/>
        <v/>
      </c>
      <c r="R76" s="124"/>
      <c r="S76" s="114" t="str">
        <f t="shared" si="10"/>
        <v/>
      </c>
      <c r="T76" s="121"/>
      <c r="U76" s="119"/>
      <c r="V76" s="400"/>
      <c r="W76" s="115"/>
      <c r="X76" s="115"/>
      <c r="Y76" s="121"/>
      <c r="Z76" s="114" t="str">
        <f t="shared" si="22"/>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6"/>
        <v/>
      </c>
      <c r="AS76" s="112" t="str">
        <f t="shared" si="16"/>
        <v/>
      </c>
      <c r="AT76" s="4" t="str">
        <f t="shared" si="7"/>
        <v/>
      </c>
      <c r="AV76" s="25" t="str">
        <f>IF(G76="","",+"          ["&amp;TRIM(G76)&amp;"] ["&amp;TRIM(I76)&amp;"]"&amp;IF(H76="","","("&amp;H76&amp;")")&amp;" "&amp;TRIM(J76)&amp;IF(G77="","",","))</f>
        <v/>
      </c>
      <c r="AW76" s="25"/>
      <c r="AY76" s="102" t="str">
        <f t="shared" si="9"/>
        <v/>
      </c>
      <c r="BA76" s="3" t="str">
        <f t="shared" si="13"/>
        <v/>
      </c>
    </row>
    <row r="77" spans="2:53" ht="12.75">
      <c r="B77" s="18" t="str">
        <f t="shared" si="11"/>
        <v/>
      </c>
      <c r="C77" s="4"/>
      <c r="D77" s="4"/>
      <c r="E77" s="4"/>
      <c r="G77" s="4" t="str">
        <f t="shared" si="17"/>
        <v/>
      </c>
      <c r="H77" s="97" t="str">
        <f t="shared" si="14"/>
        <v/>
      </c>
      <c r="I77" s="4" t="str">
        <f t="shared" si="18"/>
        <v/>
      </c>
      <c r="J77" s="4" t="str">
        <f t="shared" si="19"/>
        <v/>
      </c>
      <c r="K77" s="4"/>
      <c r="L77" s="4"/>
      <c r="M77" s="68"/>
      <c r="N77" s="70"/>
      <c r="O77" s="24"/>
      <c r="P77" s="24"/>
      <c r="Q77" s="98" t="str">
        <f t="shared" si="20"/>
        <v/>
      </c>
      <c r="R77" s="124"/>
      <c r="S77" s="114" t="str">
        <f t="shared" si="10"/>
        <v/>
      </c>
      <c r="T77" s="121"/>
      <c r="U77" s="119"/>
      <c r="V77" s="400"/>
      <c r="W77" s="115"/>
      <c r="X77" s="115"/>
      <c r="Y77" s="121"/>
      <c r="Z77" s="114" t="str">
        <f t="shared" si="22"/>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6"/>
        <v/>
      </c>
      <c r="AS77" s="112" t="str">
        <f t="shared" si="16"/>
        <v/>
      </c>
      <c r="AT77" s="4" t="str">
        <f t="shared" si="7"/>
        <v/>
      </c>
      <c r="AV77" s="25" t="str">
        <f>IF(G77="","",+"          ["&amp;TRIM(G77)&amp;"] ["&amp;TRIM(I77)&amp;"]"&amp;IF(H77="","","("&amp;H77&amp;")")&amp;" "&amp;TRIM(J77)&amp;IF(G78="","",","))</f>
        <v/>
      </c>
      <c r="AW77" s="25"/>
      <c r="AY77" s="102" t="str">
        <f t="shared" si="9"/>
        <v/>
      </c>
      <c r="BA77" s="3" t="str">
        <f t="shared" si="13"/>
        <v/>
      </c>
    </row>
    <row r="78" spans="2:53" ht="12.75">
      <c r="B78" s="18" t="str">
        <f t="shared" si="11"/>
        <v/>
      </c>
      <c r="C78" s="4"/>
      <c r="D78" s="4"/>
      <c r="E78" s="4"/>
      <c r="G78" s="4" t="str">
        <f t="shared" si="17"/>
        <v/>
      </c>
      <c r="H78" s="97" t="str">
        <f t="shared" si="14"/>
        <v/>
      </c>
      <c r="I78" s="4" t="str">
        <f t="shared" si="18"/>
        <v/>
      </c>
      <c r="J78" s="4" t="str">
        <f t="shared" si="19"/>
        <v/>
      </c>
      <c r="K78" s="4"/>
      <c r="L78" s="4"/>
      <c r="M78" s="68"/>
      <c r="N78" s="70"/>
      <c r="O78" s="24"/>
      <c r="P78" s="24"/>
      <c r="Q78" s="98" t="str">
        <f t="shared" si="20"/>
        <v/>
      </c>
      <c r="R78" s="124"/>
      <c r="S78" s="114" t="str">
        <f t="shared" si="10"/>
        <v/>
      </c>
      <c r="T78" s="121"/>
      <c r="U78" s="119"/>
      <c r="V78" s="400"/>
      <c r="W78" s="115"/>
      <c r="X78" s="115"/>
      <c r="Y78" s="121"/>
      <c r="Z78" s="114" t="str">
        <f t="shared" si="22"/>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6"/>
        <v/>
      </c>
      <c r="AS78" s="112" t="str">
        <f t="shared" si="16"/>
        <v/>
      </c>
      <c r="AT78" s="4" t="str">
        <f t="shared" si="7"/>
        <v/>
      </c>
      <c r="AV78" s="25" t="str">
        <f>IF(G78="","",+"          ["&amp;TRIM(G78)&amp;"] ["&amp;TRIM(I78)&amp;"]"&amp;IF(H78="","","("&amp;H78&amp;")")&amp;" "&amp;TRIM(J78)&amp;IF(G93="","",","))</f>
        <v/>
      </c>
      <c r="AW78" s="25"/>
      <c r="AY78" s="102" t="str">
        <f t="shared" si="9"/>
        <v/>
      </c>
      <c r="BA78" s="3" t="str">
        <f t="shared" si="13"/>
        <v/>
      </c>
    </row>
    <row r="79" spans="2:53" ht="12.75">
      <c r="B79" s="18" t="str">
        <f t="shared" si="11"/>
        <v/>
      </c>
      <c r="C79" s="4"/>
      <c r="D79" s="4"/>
      <c r="E79" s="4"/>
      <c r="G79" s="4" t="str">
        <f t="shared" si="17"/>
        <v/>
      </c>
      <c r="H79" s="97" t="str">
        <f t="shared" si="14"/>
        <v/>
      </c>
      <c r="I79" s="4" t="str">
        <f t="shared" si="18"/>
        <v/>
      </c>
      <c r="J79" s="4" t="str">
        <f t="shared" si="19"/>
        <v/>
      </c>
      <c r="K79" s="4"/>
      <c r="L79" s="4"/>
      <c r="M79" s="68"/>
      <c r="N79" s="70"/>
      <c r="O79" s="24"/>
      <c r="P79" s="24"/>
      <c r="Q79" s="98" t="str">
        <f t="shared" si="20"/>
        <v/>
      </c>
      <c r="R79" s="124"/>
      <c r="S79" s="114" t="str">
        <f t="shared" si="10"/>
        <v/>
      </c>
      <c r="T79" s="121"/>
      <c r="U79" s="119"/>
      <c r="V79" s="400"/>
      <c r="W79" s="115"/>
      <c r="X79" s="115"/>
      <c r="Y79" s="121"/>
      <c r="Z79" s="114" t="str">
        <f t="shared" si="22"/>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6"/>
        <v/>
      </c>
      <c r="AS79" s="112" t="str">
        <f t="shared" si="16"/>
        <v/>
      </c>
      <c r="AT79" s="4" t="str">
        <f t="shared" si="7"/>
        <v/>
      </c>
      <c r="AV79" s="25" t="str">
        <f>IF(G79="","",+"          ["&amp;TRIM(G79)&amp;"] ["&amp;TRIM(I79)&amp;"]"&amp;IF(H79="","","("&amp;H79&amp;")")&amp;" "&amp;TRIM(J79)&amp;IF(G80="","",","))</f>
        <v/>
      </c>
      <c r="AW79" s="25"/>
      <c r="AY79" s="102" t="str">
        <f t="shared" si="9"/>
        <v/>
      </c>
      <c r="BA79" s="3" t="str">
        <f t="shared" si="13"/>
        <v/>
      </c>
    </row>
    <row r="80" spans="2:53" ht="12.75">
      <c r="B80" s="18" t="str">
        <f t="shared" si="11"/>
        <v/>
      </c>
      <c r="C80" s="4"/>
      <c r="D80" s="4"/>
      <c r="E80" s="4"/>
      <c r="G80" s="4" t="str">
        <f t="shared" si="17"/>
        <v/>
      </c>
      <c r="H80" s="97" t="str">
        <f t="shared" si="14"/>
        <v/>
      </c>
      <c r="I80" s="4" t="str">
        <f t="shared" si="18"/>
        <v/>
      </c>
      <c r="J80" s="4" t="str">
        <f t="shared" si="19"/>
        <v/>
      </c>
      <c r="K80" s="4"/>
      <c r="L80" s="4"/>
      <c r="M80" s="68"/>
      <c r="N80" s="70"/>
      <c r="O80" s="24"/>
      <c r="P80" s="24"/>
      <c r="Q80" s="98" t="str">
        <f t="shared" si="20"/>
        <v/>
      </c>
      <c r="R80" s="124"/>
      <c r="S80" s="114" t="str">
        <f t="shared" si="10"/>
        <v/>
      </c>
      <c r="T80" s="121"/>
      <c r="U80" s="119"/>
      <c r="V80" s="400"/>
      <c r="W80" s="115"/>
      <c r="X80" s="115"/>
      <c r="Y80" s="121"/>
      <c r="Z80" s="114" t="str">
        <f t="shared" si="22"/>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3">IF(O80=0,"",ROW())</f>
        <v/>
      </c>
      <c r="AS80" s="112" t="str">
        <f t="shared" si="23"/>
        <v/>
      </c>
      <c r="AT80" s="4" t="str">
        <f t="shared" ref="AT80:AT116" si="24">IF(C80="","",C80&amp;IF(B81="","",","))</f>
        <v/>
      </c>
      <c r="AV80" s="25" t="str">
        <f>IF(G80="","",+"          ["&amp;TRIM(G80)&amp;"] ["&amp;TRIM(I80)&amp;"]"&amp;IF(H80="","","("&amp;H80&amp;")")&amp;" "&amp;TRIM(J80)&amp;IF(G83="","",","))</f>
        <v/>
      </c>
      <c r="AW80" s="25"/>
      <c r="AY80" s="102" t="str">
        <f t="shared" ref="AY80:AY116" si="25">IF(G80="",IF(OR(AY79=");",AY79=""),"",");"),+"          "&amp;TRIM(G80)&amp;" "&amp;UPPER(TRIM(I80))&amp;IF(H80="",""," ("&amp;H80&amp;")")&amp;" "&amp;IF(TRIM(J80)="NOT NULL","PRIMARY KEY UNIQUE NOT NULL",TRIM(J80))&amp;IF(G81="","",","))</f>
        <v/>
      </c>
      <c r="BA80" s="3" t="str">
        <f t="shared" si="13"/>
        <v/>
      </c>
    </row>
    <row r="81" spans="2:53" ht="12.75">
      <c r="B81" s="18" t="str">
        <f t="shared" si="11"/>
        <v/>
      </c>
      <c r="C81" s="4"/>
      <c r="D81" s="4"/>
      <c r="E81" s="4"/>
      <c r="G81" s="4" t="str">
        <f t="shared" si="17"/>
        <v/>
      </c>
      <c r="H81" s="97" t="str">
        <f t="shared" si="14"/>
        <v/>
      </c>
      <c r="I81" s="4" t="str">
        <f t="shared" si="18"/>
        <v/>
      </c>
      <c r="J81" s="4" t="str">
        <f t="shared" si="19"/>
        <v/>
      </c>
      <c r="K81" s="4"/>
      <c r="L81" s="4"/>
      <c r="M81" s="68"/>
      <c r="N81" s="70"/>
      <c r="O81" s="24"/>
      <c r="P81" s="24"/>
      <c r="Q81" s="98" t="str">
        <f t="shared" si="20"/>
        <v/>
      </c>
      <c r="R81" s="124"/>
      <c r="S81" s="114" t="str">
        <f t="shared" ref="S81:S115" si="26">IF(K81=0,"",K81)</f>
        <v/>
      </c>
      <c r="T81" s="121"/>
      <c r="U81" s="119"/>
      <c r="V81" s="400"/>
      <c r="W81" s="115"/>
      <c r="X81" s="115"/>
      <c r="Y81" s="121"/>
      <c r="Z81" s="114" t="str">
        <f t="shared" si="22"/>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3"/>
        <v/>
      </c>
      <c r="AS81" s="112" t="str">
        <f t="shared" si="23"/>
        <v/>
      </c>
      <c r="AT81" s="4" t="str">
        <f t="shared" si="24"/>
        <v/>
      </c>
      <c r="AV81" s="25" t="str">
        <f>IF(G81="","",+"          ["&amp;TRIM(G81)&amp;"] ["&amp;TRIM(I81)&amp;"]"&amp;IF(H81="","","("&amp;H81&amp;")")&amp;" "&amp;TRIM(J81)&amp;IF(G82="","",","))</f>
        <v/>
      </c>
      <c r="AW81" s="25"/>
      <c r="AY81" s="102" t="str">
        <f t="shared" si="25"/>
        <v/>
      </c>
      <c r="BA81" s="3" t="str">
        <f t="shared" si="13"/>
        <v/>
      </c>
    </row>
    <row r="82" spans="2:53" ht="12.75">
      <c r="B82" s="18" t="str">
        <f t="shared" ref="B82:B115" si="27">IF(C82=0,"",+B81+1)</f>
        <v/>
      </c>
      <c r="C82" s="4"/>
      <c r="D82" s="4"/>
      <c r="E82" s="4"/>
      <c r="G82" s="4" t="str">
        <f t="shared" si="17"/>
        <v/>
      </c>
      <c r="H82" s="97" t="str">
        <f t="shared" si="14"/>
        <v/>
      </c>
      <c r="I82" s="4" t="str">
        <f t="shared" si="18"/>
        <v/>
      </c>
      <c r="J82" s="4" t="str">
        <f t="shared" si="19"/>
        <v/>
      </c>
      <c r="K82" s="4"/>
      <c r="L82" s="4"/>
      <c r="M82" s="68"/>
      <c r="N82" s="70"/>
      <c r="O82" s="24"/>
      <c r="P82" s="24"/>
      <c r="Q82" s="98" t="str">
        <f t="shared" si="20"/>
        <v/>
      </c>
      <c r="R82" s="124"/>
      <c r="S82" s="114" t="str">
        <f t="shared" si="26"/>
        <v/>
      </c>
      <c r="T82" s="121"/>
      <c r="U82" s="119"/>
      <c r="V82" s="400"/>
      <c r="W82" s="115"/>
      <c r="X82" s="115"/>
      <c r="Y82" s="121"/>
      <c r="Z82" s="114" t="str">
        <f t="shared" si="22"/>
        <v/>
      </c>
      <c r="AA82" s="114" t="str">
        <f t="shared" ref="AA82:AA115" si="28">IF($C$120=B82,"asc","")</f>
        <v/>
      </c>
      <c r="AB82" s="182"/>
      <c r="AC82" s="255"/>
      <c r="AD82" s="255"/>
      <c r="AE82" s="255"/>
      <c r="AF82" s="255"/>
      <c r="AG82" s="255"/>
      <c r="AH82" s="255"/>
      <c r="AI82" s="255"/>
      <c r="AJ82" s="255"/>
      <c r="AK82" s="255"/>
      <c r="AL82" s="255"/>
      <c r="AM82" s="255"/>
      <c r="AN82" s="255"/>
      <c r="AO82" s="255"/>
      <c r="AP82" s="112"/>
      <c r="AQ82" s="112"/>
      <c r="AR82" s="112" t="str">
        <f t="shared" si="23"/>
        <v/>
      </c>
      <c r="AS82" s="112" t="str">
        <f t="shared" si="23"/>
        <v/>
      </c>
      <c r="AT82" s="4" t="str">
        <f t="shared" si="24"/>
        <v/>
      </c>
      <c r="AV82" s="25" t="str">
        <f>IF(G82="","",+"          ["&amp;TRIM(G82)&amp;"] ["&amp;TRIM(I82)&amp;"]"&amp;IF(H82="","","("&amp;H82&amp;")")&amp;" "&amp;TRIM(J82)&amp;IF(G83="","",","))</f>
        <v/>
      </c>
      <c r="AW82" s="25"/>
      <c r="AY82" s="102" t="str">
        <f t="shared" si="25"/>
        <v/>
      </c>
      <c r="BA82" s="3" t="str">
        <f t="shared" ref="BA82:BA108" si="29">TRIM(AY82)</f>
        <v/>
      </c>
    </row>
    <row r="83" spans="2:53" ht="12.75">
      <c r="B83" s="18" t="str">
        <f t="shared" si="27"/>
        <v/>
      </c>
      <c r="C83" s="4"/>
      <c r="D83" s="4"/>
      <c r="E83" s="4"/>
      <c r="G83" s="4" t="str">
        <f t="shared" si="17"/>
        <v/>
      </c>
      <c r="H83" s="97" t="str">
        <f t="shared" si="14"/>
        <v/>
      </c>
      <c r="I83" s="4" t="str">
        <f t="shared" si="18"/>
        <v/>
      </c>
      <c r="J83" s="4" t="str">
        <f t="shared" si="19"/>
        <v/>
      </c>
      <c r="K83" s="4"/>
      <c r="L83" s="4"/>
      <c r="M83" s="68"/>
      <c r="N83" s="70"/>
      <c r="O83" s="24"/>
      <c r="P83" s="24"/>
      <c r="Q83" s="98" t="str">
        <f t="shared" si="20"/>
        <v/>
      </c>
      <c r="R83" s="124"/>
      <c r="S83" s="114" t="str">
        <f t="shared" si="26"/>
        <v/>
      </c>
      <c r="T83" s="121"/>
      <c r="U83" s="119"/>
      <c r="V83" s="400"/>
      <c r="W83" s="115"/>
      <c r="X83" s="115"/>
      <c r="Y83" s="121"/>
      <c r="Z83" s="114" t="str">
        <f t="shared" si="22"/>
        <v/>
      </c>
      <c r="AA83" s="114" t="str">
        <f t="shared" si="28"/>
        <v/>
      </c>
      <c r="AB83" s="182"/>
      <c r="AC83" s="255"/>
      <c r="AD83" s="255"/>
      <c r="AE83" s="255"/>
      <c r="AF83" s="255"/>
      <c r="AG83" s="255"/>
      <c r="AH83" s="255"/>
      <c r="AI83" s="255"/>
      <c r="AJ83" s="255"/>
      <c r="AK83" s="255"/>
      <c r="AL83" s="255"/>
      <c r="AM83" s="255"/>
      <c r="AN83" s="255"/>
      <c r="AO83" s="255"/>
      <c r="AP83" s="112"/>
      <c r="AQ83" s="112"/>
      <c r="AR83" s="112" t="str">
        <f t="shared" si="23"/>
        <v/>
      </c>
      <c r="AS83" s="112" t="str">
        <f t="shared" si="23"/>
        <v/>
      </c>
      <c r="AT83" s="4" t="str">
        <f t="shared" si="24"/>
        <v/>
      </c>
      <c r="AV83" s="25" t="str">
        <f>IF(G83="","",+"          ["&amp;TRIM(G83)&amp;"] ["&amp;TRIM(I83)&amp;"]"&amp;IF(H83="","","("&amp;H83&amp;")")&amp;" "&amp;TRIM(J83)&amp;IF(G93="","",","))</f>
        <v/>
      </c>
      <c r="AW83" s="25"/>
      <c r="AY83" s="102" t="str">
        <f t="shared" si="25"/>
        <v/>
      </c>
      <c r="BA83" s="3" t="str">
        <f t="shared" si="29"/>
        <v/>
      </c>
    </row>
    <row r="84" spans="2:53" ht="12.75">
      <c r="B84" s="18" t="str">
        <f t="shared" si="27"/>
        <v/>
      </c>
      <c r="C84" s="4"/>
      <c r="D84" s="4"/>
      <c r="E84" s="4"/>
      <c r="G84" s="4" t="str">
        <f t="shared" si="17"/>
        <v/>
      </c>
      <c r="H84" s="97" t="str">
        <f t="shared" si="14"/>
        <v/>
      </c>
      <c r="I84" s="4" t="str">
        <f t="shared" si="18"/>
        <v/>
      </c>
      <c r="J84" s="4" t="str">
        <f t="shared" si="19"/>
        <v/>
      </c>
      <c r="K84" s="4"/>
      <c r="L84" s="4"/>
      <c r="M84" s="68"/>
      <c r="N84" s="70"/>
      <c r="O84" s="24"/>
      <c r="P84" s="24"/>
      <c r="Q84" s="98" t="str">
        <f t="shared" si="20"/>
        <v/>
      </c>
      <c r="R84" s="124"/>
      <c r="S84" s="114" t="str">
        <f t="shared" si="26"/>
        <v/>
      </c>
      <c r="T84" s="121"/>
      <c r="U84" s="119"/>
      <c r="V84" s="400"/>
      <c r="W84" s="115"/>
      <c r="X84" s="115"/>
      <c r="Y84" s="121"/>
      <c r="Z84" s="114" t="str">
        <f t="shared" si="22"/>
        <v/>
      </c>
      <c r="AA84" s="114" t="str">
        <f t="shared" si="28"/>
        <v/>
      </c>
      <c r="AB84" s="182"/>
      <c r="AC84" s="255"/>
      <c r="AD84" s="255"/>
      <c r="AE84" s="255"/>
      <c r="AF84" s="255"/>
      <c r="AG84" s="255"/>
      <c r="AH84" s="255"/>
      <c r="AI84" s="255"/>
      <c r="AJ84" s="255"/>
      <c r="AK84" s="255"/>
      <c r="AL84" s="255"/>
      <c r="AM84" s="255"/>
      <c r="AN84" s="255"/>
      <c r="AO84" s="255"/>
      <c r="AP84" s="112"/>
      <c r="AQ84" s="112"/>
      <c r="AR84" s="112" t="str">
        <f t="shared" si="23"/>
        <v/>
      </c>
      <c r="AS84" s="112" t="str">
        <f t="shared" si="23"/>
        <v/>
      </c>
      <c r="AT84" s="4" t="str">
        <f t="shared" si="24"/>
        <v/>
      </c>
      <c r="AV84" s="25" t="str">
        <f>IF(G84="","",+"          ["&amp;TRIM(G84)&amp;"] ["&amp;TRIM(I84)&amp;"]"&amp;IF(H84="","","("&amp;H84&amp;")")&amp;" "&amp;TRIM(J84)&amp;IF(G85="","",","))</f>
        <v/>
      </c>
      <c r="AW84" s="25"/>
      <c r="AY84" s="102" t="str">
        <f t="shared" si="25"/>
        <v/>
      </c>
      <c r="BA84" s="3" t="str">
        <f t="shared" si="29"/>
        <v/>
      </c>
    </row>
    <row r="85" spans="2:53" ht="12.75">
      <c r="B85" s="18" t="str">
        <f t="shared" si="27"/>
        <v/>
      </c>
      <c r="C85" s="4"/>
      <c r="D85" s="4"/>
      <c r="E85" s="4"/>
      <c r="G85" s="4" t="str">
        <f t="shared" si="17"/>
        <v/>
      </c>
      <c r="H85" s="97" t="str">
        <f t="shared" si="14"/>
        <v/>
      </c>
      <c r="I85" s="4" t="str">
        <f t="shared" si="18"/>
        <v/>
      </c>
      <c r="J85" s="4" t="str">
        <f t="shared" si="19"/>
        <v/>
      </c>
      <c r="K85" s="4"/>
      <c r="L85" s="4"/>
      <c r="M85" s="68"/>
      <c r="N85" s="70"/>
      <c r="O85" s="24"/>
      <c r="P85" s="24"/>
      <c r="Q85" s="98" t="str">
        <f t="shared" si="20"/>
        <v/>
      </c>
      <c r="R85" s="124"/>
      <c r="S85" s="114" t="str">
        <f t="shared" si="26"/>
        <v/>
      </c>
      <c r="T85" s="121"/>
      <c r="U85" s="119"/>
      <c r="V85" s="400"/>
      <c r="W85" s="115"/>
      <c r="X85" s="115"/>
      <c r="Y85" s="121"/>
      <c r="Z85" s="114" t="str">
        <f t="shared" si="22"/>
        <v/>
      </c>
      <c r="AA85" s="114" t="str">
        <f t="shared" si="28"/>
        <v/>
      </c>
      <c r="AB85" s="182"/>
      <c r="AC85" s="255"/>
      <c r="AD85" s="255"/>
      <c r="AE85" s="255"/>
      <c r="AF85" s="255"/>
      <c r="AG85" s="255"/>
      <c r="AH85" s="255"/>
      <c r="AI85" s="255"/>
      <c r="AJ85" s="255"/>
      <c r="AK85" s="255"/>
      <c r="AL85" s="255"/>
      <c r="AM85" s="255"/>
      <c r="AN85" s="255"/>
      <c r="AO85" s="255"/>
      <c r="AP85" s="112"/>
      <c r="AQ85" s="112"/>
      <c r="AR85" s="112" t="str">
        <f t="shared" si="23"/>
        <v/>
      </c>
      <c r="AS85" s="112" t="str">
        <f t="shared" si="23"/>
        <v/>
      </c>
      <c r="AT85" s="4" t="str">
        <f t="shared" si="24"/>
        <v/>
      </c>
      <c r="AV85" s="25" t="str">
        <f>IF(G85="","",+"          ["&amp;TRIM(G85)&amp;"] ["&amp;TRIM(I85)&amp;"]"&amp;IF(H85="","","("&amp;H85&amp;")")&amp;" "&amp;TRIM(J85)&amp;IF(G86="","",","))</f>
        <v/>
      </c>
      <c r="AW85" s="25"/>
      <c r="AY85" s="102" t="str">
        <f t="shared" si="25"/>
        <v/>
      </c>
      <c r="BA85" s="3" t="str">
        <f t="shared" si="29"/>
        <v/>
      </c>
    </row>
    <row r="86" spans="2:53" ht="12.75">
      <c r="B86" s="18" t="str">
        <f t="shared" si="27"/>
        <v/>
      </c>
      <c r="C86" s="4"/>
      <c r="D86" s="4"/>
      <c r="E86" s="4"/>
      <c r="G86" s="4" t="str">
        <f t="shared" si="17"/>
        <v/>
      </c>
      <c r="H86" s="97" t="str">
        <f t="shared" si="14"/>
        <v/>
      </c>
      <c r="I86" s="4" t="str">
        <f t="shared" si="18"/>
        <v/>
      </c>
      <c r="J86" s="4" t="str">
        <f t="shared" si="19"/>
        <v/>
      </c>
      <c r="K86" s="4"/>
      <c r="L86" s="4"/>
      <c r="M86" s="68"/>
      <c r="N86" s="70"/>
      <c r="O86" s="24"/>
      <c r="P86" s="24"/>
      <c r="Q86" s="98" t="str">
        <f t="shared" si="20"/>
        <v/>
      </c>
      <c r="R86" s="124"/>
      <c r="S86" s="114" t="str">
        <f t="shared" si="26"/>
        <v/>
      </c>
      <c r="T86" s="121"/>
      <c r="U86" s="119"/>
      <c r="V86" s="400"/>
      <c r="W86" s="115"/>
      <c r="X86" s="115"/>
      <c r="Y86" s="121"/>
      <c r="Z86" s="114" t="str">
        <f t="shared" si="22"/>
        <v/>
      </c>
      <c r="AA86" s="114" t="str">
        <f t="shared" si="28"/>
        <v/>
      </c>
      <c r="AB86" s="182"/>
      <c r="AC86" s="255"/>
      <c r="AD86" s="255"/>
      <c r="AE86" s="255"/>
      <c r="AF86" s="255"/>
      <c r="AG86" s="255"/>
      <c r="AH86" s="255"/>
      <c r="AI86" s="255"/>
      <c r="AJ86" s="255"/>
      <c r="AK86" s="255"/>
      <c r="AL86" s="255"/>
      <c r="AM86" s="255"/>
      <c r="AN86" s="255"/>
      <c r="AO86" s="255"/>
      <c r="AP86" s="112"/>
      <c r="AQ86" s="112"/>
      <c r="AR86" s="112" t="str">
        <f t="shared" si="23"/>
        <v/>
      </c>
      <c r="AS86" s="112" t="str">
        <f t="shared" si="23"/>
        <v/>
      </c>
      <c r="AT86" s="4" t="str">
        <f t="shared" si="24"/>
        <v/>
      </c>
      <c r="AV86" s="25" t="str">
        <f>IF(G86="","",+"          ["&amp;TRIM(G86)&amp;"] ["&amp;TRIM(I86)&amp;"]"&amp;IF(H86="","","("&amp;H86&amp;")")&amp;" "&amp;TRIM(J86)&amp;IF(G87="","",","))</f>
        <v/>
      </c>
      <c r="AW86" s="25"/>
      <c r="AY86" s="102" t="str">
        <f t="shared" si="25"/>
        <v/>
      </c>
      <c r="BA86" s="3" t="str">
        <f t="shared" si="29"/>
        <v/>
      </c>
    </row>
    <row r="87" spans="2:53" ht="12.75">
      <c r="B87" s="18" t="str">
        <f t="shared" si="27"/>
        <v/>
      </c>
      <c r="C87" s="4"/>
      <c r="D87" s="4"/>
      <c r="E87" s="4"/>
      <c r="G87" s="4" t="str">
        <f t="shared" si="17"/>
        <v/>
      </c>
      <c r="H87" s="97" t="str">
        <f t="shared" ref="H87:H115" si="30">IF(IFERROR(FIND("varchar",E87),0)&gt;0,IF(D87&gt;8000,"max",D87),"")</f>
        <v/>
      </c>
      <c r="I87" s="4" t="str">
        <f t="shared" si="18"/>
        <v/>
      </c>
      <c r="J87" s="4" t="str">
        <f t="shared" si="19"/>
        <v/>
      </c>
      <c r="K87" s="4"/>
      <c r="L87" s="4"/>
      <c r="M87" s="68"/>
      <c r="N87" s="70"/>
      <c r="O87" s="24"/>
      <c r="P87" s="24"/>
      <c r="Q87" s="98" t="str">
        <f t="shared" si="20"/>
        <v/>
      </c>
      <c r="R87" s="124"/>
      <c r="S87" s="114" t="str">
        <f t="shared" si="26"/>
        <v/>
      </c>
      <c r="T87" s="121"/>
      <c r="U87" s="119"/>
      <c r="V87" s="400"/>
      <c r="W87" s="115"/>
      <c r="X87" s="115"/>
      <c r="Y87" s="121"/>
      <c r="Z87" s="114" t="str">
        <f t="shared" si="22"/>
        <v/>
      </c>
      <c r="AA87" s="114" t="str">
        <f t="shared" si="28"/>
        <v/>
      </c>
      <c r="AB87" s="182"/>
      <c r="AC87" s="255"/>
      <c r="AD87" s="255"/>
      <c r="AE87" s="255"/>
      <c r="AF87" s="255"/>
      <c r="AG87" s="255"/>
      <c r="AH87" s="255"/>
      <c r="AI87" s="255"/>
      <c r="AJ87" s="255"/>
      <c r="AK87" s="255"/>
      <c r="AL87" s="255"/>
      <c r="AM87" s="255"/>
      <c r="AN87" s="255"/>
      <c r="AO87" s="255"/>
      <c r="AP87" s="112"/>
      <c r="AQ87" s="112"/>
      <c r="AR87" s="112" t="str">
        <f t="shared" si="23"/>
        <v/>
      </c>
      <c r="AS87" s="112" t="str">
        <f t="shared" si="23"/>
        <v/>
      </c>
      <c r="AT87" s="4" t="str">
        <f t="shared" si="24"/>
        <v/>
      </c>
      <c r="AV87" s="25" t="str">
        <f>IF(G87="","",+"          ["&amp;TRIM(G87)&amp;"] ["&amp;TRIM(I87)&amp;"]"&amp;IF(H87="","","("&amp;H87&amp;")")&amp;" "&amp;TRIM(J87)&amp;IF(G93="","",","))</f>
        <v/>
      </c>
      <c r="AW87" s="25"/>
      <c r="AY87" s="102" t="str">
        <f t="shared" si="25"/>
        <v/>
      </c>
      <c r="BA87" s="3" t="str">
        <f t="shared" si="29"/>
        <v/>
      </c>
    </row>
    <row r="88" spans="2:53" ht="12.75">
      <c r="B88" s="18" t="str">
        <f t="shared" si="27"/>
        <v/>
      </c>
      <c r="C88" s="4"/>
      <c r="D88" s="4"/>
      <c r="E88" s="4"/>
      <c r="G88" s="4" t="str">
        <f t="shared" si="17"/>
        <v/>
      </c>
      <c r="H88" s="97" t="str">
        <f t="shared" si="30"/>
        <v/>
      </c>
      <c r="I88" s="4" t="str">
        <f t="shared" si="18"/>
        <v/>
      </c>
      <c r="J88" s="4" t="str">
        <f t="shared" si="19"/>
        <v/>
      </c>
      <c r="K88" s="4"/>
      <c r="L88" s="4"/>
      <c r="M88" s="68"/>
      <c r="N88" s="70"/>
      <c r="O88" s="24"/>
      <c r="P88" s="24"/>
      <c r="Q88" s="98" t="str">
        <f t="shared" si="20"/>
        <v/>
      </c>
      <c r="R88" s="124"/>
      <c r="S88" s="114" t="str">
        <f t="shared" si="26"/>
        <v/>
      </c>
      <c r="T88" s="121"/>
      <c r="U88" s="119"/>
      <c r="V88" s="400"/>
      <c r="W88" s="115"/>
      <c r="X88" s="115"/>
      <c r="Y88" s="121"/>
      <c r="Z88" s="114" t="str">
        <f t="shared" si="22"/>
        <v/>
      </c>
      <c r="AA88" s="114" t="str">
        <f t="shared" si="28"/>
        <v/>
      </c>
      <c r="AB88" s="182"/>
      <c r="AC88" s="255"/>
      <c r="AD88" s="255"/>
      <c r="AE88" s="255"/>
      <c r="AF88" s="255"/>
      <c r="AG88" s="255"/>
      <c r="AH88" s="255"/>
      <c r="AI88" s="255"/>
      <c r="AJ88" s="255"/>
      <c r="AK88" s="255"/>
      <c r="AL88" s="255"/>
      <c r="AM88" s="255"/>
      <c r="AN88" s="255"/>
      <c r="AO88" s="255"/>
      <c r="AP88" s="112"/>
      <c r="AQ88" s="112"/>
      <c r="AR88" s="112" t="str">
        <f t="shared" si="23"/>
        <v/>
      </c>
      <c r="AS88" s="112" t="str">
        <f t="shared" si="23"/>
        <v/>
      </c>
      <c r="AT88" s="4" t="str">
        <f t="shared" si="24"/>
        <v/>
      </c>
      <c r="AV88" s="25" t="str">
        <f>IF(G88="","",+"          ["&amp;TRIM(G88)&amp;"] ["&amp;TRIM(I88)&amp;"]"&amp;IF(H88="","","("&amp;H88&amp;")")&amp;" "&amp;TRIM(J88)&amp;IF(G89="","",","))</f>
        <v/>
      </c>
      <c r="AW88" s="25"/>
      <c r="AY88" s="102" t="str">
        <f t="shared" si="25"/>
        <v/>
      </c>
      <c r="BA88" s="3" t="str">
        <f t="shared" si="29"/>
        <v/>
      </c>
    </row>
    <row r="89" spans="2:53" ht="12.75">
      <c r="B89" s="18" t="str">
        <f t="shared" si="27"/>
        <v/>
      </c>
      <c r="C89" s="4"/>
      <c r="D89" s="4"/>
      <c r="E89" s="4"/>
      <c r="G89" s="4" t="str">
        <f t="shared" si="17"/>
        <v/>
      </c>
      <c r="H89" s="97" t="str">
        <f t="shared" si="30"/>
        <v/>
      </c>
      <c r="I89" s="4" t="str">
        <f t="shared" si="18"/>
        <v/>
      </c>
      <c r="J89" s="4" t="str">
        <f t="shared" si="19"/>
        <v/>
      </c>
      <c r="K89" s="4"/>
      <c r="L89" s="4"/>
      <c r="M89" s="68"/>
      <c r="N89" s="70"/>
      <c r="O89" s="24"/>
      <c r="P89" s="24"/>
      <c r="Q89" s="98" t="str">
        <f t="shared" si="20"/>
        <v/>
      </c>
      <c r="R89" s="124"/>
      <c r="S89" s="114" t="str">
        <f t="shared" si="26"/>
        <v/>
      </c>
      <c r="T89" s="121"/>
      <c r="U89" s="119"/>
      <c r="V89" s="400"/>
      <c r="W89" s="115"/>
      <c r="X89" s="115"/>
      <c r="Y89" s="121"/>
      <c r="Z89" s="114" t="str">
        <f t="shared" si="22"/>
        <v/>
      </c>
      <c r="AA89" s="114" t="str">
        <f t="shared" si="28"/>
        <v/>
      </c>
      <c r="AB89" s="182"/>
      <c r="AC89" s="255"/>
      <c r="AD89" s="255"/>
      <c r="AE89" s="255"/>
      <c r="AF89" s="255"/>
      <c r="AG89" s="255"/>
      <c r="AH89" s="255"/>
      <c r="AI89" s="255"/>
      <c r="AJ89" s="255"/>
      <c r="AK89" s="255"/>
      <c r="AL89" s="255"/>
      <c r="AM89" s="255"/>
      <c r="AN89" s="255"/>
      <c r="AO89" s="255"/>
      <c r="AP89" s="112"/>
      <c r="AQ89" s="112"/>
      <c r="AR89" s="112" t="str">
        <f t="shared" si="23"/>
        <v/>
      </c>
      <c r="AS89" s="112" t="str">
        <f t="shared" si="23"/>
        <v/>
      </c>
      <c r="AT89" s="4" t="str">
        <f t="shared" si="24"/>
        <v/>
      </c>
      <c r="AV89" s="25" t="str">
        <f>IF(G89="","",+"          ["&amp;TRIM(G89)&amp;"] ["&amp;TRIM(I89)&amp;"]"&amp;IF(H89="","","("&amp;H89&amp;")")&amp;" "&amp;TRIM(J89)&amp;IF(G92="","",","))</f>
        <v/>
      </c>
      <c r="AW89" s="25"/>
      <c r="AY89" s="102" t="str">
        <f t="shared" si="25"/>
        <v/>
      </c>
      <c r="BA89" s="3" t="str">
        <f t="shared" si="29"/>
        <v/>
      </c>
    </row>
    <row r="90" spans="2:53" ht="12.75">
      <c r="B90" s="18" t="str">
        <f t="shared" si="27"/>
        <v/>
      </c>
      <c r="C90" s="4"/>
      <c r="D90" s="4"/>
      <c r="E90" s="4"/>
      <c r="G90" s="4" t="str">
        <f t="shared" si="17"/>
        <v/>
      </c>
      <c r="H90" s="97" t="str">
        <f t="shared" si="30"/>
        <v/>
      </c>
      <c r="I90" s="4" t="str">
        <f t="shared" si="18"/>
        <v/>
      </c>
      <c r="J90" s="4" t="str">
        <f t="shared" si="19"/>
        <v/>
      </c>
      <c r="K90" s="4"/>
      <c r="L90" s="4"/>
      <c r="M90" s="68"/>
      <c r="N90" s="70"/>
      <c r="O90" s="24"/>
      <c r="P90" s="24"/>
      <c r="Q90" s="98" t="str">
        <f t="shared" si="20"/>
        <v/>
      </c>
      <c r="R90" s="124"/>
      <c r="S90" s="114" t="str">
        <f t="shared" si="26"/>
        <v/>
      </c>
      <c r="T90" s="121"/>
      <c r="U90" s="119"/>
      <c r="V90" s="400"/>
      <c r="W90" s="115"/>
      <c r="X90" s="115"/>
      <c r="Y90" s="121"/>
      <c r="Z90" s="114" t="str">
        <f t="shared" si="22"/>
        <v/>
      </c>
      <c r="AA90" s="114" t="str">
        <f t="shared" si="28"/>
        <v/>
      </c>
      <c r="AB90" s="182"/>
      <c r="AC90" s="255"/>
      <c r="AD90" s="255"/>
      <c r="AE90" s="255"/>
      <c r="AF90" s="255"/>
      <c r="AG90" s="255"/>
      <c r="AH90" s="255"/>
      <c r="AI90" s="255"/>
      <c r="AJ90" s="255"/>
      <c r="AK90" s="255"/>
      <c r="AL90" s="255"/>
      <c r="AM90" s="255"/>
      <c r="AN90" s="255"/>
      <c r="AO90" s="255"/>
      <c r="AP90" s="112"/>
      <c r="AQ90" s="112"/>
      <c r="AR90" s="112" t="str">
        <f t="shared" si="23"/>
        <v/>
      </c>
      <c r="AS90" s="112" t="str">
        <f t="shared" si="23"/>
        <v/>
      </c>
      <c r="AT90" s="4" t="str">
        <f t="shared" si="24"/>
        <v/>
      </c>
      <c r="AV90" s="25" t="str">
        <f t="shared" ref="AV90:AV95" si="31">IF(G90="","",+"          ["&amp;TRIM(G90)&amp;"] ["&amp;TRIM(I90)&amp;"]"&amp;IF(H90="","","("&amp;H90&amp;")")&amp;" "&amp;TRIM(J90)&amp;IF(G91="","",","))</f>
        <v/>
      </c>
      <c r="AW90" s="25"/>
      <c r="AY90" s="102" t="str">
        <f t="shared" si="25"/>
        <v/>
      </c>
      <c r="BA90" s="3" t="str">
        <f t="shared" si="29"/>
        <v/>
      </c>
    </row>
    <row r="91" spans="2:53" ht="12.75">
      <c r="B91" s="18" t="str">
        <f t="shared" si="27"/>
        <v/>
      </c>
      <c r="C91" s="4"/>
      <c r="D91" s="4"/>
      <c r="E91" s="4"/>
      <c r="G91" s="4" t="str">
        <f t="shared" si="17"/>
        <v/>
      </c>
      <c r="H91" s="97" t="str">
        <f t="shared" si="30"/>
        <v/>
      </c>
      <c r="I91" s="4" t="str">
        <f t="shared" si="18"/>
        <v/>
      </c>
      <c r="J91" s="4" t="str">
        <f t="shared" si="19"/>
        <v/>
      </c>
      <c r="K91" s="4"/>
      <c r="L91" s="4"/>
      <c r="M91" s="68"/>
      <c r="N91" s="70"/>
      <c r="O91" s="24"/>
      <c r="P91" s="24"/>
      <c r="Q91" s="98" t="str">
        <f t="shared" si="20"/>
        <v/>
      </c>
      <c r="R91" s="124"/>
      <c r="S91" s="114" t="str">
        <f t="shared" si="26"/>
        <v/>
      </c>
      <c r="T91" s="121"/>
      <c r="U91" s="119"/>
      <c r="V91" s="400"/>
      <c r="W91" s="115"/>
      <c r="X91" s="115"/>
      <c r="Y91" s="121"/>
      <c r="Z91" s="114" t="str">
        <f t="shared" si="22"/>
        <v/>
      </c>
      <c r="AA91" s="114" t="str">
        <f t="shared" si="28"/>
        <v/>
      </c>
      <c r="AB91" s="182"/>
      <c r="AC91" s="255"/>
      <c r="AD91" s="255"/>
      <c r="AE91" s="255"/>
      <c r="AF91" s="255"/>
      <c r="AG91" s="255"/>
      <c r="AH91" s="255"/>
      <c r="AI91" s="255"/>
      <c r="AJ91" s="255"/>
      <c r="AK91" s="255"/>
      <c r="AL91" s="255"/>
      <c r="AM91" s="255"/>
      <c r="AN91" s="255"/>
      <c r="AO91" s="255"/>
      <c r="AP91" s="112"/>
      <c r="AQ91" s="112"/>
      <c r="AR91" s="112" t="str">
        <f t="shared" si="23"/>
        <v/>
      </c>
      <c r="AS91" s="112" t="str">
        <f t="shared" si="23"/>
        <v/>
      </c>
      <c r="AT91" s="4" t="str">
        <f t="shared" si="24"/>
        <v/>
      </c>
      <c r="AV91" s="25" t="str">
        <f t="shared" si="31"/>
        <v/>
      </c>
      <c r="AW91" s="25"/>
      <c r="AY91" s="102" t="str">
        <f t="shared" si="25"/>
        <v/>
      </c>
      <c r="BA91" s="3" t="str">
        <f t="shared" si="29"/>
        <v/>
      </c>
    </row>
    <row r="92" spans="2:53" ht="12.75">
      <c r="B92" s="18" t="str">
        <f t="shared" si="27"/>
        <v/>
      </c>
      <c r="C92" s="4"/>
      <c r="D92" s="4"/>
      <c r="E92" s="4"/>
      <c r="G92" s="4" t="str">
        <f t="shared" si="17"/>
        <v/>
      </c>
      <c r="H92" s="97" t="str">
        <f t="shared" si="30"/>
        <v/>
      </c>
      <c r="I92" s="4" t="str">
        <f t="shared" si="18"/>
        <v/>
      </c>
      <c r="J92" s="4" t="str">
        <f t="shared" si="19"/>
        <v/>
      </c>
      <c r="K92" s="4"/>
      <c r="L92" s="4"/>
      <c r="M92" s="68"/>
      <c r="N92" s="70"/>
      <c r="O92" s="24"/>
      <c r="P92" s="24"/>
      <c r="Q92" s="98" t="str">
        <f t="shared" si="20"/>
        <v/>
      </c>
      <c r="R92" s="124"/>
      <c r="S92" s="114" t="str">
        <f t="shared" si="26"/>
        <v/>
      </c>
      <c r="T92" s="121"/>
      <c r="U92" s="119"/>
      <c r="V92" s="400"/>
      <c r="W92" s="115"/>
      <c r="X92" s="115"/>
      <c r="Y92" s="121"/>
      <c r="Z92" s="114" t="str">
        <f t="shared" si="22"/>
        <v/>
      </c>
      <c r="AA92" s="114" t="str">
        <f t="shared" si="28"/>
        <v/>
      </c>
      <c r="AB92" s="182"/>
      <c r="AC92" s="255"/>
      <c r="AD92" s="255"/>
      <c r="AE92" s="255"/>
      <c r="AF92" s="255"/>
      <c r="AG92" s="255"/>
      <c r="AH92" s="255"/>
      <c r="AI92" s="255"/>
      <c r="AJ92" s="255"/>
      <c r="AK92" s="255"/>
      <c r="AL92" s="255"/>
      <c r="AM92" s="255"/>
      <c r="AN92" s="255"/>
      <c r="AO92" s="255"/>
      <c r="AP92" s="112"/>
      <c r="AQ92" s="112"/>
      <c r="AR92" s="112" t="str">
        <f t="shared" si="23"/>
        <v/>
      </c>
      <c r="AS92" s="112" t="str">
        <f t="shared" si="23"/>
        <v/>
      </c>
      <c r="AT92" s="4" t="str">
        <f t="shared" si="24"/>
        <v/>
      </c>
      <c r="AV92" s="25" t="str">
        <f t="shared" si="31"/>
        <v/>
      </c>
      <c r="AW92" s="25"/>
      <c r="AY92" s="102" t="str">
        <f t="shared" si="25"/>
        <v/>
      </c>
      <c r="BA92" s="3" t="str">
        <f t="shared" si="29"/>
        <v/>
      </c>
    </row>
    <row r="93" spans="2:53" ht="12.75">
      <c r="B93" s="18" t="str">
        <f t="shared" si="27"/>
        <v/>
      </c>
      <c r="C93" s="4"/>
      <c r="D93" s="4"/>
      <c r="E93" s="4"/>
      <c r="G93" s="4" t="str">
        <f t="shared" si="17"/>
        <v/>
      </c>
      <c r="H93" s="97" t="str">
        <f t="shared" si="30"/>
        <v/>
      </c>
      <c r="I93" s="4" t="str">
        <f t="shared" si="18"/>
        <v/>
      </c>
      <c r="J93" s="4" t="str">
        <f t="shared" si="19"/>
        <v/>
      </c>
      <c r="K93" s="4"/>
      <c r="L93" s="4"/>
      <c r="M93" s="68"/>
      <c r="N93" s="70"/>
      <c r="O93" s="24"/>
      <c r="P93" s="24"/>
      <c r="Q93" s="98" t="str">
        <f t="shared" si="20"/>
        <v/>
      </c>
      <c r="R93" s="124"/>
      <c r="S93" s="114" t="str">
        <f t="shared" si="26"/>
        <v/>
      </c>
      <c r="T93" s="121"/>
      <c r="U93" s="119"/>
      <c r="V93" s="400"/>
      <c r="W93" s="115"/>
      <c r="X93" s="115"/>
      <c r="Y93" s="121"/>
      <c r="Z93" s="114" t="str">
        <f t="shared" si="22"/>
        <v/>
      </c>
      <c r="AA93" s="114" t="str">
        <f t="shared" si="28"/>
        <v/>
      </c>
      <c r="AB93" s="182"/>
      <c r="AC93" s="255"/>
      <c r="AD93" s="255"/>
      <c r="AE93" s="255"/>
      <c r="AF93" s="255"/>
      <c r="AG93" s="255"/>
      <c r="AH93" s="255"/>
      <c r="AI93" s="255"/>
      <c r="AJ93" s="255"/>
      <c r="AK93" s="255"/>
      <c r="AL93" s="255"/>
      <c r="AM93" s="255"/>
      <c r="AN93" s="255"/>
      <c r="AO93" s="255"/>
      <c r="AP93" s="112"/>
      <c r="AQ93" s="112"/>
      <c r="AR93" s="112" t="str">
        <f t="shared" si="23"/>
        <v/>
      </c>
      <c r="AS93" s="112" t="str">
        <f t="shared" si="23"/>
        <v/>
      </c>
      <c r="AT93" s="4" t="str">
        <f t="shared" si="24"/>
        <v/>
      </c>
      <c r="AV93" s="25" t="str">
        <f t="shared" si="31"/>
        <v/>
      </c>
      <c r="AW93" s="25"/>
      <c r="AY93" s="102" t="str">
        <f t="shared" si="25"/>
        <v/>
      </c>
      <c r="BA93" s="3" t="str">
        <f t="shared" si="29"/>
        <v/>
      </c>
    </row>
    <row r="94" spans="2:53" ht="12.75">
      <c r="B94" s="18" t="str">
        <f t="shared" si="27"/>
        <v/>
      </c>
      <c r="C94" s="4"/>
      <c r="D94" s="4"/>
      <c r="E94" s="4"/>
      <c r="G94" s="4" t="str">
        <f>SUBSTITUTE(SUBSTITUTE(SUBSTITUTE(SUBSTITUTE(SUBSTITUTE(SUBSTITUTE(SUBSTITUTE(SUBSTITUTE(SUBSTITUTE(C94," ",""),".",""),"#","No"),"%",""),"(",""),"*",""),"-",""),"/",""),")","")</f>
        <v/>
      </c>
      <c r="H94" s="97" t="str">
        <f t="shared" si="30"/>
        <v/>
      </c>
      <c r="I94" s="4" t="str">
        <f>IF(E94=0,"",+E94)</f>
        <v/>
      </c>
      <c r="J94" s="4" t="str">
        <f>IF(C94=0,"",(IF(ISERROR(VLOOKUP(G94,$D$120:$D$127,1,FALSE)),""," NOT")&amp;" NULL"))</f>
        <v/>
      </c>
      <c r="K94" s="4"/>
      <c r="L94" s="4"/>
      <c r="M94" s="68"/>
      <c r="N94" s="70"/>
      <c r="O94" s="24"/>
      <c r="P94" s="24"/>
      <c r="Q94" s="98" t="str">
        <f>IF(M94=0,"",ROW())</f>
        <v/>
      </c>
      <c r="R94" s="124"/>
      <c r="S94" s="114" t="str">
        <f t="shared" si="26"/>
        <v/>
      </c>
      <c r="T94" s="121"/>
      <c r="U94" s="119"/>
      <c r="V94" s="400"/>
      <c r="W94" s="115"/>
      <c r="X94" s="115"/>
      <c r="Y94" s="121"/>
      <c r="Z94" s="114" t="str">
        <f t="shared" si="22"/>
        <v/>
      </c>
      <c r="AA94" s="114" t="str">
        <f t="shared" si="28"/>
        <v/>
      </c>
      <c r="AB94" s="182"/>
      <c r="AC94" s="255"/>
      <c r="AD94" s="255"/>
      <c r="AE94" s="255"/>
      <c r="AF94" s="255"/>
      <c r="AG94" s="255"/>
      <c r="AH94" s="255"/>
      <c r="AI94" s="255"/>
      <c r="AJ94" s="255"/>
      <c r="AK94" s="255"/>
      <c r="AL94" s="255"/>
      <c r="AM94" s="255"/>
      <c r="AN94" s="255"/>
      <c r="AO94" s="255"/>
      <c r="AP94" s="112"/>
      <c r="AQ94" s="112"/>
      <c r="AR94" s="112" t="str">
        <f t="shared" si="23"/>
        <v/>
      </c>
      <c r="AS94" s="112" t="str">
        <f t="shared" si="23"/>
        <v/>
      </c>
      <c r="AT94" s="4" t="str">
        <f t="shared" si="24"/>
        <v/>
      </c>
      <c r="AV94" s="25" t="str">
        <f t="shared" si="31"/>
        <v/>
      </c>
      <c r="AW94" s="25"/>
      <c r="AY94" s="102" t="str">
        <f t="shared" si="25"/>
        <v/>
      </c>
      <c r="BA94" s="3" t="str">
        <f t="shared" si="29"/>
        <v/>
      </c>
    </row>
    <row r="95" spans="2:53" ht="12.75">
      <c r="B95" s="18" t="str">
        <f t="shared" si="27"/>
        <v/>
      </c>
      <c r="C95" s="4"/>
      <c r="D95" s="4"/>
      <c r="E95" s="4"/>
      <c r="G95" s="4" t="str">
        <f>SUBSTITUTE(SUBSTITUTE(SUBSTITUTE(SUBSTITUTE(SUBSTITUTE(SUBSTITUTE(SUBSTITUTE(SUBSTITUTE(SUBSTITUTE(C95," ",""),".",""),"#","No"),"%",""),"(",""),"*",""),"-",""),"/",""),")","")</f>
        <v/>
      </c>
      <c r="H95" s="97" t="str">
        <f t="shared" si="30"/>
        <v/>
      </c>
      <c r="I95" s="4" t="str">
        <f>IF(E95=0,"",+E95)</f>
        <v/>
      </c>
      <c r="J95" s="4" t="str">
        <f>IF(C95=0,"",(IF(ISERROR(VLOOKUP(G95,$D$120:$D$127,1,FALSE)),""," NOT")&amp;" NULL"))</f>
        <v/>
      </c>
      <c r="K95" s="4"/>
      <c r="L95" s="4"/>
      <c r="M95" s="68"/>
      <c r="N95" s="70"/>
      <c r="O95" s="24"/>
      <c r="P95" s="24"/>
      <c r="Q95" s="98" t="str">
        <f>IF(M95=0,"",ROW())</f>
        <v/>
      </c>
      <c r="R95" s="124"/>
      <c r="S95" s="114" t="str">
        <f t="shared" si="26"/>
        <v/>
      </c>
      <c r="T95" s="121"/>
      <c r="U95" s="119"/>
      <c r="V95" s="400"/>
      <c r="W95" s="115"/>
      <c r="X95" s="115"/>
      <c r="Y95" s="121"/>
      <c r="Z95" s="114" t="str">
        <f t="shared" si="22"/>
        <v/>
      </c>
      <c r="AA95" s="114" t="str">
        <f t="shared" si="28"/>
        <v/>
      </c>
      <c r="AB95" s="182"/>
      <c r="AC95" s="255"/>
      <c r="AD95" s="255"/>
      <c r="AE95" s="255"/>
      <c r="AF95" s="255"/>
      <c r="AG95" s="255"/>
      <c r="AH95" s="255"/>
      <c r="AI95" s="255"/>
      <c r="AJ95" s="255"/>
      <c r="AK95" s="255"/>
      <c r="AL95" s="255"/>
      <c r="AM95" s="255"/>
      <c r="AN95" s="255"/>
      <c r="AO95" s="255"/>
      <c r="AP95" s="112"/>
      <c r="AQ95" s="112"/>
      <c r="AR95" s="112" t="str">
        <f t="shared" si="23"/>
        <v/>
      </c>
      <c r="AS95" s="112" t="str">
        <f t="shared" si="23"/>
        <v/>
      </c>
      <c r="AT95" s="4" t="str">
        <f t="shared" si="24"/>
        <v/>
      </c>
      <c r="AV95" s="25" t="str">
        <f t="shared" si="31"/>
        <v/>
      </c>
      <c r="AW95" s="25"/>
      <c r="AY95" s="102" t="str">
        <f t="shared" si="25"/>
        <v/>
      </c>
      <c r="BA95" s="3" t="str">
        <f t="shared" si="29"/>
        <v/>
      </c>
    </row>
    <row r="96" spans="2:53" ht="12.75">
      <c r="B96" s="18" t="str">
        <f t="shared" si="27"/>
        <v/>
      </c>
      <c r="C96" s="4"/>
      <c r="D96" s="4"/>
      <c r="E96" s="4"/>
      <c r="G96" s="4" t="str">
        <f>SUBSTITUTE(SUBSTITUTE(SUBSTITUTE(SUBSTITUTE(SUBSTITUTE(SUBSTITUTE(SUBSTITUTE(SUBSTITUTE(SUBSTITUTE(C96," ",""),".",""),"#","No"),"%",""),"(",""),"*",""),"-",""),"/",""),")","")</f>
        <v/>
      </c>
      <c r="H96" s="97" t="str">
        <f t="shared" si="30"/>
        <v/>
      </c>
      <c r="I96" s="4" t="str">
        <f>IF(E96=0,"",+E96)</f>
        <v/>
      </c>
      <c r="J96" s="4" t="str">
        <f>IF(C96=0,"",(IF(ISERROR(VLOOKUP(G96,$D$120:$D$127,1,FALSE)),""," NOT")&amp;" NULL"))</f>
        <v/>
      </c>
      <c r="K96" s="4"/>
      <c r="L96" s="4"/>
      <c r="M96" s="68"/>
      <c r="N96" s="70"/>
      <c r="O96" s="24"/>
      <c r="P96" s="24"/>
      <c r="Q96" s="98" t="str">
        <f>IF(M96=0,"",ROW())</f>
        <v/>
      </c>
      <c r="R96" s="124"/>
      <c r="S96" s="114" t="str">
        <f t="shared" si="26"/>
        <v/>
      </c>
      <c r="T96" s="121"/>
      <c r="U96" s="119"/>
      <c r="V96" s="400"/>
      <c r="W96" s="115"/>
      <c r="X96" s="115"/>
      <c r="Y96" s="121"/>
      <c r="Z96" s="114" t="str">
        <f t="shared" si="22"/>
        <v/>
      </c>
      <c r="AA96" s="114" t="str">
        <f t="shared" si="28"/>
        <v/>
      </c>
      <c r="AB96" s="182"/>
      <c r="AC96" s="255"/>
      <c r="AD96" s="255"/>
      <c r="AE96" s="255"/>
      <c r="AF96" s="255"/>
      <c r="AG96" s="255"/>
      <c r="AH96" s="255"/>
      <c r="AI96" s="255"/>
      <c r="AJ96" s="255"/>
      <c r="AK96" s="255"/>
      <c r="AL96" s="255"/>
      <c r="AM96" s="255"/>
      <c r="AN96" s="255"/>
      <c r="AO96" s="255"/>
      <c r="AP96" s="112"/>
      <c r="AQ96" s="112"/>
      <c r="AR96" s="112" t="str">
        <f t="shared" si="23"/>
        <v/>
      </c>
      <c r="AS96" s="112" t="str">
        <f t="shared" si="23"/>
        <v/>
      </c>
      <c r="AT96" s="4" t="str">
        <f t="shared" si="24"/>
        <v/>
      </c>
      <c r="AV96" s="25" t="str">
        <f>IF(G96="","",+"          ["&amp;TRIM(G96)&amp;"] ["&amp;TRIM(I96)&amp;"]"&amp;IF(H96="","","("&amp;H96&amp;")")&amp;" "&amp;TRIM(J96)&amp;IF(G108="","",","))</f>
        <v/>
      </c>
      <c r="AW96" s="25"/>
      <c r="AY96" s="102" t="str">
        <f t="shared" si="25"/>
        <v/>
      </c>
      <c r="BA96" s="3" t="str">
        <f t="shared" si="29"/>
        <v/>
      </c>
    </row>
    <row r="97" spans="2:53" ht="12.75">
      <c r="B97" s="18" t="str">
        <f t="shared" si="27"/>
        <v/>
      </c>
      <c r="C97" s="4"/>
      <c r="D97" s="4"/>
      <c r="E97" s="4"/>
      <c r="G97" s="4" t="str">
        <f t="shared" ref="G97:G115" si="32">SUBSTITUTE(SUBSTITUTE(SUBSTITUTE(SUBSTITUTE(SUBSTITUTE(SUBSTITUTE(SUBSTITUTE(SUBSTITUTE(SUBSTITUTE(C97," ",""),".",""),"#","No"),"%",""),"(",""),"*",""),"-",""),"/",""),")","")</f>
        <v/>
      </c>
      <c r="H97" s="97" t="str">
        <f t="shared" si="30"/>
        <v/>
      </c>
      <c r="I97" s="4" t="str">
        <f t="shared" ref="I97:I115" si="33">IF(E97=0,"",+E97)</f>
        <v/>
      </c>
      <c r="J97" s="4" t="str">
        <f t="shared" ref="J97:J115" si="34">IF(C97=0,"",(IF(ISERROR(VLOOKUP(G97,$D$120:$D$127,1,FALSE)),""," NOT")&amp;" NULL"))</f>
        <v/>
      </c>
      <c r="K97" s="4"/>
      <c r="L97" s="4"/>
      <c r="M97" s="68"/>
      <c r="N97" s="70"/>
      <c r="O97" s="24"/>
      <c r="P97" s="24"/>
      <c r="Q97" s="98" t="str">
        <f t="shared" ref="Q97:Q115" si="35">IF(M97=0,"",ROW())</f>
        <v/>
      </c>
      <c r="R97" s="124"/>
      <c r="S97" s="114" t="str">
        <f t="shared" si="26"/>
        <v/>
      </c>
      <c r="T97" s="121"/>
      <c r="U97" s="119"/>
      <c r="V97" s="400"/>
      <c r="W97" s="115"/>
      <c r="X97" s="115"/>
      <c r="Y97" s="121"/>
      <c r="Z97" s="114" t="str">
        <f t="shared" si="22"/>
        <v/>
      </c>
      <c r="AA97" s="114" t="str">
        <f t="shared" si="28"/>
        <v/>
      </c>
      <c r="AB97" s="182"/>
      <c r="AC97" s="255"/>
      <c r="AD97" s="255"/>
      <c r="AE97" s="255"/>
      <c r="AF97" s="255"/>
      <c r="AG97" s="255"/>
      <c r="AH97" s="255"/>
      <c r="AI97" s="255"/>
      <c r="AJ97" s="255"/>
      <c r="AK97" s="255"/>
      <c r="AL97" s="255"/>
      <c r="AM97" s="255"/>
      <c r="AN97" s="255"/>
      <c r="AO97" s="255"/>
      <c r="AP97" s="112"/>
      <c r="AQ97" s="112"/>
      <c r="AR97" s="112" t="str">
        <f t="shared" si="23"/>
        <v/>
      </c>
      <c r="AS97" s="112" t="str">
        <f t="shared" si="23"/>
        <v/>
      </c>
      <c r="AT97" s="4" t="str">
        <f t="shared" si="24"/>
        <v/>
      </c>
      <c r="AV97" s="25" t="str">
        <f>IF(G97="","",+"          ["&amp;TRIM(G97)&amp;"] ["&amp;TRIM(I97)&amp;"]"&amp;IF(H97="","","("&amp;H97&amp;")")&amp;" "&amp;TRIM(J97)&amp;IF(G98="","",","))</f>
        <v/>
      </c>
      <c r="AW97" s="25"/>
      <c r="AY97" s="102" t="str">
        <f t="shared" si="25"/>
        <v/>
      </c>
      <c r="BA97" s="3" t="str">
        <f t="shared" si="29"/>
        <v/>
      </c>
    </row>
    <row r="98" spans="2:53" ht="12.75">
      <c r="B98" s="18" t="str">
        <f t="shared" si="27"/>
        <v/>
      </c>
      <c r="C98" s="4"/>
      <c r="D98" s="4"/>
      <c r="E98" s="4"/>
      <c r="G98" s="4" t="str">
        <f t="shared" si="32"/>
        <v/>
      </c>
      <c r="H98" s="97" t="str">
        <f t="shared" si="30"/>
        <v/>
      </c>
      <c r="I98" s="4" t="str">
        <f t="shared" si="33"/>
        <v/>
      </c>
      <c r="J98" s="4" t="str">
        <f t="shared" si="34"/>
        <v/>
      </c>
      <c r="K98" s="4"/>
      <c r="L98" s="4"/>
      <c r="M98" s="68"/>
      <c r="N98" s="70"/>
      <c r="O98" s="24"/>
      <c r="P98" s="24"/>
      <c r="Q98" s="98" t="str">
        <f t="shared" si="35"/>
        <v/>
      </c>
      <c r="R98" s="124"/>
      <c r="S98" s="114" t="str">
        <f t="shared" si="26"/>
        <v/>
      </c>
      <c r="T98" s="121"/>
      <c r="U98" s="119"/>
      <c r="V98" s="400"/>
      <c r="W98" s="115"/>
      <c r="X98" s="115"/>
      <c r="Y98" s="121"/>
      <c r="Z98" s="114" t="str">
        <f t="shared" si="22"/>
        <v/>
      </c>
      <c r="AA98" s="114" t="str">
        <f t="shared" si="28"/>
        <v/>
      </c>
      <c r="AB98" s="182"/>
      <c r="AC98" s="255"/>
      <c r="AD98" s="255"/>
      <c r="AE98" s="255"/>
      <c r="AF98" s="255"/>
      <c r="AG98" s="255"/>
      <c r="AH98" s="255"/>
      <c r="AI98" s="255"/>
      <c r="AJ98" s="255"/>
      <c r="AK98" s="255"/>
      <c r="AL98" s="255"/>
      <c r="AM98" s="255"/>
      <c r="AN98" s="255"/>
      <c r="AO98" s="255"/>
      <c r="AP98" s="112"/>
      <c r="AQ98" s="112"/>
      <c r="AR98" s="112" t="str">
        <f t="shared" si="23"/>
        <v/>
      </c>
      <c r="AS98" s="112" t="str">
        <f t="shared" si="23"/>
        <v/>
      </c>
      <c r="AT98" s="4" t="str">
        <f t="shared" si="24"/>
        <v/>
      </c>
      <c r="AV98" s="25" t="str">
        <f>IF(G98="","",+"          ["&amp;TRIM(G98)&amp;"] ["&amp;TRIM(I98)&amp;"]"&amp;IF(H98="","","("&amp;H98&amp;")")&amp;" "&amp;TRIM(J98)&amp;IF(G107="","",","))</f>
        <v/>
      </c>
      <c r="AW98" s="25"/>
      <c r="AY98" s="102" t="str">
        <f t="shared" si="25"/>
        <v/>
      </c>
      <c r="BA98" s="3" t="str">
        <f t="shared" si="29"/>
        <v/>
      </c>
    </row>
    <row r="99" spans="2:53" ht="12.75">
      <c r="B99" s="18" t="str">
        <f t="shared" si="27"/>
        <v/>
      </c>
      <c r="C99" s="4"/>
      <c r="D99" s="4"/>
      <c r="E99" s="4"/>
      <c r="G99" s="4" t="str">
        <f t="shared" si="32"/>
        <v/>
      </c>
      <c r="H99" s="97" t="str">
        <f t="shared" si="30"/>
        <v/>
      </c>
      <c r="I99" s="4" t="str">
        <f t="shared" si="33"/>
        <v/>
      </c>
      <c r="J99" s="4" t="str">
        <f t="shared" si="34"/>
        <v/>
      </c>
      <c r="K99" s="4"/>
      <c r="L99" s="4"/>
      <c r="M99" s="68"/>
      <c r="N99" s="70"/>
      <c r="O99" s="24"/>
      <c r="P99" s="24"/>
      <c r="Q99" s="98" t="str">
        <f t="shared" si="35"/>
        <v/>
      </c>
      <c r="R99" s="124"/>
      <c r="S99" s="114" t="str">
        <f t="shared" si="26"/>
        <v/>
      </c>
      <c r="T99" s="121"/>
      <c r="U99" s="119"/>
      <c r="V99" s="400"/>
      <c r="W99" s="115"/>
      <c r="X99" s="115"/>
      <c r="Y99" s="121"/>
      <c r="Z99" s="114" t="str">
        <f t="shared" si="22"/>
        <v/>
      </c>
      <c r="AA99" s="114" t="str">
        <f t="shared" si="28"/>
        <v/>
      </c>
      <c r="AB99" s="182"/>
      <c r="AC99" s="255"/>
      <c r="AD99" s="255"/>
      <c r="AE99" s="255"/>
      <c r="AF99" s="255"/>
      <c r="AG99" s="255"/>
      <c r="AH99" s="255"/>
      <c r="AI99" s="255"/>
      <c r="AJ99" s="255"/>
      <c r="AK99" s="255"/>
      <c r="AL99" s="255"/>
      <c r="AM99" s="255"/>
      <c r="AN99" s="255"/>
      <c r="AO99" s="255"/>
      <c r="AP99" s="112"/>
      <c r="AQ99" s="112"/>
      <c r="AR99" s="112" t="str">
        <f t="shared" si="23"/>
        <v/>
      </c>
      <c r="AS99" s="112" t="str">
        <f t="shared" si="23"/>
        <v/>
      </c>
      <c r="AT99" s="4" t="str">
        <f t="shared" si="24"/>
        <v/>
      </c>
      <c r="AV99" s="25" t="str">
        <f>IF(G99="","",+"          ["&amp;TRIM(G99)&amp;"] ["&amp;TRIM(I99)&amp;"]"&amp;IF(H99="","","("&amp;H99&amp;")")&amp;" "&amp;TRIM(J99)&amp;IF(G106="","",","))</f>
        <v/>
      </c>
      <c r="AW99" s="25"/>
      <c r="AY99" s="102" t="str">
        <f t="shared" si="25"/>
        <v/>
      </c>
      <c r="BA99" s="3" t="str">
        <f t="shared" si="29"/>
        <v/>
      </c>
    </row>
    <row r="100" spans="2:53" ht="12.75">
      <c r="B100" s="18" t="str">
        <f t="shared" si="27"/>
        <v/>
      </c>
      <c r="C100" s="4"/>
      <c r="D100" s="4"/>
      <c r="E100" s="4"/>
      <c r="G100" s="4" t="str">
        <f t="shared" si="32"/>
        <v/>
      </c>
      <c r="H100" s="97" t="str">
        <f t="shared" si="30"/>
        <v/>
      </c>
      <c r="I100" s="4" t="str">
        <f t="shared" si="33"/>
        <v/>
      </c>
      <c r="J100" s="4" t="str">
        <f t="shared" si="34"/>
        <v/>
      </c>
      <c r="K100" s="4"/>
      <c r="L100" s="4"/>
      <c r="M100" s="68"/>
      <c r="N100" s="70"/>
      <c r="O100" s="24"/>
      <c r="P100" s="24"/>
      <c r="Q100" s="98" t="str">
        <f t="shared" si="35"/>
        <v/>
      </c>
      <c r="R100" s="124"/>
      <c r="S100" s="114" t="str">
        <f t="shared" si="26"/>
        <v/>
      </c>
      <c r="T100" s="121"/>
      <c r="U100" s="119"/>
      <c r="V100" s="400"/>
      <c r="W100" s="115"/>
      <c r="X100" s="115"/>
      <c r="Y100" s="121"/>
      <c r="Z100" s="114" t="str">
        <f t="shared" si="22"/>
        <v/>
      </c>
      <c r="AA100" s="114" t="str">
        <f t="shared" si="28"/>
        <v/>
      </c>
      <c r="AB100" s="182"/>
      <c r="AC100" s="255"/>
      <c r="AD100" s="255"/>
      <c r="AE100" s="255"/>
      <c r="AF100" s="255"/>
      <c r="AG100" s="255"/>
      <c r="AH100" s="255"/>
      <c r="AI100" s="255"/>
      <c r="AJ100" s="255"/>
      <c r="AK100" s="255"/>
      <c r="AL100" s="255"/>
      <c r="AM100" s="255"/>
      <c r="AN100" s="255"/>
      <c r="AO100" s="255"/>
      <c r="AP100" s="112"/>
      <c r="AQ100" s="112"/>
      <c r="AR100" s="112" t="str">
        <f t="shared" si="23"/>
        <v/>
      </c>
      <c r="AS100" s="112" t="str">
        <f t="shared" si="23"/>
        <v/>
      </c>
      <c r="AT100" s="4" t="str">
        <f t="shared" si="24"/>
        <v/>
      </c>
      <c r="AV100" s="25" t="str">
        <f>IF(G100="","",+"          ["&amp;TRIM(G100)&amp;"] ["&amp;TRIM(I100)&amp;"]"&amp;IF(H100="","","("&amp;H100&amp;")")&amp;" "&amp;TRIM(J100)&amp;IF(G101="","",","))</f>
        <v/>
      </c>
      <c r="AW100" s="25"/>
      <c r="AY100" s="102" t="str">
        <f t="shared" si="25"/>
        <v/>
      </c>
      <c r="BA100" s="3" t="str">
        <f t="shared" si="29"/>
        <v/>
      </c>
    </row>
    <row r="101" spans="2:53" ht="12.75">
      <c r="B101" s="18" t="str">
        <f t="shared" si="27"/>
        <v/>
      </c>
      <c r="C101" s="4"/>
      <c r="D101" s="4"/>
      <c r="E101" s="4"/>
      <c r="G101" s="4" t="str">
        <f t="shared" si="32"/>
        <v/>
      </c>
      <c r="H101" s="97" t="str">
        <f t="shared" si="30"/>
        <v/>
      </c>
      <c r="I101" s="4" t="str">
        <f t="shared" si="33"/>
        <v/>
      </c>
      <c r="J101" s="4" t="str">
        <f t="shared" si="34"/>
        <v/>
      </c>
      <c r="K101" s="4"/>
      <c r="L101" s="4"/>
      <c r="M101" s="68"/>
      <c r="N101" s="70"/>
      <c r="O101" s="24"/>
      <c r="P101" s="24"/>
      <c r="Q101" s="98" t="str">
        <f t="shared" si="35"/>
        <v/>
      </c>
      <c r="R101" s="124"/>
      <c r="S101" s="114" t="str">
        <f t="shared" si="26"/>
        <v/>
      </c>
      <c r="T101" s="121"/>
      <c r="U101" s="119"/>
      <c r="V101" s="400"/>
      <c r="W101" s="115"/>
      <c r="X101" s="115"/>
      <c r="Y101" s="121"/>
      <c r="Z101" s="114" t="str">
        <f t="shared" si="22"/>
        <v/>
      </c>
      <c r="AA101" s="114" t="str">
        <f t="shared" si="28"/>
        <v/>
      </c>
      <c r="AB101" s="182"/>
      <c r="AC101" s="255"/>
      <c r="AD101" s="255"/>
      <c r="AE101" s="255"/>
      <c r="AF101" s="255"/>
      <c r="AG101" s="255"/>
      <c r="AH101" s="255"/>
      <c r="AI101" s="255"/>
      <c r="AJ101" s="255"/>
      <c r="AK101" s="255"/>
      <c r="AL101" s="255"/>
      <c r="AM101" s="255"/>
      <c r="AN101" s="255"/>
      <c r="AO101" s="255"/>
      <c r="AP101" s="112"/>
      <c r="AQ101" s="112"/>
      <c r="AR101" s="112" t="str">
        <f t="shared" si="23"/>
        <v/>
      </c>
      <c r="AS101" s="112" t="str">
        <f t="shared" si="23"/>
        <v/>
      </c>
      <c r="AT101" s="4" t="str">
        <f t="shared" si="24"/>
        <v/>
      </c>
      <c r="AV101" s="25" t="str">
        <f>IF(G101="","",+"          ["&amp;TRIM(G101)&amp;"] ["&amp;TRIM(I101)&amp;"]"&amp;IF(H101="","","("&amp;H101&amp;")")&amp;" "&amp;TRIM(J101)&amp;IF(G102="","",","))</f>
        <v/>
      </c>
      <c r="AW101" s="25"/>
      <c r="AY101" s="102" t="str">
        <f t="shared" si="25"/>
        <v/>
      </c>
      <c r="BA101" s="3" t="str">
        <f t="shared" si="29"/>
        <v/>
      </c>
    </row>
    <row r="102" spans="2:53" ht="12.75">
      <c r="B102" s="18" t="str">
        <f t="shared" si="27"/>
        <v/>
      </c>
      <c r="C102" s="4"/>
      <c r="D102" s="4"/>
      <c r="E102" s="4"/>
      <c r="G102" s="4" t="str">
        <f t="shared" si="32"/>
        <v/>
      </c>
      <c r="H102" s="97" t="str">
        <f t="shared" si="30"/>
        <v/>
      </c>
      <c r="I102" s="4" t="str">
        <f t="shared" si="33"/>
        <v/>
      </c>
      <c r="J102" s="4" t="str">
        <f t="shared" si="34"/>
        <v/>
      </c>
      <c r="K102" s="4"/>
      <c r="L102" s="4"/>
      <c r="M102" s="68"/>
      <c r="N102" s="70"/>
      <c r="O102" s="24"/>
      <c r="P102" s="24"/>
      <c r="Q102" s="98" t="str">
        <f t="shared" si="35"/>
        <v/>
      </c>
      <c r="R102" s="124"/>
      <c r="S102" s="114" t="str">
        <f t="shared" si="26"/>
        <v/>
      </c>
      <c r="T102" s="121"/>
      <c r="U102" s="119"/>
      <c r="V102" s="400"/>
      <c r="W102" s="115"/>
      <c r="X102" s="115"/>
      <c r="Y102" s="121"/>
      <c r="Z102" s="114" t="str">
        <f t="shared" si="22"/>
        <v/>
      </c>
      <c r="AA102" s="114" t="str">
        <f t="shared" si="28"/>
        <v/>
      </c>
      <c r="AB102" s="182"/>
      <c r="AC102" s="255"/>
      <c r="AD102" s="255"/>
      <c r="AE102" s="255"/>
      <c r="AF102" s="255"/>
      <c r="AG102" s="255"/>
      <c r="AH102" s="255"/>
      <c r="AI102" s="255"/>
      <c r="AJ102" s="255"/>
      <c r="AK102" s="255"/>
      <c r="AL102" s="255"/>
      <c r="AM102" s="255"/>
      <c r="AN102" s="255"/>
      <c r="AO102" s="255"/>
      <c r="AP102" s="112"/>
      <c r="AQ102" s="112"/>
      <c r="AR102" s="112" t="str">
        <f t="shared" si="23"/>
        <v/>
      </c>
      <c r="AS102" s="112" t="str">
        <f t="shared" si="23"/>
        <v/>
      </c>
      <c r="AT102" s="4" t="str">
        <f t="shared" si="24"/>
        <v/>
      </c>
      <c r="AV102" s="25" t="str">
        <f>IF(G102="","",+"          ["&amp;TRIM(G102)&amp;"] ["&amp;TRIM(I102)&amp;"]"&amp;IF(H102="","","("&amp;H102&amp;")")&amp;" "&amp;TRIM(J102)&amp;IF(G103="","",","))</f>
        <v/>
      </c>
      <c r="AW102" s="25"/>
      <c r="AY102" s="102" t="str">
        <f t="shared" si="25"/>
        <v/>
      </c>
      <c r="BA102" s="3" t="str">
        <f t="shared" si="29"/>
        <v/>
      </c>
    </row>
    <row r="103" spans="2:53" ht="12.75">
      <c r="B103" s="18" t="str">
        <f t="shared" si="27"/>
        <v/>
      </c>
      <c r="C103" s="4"/>
      <c r="D103" s="4"/>
      <c r="E103" s="4"/>
      <c r="G103" s="4" t="str">
        <f t="shared" si="32"/>
        <v/>
      </c>
      <c r="H103" s="97" t="str">
        <f t="shared" si="30"/>
        <v/>
      </c>
      <c r="I103" s="4" t="str">
        <f t="shared" si="33"/>
        <v/>
      </c>
      <c r="J103" s="4" t="str">
        <f t="shared" si="34"/>
        <v/>
      </c>
      <c r="K103" s="4"/>
      <c r="L103" s="4"/>
      <c r="M103" s="68"/>
      <c r="N103" s="70"/>
      <c r="O103" s="24"/>
      <c r="P103" s="24"/>
      <c r="Q103" s="98" t="str">
        <f t="shared" si="35"/>
        <v/>
      </c>
      <c r="R103" s="124"/>
      <c r="S103" s="114" t="str">
        <f t="shared" si="26"/>
        <v/>
      </c>
      <c r="T103" s="121"/>
      <c r="U103" s="119"/>
      <c r="V103" s="400"/>
      <c r="W103" s="115"/>
      <c r="X103" s="115"/>
      <c r="Y103" s="121"/>
      <c r="Z103" s="114" t="str">
        <f t="shared" si="22"/>
        <v/>
      </c>
      <c r="AA103" s="114" t="str">
        <f t="shared" si="28"/>
        <v/>
      </c>
      <c r="AB103" s="182"/>
      <c r="AC103" s="255"/>
      <c r="AD103" s="255"/>
      <c r="AE103" s="255"/>
      <c r="AF103" s="255"/>
      <c r="AG103" s="255"/>
      <c r="AH103" s="255"/>
      <c r="AI103" s="255"/>
      <c r="AJ103" s="255"/>
      <c r="AK103" s="255"/>
      <c r="AL103" s="255"/>
      <c r="AM103" s="255"/>
      <c r="AN103" s="255"/>
      <c r="AO103" s="255"/>
      <c r="AP103" s="112"/>
      <c r="AQ103" s="112"/>
      <c r="AR103" s="112" t="str">
        <f t="shared" si="23"/>
        <v/>
      </c>
      <c r="AS103" s="112" t="str">
        <f t="shared" si="23"/>
        <v/>
      </c>
      <c r="AT103" s="4" t="str">
        <f t="shared" si="24"/>
        <v/>
      </c>
      <c r="AV103" s="25" t="str">
        <f>IF(G103="","",+"          ["&amp;TRIM(G103)&amp;"] ["&amp;TRIM(I103)&amp;"]"&amp;IF(H103="","","("&amp;H103&amp;")")&amp;" "&amp;TRIM(J103)&amp;IF(G106="","",","))</f>
        <v/>
      </c>
      <c r="AW103" s="25"/>
      <c r="AY103" s="102" t="str">
        <f t="shared" si="25"/>
        <v/>
      </c>
      <c r="BA103" s="3" t="str">
        <f t="shared" si="29"/>
        <v/>
      </c>
    </row>
    <row r="104" spans="2:53" ht="12.75">
      <c r="B104" s="18" t="str">
        <f t="shared" si="27"/>
        <v/>
      </c>
      <c r="C104" s="4"/>
      <c r="D104" s="4"/>
      <c r="E104" s="4"/>
      <c r="G104" s="4" t="str">
        <f t="shared" si="32"/>
        <v/>
      </c>
      <c r="H104" s="97" t="str">
        <f t="shared" si="30"/>
        <v/>
      </c>
      <c r="I104" s="4" t="str">
        <f t="shared" si="33"/>
        <v/>
      </c>
      <c r="J104" s="4" t="str">
        <f t="shared" si="34"/>
        <v/>
      </c>
      <c r="K104" s="4"/>
      <c r="L104" s="4"/>
      <c r="M104" s="68"/>
      <c r="N104" s="70"/>
      <c r="O104" s="24"/>
      <c r="P104" s="24"/>
      <c r="Q104" s="98" t="str">
        <f t="shared" si="35"/>
        <v/>
      </c>
      <c r="R104" s="124"/>
      <c r="S104" s="114" t="str">
        <f t="shared" si="26"/>
        <v/>
      </c>
      <c r="T104" s="121"/>
      <c r="U104" s="119"/>
      <c r="V104" s="400"/>
      <c r="W104" s="115"/>
      <c r="X104" s="115"/>
      <c r="Y104" s="121"/>
      <c r="Z104" s="114" t="str">
        <f t="shared" si="22"/>
        <v/>
      </c>
      <c r="AA104" s="114" t="str">
        <f t="shared" si="28"/>
        <v/>
      </c>
      <c r="AB104" s="182"/>
      <c r="AC104" s="255"/>
      <c r="AD104" s="255"/>
      <c r="AE104" s="255"/>
      <c r="AF104" s="255"/>
      <c r="AG104" s="255"/>
      <c r="AH104" s="255"/>
      <c r="AI104" s="255"/>
      <c r="AJ104" s="255"/>
      <c r="AK104" s="255"/>
      <c r="AL104" s="255"/>
      <c r="AM104" s="255"/>
      <c r="AN104" s="255"/>
      <c r="AO104" s="255"/>
      <c r="AP104" s="112"/>
      <c r="AQ104" s="112"/>
      <c r="AR104" s="112" t="str">
        <f t="shared" si="23"/>
        <v/>
      </c>
      <c r="AS104" s="112" t="str">
        <f t="shared" si="23"/>
        <v/>
      </c>
      <c r="AT104" s="4" t="str">
        <f t="shared" si="24"/>
        <v/>
      </c>
      <c r="AV104" s="25" t="str">
        <f t="shared" ref="AV104:AV115" si="36">IF(G104="","",+"          ["&amp;TRIM(G104)&amp;"] ["&amp;TRIM(I104)&amp;"]"&amp;IF(H104="","","("&amp;H104&amp;")")&amp;" "&amp;TRIM(J104)&amp;IF(G105="","",","))</f>
        <v/>
      </c>
      <c r="AW104" s="25"/>
      <c r="AY104" s="102" t="str">
        <f t="shared" si="25"/>
        <v/>
      </c>
      <c r="BA104" s="3" t="str">
        <f t="shared" si="29"/>
        <v/>
      </c>
    </row>
    <row r="105" spans="2:53" ht="12.75">
      <c r="B105" s="18" t="str">
        <f t="shared" si="27"/>
        <v/>
      </c>
      <c r="C105" s="4"/>
      <c r="D105" s="4"/>
      <c r="E105" s="4"/>
      <c r="G105" s="4" t="str">
        <f t="shared" si="32"/>
        <v/>
      </c>
      <c r="H105" s="97" t="str">
        <f t="shared" si="30"/>
        <v/>
      </c>
      <c r="I105" s="4" t="str">
        <f t="shared" si="33"/>
        <v/>
      </c>
      <c r="J105" s="4" t="str">
        <f t="shared" si="34"/>
        <v/>
      </c>
      <c r="K105" s="4"/>
      <c r="L105" s="4"/>
      <c r="M105" s="68"/>
      <c r="N105" s="70"/>
      <c r="O105" s="24"/>
      <c r="P105" s="24"/>
      <c r="Q105" s="98" t="str">
        <f t="shared" si="35"/>
        <v/>
      </c>
      <c r="R105" s="124"/>
      <c r="S105" s="114" t="str">
        <f t="shared" si="26"/>
        <v/>
      </c>
      <c r="T105" s="121"/>
      <c r="U105" s="119"/>
      <c r="V105" s="400"/>
      <c r="W105" s="115"/>
      <c r="X105" s="115"/>
      <c r="Y105" s="121"/>
      <c r="Z105" s="114" t="str">
        <f t="shared" si="22"/>
        <v/>
      </c>
      <c r="AA105" s="114" t="str">
        <f t="shared" si="28"/>
        <v/>
      </c>
      <c r="AB105" s="182"/>
      <c r="AC105" s="255"/>
      <c r="AD105" s="255"/>
      <c r="AE105" s="255"/>
      <c r="AF105" s="255"/>
      <c r="AG105" s="255"/>
      <c r="AH105" s="255"/>
      <c r="AI105" s="255"/>
      <c r="AJ105" s="255"/>
      <c r="AK105" s="255"/>
      <c r="AL105" s="255"/>
      <c r="AM105" s="255"/>
      <c r="AN105" s="255"/>
      <c r="AO105" s="255"/>
      <c r="AP105" s="112"/>
      <c r="AQ105" s="112"/>
      <c r="AR105" s="112" t="str">
        <f t="shared" si="23"/>
        <v/>
      </c>
      <c r="AS105" s="112" t="str">
        <f t="shared" si="23"/>
        <v/>
      </c>
      <c r="AT105" s="4" t="str">
        <f t="shared" si="24"/>
        <v/>
      </c>
      <c r="AV105" s="25" t="str">
        <f t="shared" si="36"/>
        <v/>
      </c>
      <c r="AW105" s="25"/>
      <c r="AY105" s="102" t="str">
        <f t="shared" si="25"/>
        <v/>
      </c>
      <c r="BA105" s="3" t="str">
        <f t="shared" si="29"/>
        <v/>
      </c>
    </row>
    <row r="106" spans="2:53" ht="12.75">
      <c r="B106" s="18" t="str">
        <f t="shared" si="27"/>
        <v/>
      </c>
      <c r="C106" s="4"/>
      <c r="D106" s="4"/>
      <c r="E106" s="4"/>
      <c r="G106" s="4" t="str">
        <f t="shared" si="32"/>
        <v/>
      </c>
      <c r="H106" s="97" t="str">
        <f t="shared" si="30"/>
        <v/>
      </c>
      <c r="I106" s="4" t="str">
        <f t="shared" si="33"/>
        <v/>
      </c>
      <c r="J106" s="4" t="str">
        <f t="shared" si="34"/>
        <v/>
      </c>
      <c r="K106" s="4"/>
      <c r="L106" s="4"/>
      <c r="M106" s="68"/>
      <c r="N106" s="70"/>
      <c r="O106" s="24"/>
      <c r="P106" s="24"/>
      <c r="Q106" s="98" t="str">
        <f t="shared" si="35"/>
        <v/>
      </c>
      <c r="R106" s="124"/>
      <c r="S106" s="114" t="str">
        <f t="shared" si="26"/>
        <v/>
      </c>
      <c r="T106" s="121"/>
      <c r="U106" s="119"/>
      <c r="V106" s="400"/>
      <c r="W106" s="115"/>
      <c r="X106" s="115"/>
      <c r="Y106" s="121"/>
      <c r="Z106" s="114" t="str">
        <f t="shared" si="22"/>
        <v/>
      </c>
      <c r="AA106" s="114" t="str">
        <f t="shared" si="28"/>
        <v/>
      </c>
      <c r="AB106" s="182"/>
      <c r="AC106" s="255"/>
      <c r="AD106" s="255"/>
      <c r="AE106" s="255"/>
      <c r="AF106" s="255"/>
      <c r="AG106" s="255"/>
      <c r="AH106" s="255"/>
      <c r="AI106" s="255"/>
      <c r="AJ106" s="255"/>
      <c r="AK106" s="255"/>
      <c r="AL106" s="255"/>
      <c r="AM106" s="255"/>
      <c r="AN106" s="255"/>
      <c r="AO106" s="255"/>
      <c r="AP106" s="112"/>
      <c r="AQ106" s="112"/>
      <c r="AR106" s="112" t="str">
        <f t="shared" si="23"/>
        <v/>
      </c>
      <c r="AS106" s="112" t="str">
        <f t="shared" si="23"/>
        <v/>
      </c>
      <c r="AT106" s="4" t="str">
        <f t="shared" si="24"/>
        <v/>
      </c>
      <c r="AV106" s="25" t="str">
        <f t="shared" si="36"/>
        <v/>
      </c>
      <c r="AW106" s="25"/>
      <c r="AY106" s="102" t="str">
        <f t="shared" si="25"/>
        <v/>
      </c>
      <c r="BA106" s="3" t="str">
        <f t="shared" si="29"/>
        <v/>
      </c>
    </row>
    <row r="107" spans="2:53" ht="12.75">
      <c r="B107" s="18" t="str">
        <f t="shared" si="27"/>
        <v/>
      </c>
      <c r="C107" s="4"/>
      <c r="D107" s="4"/>
      <c r="E107" s="4"/>
      <c r="G107" s="4" t="str">
        <f t="shared" si="32"/>
        <v/>
      </c>
      <c r="H107" s="97" t="str">
        <f t="shared" si="30"/>
        <v/>
      </c>
      <c r="I107" s="4" t="str">
        <f t="shared" si="33"/>
        <v/>
      </c>
      <c r="J107" s="4" t="str">
        <f t="shared" si="34"/>
        <v/>
      </c>
      <c r="K107" s="4"/>
      <c r="L107" s="4"/>
      <c r="M107" s="68"/>
      <c r="N107" s="70"/>
      <c r="O107" s="24"/>
      <c r="P107" s="24"/>
      <c r="Q107" s="98" t="str">
        <f t="shared" si="35"/>
        <v/>
      </c>
      <c r="R107" s="124"/>
      <c r="S107" s="114" t="str">
        <f t="shared" si="26"/>
        <v/>
      </c>
      <c r="T107" s="121"/>
      <c r="U107" s="119"/>
      <c r="V107" s="400"/>
      <c r="W107" s="115"/>
      <c r="X107" s="115"/>
      <c r="Y107" s="121"/>
      <c r="Z107" s="114" t="str">
        <f t="shared" si="22"/>
        <v/>
      </c>
      <c r="AA107" s="114" t="str">
        <f t="shared" si="28"/>
        <v/>
      </c>
      <c r="AB107" s="182"/>
      <c r="AC107" s="255"/>
      <c r="AD107" s="255"/>
      <c r="AE107" s="255"/>
      <c r="AF107" s="255"/>
      <c r="AG107" s="255"/>
      <c r="AH107" s="255"/>
      <c r="AI107" s="255"/>
      <c r="AJ107" s="255"/>
      <c r="AK107" s="255"/>
      <c r="AL107" s="255"/>
      <c r="AM107" s="255"/>
      <c r="AN107" s="255"/>
      <c r="AO107" s="255"/>
      <c r="AP107" s="112"/>
      <c r="AQ107" s="112"/>
      <c r="AR107" s="112" t="str">
        <f t="shared" si="23"/>
        <v/>
      </c>
      <c r="AS107" s="112" t="str">
        <f t="shared" si="23"/>
        <v/>
      </c>
      <c r="AT107" s="4" t="str">
        <f t="shared" si="24"/>
        <v/>
      </c>
      <c r="AV107" s="25" t="str">
        <f t="shared" si="36"/>
        <v/>
      </c>
      <c r="AW107" s="25"/>
      <c r="AY107" s="102" t="str">
        <f t="shared" si="25"/>
        <v/>
      </c>
      <c r="BA107" s="3" t="str">
        <f t="shared" si="29"/>
        <v/>
      </c>
    </row>
    <row r="108" spans="2:53" ht="12.75">
      <c r="B108" s="18" t="str">
        <f t="shared" si="27"/>
        <v/>
      </c>
      <c r="C108" s="4"/>
      <c r="D108" s="4"/>
      <c r="E108" s="4"/>
      <c r="G108" s="4" t="str">
        <f t="shared" si="32"/>
        <v/>
      </c>
      <c r="H108" s="97" t="str">
        <f t="shared" si="30"/>
        <v/>
      </c>
      <c r="I108" s="4" t="str">
        <f t="shared" si="33"/>
        <v/>
      </c>
      <c r="J108" s="4" t="str">
        <f t="shared" si="34"/>
        <v/>
      </c>
      <c r="K108" s="4"/>
      <c r="L108" s="4"/>
      <c r="M108" s="68"/>
      <c r="N108" s="70"/>
      <c r="O108" s="24"/>
      <c r="P108" s="24"/>
      <c r="Q108" s="98" t="str">
        <f t="shared" si="35"/>
        <v/>
      </c>
      <c r="R108" s="124"/>
      <c r="S108" s="114" t="str">
        <f t="shared" si="26"/>
        <v/>
      </c>
      <c r="T108" s="121"/>
      <c r="U108" s="119"/>
      <c r="V108" s="400"/>
      <c r="W108" s="115"/>
      <c r="X108" s="115"/>
      <c r="Y108" s="121"/>
      <c r="Z108" s="114" t="str">
        <f t="shared" si="22"/>
        <v/>
      </c>
      <c r="AA108" s="114" t="str">
        <f t="shared" si="28"/>
        <v/>
      </c>
      <c r="AB108" s="182"/>
      <c r="AC108" s="255"/>
      <c r="AD108" s="255"/>
      <c r="AE108" s="255"/>
      <c r="AF108" s="255"/>
      <c r="AG108" s="255"/>
      <c r="AH108" s="255"/>
      <c r="AI108" s="255"/>
      <c r="AJ108" s="255"/>
      <c r="AK108" s="255"/>
      <c r="AL108" s="255"/>
      <c r="AM108" s="255"/>
      <c r="AN108" s="255"/>
      <c r="AO108" s="255"/>
      <c r="AP108" s="112"/>
      <c r="AQ108" s="112"/>
      <c r="AR108" s="112" t="str">
        <f t="shared" si="23"/>
        <v/>
      </c>
      <c r="AS108" s="112" t="str">
        <f t="shared" si="23"/>
        <v/>
      </c>
      <c r="AT108" s="4" t="str">
        <f t="shared" si="24"/>
        <v/>
      </c>
      <c r="AV108" s="25" t="str">
        <f t="shared" si="36"/>
        <v/>
      </c>
      <c r="AW108" s="25"/>
      <c r="AY108" s="102" t="str">
        <f t="shared" si="25"/>
        <v/>
      </c>
      <c r="BA108" s="3" t="str">
        <f t="shared" si="29"/>
        <v/>
      </c>
    </row>
    <row r="109" spans="2:53" ht="12.75">
      <c r="B109" s="18" t="str">
        <f t="shared" si="27"/>
        <v/>
      </c>
      <c r="C109" s="4"/>
      <c r="D109" s="4"/>
      <c r="E109" s="4"/>
      <c r="G109" s="4" t="str">
        <f t="shared" si="32"/>
        <v/>
      </c>
      <c r="H109" s="97" t="str">
        <f t="shared" si="30"/>
        <v/>
      </c>
      <c r="I109" s="4" t="str">
        <f t="shared" si="33"/>
        <v/>
      </c>
      <c r="J109" s="4" t="str">
        <f t="shared" si="34"/>
        <v/>
      </c>
      <c r="K109" s="4"/>
      <c r="L109" s="4"/>
      <c r="M109" s="68"/>
      <c r="N109" s="70"/>
      <c r="O109" s="24"/>
      <c r="P109" s="24"/>
      <c r="Q109" s="98" t="str">
        <f t="shared" si="35"/>
        <v/>
      </c>
      <c r="R109" s="124"/>
      <c r="S109" s="114" t="str">
        <f t="shared" si="26"/>
        <v/>
      </c>
      <c r="T109" s="121"/>
      <c r="U109" s="119"/>
      <c r="V109" s="400"/>
      <c r="W109" s="115"/>
      <c r="X109" s="115"/>
      <c r="Y109" s="121"/>
      <c r="Z109" s="114" t="str">
        <f t="shared" si="22"/>
        <v/>
      </c>
      <c r="AA109" s="114" t="str">
        <f t="shared" si="28"/>
        <v/>
      </c>
      <c r="AB109" s="182"/>
      <c r="AC109" s="255"/>
      <c r="AD109" s="255"/>
      <c r="AE109" s="255"/>
      <c r="AF109" s="255"/>
      <c r="AG109" s="255"/>
      <c r="AH109" s="255"/>
      <c r="AI109" s="255"/>
      <c r="AJ109" s="255"/>
      <c r="AK109" s="255"/>
      <c r="AL109" s="255"/>
      <c r="AM109" s="255"/>
      <c r="AN109" s="255"/>
      <c r="AO109" s="255"/>
      <c r="AP109" s="112"/>
      <c r="AQ109" s="112"/>
      <c r="AR109" s="112" t="str">
        <f t="shared" si="23"/>
        <v/>
      </c>
      <c r="AS109" s="112" t="str">
        <f t="shared" si="23"/>
        <v/>
      </c>
      <c r="AT109" s="4" t="str">
        <f t="shared" si="24"/>
        <v/>
      </c>
      <c r="AV109" s="25" t="str">
        <f t="shared" si="36"/>
        <v/>
      </c>
      <c r="AW109" s="25"/>
      <c r="AY109" s="102" t="str">
        <f t="shared" si="25"/>
        <v/>
      </c>
    </row>
    <row r="110" spans="2:53" ht="12.75">
      <c r="B110" s="18" t="str">
        <f t="shared" si="27"/>
        <v/>
      </c>
      <c r="C110" s="4"/>
      <c r="D110" s="4"/>
      <c r="E110" s="4"/>
      <c r="G110" s="4" t="str">
        <f t="shared" si="32"/>
        <v/>
      </c>
      <c r="H110" s="97" t="str">
        <f t="shared" si="30"/>
        <v/>
      </c>
      <c r="I110" s="4" t="str">
        <f t="shared" si="33"/>
        <v/>
      </c>
      <c r="J110" s="4" t="str">
        <f t="shared" si="34"/>
        <v/>
      </c>
      <c r="K110" s="4"/>
      <c r="L110" s="4"/>
      <c r="M110" s="68"/>
      <c r="N110" s="70"/>
      <c r="O110" s="24"/>
      <c r="P110" s="24"/>
      <c r="Q110" s="98" t="str">
        <f t="shared" si="35"/>
        <v/>
      </c>
      <c r="R110" s="124"/>
      <c r="S110" s="114" t="str">
        <f t="shared" si="26"/>
        <v/>
      </c>
      <c r="T110" s="121"/>
      <c r="U110" s="119"/>
      <c r="V110" s="400"/>
      <c r="W110" s="115"/>
      <c r="X110" s="115"/>
      <c r="Y110" s="121"/>
      <c r="Z110" s="114" t="str">
        <f t="shared" si="22"/>
        <v/>
      </c>
      <c r="AA110" s="114" t="str">
        <f t="shared" si="28"/>
        <v/>
      </c>
      <c r="AB110" s="182"/>
      <c r="AC110" s="255"/>
      <c r="AD110" s="255"/>
      <c r="AE110" s="255"/>
      <c r="AF110" s="255"/>
      <c r="AG110" s="255"/>
      <c r="AH110" s="255"/>
      <c r="AI110" s="255"/>
      <c r="AJ110" s="255"/>
      <c r="AK110" s="255"/>
      <c r="AL110" s="255"/>
      <c r="AM110" s="255"/>
      <c r="AN110" s="255"/>
      <c r="AO110" s="255"/>
      <c r="AP110" s="112"/>
      <c r="AQ110" s="112"/>
      <c r="AR110" s="112" t="str">
        <f t="shared" si="23"/>
        <v/>
      </c>
      <c r="AS110" s="112" t="str">
        <f t="shared" si="23"/>
        <v/>
      </c>
      <c r="AT110" s="4" t="str">
        <f t="shared" si="24"/>
        <v/>
      </c>
      <c r="AV110" s="25" t="str">
        <f t="shared" si="36"/>
        <v/>
      </c>
      <c r="AW110" s="25"/>
      <c r="AY110" s="102" t="str">
        <f t="shared" si="25"/>
        <v/>
      </c>
    </row>
    <row r="111" spans="2:53" ht="12.75">
      <c r="B111" s="18" t="str">
        <f t="shared" si="27"/>
        <v/>
      </c>
      <c r="C111" s="4"/>
      <c r="D111" s="4"/>
      <c r="E111" s="4"/>
      <c r="G111" s="4" t="str">
        <f t="shared" si="32"/>
        <v/>
      </c>
      <c r="H111" s="97" t="str">
        <f t="shared" si="30"/>
        <v/>
      </c>
      <c r="I111" s="4" t="str">
        <f t="shared" si="33"/>
        <v/>
      </c>
      <c r="J111" s="4" t="str">
        <f t="shared" si="34"/>
        <v/>
      </c>
      <c r="K111" s="4"/>
      <c r="L111" s="4"/>
      <c r="M111" s="68"/>
      <c r="N111" s="70"/>
      <c r="O111" s="24"/>
      <c r="P111" s="24"/>
      <c r="Q111" s="98" t="str">
        <f t="shared" si="35"/>
        <v/>
      </c>
      <c r="R111" s="124"/>
      <c r="S111" s="114" t="str">
        <f t="shared" si="26"/>
        <v/>
      </c>
      <c r="T111" s="121"/>
      <c r="U111" s="119"/>
      <c r="V111" s="400"/>
      <c r="W111" s="115"/>
      <c r="X111" s="115"/>
      <c r="Y111" s="121"/>
      <c r="Z111" s="114" t="str">
        <f t="shared" si="22"/>
        <v/>
      </c>
      <c r="AA111" s="114" t="str">
        <f t="shared" si="28"/>
        <v/>
      </c>
      <c r="AB111" s="182"/>
      <c r="AC111" s="255"/>
      <c r="AD111" s="255"/>
      <c r="AE111" s="255"/>
      <c r="AF111" s="255"/>
      <c r="AG111" s="255"/>
      <c r="AH111" s="255"/>
      <c r="AI111" s="255"/>
      <c r="AJ111" s="255"/>
      <c r="AK111" s="255"/>
      <c r="AL111" s="255"/>
      <c r="AM111" s="255"/>
      <c r="AN111" s="255"/>
      <c r="AO111" s="255"/>
      <c r="AP111" s="112"/>
      <c r="AQ111" s="112"/>
      <c r="AR111" s="112" t="str">
        <f t="shared" si="23"/>
        <v/>
      </c>
      <c r="AS111" s="112" t="str">
        <f t="shared" si="23"/>
        <v/>
      </c>
      <c r="AT111" s="4" t="str">
        <f t="shared" si="24"/>
        <v/>
      </c>
      <c r="AV111" s="25" t="str">
        <f t="shared" si="36"/>
        <v/>
      </c>
      <c r="AW111" s="25"/>
      <c r="AY111" s="102" t="str">
        <f t="shared" si="25"/>
        <v/>
      </c>
    </row>
    <row r="112" spans="2:53" ht="12.75">
      <c r="B112" s="18" t="str">
        <f t="shared" si="27"/>
        <v/>
      </c>
      <c r="C112" s="4"/>
      <c r="D112" s="4"/>
      <c r="E112" s="4"/>
      <c r="G112" s="4" t="str">
        <f t="shared" si="32"/>
        <v/>
      </c>
      <c r="H112" s="97" t="str">
        <f t="shared" si="30"/>
        <v/>
      </c>
      <c r="I112" s="4" t="str">
        <f t="shared" si="33"/>
        <v/>
      </c>
      <c r="J112" s="4" t="str">
        <f t="shared" si="34"/>
        <v/>
      </c>
      <c r="K112" s="4"/>
      <c r="L112" s="4"/>
      <c r="M112" s="68"/>
      <c r="N112" s="70"/>
      <c r="O112" s="24"/>
      <c r="P112" s="24"/>
      <c r="Q112" s="98" t="str">
        <f t="shared" si="35"/>
        <v/>
      </c>
      <c r="R112" s="124"/>
      <c r="S112" s="114" t="str">
        <f t="shared" si="26"/>
        <v/>
      </c>
      <c r="T112" s="121"/>
      <c r="U112" s="119"/>
      <c r="V112" s="400"/>
      <c r="W112" s="115"/>
      <c r="X112" s="115"/>
      <c r="Y112" s="121"/>
      <c r="Z112" s="114" t="str">
        <f t="shared" si="22"/>
        <v/>
      </c>
      <c r="AA112" s="114" t="str">
        <f t="shared" si="28"/>
        <v/>
      </c>
      <c r="AB112" s="182"/>
      <c r="AC112" s="255"/>
      <c r="AD112" s="255"/>
      <c r="AE112" s="255"/>
      <c r="AF112" s="255"/>
      <c r="AG112" s="255"/>
      <c r="AH112" s="255"/>
      <c r="AI112" s="255"/>
      <c r="AJ112" s="255"/>
      <c r="AK112" s="255"/>
      <c r="AL112" s="255"/>
      <c r="AM112" s="255"/>
      <c r="AN112" s="255"/>
      <c r="AO112" s="255"/>
      <c r="AP112" s="112"/>
      <c r="AQ112" s="112"/>
      <c r="AR112" s="112" t="str">
        <f t="shared" si="23"/>
        <v/>
      </c>
      <c r="AS112" s="112" t="str">
        <f t="shared" si="23"/>
        <v/>
      </c>
      <c r="AT112" s="4" t="str">
        <f t="shared" si="24"/>
        <v/>
      </c>
      <c r="AV112" s="25" t="str">
        <f t="shared" si="36"/>
        <v/>
      </c>
      <c r="AW112" s="25"/>
      <c r="AY112" s="102" t="str">
        <f t="shared" si="25"/>
        <v/>
      </c>
    </row>
    <row r="113" spans="2:51" ht="12.75">
      <c r="B113" s="18" t="str">
        <f t="shared" si="27"/>
        <v/>
      </c>
      <c r="C113" s="4"/>
      <c r="D113" s="4"/>
      <c r="E113" s="4"/>
      <c r="G113" s="4" t="str">
        <f t="shared" si="32"/>
        <v/>
      </c>
      <c r="H113" s="97" t="str">
        <f t="shared" si="30"/>
        <v/>
      </c>
      <c r="I113" s="4" t="str">
        <f t="shared" si="33"/>
        <v/>
      </c>
      <c r="J113" s="4" t="str">
        <f t="shared" si="34"/>
        <v/>
      </c>
      <c r="K113" s="4"/>
      <c r="L113" s="4"/>
      <c r="M113" s="68"/>
      <c r="N113" s="70"/>
      <c r="O113" s="24"/>
      <c r="P113" s="24"/>
      <c r="Q113" s="98" t="str">
        <f t="shared" si="35"/>
        <v/>
      </c>
      <c r="R113" s="124"/>
      <c r="S113" s="114" t="str">
        <f t="shared" si="26"/>
        <v/>
      </c>
      <c r="T113" s="121"/>
      <c r="U113" s="119"/>
      <c r="V113" s="400"/>
      <c r="W113" s="115"/>
      <c r="X113" s="115"/>
      <c r="Y113" s="121"/>
      <c r="Z113" s="114" t="str">
        <f t="shared" si="22"/>
        <v/>
      </c>
      <c r="AA113" s="114" t="str">
        <f t="shared" si="28"/>
        <v/>
      </c>
      <c r="AB113" s="182"/>
      <c r="AC113" s="255"/>
      <c r="AD113" s="255"/>
      <c r="AE113" s="255"/>
      <c r="AF113" s="255"/>
      <c r="AG113" s="255"/>
      <c r="AH113" s="255"/>
      <c r="AI113" s="255"/>
      <c r="AJ113" s="255"/>
      <c r="AK113" s="255"/>
      <c r="AL113" s="255"/>
      <c r="AM113" s="255"/>
      <c r="AN113" s="255"/>
      <c r="AO113" s="255"/>
      <c r="AP113" s="112"/>
      <c r="AQ113" s="112"/>
      <c r="AR113" s="112" t="str">
        <f t="shared" si="23"/>
        <v/>
      </c>
      <c r="AS113" s="112" t="str">
        <f t="shared" si="23"/>
        <v/>
      </c>
      <c r="AT113" s="4" t="str">
        <f t="shared" si="24"/>
        <v/>
      </c>
      <c r="AV113" s="25" t="str">
        <f t="shared" si="36"/>
        <v/>
      </c>
      <c r="AW113" s="25"/>
      <c r="AY113" s="102" t="str">
        <f t="shared" si="25"/>
        <v/>
      </c>
    </row>
    <row r="114" spans="2:51" ht="12.75">
      <c r="B114" s="18" t="str">
        <f t="shared" si="27"/>
        <v/>
      </c>
      <c r="C114" s="4"/>
      <c r="D114" s="4"/>
      <c r="E114" s="4"/>
      <c r="G114" s="4" t="str">
        <f t="shared" si="32"/>
        <v/>
      </c>
      <c r="H114" s="97" t="str">
        <f t="shared" si="30"/>
        <v/>
      </c>
      <c r="I114" s="4" t="str">
        <f t="shared" si="33"/>
        <v/>
      </c>
      <c r="J114" s="4" t="str">
        <f t="shared" si="34"/>
        <v/>
      </c>
      <c r="K114" s="4"/>
      <c r="L114" s="4"/>
      <c r="M114" s="68"/>
      <c r="N114" s="70"/>
      <c r="O114" s="24"/>
      <c r="P114" s="24"/>
      <c r="Q114" s="98" t="str">
        <f t="shared" si="35"/>
        <v/>
      </c>
      <c r="R114" s="124"/>
      <c r="S114" s="114" t="str">
        <f t="shared" si="26"/>
        <v/>
      </c>
      <c r="T114" s="121"/>
      <c r="U114" s="119"/>
      <c r="V114" s="400"/>
      <c r="W114" s="115"/>
      <c r="X114" s="115"/>
      <c r="Y114" s="121"/>
      <c r="Z114" s="114" t="str">
        <f t="shared" si="22"/>
        <v/>
      </c>
      <c r="AA114" s="114" t="str">
        <f t="shared" si="28"/>
        <v/>
      </c>
      <c r="AB114" s="182"/>
      <c r="AC114" s="255"/>
      <c r="AD114" s="255"/>
      <c r="AE114" s="255"/>
      <c r="AF114" s="255"/>
      <c r="AG114" s="255"/>
      <c r="AH114" s="255"/>
      <c r="AI114" s="255"/>
      <c r="AJ114" s="255"/>
      <c r="AK114" s="255"/>
      <c r="AL114" s="255"/>
      <c r="AM114" s="255"/>
      <c r="AN114" s="255"/>
      <c r="AO114" s="255"/>
      <c r="AP114" s="112"/>
      <c r="AQ114" s="112"/>
      <c r="AR114" s="112" t="str">
        <f t="shared" si="23"/>
        <v/>
      </c>
      <c r="AS114" s="112" t="str">
        <f t="shared" si="23"/>
        <v/>
      </c>
      <c r="AT114" s="4" t="str">
        <f t="shared" si="24"/>
        <v/>
      </c>
      <c r="AV114" s="25" t="str">
        <f t="shared" si="36"/>
        <v/>
      </c>
      <c r="AW114" s="25"/>
      <c r="AY114" s="102" t="str">
        <f t="shared" si="25"/>
        <v/>
      </c>
    </row>
    <row r="115" spans="2:51" ht="12.75">
      <c r="B115" s="18" t="str">
        <f t="shared" si="27"/>
        <v/>
      </c>
      <c r="C115" s="4"/>
      <c r="D115" s="4"/>
      <c r="E115" s="4"/>
      <c r="G115" s="4" t="str">
        <f t="shared" si="32"/>
        <v/>
      </c>
      <c r="H115" s="97" t="str">
        <f t="shared" si="30"/>
        <v/>
      </c>
      <c r="I115" s="4" t="str">
        <f t="shared" si="33"/>
        <v/>
      </c>
      <c r="J115" s="4" t="str">
        <f t="shared" si="34"/>
        <v/>
      </c>
      <c r="K115" s="4"/>
      <c r="L115" s="4"/>
      <c r="M115" s="68"/>
      <c r="N115" s="70"/>
      <c r="O115" s="24"/>
      <c r="P115" s="24"/>
      <c r="Q115" s="98" t="str">
        <f t="shared" si="35"/>
        <v/>
      </c>
      <c r="R115" s="124"/>
      <c r="S115" s="114" t="str">
        <f t="shared" si="26"/>
        <v/>
      </c>
      <c r="T115" s="121"/>
      <c r="U115" s="119"/>
      <c r="V115" s="400"/>
      <c r="W115" s="115"/>
      <c r="X115" s="115"/>
      <c r="Y115" s="121"/>
      <c r="Z115" s="114" t="str">
        <f t="shared" si="22"/>
        <v/>
      </c>
      <c r="AA115" s="114" t="str">
        <f t="shared" si="28"/>
        <v/>
      </c>
      <c r="AB115" s="182"/>
      <c r="AC115" s="255"/>
      <c r="AD115" s="255"/>
      <c r="AE115" s="255"/>
      <c r="AF115" s="255"/>
      <c r="AG115" s="255"/>
      <c r="AH115" s="255"/>
      <c r="AI115" s="255"/>
      <c r="AJ115" s="255"/>
      <c r="AK115" s="255"/>
      <c r="AL115" s="255"/>
      <c r="AM115" s="255"/>
      <c r="AN115" s="255"/>
      <c r="AO115" s="255"/>
      <c r="AP115" s="112"/>
      <c r="AQ115" s="112"/>
      <c r="AR115" s="112" t="str">
        <f t="shared" si="23"/>
        <v/>
      </c>
      <c r="AS115" s="112" t="str">
        <f t="shared" si="23"/>
        <v/>
      </c>
      <c r="AT115" s="4" t="str">
        <f t="shared" si="24"/>
        <v/>
      </c>
      <c r="AV115" s="25" t="str">
        <f t="shared" si="36"/>
        <v/>
      </c>
      <c r="AW115" s="25"/>
      <c r="AY115" s="102" t="str">
        <f t="shared" si="25"/>
        <v/>
      </c>
    </row>
    <row r="116" spans="2:51">
      <c r="AT116" s="3" t="str">
        <f t="shared" si="24"/>
        <v/>
      </c>
      <c r="AV116" s="26"/>
      <c r="AW116" s="25"/>
      <c r="AY116" s="102" t="str">
        <f t="shared" si="25"/>
        <v/>
      </c>
    </row>
    <row r="117" spans="2:51">
      <c r="B117" s="10" t="s">
        <v>23</v>
      </c>
      <c r="AV117" s="26"/>
      <c r="AW117" s="25"/>
    </row>
    <row r="118" spans="2:51">
      <c r="B118" s="16" t="s">
        <v>17</v>
      </c>
      <c r="C118" s="20" t="str">
        <f>+"By"&amp;D120</f>
        <v>ByExpGroupCode</v>
      </c>
      <c r="D118" s="21" t="str">
        <f>SUBSTITUTE(SUBSTITUTE(SUBSTITUTE(SUBSTITUTE(SUBSTITUTE(SUBSTITUTE(SUBSTITUTE(C118," ",""),".",""),"&amp;",""),"(",""),")",""),",",""),"/","")&amp;"_"&amp;TRIM(TEXT(C7,"###"))</f>
        <v>ByExpGroupCode_9123</v>
      </c>
      <c r="E118" s="7"/>
      <c r="S118" s="219" t="s">
        <v>747</v>
      </c>
      <c r="AV118" s="25" t="str">
        <f>+" CONSTRAINT ["&amp;D118&amp;"] PRIMARY KEY NONCLUSTERED "</f>
        <v xml:space="preserve"> CONSTRAINT [ByExpGroupCode_9123]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7">IFERROR(INDEX($G$16:$G$115,C120),"")</f>
        <v>ExpGroupCode</v>
      </c>
      <c r="E120" s="9" t="s">
        <v>5</v>
      </c>
      <c r="G120" s="4" t="str">
        <f>CHAR(34)&amp;D120&amp;" LIKE "&amp;H120&amp;"%{0}%"&amp;H120&amp;CHAR(34)&amp;","</f>
        <v>"ExpGroupCode LIKE '%{0}%'",</v>
      </c>
      <c r="H120" s="3" t="str">
        <f>IF(IFERROR(INDEX($I$16:$I$115,C120),"")="varchar","'","")</f>
        <v>'</v>
      </c>
      <c r="S120" s="218" t="str">
        <f ca="1">RIGHT(T2,1)&amp;V3&amp;MID(T2,2,1)&amp;V3&amp;MID(T2,5,1)&amp;LEFT(T2,1)&amp;C7</f>
        <v>pxnE9123</v>
      </c>
      <c r="T120" s="218" t="str">
        <f>+C8</f>
        <v>ExpensesGroup</v>
      </c>
      <c r="U120" s="218" t="str">
        <f>+D120</f>
        <v>ExpGroupCode</v>
      </c>
      <c r="V120" s="182" t="str">
        <f>+C10</f>
        <v>aa1becd3-6e72-4693-a446-7db968de6eda</v>
      </c>
      <c r="AV120" s="25" t="str">
        <f t="shared" ref="AV120:AV126" si="38">+IF(D120="","","          ["&amp;D120&amp;"] "&amp;IF(TRIM(E120)="Ascending","ASC","DES")&amp;IF(D121="","",","))</f>
        <v xml:space="preserve">          [ExpGroupCode] ASC</v>
      </c>
      <c r="AW120" s="26"/>
    </row>
    <row r="121" spans="2:51">
      <c r="B121" s="18" t="str">
        <f>IF(C121=0,"",+B120+1)</f>
        <v/>
      </c>
      <c r="C121" s="9"/>
      <c r="D121" s="19" t="str">
        <f t="shared" si="37"/>
        <v/>
      </c>
      <c r="E121" s="9"/>
      <c r="G121" s="4"/>
      <c r="AV121" s="25" t="str">
        <f t="shared" si="38"/>
        <v/>
      </c>
      <c r="AW121" s="26"/>
    </row>
    <row r="122" spans="2:51">
      <c r="B122" s="18" t="str">
        <f t="shared" ref="B122:B127" si="39">IF(C122=0,"",+B121+1)</f>
        <v/>
      </c>
      <c r="C122" s="9"/>
      <c r="D122" s="19" t="str">
        <f t="shared" si="37"/>
        <v/>
      </c>
      <c r="E122" s="9"/>
      <c r="G122" s="4"/>
      <c r="S122" s="223" t="s">
        <v>449</v>
      </c>
      <c r="AV122" s="25" t="str">
        <f t="shared" si="38"/>
        <v/>
      </c>
      <c r="AW122" s="26"/>
    </row>
    <row r="123" spans="2:51">
      <c r="B123" s="18" t="str">
        <f t="shared" si="39"/>
        <v/>
      </c>
      <c r="C123" s="9"/>
      <c r="D123" s="19" t="str">
        <f t="shared" si="37"/>
        <v/>
      </c>
      <c r="E123" s="9"/>
      <c r="G123" s="4"/>
      <c r="S123" s="516" t="s">
        <v>310</v>
      </c>
      <c r="T123" s="516" t="s">
        <v>664</v>
      </c>
      <c r="U123" s="516" t="s">
        <v>363</v>
      </c>
      <c r="V123" s="516" t="s">
        <v>354</v>
      </c>
      <c r="W123" s="516" t="s">
        <v>663</v>
      </c>
      <c r="X123" s="516" t="s">
        <v>356</v>
      </c>
      <c r="Y123" s="516" t="s">
        <v>396</v>
      </c>
      <c r="Z123" s="516" t="s">
        <v>366</v>
      </c>
      <c r="AV123" s="25" t="str">
        <f t="shared" si="38"/>
        <v/>
      </c>
      <c r="AW123" s="26"/>
    </row>
    <row r="124" spans="2:51">
      <c r="B124" s="18" t="str">
        <f t="shared" si="39"/>
        <v/>
      </c>
      <c r="C124" s="9"/>
      <c r="D124" s="19" t="str">
        <f t="shared" si="37"/>
        <v/>
      </c>
      <c r="E124" s="9"/>
      <c r="G124" s="4"/>
      <c r="S124" s="182" t="s">
        <v>4463</v>
      </c>
      <c r="T124" s="182" t="s">
        <v>3936</v>
      </c>
      <c r="U124" s="182" t="str">
        <f>+E8</f>
        <v>Group of Expenses (Fleet Card,Medical,Travel&amp;Entertainment)</v>
      </c>
      <c r="V124" s="182" t="s">
        <v>3494</v>
      </c>
      <c r="W124" s="182" t="s">
        <v>2201</v>
      </c>
      <c r="X124" s="182" t="str">
        <f ca="1">"./"&amp;V2</f>
        <v>./PXNE9123.html</v>
      </c>
      <c r="Y124" s="182" t="str">
        <f ca="1">+S120</f>
        <v>pxnE9123</v>
      </c>
      <c r="Z124" s="218" t="s">
        <v>4464</v>
      </c>
      <c r="AV124" s="25" t="str">
        <f t="shared" si="38"/>
        <v/>
      </c>
      <c r="AW124" s="26"/>
    </row>
    <row r="125" spans="2:51">
      <c r="B125" s="18" t="str">
        <f t="shared" si="39"/>
        <v/>
      </c>
      <c r="C125" s="9"/>
      <c r="D125" s="19" t="str">
        <f t="shared" si="37"/>
        <v/>
      </c>
      <c r="E125" s="9"/>
      <c r="G125" s="4"/>
      <c r="AV125" s="25" t="str">
        <f t="shared" si="38"/>
        <v/>
      </c>
      <c r="AW125" s="26"/>
    </row>
    <row r="126" spans="2:51">
      <c r="B126" s="18" t="str">
        <f t="shared" si="39"/>
        <v/>
      </c>
      <c r="C126" s="9"/>
      <c r="D126" s="19" t="str">
        <f t="shared" si="37"/>
        <v/>
      </c>
      <c r="E126" s="9"/>
      <c r="G126" s="4"/>
      <c r="AV126" s="25" t="str">
        <f t="shared" si="38"/>
        <v/>
      </c>
      <c r="AW126" s="26"/>
    </row>
    <row r="127" spans="2:51">
      <c r="B127" s="18" t="str">
        <f t="shared" si="39"/>
        <v/>
      </c>
      <c r="C127" s="17"/>
      <c r="D127" s="19" t="str">
        <f t="shared" si="37"/>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"aa1becd3-6e72-4693-a446-7db968de6eda",</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"ExpensesGroup",</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"Group of Expenses (Fleet Card,Medical,Travel&amp;Entertainment)",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["ExpGroupCode"],</v>
      </c>
      <c r="C137" s="102"/>
      <c r="D137" s="102"/>
      <c r="E137" s="102"/>
      <c r="F137" s="102"/>
      <c r="G137" s="102"/>
      <c r="H137" s="102"/>
      <c r="I137" s="102"/>
      <c r="J137" s="102"/>
      <c r="K137" s="102"/>
      <c r="L137" s="102"/>
      <c r="M137" s="102"/>
    </row>
    <row r="138" spans="2:49">
      <c r="B138" s="211" t="str">
        <f>REPT(" ",6)&amp;CHAR(34)&amp;"QueryStr"&amp;CHAR(34)&amp;": "&amp;G120</f>
        <v xml:space="preserve">      "QueryStr": "ExpGroupCode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phoneticPr fontId="62" type="noConversion"/>
  <dataValidations count="4">
    <dataValidation type="list" allowBlank="1" showInputMessage="1" showErrorMessage="1" sqref="AB16:AB115" xr:uid="{3067C362-F1B1-4E0C-8810-09C2003E7D95}">
      <formula1>aEditorType</formula1>
    </dataValidation>
    <dataValidation type="list" showInputMessage="1" showErrorMessage="1" sqref="V16:V115" xr:uid="{8CC3BB6E-5DC7-4FB5-9797-1B01723A3E9E}">
      <formula1>aFormat</formula1>
    </dataValidation>
    <dataValidation type="list" showInputMessage="1" showErrorMessage="1" sqref="U16:U115" xr:uid="{94B6E333-E9EF-433A-A71B-599874475FB0}">
      <formula1>aDataType</formula1>
    </dataValidation>
    <dataValidation type="list" showInputMessage="1" showErrorMessage="1" sqref="W16:X115 X2 V6:V7 AL11:AL12 T7 X6" xr:uid="{5BD65CDE-2AAE-4913-A382-14974362C2CE}">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FBC081E-704B-495F-BE38-87254E8D174C}">
          <x14:formula1>
            <xm:f>Variables!$G$17:$G$22</xm:f>
          </x14:formula1>
          <xm:sqref>T8:T10</xm:sqref>
        </x14:dataValidation>
        <x14:dataValidation type="list" allowBlank="1" showInputMessage="1" showErrorMessage="1" xr:uid="{5F979248-9298-472E-ADF2-FCFE4FE77D7D}">
          <x14:formula1>
            <xm:f>Variables!$G$12:$G$14</xm:f>
          </x14:formula1>
          <xm:sqref>AA16:AA115</xm:sqref>
        </x14:dataValidation>
        <x14:dataValidation type="list" allowBlank="1" showInputMessage="1" showErrorMessage="1" xr:uid="{0A46AA9F-91EA-4E43-9BE2-9EA7C3378B15}">
          <x14:formula1>
            <xm:f>Variables!$G$6:$G$8</xm:f>
          </x14:formula1>
          <xm:sqref>T5</xm:sqref>
        </x14:dataValidation>
        <x14:dataValidation type="list" allowBlank="1" showInputMessage="1" showErrorMessage="1" xr:uid="{0BC88951-6060-4094-829C-7B61C1EE3A21}">
          <x14:formula1>
            <xm:f>Variables!$I$28:$I$35</xm:f>
          </x14:formula1>
          <xm:sqref>T6</xm:sqref>
        </x14:dataValidation>
        <x14:dataValidation type="list" allowBlank="1" showInputMessage="1" showErrorMessage="1" xr:uid="{F48D6461-4D3C-48B5-8CC7-E1D781F145CE}">
          <x14:formula1>
            <xm:f>Variables!$E$17:$E$22</xm:f>
          </x14:formula1>
          <xm:sqref>C6</xm:sqref>
        </x14:dataValidation>
        <x14:dataValidation type="list" allowBlank="1" showInputMessage="1" showErrorMessage="1" xr:uid="{53245E2C-0795-475E-B189-92684A2C784E}">
          <x14:formula1>
            <xm:f>Variables!$B$22:$B$25</xm:f>
          </x14:formula1>
          <xm:sqref>E6</xm:sqref>
        </x14:dataValidation>
        <x14:dataValidation type="list" allowBlank="1" showInputMessage="1" showErrorMessage="1" xr:uid="{20491AC8-756D-4460-917D-0F40026E1C34}">
          <x14:formula1>
            <xm:f>Variables!G$38:G$45</xm:f>
          </x14:formula1>
          <xm:sqref>X5</xm:sqref>
        </x14:dataValidation>
        <x14:dataValidation type="list" allowBlank="1" showInputMessage="1" showErrorMessage="1" xr:uid="{20667DB5-18D5-4334-B660-6124F46374D1}">
          <x14:formula1>
            <xm:f>Variables!E$28:E$34</xm:f>
          </x14:formula1>
          <xm:sqref>AM16:AM115</xm:sqref>
        </x14:dataValidation>
        <x14:dataValidation type="list" allowBlank="1" showInputMessage="1" showErrorMessage="1" xr:uid="{A33E33F1-6353-482F-8832-274CBC3C52F4}">
          <x14:formula1>
            <xm:f>Variables!E$28:E$34</xm:f>
          </x14:formula1>
          <xm:sqref>AJ16:AJ115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8112-F516-4CEA-8DDC-12EFB73D06FE}">
  <sheetPr codeName="Sheet38">
    <tabColor rgb="FFFFC000"/>
  </sheetPr>
  <dimension ref="B1:AY174"/>
  <sheetViews>
    <sheetView showGridLines="0" workbookViewId="0">
      <pane xSplit="6" ySplit="15" topLeftCell="M107" activePane="bottomRight" state="frozen"/>
      <selection pane="topRight" activeCell="G1" sqref="G1"/>
      <selection pane="bottomLeft" activeCell="A16" sqref="A16"/>
      <selection pane="bottomRight" activeCell="X130" sqref="X130"/>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3.2851562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7.4257812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ExpensesSubGroup</v>
      </c>
      <c r="U2" s="197" t="s">
        <v>718</v>
      </c>
      <c r="V2" s="183" t="str">
        <f ca="1">UPPER(RIGHT(T2,1)&amp;V3&amp;MID(T2,2,1)&amp;V3&amp;MID(T2,5,1)&amp;LEFT(T2,1)&amp;C7)&amp;".html"</f>
        <v>PXNE91231.html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"Sub Group of Expenses (Express way, Gasoline, etc.)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91231</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2126</v>
      </c>
      <c r="D8" s="167" t="s">
        <v>702</v>
      </c>
      <c r="E8" s="15" t="s">
        <v>4506</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2203</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ExpSubGroup,SubGropDesc,ExpGroupCode,ExpGroupDesc,NeedToRefunded,ExpAccCode,ExpAccDesc,Note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http://wikran-w10:8081/pythonLT/A75FCC75-8FB6-4460-B3F6-7070B4437930/f33e096c-036d-41dc-bf5b-c27be0e47581/all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8</v>
      </c>
      <c r="D14" s="3" t="s">
        <v>412</v>
      </c>
      <c r="E14" s="3">
        <f>+C14+15</f>
        <v>23</v>
      </c>
      <c r="G14" s="14" t="s">
        <v>22</v>
      </c>
      <c r="H14" s="107">
        <f>IF(IFERROR(FIND("varchar",E22),0)&gt;0,IF(D22&gt;8000,"max",D22),"")</f>
        <v>100</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[dbo].[ExpensesSubGroup](</v>
      </c>
      <c r="AW15" s="25"/>
      <c r="AY15" s="102" t="str">
        <f>+"CREATE TABLE "&amp;TRIM(C8)&amp;" ("</f>
        <v>CREATE TABLE ExpensesSubGroup (</v>
      </c>
    </row>
    <row r="16" spans="2:51" ht="12.75">
      <c r="B16" s="18">
        <f>IF(C16=0,"",1)</f>
        <v>1</v>
      </c>
      <c r="C16" s="4" t="s">
        <v>2124</v>
      </c>
      <c r="D16" s="4">
        <v>20</v>
      </c>
      <c r="E16" s="4" t="s">
        <v>11</v>
      </c>
      <c r="G16" s="4" t="str">
        <f t="shared" ref="G16:G32" si="0">SUBSTITUTE(SUBSTITUTE(SUBSTITUTE(SUBSTITUTE(SUBSTITUTE(SUBSTITUTE(SUBSTITUTE(SUBSTITUTE(SUBSTITUTE(C16," ",""),".",""),"#","No"),"%",""),"(",""),"*",""),"-",""),"/",""),")","")</f>
        <v>ExpSubGroup</v>
      </c>
      <c r="H16" s="97">
        <f t="shared" ref="H16:H21" si="1">IF(IFERROR(FIND("varchar",E16),0)&gt;0,IF(D16&gt;8000,"max",D16),"")</f>
        <v>20</v>
      </c>
      <c r="I16" s="4" t="str">
        <f t="shared" ref="I16:I45" si="2">IF(E16=0,"",+E16)</f>
        <v>varchar</v>
      </c>
      <c r="J16" s="4" t="str">
        <f t="shared" ref="J16:J45" si="3">IF(C16=0,"",(IF(ISERROR(VLOOKUP(G16,$D$120:$D$127,1,FALSE)),""," NOT")&amp;" NULL"))</f>
        <v xml:space="preserve"> NOT NULL</v>
      </c>
      <c r="K16" s="114" t="s">
        <v>2202</v>
      </c>
      <c r="L16" s="4"/>
      <c r="M16" s="68">
        <v>1</v>
      </c>
      <c r="N16" s="70"/>
      <c r="O16" s="24"/>
      <c r="P16" s="24"/>
      <c r="Q16" s="98">
        <f t="shared" ref="Q16:Q45" si="4">IF(M16=0,"",ROW())</f>
        <v>16</v>
      </c>
      <c r="R16" s="124"/>
      <c r="S16" s="114" t="str">
        <f>IF(K16=0,"",K16)</f>
        <v>Expenses Sub Group</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ExpSubGroup,</v>
      </c>
      <c r="AV16" s="25" t="str">
        <f t="shared" ref="AV16:AV35" si="8">IF(G16="","",+"          ["&amp;TRIM(G16)&amp;"] ["&amp;TRIM(I16)&amp;"]"&amp;IF(H16="","","("&amp;H16&amp;")")&amp;" "&amp;TRIM(J16)&amp;IF(G17="","",","))</f>
        <v xml:space="preserve">          [ExpSubGroup] [varchar](20) NOT NULL,</v>
      </c>
      <c r="AW16" s="25"/>
      <c r="AY16" s="102" t="str">
        <f t="shared" ref="AY16:AY79" si="9">IF(G16="",IF(OR(AY15=");",AY15=""),"",");"),+"          "&amp;TRIM(G16)&amp;" "&amp;UPPER(TRIM(I16))&amp;IF(H16="",""," ("&amp;H16&amp;")")&amp;" "&amp;IF(TRIM(J16)="NOT NULL","PRIMARY KEY UNIQUE NOT NULL",TRIM(J16))&amp;IF(G17="","",","))</f>
        <v xml:space="preserve">          ExpSubGroup VARCHAR (20) PRIMARY KEY UNIQUE NOT NULL,</v>
      </c>
    </row>
    <row r="17" spans="2:51" ht="12.75">
      <c r="B17" s="18">
        <f>IF(C17=0,"",+B16+1)</f>
        <v>2</v>
      </c>
      <c r="C17" s="4" t="s">
        <v>2129</v>
      </c>
      <c r="D17" s="4">
        <v>100</v>
      </c>
      <c r="E17" s="4" t="s">
        <v>11</v>
      </c>
      <c r="G17" s="4" t="str">
        <f t="shared" si="0"/>
        <v>SubGropDesc</v>
      </c>
      <c r="H17" s="97">
        <f t="shared" si="1"/>
        <v>100</v>
      </c>
      <c r="I17" s="4" t="str">
        <f t="shared" si="2"/>
        <v>varchar</v>
      </c>
      <c r="J17" s="4" t="str">
        <f t="shared" si="3"/>
        <v xml:space="preserve"> NULL</v>
      </c>
      <c r="K17" s="114" t="s">
        <v>2206</v>
      </c>
      <c r="L17" s="4"/>
      <c r="M17" s="68">
        <v>2</v>
      </c>
      <c r="N17" s="70"/>
      <c r="O17" s="24"/>
      <c r="P17" s="24"/>
      <c r="Q17" s="98">
        <f t="shared" si="4"/>
        <v>17</v>
      </c>
      <c r="R17" s="124"/>
      <c r="S17" s="114" t="str">
        <f t="shared" ref="S17:S80" si="10">IF(K17=0,"",K17)</f>
        <v>Expenses Sub Desc</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SubGropDesc,</v>
      </c>
      <c r="AV17" s="25" t="str">
        <f t="shared" si="8"/>
        <v xml:space="preserve">          [SubGropDesc] [varchar](100) NULL,</v>
      </c>
      <c r="AW17" s="25"/>
      <c r="AY17" s="102" t="str">
        <f t="shared" si="9"/>
        <v xml:space="preserve">          SubGropDesc VARCHAR (100) NULL,</v>
      </c>
    </row>
    <row r="18" spans="2:51" ht="12.75">
      <c r="B18" s="18">
        <f t="shared" ref="B18:B81" si="11">IF(C18=0,"",+B17+1)</f>
        <v>3</v>
      </c>
      <c r="C18" s="4" t="s">
        <v>2137</v>
      </c>
      <c r="D18" s="4">
        <v>20</v>
      </c>
      <c r="E18" s="4" t="s">
        <v>11</v>
      </c>
      <c r="G18" s="4" t="str">
        <f t="shared" si="0"/>
        <v>ExpGroupCode</v>
      </c>
      <c r="H18" s="97">
        <f t="shared" si="1"/>
        <v>20</v>
      </c>
      <c r="I18" s="4" t="str">
        <f t="shared" si="2"/>
        <v>varchar</v>
      </c>
      <c r="J18" s="4" t="str">
        <f t="shared" si="3"/>
        <v xml:space="preserve"> NULL</v>
      </c>
      <c r="K18" s="114" t="s">
        <v>2207</v>
      </c>
      <c r="L18" s="4"/>
      <c r="M18" s="68">
        <v>3</v>
      </c>
      <c r="N18" s="70"/>
      <c r="O18" s="24"/>
      <c r="P18" s="24"/>
      <c r="Q18" s="98">
        <f t="shared" si="4"/>
        <v>18</v>
      </c>
      <c r="R18" s="124"/>
      <c r="S18" s="114" t="str">
        <f t="shared" si="10"/>
        <v>Exp Group Code</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ExpGroupCode,</v>
      </c>
      <c r="AV18" s="25" t="str">
        <f t="shared" si="8"/>
        <v xml:space="preserve">          [ExpGroupCode] [varchar](20) NULL,</v>
      </c>
      <c r="AW18" s="25"/>
      <c r="AY18" s="102" t="str">
        <f t="shared" si="9"/>
        <v xml:space="preserve">          ExpGroupCode VARCHAR (20) NULL,</v>
      </c>
    </row>
    <row r="19" spans="2:51" ht="12.75">
      <c r="B19" s="18">
        <f t="shared" si="11"/>
        <v>4</v>
      </c>
      <c r="C19" s="4" t="s">
        <v>2103</v>
      </c>
      <c r="D19" s="4">
        <v>100</v>
      </c>
      <c r="E19" s="4" t="s">
        <v>11</v>
      </c>
      <c r="G19" s="4" t="str">
        <f t="shared" si="0"/>
        <v>ExpGroupDesc</v>
      </c>
      <c r="H19" s="97">
        <f t="shared" si="1"/>
        <v>100</v>
      </c>
      <c r="I19" s="4" t="str">
        <f t="shared" si="2"/>
        <v>varchar</v>
      </c>
      <c r="J19" s="4" t="str">
        <f t="shared" si="3"/>
        <v xml:space="preserve"> NULL</v>
      </c>
      <c r="K19" s="114" t="s">
        <v>2208</v>
      </c>
      <c r="L19" s="4"/>
      <c r="M19" s="68">
        <v>4</v>
      </c>
      <c r="N19" s="70"/>
      <c r="O19" s="24"/>
      <c r="P19" s="24"/>
      <c r="Q19" s="98">
        <f t="shared" si="4"/>
        <v>19</v>
      </c>
      <c r="R19" s="124"/>
      <c r="S19" s="114" t="str">
        <f t="shared" si="10"/>
        <v>Exp Group Desc</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ExpGroupDesc,</v>
      </c>
      <c r="AV19" s="25" t="str">
        <f t="shared" si="8"/>
        <v xml:space="preserve">          [ExpGroupDesc] [varchar](100) NULL,</v>
      </c>
      <c r="AW19" s="25"/>
      <c r="AY19" s="102" t="str">
        <f t="shared" si="9"/>
        <v xml:space="preserve">          ExpGroupDesc VARCHAR (100) NULL,</v>
      </c>
    </row>
    <row r="20" spans="2:51" ht="12.75">
      <c r="B20" s="18">
        <f t="shared" si="11"/>
        <v>5</v>
      </c>
      <c r="C20" s="4" t="s">
        <v>2133</v>
      </c>
      <c r="D20" s="4"/>
      <c r="E20" s="4" t="s">
        <v>375</v>
      </c>
      <c r="G20" s="4" t="str">
        <f t="shared" si="0"/>
        <v>NeedToRefunded</v>
      </c>
      <c r="H20" s="97" t="str">
        <f t="shared" si="1"/>
        <v/>
      </c>
      <c r="I20" s="4" t="str">
        <f t="shared" si="2"/>
        <v>bit</v>
      </c>
      <c r="J20" s="4" t="str">
        <f t="shared" si="3"/>
        <v xml:space="preserve"> NULL</v>
      </c>
      <c r="K20" s="114" t="s">
        <v>2209</v>
      </c>
      <c r="L20" s="4"/>
      <c r="M20" s="68">
        <v>5</v>
      </c>
      <c r="N20" s="70"/>
      <c r="O20" s="24"/>
      <c r="P20" s="24"/>
      <c r="Q20" s="98">
        <f t="shared" si="4"/>
        <v>20</v>
      </c>
      <c r="R20" s="124"/>
      <c r="S20" s="114" t="str">
        <f t="shared" si="10"/>
        <v>Need To Refund</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NeedToRefunded,</v>
      </c>
      <c r="AV20" s="25" t="str">
        <f t="shared" si="8"/>
        <v xml:space="preserve">          [NeedToRefunded] [bit] NULL,</v>
      </c>
      <c r="AW20" s="25"/>
      <c r="AY20" s="102" t="str">
        <f t="shared" si="9"/>
        <v xml:space="preserve">          NeedToRefunded BIT NULL,</v>
      </c>
    </row>
    <row r="21" spans="2:51" ht="12.75">
      <c r="B21" s="18">
        <f t="shared" si="11"/>
        <v>6</v>
      </c>
      <c r="C21" s="4" t="s">
        <v>2122</v>
      </c>
      <c r="D21" s="4">
        <v>20</v>
      </c>
      <c r="E21" s="4" t="s">
        <v>11</v>
      </c>
      <c r="G21" s="4" t="str">
        <f t="shared" si="0"/>
        <v>ExpAccCode</v>
      </c>
      <c r="H21" s="97">
        <f t="shared" si="1"/>
        <v>20</v>
      </c>
      <c r="I21" s="4" t="str">
        <f t="shared" si="2"/>
        <v>varchar</v>
      </c>
      <c r="J21" s="4" t="str">
        <f t="shared" si="3"/>
        <v xml:space="preserve"> NULL</v>
      </c>
      <c r="K21" s="114" t="s">
        <v>2210</v>
      </c>
      <c r="L21" s="4"/>
      <c r="M21" s="68">
        <v>6</v>
      </c>
      <c r="N21" s="70"/>
      <c r="O21" s="24"/>
      <c r="P21" s="24"/>
      <c r="Q21" s="98">
        <f t="shared" si="4"/>
        <v>21</v>
      </c>
      <c r="R21" s="124"/>
      <c r="S21" s="114" t="str">
        <f t="shared" si="10"/>
        <v>Exp Account Code</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ExpAccCode,</v>
      </c>
      <c r="AV21" s="25" t="str">
        <f t="shared" si="8"/>
        <v xml:space="preserve">          [ExpAccCode] [varchar](20) NULL,</v>
      </c>
      <c r="AW21" s="25"/>
      <c r="AY21" s="102" t="str">
        <f t="shared" si="9"/>
        <v xml:space="preserve">          ExpAccCode VARCHAR (20) NULL,</v>
      </c>
    </row>
    <row r="22" spans="2:51" ht="12.75">
      <c r="B22" s="18">
        <f t="shared" si="11"/>
        <v>7</v>
      </c>
      <c r="C22" s="4" t="s">
        <v>2123</v>
      </c>
      <c r="D22" s="4">
        <v>100</v>
      </c>
      <c r="E22" s="4" t="s">
        <v>11</v>
      </c>
      <c r="G22" s="4" t="str">
        <f t="shared" si="0"/>
        <v>ExpAccDesc</v>
      </c>
      <c r="H22" s="97">
        <f>IF(IFERROR(FIND("varchar",E22),0)&gt;0,IF(D22&gt;8000,"max",D22),"")</f>
        <v>100</v>
      </c>
      <c r="I22" s="4" t="str">
        <f t="shared" si="2"/>
        <v>varchar</v>
      </c>
      <c r="J22" s="4" t="str">
        <f t="shared" si="3"/>
        <v xml:space="preserve"> NULL</v>
      </c>
      <c r="K22" s="114" t="s">
        <v>2211</v>
      </c>
      <c r="L22" s="4"/>
      <c r="M22" s="68">
        <v>7</v>
      </c>
      <c r="N22" s="70"/>
      <c r="O22" s="24"/>
      <c r="P22" s="24"/>
      <c r="Q22" s="98">
        <f t="shared" si="4"/>
        <v>22</v>
      </c>
      <c r="R22" s="124"/>
      <c r="S22" s="114" t="str">
        <f t="shared" si="10"/>
        <v>Exp Account Desc</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ExpAccDesc,</v>
      </c>
      <c r="AV22" s="25" t="str">
        <f t="shared" si="8"/>
        <v xml:space="preserve">          [ExpAccDesc] [varchar](100) NULL,</v>
      </c>
      <c r="AW22" s="25"/>
      <c r="AY22" s="102" t="str">
        <f t="shared" si="9"/>
        <v xml:space="preserve">          ExpAccDesc VARCHAR (100) NULL,</v>
      </c>
    </row>
    <row r="23" spans="2:51" ht="12.75">
      <c r="B23" s="18">
        <f t="shared" si="11"/>
        <v>8</v>
      </c>
      <c r="C23" s="4" t="s">
        <v>826</v>
      </c>
      <c r="D23" s="4">
        <v>3000</v>
      </c>
      <c r="E23" s="4" t="s">
        <v>11</v>
      </c>
      <c r="G23" s="4" t="str">
        <f t="shared" si="0"/>
        <v>Note</v>
      </c>
      <c r="H23" s="97">
        <f t="shared" ref="H23:H86" si="13">IF(IFERROR(FIND("varchar",E23),0)&gt;0,IF(D23&gt;8000,"max",D23),"")</f>
        <v>3000</v>
      </c>
      <c r="I23" s="4" t="str">
        <f t="shared" si="2"/>
        <v>varchar</v>
      </c>
      <c r="J23" s="4" t="str">
        <f t="shared" si="3"/>
        <v xml:space="preserve"> NULL</v>
      </c>
      <c r="K23" s="114" t="s">
        <v>826</v>
      </c>
      <c r="L23" s="4"/>
      <c r="M23" s="68">
        <v>8</v>
      </c>
      <c r="N23" s="70"/>
      <c r="O23" s="24"/>
      <c r="P23" s="24"/>
      <c r="Q23" s="98">
        <f t="shared" si="4"/>
        <v>23</v>
      </c>
      <c r="R23" s="124"/>
      <c r="S23" s="114" t="str">
        <f t="shared" si="10"/>
        <v>Note</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Note</v>
      </c>
      <c r="AV23" s="25" t="str">
        <f t="shared" si="8"/>
        <v xml:space="preserve">          [Note] [varchar](3000) NULL</v>
      </c>
      <c r="AW23" s="25"/>
      <c r="AY23" s="102" t="str">
        <f t="shared" si="9"/>
        <v xml:space="preserve">          Note VARCHAR (3000) NULL</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ByExpSubGroup</v>
      </c>
      <c r="D118" s="21" t="str">
        <f>SUBSTITUTE(SUBSTITUTE(SUBSTITUTE(SUBSTITUTE(SUBSTITUTE(SUBSTITUTE(SUBSTITUTE(C118," ",""),".",""),"&amp;",""),"(",""),")",""),",",""),"/","")&amp;"_"&amp;TRIM(TEXT(C7,"###"))</f>
        <v>ByExpSubGroup_91231</v>
      </c>
      <c r="E118" s="7"/>
      <c r="S118" s="219" t="s">
        <v>747</v>
      </c>
      <c r="AV118" s="25" t="str">
        <f>+" CONSTRAINT ["&amp;D118&amp;"] PRIMARY KEY NONCLUSTERED "</f>
        <v xml:space="preserve"> CONSTRAINT [ByExpSubGroup_91231]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5">IFERROR(INDEX($G$16:$G$115,C120),"")</f>
        <v>ExpSubGroup</v>
      </c>
      <c r="E120" s="9" t="s">
        <v>5</v>
      </c>
      <c r="G120" s="4" t="str">
        <f>CHAR(34)&amp;D120&amp;" LIKE "&amp;H120&amp;"%{0}%"&amp;H120&amp;CHAR(34)&amp;","</f>
        <v>"ExpSubGroup LIKE '%{0}%'",</v>
      </c>
      <c r="H120" s="3" t="str">
        <f>IF(IFERROR(INDEX($I$16:$I$115,C120),"")="varchar","'","")</f>
        <v>'</v>
      </c>
      <c r="S120" s="218" t="str">
        <f ca="1">RIGHT(T2,1)&amp;V3&amp;MID(T2,2,1)&amp;V3&amp;MID(T2,5,1)&amp;LEFT(T2,1)&amp;C7</f>
        <v>pxnE91231</v>
      </c>
      <c r="T120" s="218" t="str">
        <f>+C8</f>
        <v>ExpensesSubGroup</v>
      </c>
      <c r="U120" s="218" t="str">
        <f>+D120</f>
        <v>ExpSubGroup</v>
      </c>
      <c r="V120" s="182" t="str">
        <f>+C10</f>
        <v>f33e096c-036d-41dc-bf5b-c27be0e47581</v>
      </c>
      <c r="AV120" s="25" t="str">
        <f t="shared" ref="AV120:AV126" si="36">+IF(D120="","","          ["&amp;D120&amp;"] "&amp;IF(TRIM(E120)="Ascending","ASC","DES")&amp;IF(D121="","",","))</f>
        <v xml:space="preserve">          [ExpSubGroup]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4465</v>
      </c>
      <c r="T124" s="182" t="s">
        <v>3936</v>
      </c>
      <c r="U124" s="182" t="str">
        <f>+E8</f>
        <v>Sub Group of Expenses (Express way, Gasoline, etc.)</v>
      </c>
      <c r="V124" s="182" t="s">
        <v>3494</v>
      </c>
      <c r="W124" s="182" t="s">
        <v>2202</v>
      </c>
      <c r="X124" s="182" t="str">
        <f ca="1">"./"&amp;V2</f>
        <v>./PXNE91231.html</v>
      </c>
      <c r="Y124" s="182" t="str">
        <f ca="1">+S120</f>
        <v>pxnE91231</v>
      </c>
      <c r="Z124" s="218" t="s">
        <v>4464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"f33e096c-036d-41dc-bf5b-c27be0e47581",</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"ExpensesSubGroup",</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"Sub Group of Expenses (Express way, Gasoline, etc.)",</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"ExpSubGroup,SubGropDesc,ExpGroupCode,ExpGroupDesc,NeedToRefunded,ExpAccCode,ExpAccDesc,Note",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["ExpSubGroup"],</v>
      </c>
      <c r="C137" s="102"/>
      <c r="D137" s="102"/>
      <c r="E137" s="102"/>
      <c r="F137" s="102"/>
      <c r="G137" s="102"/>
      <c r="H137" s="102"/>
      <c r="I137" s="102"/>
      <c r="J137" s="102"/>
      <c r="K137" s="102"/>
      <c r="L137" s="102"/>
      <c r="M137" s="102"/>
    </row>
    <row r="138" spans="2:49">
      <c r="B138" s="211" t="str">
        <f>REPT(" ",6)&amp;CHAR(34)&amp;"QueryStr"&amp;CHAR(34)&amp;": "&amp;G120</f>
        <v xml:space="preserve">      "QueryStr": "ExpSubGroup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A5596FB9-670F-40A9-AD28-D2BF14B8E2BE}">
      <formula1>aEditorType</formula1>
    </dataValidation>
    <dataValidation type="list" showInputMessage="1" showErrorMessage="1" sqref="V16:V115" xr:uid="{CE8CCD60-78D9-4F16-ADF3-BA9F4AC83FB1}">
      <formula1>aFormat</formula1>
    </dataValidation>
    <dataValidation type="list" showInputMessage="1" showErrorMessage="1" sqref="U16:U115" xr:uid="{2FCAF0E5-03C2-438C-8514-DB8C5467E9D5}">
      <formula1>aDataType</formula1>
    </dataValidation>
    <dataValidation type="list" showInputMessage="1" showErrorMessage="1" sqref="W16:X115 X2 V6:V7 AL11:AL12 T7 X6" xr:uid="{1B8B01C7-4C7E-409B-A96C-E34757B2378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A0674DF5-2587-4E26-8A9F-059D5AAC82BA}">
          <x14:formula1>
            <xm:f>Variables!$G$17:$G$22</xm:f>
          </x14:formula1>
          <xm:sqref>T8:T10</xm:sqref>
        </x14:dataValidation>
        <x14:dataValidation type="list" allowBlank="1" showInputMessage="1" showErrorMessage="1" xr:uid="{EEC1BE10-D61D-4A35-9C0C-0345D66B2DE5}">
          <x14:formula1>
            <xm:f>Variables!$G$12:$G$14</xm:f>
          </x14:formula1>
          <xm:sqref>AA16:AA115</xm:sqref>
        </x14:dataValidation>
        <x14:dataValidation type="list" allowBlank="1" showInputMessage="1" showErrorMessage="1" xr:uid="{2249A8C6-FD8C-4AD4-B190-EF0D4485942B}">
          <x14:formula1>
            <xm:f>Variables!$G$6:$G$8</xm:f>
          </x14:formula1>
          <xm:sqref>T5</xm:sqref>
        </x14:dataValidation>
        <x14:dataValidation type="list" allowBlank="1" showInputMessage="1" showErrorMessage="1" xr:uid="{EE62FDED-92E8-46C4-802A-CB2212227F35}">
          <x14:formula1>
            <xm:f>Variables!$I$28:$I$35</xm:f>
          </x14:formula1>
          <xm:sqref>T6</xm:sqref>
        </x14:dataValidation>
        <x14:dataValidation type="list" allowBlank="1" showInputMessage="1" showErrorMessage="1" xr:uid="{22C46730-2061-4D54-81CA-C3B59B18C064}">
          <x14:formula1>
            <xm:f>Variables!$E$17:$E$22</xm:f>
          </x14:formula1>
          <xm:sqref>C6</xm:sqref>
        </x14:dataValidation>
        <x14:dataValidation type="list" allowBlank="1" showInputMessage="1" showErrorMessage="1" xr:uid="{A9615244-023E-4440-800F-B6BC14556092}">
          <x14:formula1>
            <xm:f>Variables!$B$22:$B$25</xm:f>
          </x14:formula1>
          <xm:sqref>E6</xm:sqref>
        </x14:dataValidation>
        <x14:dataValidation type="list" allowBlank="1" showInputMessage="1" showErrorMessage="1" xr:uid="{599B6316-9100-422B-A5A5-949D356499C0}">
          <x14:formula1>
            <xm:f>Variables!G$38:G$45</xm:f>
          </x14:formula1>
          <xm:sqref>X5</xm:sqref>
        </x14:dataValidation>
        <x14:dataValidation type="list" allowBlank="1" showInputMessage="1" showErrorMessage="1" xr:uid="{E994F93B-54B2-4661-B1E1-4AD563D14C76}">
          <x14:formula1>
            <xm:f>Variables!E$28:E$34</xm:f>
          </x14:formula1>
          <xm:sqref>AM16:AM115</xm:sqref>
        </x14:dataValidation>
        <x14:dataValidation type="list" allowBlank="1" showInputMessage="1" showErrorMessage="1" xr:uid="{362C47EF-DA9C-487F-8516-9AB6ABB9D9B6}">
          <x14:formula1>
            <xm:f>Variables!E$28:E$34</xm:f>
          </x14:formula1>
          <xm:sqref>AJ16:AJ115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9DF95-D535-477D-859C-1CFB80AFC4F0}">
  <sheetPr codeName="Sheet26">
    <tabColor rgb="FFFFC000"/>
  </sheetPr>
  <dimension ref="B1:AY174"/>
  <sheetViews>
    <sheetView showGridLines="0" workbookViewId="0">
      <pane xSplit="6" ySplit="15" topLeftCell="M114"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19.14062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9.28515625" style="110" bestFit="1" customWidth="1"/>
    <col min="29" max="29" width="11.85546875"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AccountChart</v>
      </c>
      <c r="U2" s="197" t="s">
        <v>718</v>
      </c>
      <c r="V2" s="183" t="str">
        <f ca="1">UPPER(RIGHT(T2,1)&amp;V3&amp;MID(T2,2,1)&amp;V3&amp;MID(T2,5,1)&amp;LEFT(T2,1)&amp;C7)&amp;".html"</f>
        <v>TCUA101.html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"Type of Expenses with Accounting Code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101</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1130</v>
      </c>
      <c r="D8" s="167" t="s">
        <v>702</v>
      </c>
      <c r="E8" s="15" t="s">
        <v>4502</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1131</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ACCCODE,TDESC,EDESC,ALTERACC,MAPPING,NOTE,EXPGroup,EXPDesc,Active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http://wikran-w10:8081/pythonLT/A75FCC75-8FB6-4460-B3F6-7070B4437930/95ee65ae-df03-46b0-85e0-980c511f4357/all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v>
      </c>
      <c r="D14" s="3" t="s">
        <v>412</v>
      </c>
      <c r="E14" s="3">
        <f>+C14+15</f>
        <v>24</v>
      </c>
      <c r="G14" s="14" t="s">
        <v>22</v>
      </c>
      <c r="H14" s="107">
        <f>IF(IFERROR(FIND("varchar",E22),0)&gt;0,IF(D22&gt;8000,"max",D22),"")</f>
        <v>20</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[dbo].[ACCOUNTCHART](</v>
      </c>
      <c r="AW15" s="25"/>
      <c r="AY15" s="102" t="str">
        <f>+"CREATE TABLE "&amp;TRIM(C8)&amp;" ("</f>
        <v>CREATE TABLE ACCOUNTCHART (</v>
      </c>
    </row>
    <row r="16" spans="2:51" ht="12.75">
      <c r="B16" s="18">
        <f>IF(C16=0,"",1)</f>
        <v>1</v>
      </c>
      <c r="C16" s="4" t="s">
        <v>1132</v>
      </c>
      <c r="D16" s="4">
        <v>15</v>
      </c>
      <c r="E16" s="4" t="s">
        <v>11</v>
      </c>
      <c r="G16" s="4" t="str">
        <f t="shared" ref="G16:G32" si="0">SUBSTITUTE(SUBSTITUTE(SUBSTITUTE(SUBSTITUTE(SUBSTITUTE(SUBSTITUTE(SUBSTITUTE(SUBSTITUTE(SUBSTITUTE(C16," ",""),".",""),"#","No"),"%",""),"(",""),"*",""),"-",""),"/",""),")","")</f>
        <v>ACCCODE</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1138</v>
      </c>
      <c r="L16" s="4"/>
      <c r="M16" s="68">
        <v>1</v>
      </c>
      <c r="N16" s="70"/>
      <c r="O16" s="24"/>
      <c r="P16" s="24"/>
      <c r="Q16" s="98">
        <f t="shared" ref="Q16:Q45" si="4">IF(M16=0,"",ROW())</f>
        <v>16</v>
      </c>
      <c r="R16" s="124"/>
      <c r="S16" s="114" t="str">
        <f>IF(K16=0,"",K16)</f>
        <v>Accounting Code</v>
      </c>
      <c r="T16" s="121"/>
      <c r="U16" s="119"/>
      <c r="V16" s="119"/>
      <c r="W16" s="115" t="s">
        <v>345</v>
      </c>
      <c r="X16" s="115"/>
      <c r="Y16" s="121">
        <v>100</v>
      </c>
      <c r="Z16" s="114" t="str">
        <f t="shared" ref="Z16:Z24" si="5">IF(M16&lt;9000,"","false")</f>
        <v/>
      </c>
      <c r="AA16" s="114" t="str">
        <f>IF($C$120=B16,"asc","")</f>
        <v>asc</v>
      </c>
      <c r="AB16" s="182"/>
      <c r="AC16" s="255"/>
      <c r="AD16" s="255"/>
      <c r="AE16" s="255"/>
      <c r="AF16" s="255"/>
      <c r="AG16" s="255"/>
      <c r="AH16" s="255"/>
      <c r="AI16" s="255"/>
      <c r="AJ16" s="255"/>
      <c r="AK16" s="255"/>
      <c r="AL16" s="255"/>
      <c r="AM16" s="255" t="s">
        <v>763</v>
      </c>
      <c r="AN16" s="255"/>
      <c r="AO16" s="255"/>
      <c r="AP16" s="112"/>
      <c r="AQ16" s="112"/>
      <c r="AR16" s="112" t="str">
        <f t="shared" ref="AR16:AS47" si="6">IF(O16=0,"",ROW())</f>
        <v/>
      </c>
      <c r="AS16" s="112" t="str">
        <f t="shared" si="6"/>
        <v/>
      </c>
      <c r="AT16" s="4" t="str">
        <f t="shared" ref="AT16:AT79" si="7">IF(C16="","",C16&amp;IF(B17="","",","))</f>
        <v>ACCCODE,</v>
      </c>
      <c r="AV16" s="25" t="str">
        <f t="shared" ref="AV16:AV35" si="8">IF(G16="","",+"          ["&amp;TRIM(G16)&amp;"] ["&amp;TRIM(I16)&amp;"]"&amp;IF(H16="","","("&amp;H16&amp;")")&amp;" "&amp;TRIM(J16)&amp;IF(G17="","",","))</f>
        <v xml:space="preserve">          [ACCCODE] [varchar](15) NOT NULL,</v>
      </c>
      <c r="AW16" s="25"/>
      <c r="AY16" s="102" t="str">
        <f t="shared" ref="AY16:AY79" si="9">IF(G16="",IF(OR(AY15=");",AY15=""),"",");"),+"          "&amp;TRIM(G16)&amp;" "&amp;UPPER(TRIM(I16))&amp;IF(H16="",""," ("&amp;H16&amp;")")&amp;" "&amp;IF(TRIM(J16)="NOT NULL","PRIMARY KEY UNIQUE NOT NULL",TRIM(J16))&amp;IF(G17="","",","))</f>
        <v xml:space="preserve">          ACCCODE VARCHAR (15) PRIMARY KEY UNIQUE NOT NULL,</v>
      </c>
    </row>
    <row r="17" spans="2:51" ht="12.75">
      <c r="B17" s="18">
        <f>IF(C17=0,"",+B16+1)</f>
        <v>2</v>
      </c>
      <c r="C17" s="4" t="s">
        <v>1136</v>
      </c>
      <c r="D17" s="4">
        <v>500</v>
      </c>
      <c r="E17" s="4" t="s">
        <v>11</v>
      </c>
      <c r="G17" s="4" t="str">
        <f t="shared" si="0"/>
        <v>TDESC</v>
      </c>
      <c r="H17" s="97">
        <f t="shared" si="1"/>
        <v>500</v>
      </c>
      <c r="I17" s="4" t="str">
        <f t="shared" si="2"/>
        <v>varchar</v>
      </c>
      <c r="J17" s="4" t="str">
        <f t="shared" si="3"/>
        <v xml:space="preserve"> NULL</v>
      </c>
      <c r="K17" s="114" t="s">
        <v>1141</v>
      </c>
      <c r="L17" s="4"/>
      <c r="M17" s="68">
        <v>2</v>
      </c>
      <c r="N17" s="70"/>
      <c r="O17" s="24"/>
      <c r="P17" s="24"/>
      <c r="Q17" s="98">
        <f t="shared" si="4"/>
        <v>17</v>
      </c>
      <c r="R17" s="124"/>
      <c r="S17" s="114" t="str">
        <f t="shared" ref="S17:S80" si="10">IF(K17=0,"",K17)</f>
        <v>Description (THA)</v>
      </c>
      <c r="T17" s="121"/>
      <c r="U17" s="119"/>
      <c r="V17" s="119"/>
      <c r="W17" s="115"/>
      <c r="X17" s="115"/>
      <c r="Y17" s="121">
        <v>400</v>
      </c>
      <c r="Z17" s="114" t="str">
        <f t="shared" si="5"/>
        <v/>
      </c>
      <c r="AA17" s="114" t="str">
        <f>IF($C$120=B17,"asc","")</f>
        <v/>
      </c>
      <c r="AB17" s="182" t="s">
        <v>1144</v>
      </c>
      <c r="AC17" s="255"/>
      <c r="AD17" s="255"/>
      <c r="AE17" s="255"/>
      <c r="AF17" s="255"/>
      <c r="AG17" s="255"/>
      <c r="AH17" s="255"/>
      <c r="AI17" s="255"/>
      <c r="AJ17" s="255" t="s">
        <v>763</v>
      </c>
      <c r="AK17" s="255"/>
      <c r="AL17" s="255"/>
      <c r="AM17" s="255"/>
      <c r="AN17" s="255"/>
      <c r="AO17" s="255"/>
      <c r="AP17" s="112"/>
      <c r="AQ17" s="112"/>
      <c r="AR17" s="112" t="str">
        <f t="shared" si="6"/>
        <v/>
      </c>
      <c r="AS17" s="112" t="str">
        <f t="shared" si="6"/>
        <v/>
      </c>
      <c r="AT17" s="4" t="str">
        <f t="shared" si="7"/>
        <v>TDESC,</v>
      </c>
      <c r="AV17" s="25" t="str">
        <f t="shared" si="8"/>
        <v xml:space="preserve">          [TDESC] [varchar](500) NULL,</v>
      </c>
      <c r="AW17" s="25"/>
      <c r="AY17" s="102" t="str">
        <f t="shared" si="9"/>
        <v xml:space="preserve">          TDESC VARCHAR (500) NULL,</v>
      </c>
    </row>
    <row r="18" spans="2:51" ht="12.75">
      <c r="B18" s="18">
        <f t="shared" ref="B18:B81" si="11">IF(C18=0,"",+B17+1)</f>
        <v>3</v>
      </c>
      <c r="C18" s="4" t="s">
        <v>1133</v>
      </c>
      <c r="D18" s="4">
        <v>500</v>
      </c>
      <c r="E18" s="4" t="s">
        <v>11</v>
      </c>
      <c r="G18" s="4" t="str">
        <f t="shared" si="0"/>
        <v>EDESC</v>
      </c>
      <c r="H18" s="97">
        <f t="shared" si="1"/>
        <v>500</v>
      </c>
      <c r="I18" s="4" t="str">
        <f t="shared" si="2"/>
        <v>varchar</v>
      </c>
      <c r="J18" s="4" t="str">
        <f t="shared" si="3"/>
        <v xml:space="preserve"> NULL</v>
      </c>
      <c r="K18" s="114" t="s">
        <v>1139</v>
      </c>
      <c r="L18" s="4"/>
      <c r="M18" s="68">
        <v>3</v>
      </c>
      <c r="N18" s="70"/>
      <c r="O18" s="24"/>
      <c r="P18" s="24"/>
      <c r="Q18" s="98">
        <f t="shared" si="4"/>
        <v>18</v>
      </c>
      <c r="R18" s="124"/>
      <c r="S18" s="114" t="str">
        <f t="shared" si="10"/>
        <v>Description (ENG)</v>
      </c>
      <c r="T18" s="121"/>
      <c r="U18" s="119"/>
      <c r="V18" s="119"/>
      <c r="W18" s="115"/>
      <c r="X18" s="115"/>
      <c r="Y18" s="121">
        <v>400</v>
      </c>
      <c r="Z18" s="114" t="str">
        <f t="shared" si="5"/>
        <v/>
      </c>
      <c r="AA18" s="114" t="str">
        <f t="shared" ref="AA18:AA81" si="12">IF($C$120=B18,"asc","")</f>
        <v/>
      </c>
      <c r="AB18" s="182" t="s">
        <v>1144</v>
      </c>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EDESC,</v>
      </c>
      <c r="AV18" s="25" t="str">
        <f t="shared" si="8"/>
        <v xml:space="preserve">          [EDESC] [varchar](500) NULL,</v>
      </c>
      <c r="AW18" s="25"/>
      <c r="AY18" s="102" t="str">
        <f t="shared" si="9"/>
        <v xml:space="preserve">          EDESC VARCHAR (500) NULL,</v>
      </c>
    </row>
    <row r="19" spans="2:51" ht="12.75">
      <c r="B19" s="18">
        <f t="shared" si="11"/>
        <v>4</v>
      </c>
      <c r="C19" s="4" t="s">
        <v>1134</v>
      </c>
      <c r="D19" s="4">
        <v>15</v>
      </c>
      <c r="E19" s="4" t="s">
        <v>11</v>
      </c>
      <c r="G19" s="4" t="str">
        <f t="shared" si="0"/>
        <v>ALTERACC</v>
      </c>
      <c r="H19" s="97">
        <f t="shared" si="1"/>
        <v>15</v>
      </c>
      <c r="I19" s="4" t="str">
        <f t="shared" si="2"/>
        <v>varchar</v>
      </c>
      <c r="J19" s="4" t="str">
        <f t="shared" si="3"/>
        <v xml:space="preserve"> NULL</v>
      </c>
      <c r="K19" s="114" t="s">
        <v>1140</v>
      </c>
      <c r="L19" s="4"/>
      <c r="M19" s="68">
        <v>9001</v>
      </c>
      <c r="N19" s="70"/>
      <c r="O19" s="24"/>
      <c r="P19" s="24"/>
      <c r="Q19" s="98">
        <f t="shared" si="4"/>
        <v>19</v>
      </c>
      <c r="R19" s="124"/>
      <c r="S19" s="114" t="str">
        <f t="shared" si="10"/>
        <v>Alternative Acc. Code</v>
      </c>
      <c r="T19" s="121"/>
      <c r="U19" s="119"/>
      <c r="V19" s="119"/>
      <c r="W19" s="115"/>
      <c r="X19" s="115"/>
      <c r="Y19" s="121">
        <v>100</v>
      </c>
      <c r="Z19" s="114" t="str">
        <f t="shared" si="5"/>
        <v>false</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ALTERACC,</v>
      </c>
      <c r="AV19" s="25" t="str">
        <f t="shared" si="8"/>
        <v xml:space="preserve">          [ALTERACC] [varchar](15) NULL,</v>
      </c>
      <c r="AW19" s="25"/>
      <c r="AY19" s="102" t="str">
        <f t="shared" si="9"/>
        <v xml:space="preserve">          ALTERACC VARCHAR (15) NULL,</v>
      </c>
    </row>
    <row r="20" spans="2:51" ht="12.75">
      <c r="B20" s="18">
        <f t="shared" si="11"/>
        <v>5</v>
      </c>
      <c r="C20" s="4" t="s">
        <v>1135</v>
      </c>
      <c r="D20" s="4">
        <v>15</v>
      </c>
      <c r="E20" s="4" t="s">
        <v>11</v>
      </c>
      <c r="G20" s="4" t="str">
        <f t="shared" si="0"/>
        <v>MAPPING</v>
      </c>
      <c r="H20" s="97">
        <f t="shared" si="1"/>
        <v>15</v>
      </c>
      <c r="I20" s="4" t="str">
        <f t="shared" si="2"/>
        <v>varchar</v>
      </c>
      <c r="J20" s="4" t="str">
        <f t="shared" si="3"/>
        <v xml:space="preserve"> NULL</v>
      </c>
      <c r="K20" s="4" t="str">
        <f t="shared" ref="K20" si="13">SUBSTITUTE(SUBSTITUTE(SUBSTITUTE(SUBSTITUTE(SUBSTITUTE(SUBSTITUTE(SUBSTITUTE(SUBSTITUTE(SUBSTITUTE(G20," ",""),".",""),"#","No"),"%",""),"(",""),"*",""),"-",""),"/",""),")","")</f>
        <v>MAPPING</v>
      </c>
      <c r="L20" s="4"/>
      <c r="M20" s="68">
        <v>9001</v>
      </c>
      <c r="N20" s="70"/>
      <c r="O20" s="24"/>
      <c r="P20" s="24"/>
      <c r="Q20" s="98">
        <f t="shared" si="4"/>
        <v>20</v>
      </c>
      <c r="R20" s="124"/>
      <c r="S20" s="114" t="str">
        <f t="shared" si="10"/>
        <v>MAPPING</v>
      </c>
      <c r="T20" s="121"/>
      <c r="U20" s="119"/>
      <c r="V20" s="119"/>
      <c r="W20" s="115"/>
      <c r="X20" s="115"/>
      <c r="Y20" s="121">
        <v>100</v>
      </c>
      <c r="Z20" s="114" t="str">
        <f t="shared" si="5"/>
        <v>false</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MAPPING,</v>
      </c>
      <c r="AV20" s="25" t="str">
        <f t="shared" si="8"/>
        <v xml:space="preserve">          [MAPPING] [varchar](15) NULL,</v>
      </c>
      <c r="AW20" s="25"/>
      <c r="AY20" s="102" t="str">
        <f t="shared" si="9"/>
        <v xml:space="preserve">          MAPPING VARCHAR (15) NULL,</v>
      </c>
    </row>
    <row r="21" spans="2:51" ht="12.75">
      <c r="B21" s="18">
        <f t="shared" si="11"/>
        <v>6</v>
      </c>
      <c r="C21" s="4" t="s">
        <v>1137</v>
      </c>
      <c r="D21" s="4">
        <v>2000</v>
      </c>
      <c r="E21" s="4" t="s">
        <v>11</v>
      </c>
      <c r="G21" s="4" t="str">
        <f t="shared" si="0"/>
        <v>NOTE</v>
      </c>
      <c r="H21" s="97">
        <f t="shared" si="1"/>
        <v>2000</v>
      </c>
      <c r="I21" s="4" t="str">
        <f t="shared" si="2"/>
        <v>varchar</v>
      </c>
      <c r="J21" s="4" t="str">
        <f t="shared" si="3"/>
        <v xml:space="preserve"> NULL</v>
      </c>
      <c r="K21" s="114" t="s">
        <v>1137</v>
      </c>
      <c r="L21" s="4"/>
      <c r="M21" s="68">
        <v>9001</v>
      </c>
      <c r="N21" s="70"/>
      <c r="O21" s="24"/>
      <c r="P21" s="24"/>
      <c r="Q21" s="98">
        <f t="shared" si="4"/>
        <v>21</v>
      </c>
      <c r="R21" s="124"/>
      <c r="S21" s="114" t="str">
        <f t="shared" si="10"/>
        <v>NOTE</v>
      </c>
      <c r="T21" s="121"/>
      <c r="U21" s="119"/>
      <c r="V21" s="119"/>
      <c r="W21" s="115"/>
      <c r="X21" s="115"/>
      <c r="Y21" s="121">
        <v>500</v>
      </c>
      <c r="Z21" s="114" t="str">
        <f t="shared" si="5"/>
        <v>false</v>
      </c>
      <c r="AA21" s="114" t="str">
        <f t="shared" si="12"/>
        <v/>
      </c>
      <c r="AB21" s="182" t="s">
        <v>1144</v>
      </c>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NOTE,</v>
      </c>
      <c r="AV21" s="25" t="str">
        <f t="shared" si="8"/>
        <v xml:space="preserve">          [NOTE] [varchar](2000) NULL,</v>
      </c>
      <c r="AW21" s="25"/>
      <c r="AY21" s="102" t="str">
        <f t="shared" si="9"/>
        <v xml:space="preserve">          NOTE VARCHAR (2000) NULL,</v>
      </c>
    </row>
    <row r="22" spans="2:51" ht="12.75">
      <c r="B22" s="18">
        <f t="shared" si="11"/>
        <v>7</v>
      </c>
      <c r="C22" s="4" t="s">
        <v>4122</v>
      </c>
      <c r="D22" s="4">
        <v>20</v>
      </c>
      <c r="E22" s="4" t="s">
        <v>11</v>
      </c>
      <c r="G22" s="4" t="str">
        <f t="shared" si="0"/>
        <v>EXPGroup</v>
      </c>
      <c r="H22" s="97">
        <f>IF(IFERROR(FIND("varchar",E22),0)&gt;0,IF(D22&gt;8000,"max",D22),"")</f>
        <v>20</v>
      </c>
      <c r="I22" s="4" t="str">
        <f t="shared" si="2"/>
        <v>varchar</v>
      </c>
      <c r="J22" s="4" t="str">
        <f t="shared" si="3"/>
        <v xml:space="preserve"> NULL</v>
      </c>
      <c r="K22" s="114" t="s">
        <v>4125</v>
      </c>
      <c r="L22" s="4"/>
      <c r="M22" s="68">
        <v>4</v>
      </c>
      <c r="N22" s="70"/>
      <c r="O22" s="24"/>
      <c r="P22" s="24"/>
      <c r="Q22" s="98">
        <f t="shared" si="4"/>
        <v>22</v>
      </c>
      <c r="R22" s="124"/>
      <c r="S22" s="114" t="str">
        <f t="shared" si="10"/>
        <v>Exp Group</v>
      </c>
      <c r="T22" s="121"/>
      <c r="U22" s="119"/>
      <c r="V22" s="119"/>
      <c r="W22" s="115"/>
      <c r="X22" s="115"/>
      <c r="Y22" s="121">
        <v>100</v>
      </c>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EXPGroup,</v>
      </c>
      <c r="AV22" s="25" t="str">
        <f t="shared" si="8"/>
        <v xml:space="preserve">          [EXPGroup] [varchar](20) NULL,</v>
      </c>
      <c r="AW22" s="25"/>
      <c r="AY22" s="102" t="str">
        <f t="shared" si="9"/>
        <v xml:space="preserve">          EXPGroup VARCHAR (20) NULL,</v>
      </c>
    </row>
    <row r="23" spans="2:51" ht="12.75">
      <c r="B23" s="18">
        <f t="shared" si="11"/>
        <v>8</v>
      </c>
      <c r="C23" s="4" t="s">
        <v>4123</v>
      </c>
      <c r="D23" s="4">
        <v>100</v>
      </c>
      <c r="E23" s="4" t="s">
        <v>11</v>
      </c>
      <c r="G23" s="4" t="str">
        <f t="shared" si="0"/>
        <v>EXPDesc</v>
      </c>
      <c r="H23" s="97">
        <f t="shared" ref="H23:H86" si="14">IF(IFERROR(FIND("varchar",E23),0)&gt;0,IF(D23&gt;8000,"max",D23),"")</f>
        <v>100</v>
      </c>
      <c r="I23" s="4" t="str">
        <f t="shared" si="2"/>
        <v>varchar</v>
      </c>
      <c r="J23" s="4" t="str">
        <f t="shared" si="3"/>
        <v xml:space="preserve"> NULL</v>
      </c>
      <c r="K23" s="114" t="s">
        <v>4126</v>
      </c>
      <c r="L23" s="4"/>
      <c r="M23" s="68">
        <v>5</v>
      </c>
      <c r="N23" s="70"/>
      <c r="O23" s="24"/>
      <c r="P23" s="24"/>
      <c r="Q23" s="98">
        <f t="shared" si="4"/>
        <v>23</v>
      </c>
      <c r="R23" s="124"/>
      <c r="S23" s="114" t="str">
        <f t="shared" si="10"/>
        <v>Exp Desc</v>
      </c>
      <c r="T23" s="121"/>
      <c r="U23" s="119"/>
      <c r="V23" s="119"/>
      <c r="W23" s="115"/>
      <c r="X23" s="115"/>
      <c r="Y23" s="121">
        <v>150</v>
      </c>
      <c r="Z23" s="114" t="str">
        <f t="shared" si="5"/>
        <v/>
      </c>
      <c r="AA23" s="114" t="str">
        <f t="shared" si="12"/>
        <v/>
      </c>
      <c r="AB23" s="182" t="s">
        <v>1144</v>
      </c>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EXPDesc,</v>
      </c>
      <c r="AV23" s="25" t="str">
        <f t="shared" si="8"/>
        <v xml:space="preserve">          [EXPDesc] [varchar](100) NULL,</v>
      </c>
      <c r="AW23" s="25"/>
      <c r="AY23" s="102" t="str">
        <f t="shared" si="9"/>
        <v xml:space="preserve">          EXPDesc VARCHAR (100) NULL,</v>
      </c>
    </row>
    <row r="24" spans="2:51" ht="12.75">
      <c r="B24" s="18">
        <f t="shared" si="11"/>
        <v>9</v>
      </c>
      <c r="C24" s="4" t="s">
        <v>374</v>
      </c>
      <c r="D24" s="4"/>
      <c r="E24" s="4" t="s">
        <v>375</v>
      </c>
      <c r="G24" s="4" t="str">
        <f t="shared" si="0"/>
        <v>Active</v>
      </c>
      <c r="H24" s="97" t="str">
        <f t="shared" si="14"/>
        <v/>
      </c>
      <c r="I24" s="4" t="str">
        <f t="shared" si="2"/>
        <v>bit</v>
      </c>
      <c r="J24" s="4" t="str">
        <f t="shared" si="3"/>
        <v xml:space="preserve"> NULL</v>
      </c>
      <c r="K24" s="114" t="s">
        <v>4124</v>
      </c>
      <c r="L24" s="4"/>
      <c r="M24" s="68">
        <v>6</v>
      </c>
      <c r="N24" s="70"/>
      <c r="O24" s="24"/>
      <c r="P24" s="24"/>
      <c r="Q24" s="98">
        <f t="shared" si="4"/>
        <v>24</v>
      </c>
      <c r="R24" s="124"/>
      <c r="S24" s="114" t="str">
        <f t="shared" si="10"/>
        <v>Used</v>
      </c>
      <c r="T24" s="121"/>
      <c r="U24" s="119"/>
      <c r="V24" s="119"/>
      <c r="W24" s="115"/>
      <c r="X24" s="115"/>
      <c r="Y24" s="121">
        <v>80</v>
      </c>
      <c r="Z24" s="114" t="str">
        <f t="shared" si="5"/>
        <v/>
      </c>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Active</v>
      </c>
      <c r="AV24" s="25" t="str">
        <f t="shared" si="8"/>
        <v xml:space="preserve">          [Active] [bit] NULL</v>
      </c>
      <c r="AW24" s="25"/>
      <c r="AY24" s="102" t="str">
        <f t="shared" si="9"/>
        <v xml:space="preserve">          Active BIT NULL</v>
      </c>
    </row>
    <row r="25" spans="2:51" ht="12.75">
      <c r="B25" s="18" t="str">
        <f t="shared" si="11"/>
        <v/>
      </c>
      <c r="C25" s="4"/>
      <c r="D25" s="4"/>
      <c r="E25" s="4"/>
      <c r="G25" s="4" t="str">
        <f t="shared" si="0"/>
        <v/>
      </c>
      <c r="H25" s="97" t="str">
        <f t="shared" si="14"/>
        <v/>
      </c>
      <c r="I25" s="4" t="str">
        <f t="shared" si="2"/>
        <v/>
      </c>
      <c r="J25" s="4" t="str">
        <f t="shared" si="3"/>
        <v/>
      </c>
      <c r="K25" s="114"/>
      <c r="L25" s="4"/>
      <c r="M25" s="68"/>
      <c r="N25" s="70"/>
      <c r="O25" s="24"/>
      <c r="P25" s="24"/>
      <c r="Q25" s="98" t="str">
        <f t="shared" si="4"/>
        <v/>
      </c>
      <c r="R25" s="124"/>
      <c r="S25" s="114" t="str">
        <f t="shared" si="10"/>
        <v/>
      </c>
      <c r="T25" s="121"/>
      <c r="U25" s="119"/>
      <c r="V25" s="119"/>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v>
      </c>
    </row>
    <row r="26" spans="2:51" ht="12.75">
      <c r="B26" s="18" t="str">
        <f t="shared" si="11"/>
        <v/>
      </c>
      <c r="C26" s="4"/>
      <c r="D26" s="4"/>
      <c r="E26" s="4"/>
      <c r="G26" s="4" t="str">
        <f t="shared" si="0"/>
        <v/>
      </c>
      <c r="H26" s="97" t="str">
        <f t="shared" si="14"/>
        <v/>
      </c>
      <c r="I26" s="4" t="str">
        <f t="shared" si="2"/>
        <v/>
      </c>
      <c r="J26" s="4" t="str">
        <f t="shared" si="3"/>
        <v/>
      </c>
      <c r="K26" s="114"/>
      <c r="L26" s="4"/>
      <c r="M26" s="68"/>
      <c r="N26" s="70"/>
      <c r="O26" s="24"/>
      <c r="P26" s="24"/>
      <c r="Q26" s="98" t="str">
        <f t="shared" si="4"/>
        <v/>
      </c>
      <c r="R26" s="124"/>
      <c r="S26" s="114" t="str">
        <f t="shared" si="10"/>
        <v/>
      </c>
      <c r="T26" s="121"/>
      <c r="U26" s="119"/>
      <c r="V26" s="119"/>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4"/>
        <v/>
      </c>
      <c r="I27" s="4" t="str">
        <f t="shared" si="2"/>
        <v/>
      </c>
      <c r="J27" s="4" t="str">
        <f t="shared" si="3"/>
        <v/>
      </c>
      <c r="K27" s="114"/>
      <c r="L27" s="4"/>
      <c r="M27" s="68"/>
      <c r="N27" s="70"/>
      <c r="O27" s="24"/>
      <c r="P27" s="24"/>
      <c r="Q27" s="98" t="str">
        <f t="shared" si="4"/>
        <v/>
      </c>
      <c r="R27" s="124"/>
      <c r="S27" s="114" t="str">
        <f t="shared" si="10"/>
        <v/>
      </c>
      <c r="T27" s="121"/>
      <c r="U27" s="119"/>
      <c r="V27" s="119"/>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4"/>
        <v/>
      </c>
      <c r="I28" s="4" t="str">
        <f t="shared" si="2"/>
        <v/>
      </c>
      <c r="J28" s="4" t="str">
        <f t="shared" si="3"/>
        <v/>
      </c>
      <c r="K28" s="114"/>
      <c r="L28" s="4"/>
      <c r="M28" s="68"/>
      <c r="N28" s="70"/>
      <c r="O28" s="24"/>
      <c r="P28" s="24"/>
      <c r="Q28" s="98" t="str">
        <f t="shared" si="4"/>
        <v/>
      </c>
      <c r="R28" s="124"/>
      <c r="S28" s="114" t="str">
        <f t="shared" si="10"/>
        <v/>
      </c>
      <c r="T28" s="121"/>
      <c r="U28" s="119"/>
      <c r="V28" s="119"/>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4"/>
        <v/>
      </c>
      <c r="I29" s="4" t="str">
        <f t="shared" si="2"/>
        <v/>
      </c>
      <c r="J29" s="4" t="str">
        <f t="shared" si="3"/>
        <v/>
      </c>
      <c r="K29" s="114"/>
      <c r="L29" s="4"/>
      <c r="M29" s="68"/>
      <c r="N29" s="70"/>
      <c r="O29" s="24"/>
      <c r="P29" s="24"/>
      <c r="Q29" s="98" t="str">
        <f t="shared" si="4"/>
        <v/>
      </c>
      <c r="R29" s="124"/>
      <c r="S29" s="114" t="str">
        <f t="shared" si="10"/>
        <v/>
      </c>
      <c r="T29" s="121"/>
      <c r="U29" s="119"/>
      <c r="V29" s="119"/>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4"/>
        <v/>
      </c>
      <c r="I30" s="4" t="str">
        <f t="shared" si="2"/>
        <v/>
      </c>
      <c r="J30" s="4" t="str">
        <f t="shared" si="3"/>
        <v/>
      </c>
      <c r="K30" s="114"/>
      <c r="L30" s="4"/>
      <c r="M30" s="68"/>
      <c r="N30" s="70"/>
      <c r="O30" s="24"/>
      <c r="P30" s="24"/>
      <c r="Q30" s="98" t="str">
        <f t="shared" si="4"/>
        <v/>
      </c>
      <c r="R30" s="124"/>
      <c r="S30" s="114" t="str">
        <f t="shared" si="10"/>
        <v/>
      </c>
      <c r="T30" s="121"/>
      <c r="U30" s="119"/>
      <c r="V30" s="119"/>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4"/>
        <v/>
      </c>
      <c r="I31" s="4" t="str">
        <f t="shared" si="2"/>
        <v/>
      </c>
      <c r="J31" s="4" t="str">
        <f t="shared" si="3"/>
        <v/>
      </c>
      <c r="K31" s="114"/>
      <c r="L31" s="4"/>
      <c r="M31" s="68"/>
      <c r="N31" s="70"/>
      <c r="O31" s="24"/>
      <c r="P31" s="24"/>
      <c r="Q31" s="98" t="str">
        <f t="shared" si="4"/>
        <v/>
      </c>
      <c r="R31" s="124"/>
      <c r="S31" s="114" t="str">
        <f t="shared" si="10"/>
        <v/>
      </c>
      <c r="T31" s="121"/>
      <c r="U31" s="119"/>
      <c r="V31" s="119"/>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4"/>
        <v/>
      </c>
      <c r="I32" s="4" t="str">
        <f t="shared" si="2"/>
        <v/>
      </c>
      <c r="J32" s="4" t="str">
        <f t="shared" si="3"/>
        <v/>
      </c>
      <c r="K32" s="114"/>
      <c r="L32" s="4"/>
      <c r="M32" s="68"/>
      <c r="N32" s="70"/>
      <c r="O32" s="24"/>
      <c r="P32" s="24"/>
      <c r="Q32" s="98" t="str">
        <f t="shared" si="4"/>
        <v/>
      </c>
      <c r="R32" s="124"/>
      <c r="S32" s="114" t="str">
        <f t="shared" si="10"/>
        <v/>
      </c>
      <c r="T32" s="121"/>
      <c r="U32" s="119"/>
      <c r="V32" s="119"/>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4"/>
        <v/>
      </c>
      <c r="I33" s="4" t="str">
        <f t="shared" si="2"/>
        <v/>
      </c>
      <c r="J33" s="4" t="str">
        <f t="shared" si="3"/>
        <v/>
      </c>
      <c r="K33" s="114"/>
      <c r="L33" s="4"/>
      <c r="M33" s="68"/>
      <c r="N33" s="70"/>
      <c r="O33" s="24"/>
      <c r="P33" s="24"/>
      <c r="Q33" s="98" t="str">
        <f t="shared" si="4"/>
        <v/>
      </c>
      <c r="R33" s="124"/>
      <c r="S33" s="114" t="str">
        <f t="shared" si="10"/>
        <v/>
      </c>
      <c r="T33" s="121"/>
      <c r="U33" s="119"/>
      <c r="V33" s="119"/>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4"/>
        <v/>
      </c>
      <c r="I34" s="4" t="str">
        <f t="shared" si="2"/>
        <v/>
      </c>
      <c r="J34" s="4" t="str">
        <f t="shared" si="3"/>
        <v/>
      </c>
      <c r="K34" s="114"/>
      <c r="L34" s="4"/>
      <c r="M34" s="68"/>
      <c r="N34" s="70"/>
      <c r="O34" s="24"/>
      <c r="P34" s="24"/>
      <c r="Q34" s="98" t="str">
        <f t="shared" si="4"/>
        <v/>
      </c>
      <c r="R34" s="124"/>
      <c r="S34" s="114" t="str">
        <f t="shared" si="10"/>
        <v/>
      </c>
      <c r="T34" s="121"/>
      <c r="U34" s="119"/>
      <c r="V34" s="119"/>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4"/>
        <v/>
      </c>
      <c r="I35" s="4" t="str">
        <f t="shared" si="2"/>
        <v/>
      </c>
      <c r="J35" s="4" t="str">
        <f t="shared" si="3"/>
        <v/>
      </c>
      <c r="K35" s="114"/>
      <c r="L35" s="4"/>
      <c r="M35" s="68"/>
      <c r="N35" s="70"/>
      <c r="O35" s="24"/>
      <c r="P35" s="24"/>
      <c r="Q35" s="98" t="str">
        <f t="shared" si="4"/>
        <v/>
      </c>
      <c r="R35" s="124"/>
      <c r="S35" s="114" t="str">
        <f t="shared" si="10"/>
        <v/>
      </c>
      <c r="T35" s="121"/>
      <c r="U35" s="119"/>
      <c r="V35" s="119"/>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4"/>
        <v/>
      </c>
      <c r="I36" s="4" t="str">
        <f t="shared" si="2"/>
        <v/>
      </c>
      <c r="J36" s="4" t="str">
        <f t="shared" si="3"/>
        <v/>
      </c>
      <c r="K36" s="114"/>
      <c r="L36" s="4"/>
      <c r="M36" s="68"/>
      <c r="N36" s="70"/>
      <c r="O36" s="24"/>
      <c r="P36" s="24"/>
      <c r="Q36" s="98" t="str">
        <f t="shared" si="4"/>
        <v/>
      </c>
      <c r="R36" s="124"/>
      <c r="S36" s="114" t="str">
        <f t="shared" si="10"/>
        <v/>
      </c>
      <c r="T36" s="121"/>
      <c r="U36" s="119"/>
      <c r="V36" s="119"/>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5">SUBSTITUTE(SUBSTITUTE(SUBSTITUTE(SUBSTITUTE(SUBSTITUTE(SUBSTITUTE(SUBSTITUTE(SUBSTITUTE(SUBSTITUTE(C37," ",""),".",""),"#","No"),"%",""),"(",""),"*",""),"-",""),"/",""),")","")</f>
        <v/>
      </c>
      <c r="H37" s="97" t="str">
        <f t="shared" si="14"/>
        <v/>
      </c>
      <c r="I37" s="4" t="str">
        <f t="shared" si="2"/>
        <v/>
      </c>
      <c r="J37" s="4" t="str">
        <f t="shared" si="3"/>
        <v/>
      </c>
      <c r="K37" s="114"/>
      <c r="L37" s="4"/>
      <c r="M37" s="68"/>
      <c r="N37" s="70"/>
      <c r="O37" s="24"/>
      <c r="P37" s="24"/>
      <c r="Q37" s="98" t="str">
        <f t="shared" si="4"/>
        <v/>
      </c>
      <c r="R37" s="124"/>
      <c r="S37" s="114" t="str">
        <f t="shared" si="10"/>
        <v/>
      </c>
      <c r="T37" s="121"/>
      <c r="U37" s="119"/>
      <c r="V37" s="119"/>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5"/>
        <v/>
      </c>
      <c r="H38" s="97" t="str">
        <f t="shared" si="14"/>
        <v/>
      </c>
      <c r="I38" s="4" t="str">
        <f t="shared" si="2"/>
        <v/>
      </c>
      <c r="J38" s="4" t="str">
        <f t="shared" si="3"/>
        <v/>
      </c>
      <c r="K38" s="114"/>
      <c r="L38" s="4"/>
      <c r="M38" s="68"/>
      <c r="N38" s="70"/>
      <c r="O38" s="24"/>
      <c r="P38" s="24"/>
      <c r="Q38" s="98" t="str">
        <f t="shared" si="4"/>
        <v/>
      </c>
      <c r="R38" s="124"/>
      <c r="S38" s="114" t="str">
        <f t="shared" si="10"/>
        <v/>
      </c>
      <c r="T38" s="121"/>
      <c r="U38" s="119"/>
      <c r="V38" s="119"/>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5"/>
        <v/>
      </c>
      <c r="H39" s="97" t="str">
        <f t="shared" si="14"/>
        <v/>
      </c>
      <c r="I39" s="4" t="str">
        <f t="shared" si="2"/>
        <v/>
      </c>
      <c r="J39" s="4" t="str">
        <f t="shared" si="3"/>
        <v/>
      </c>
      <c r="K39" s="114"/>
      <c r="L39" s="4"/>
      <c r="M39" s="68"/>
      <c r="N39" s="70"/>
      <c r="O39" s="24"/>
      <c r="P39" s="24"/>
      <c r="Q39" s="98" t="str">
        <f t="shared" si="4"/>
        <v/>
      </c>
      <c r="R39" s="124"/>
      <c r="S39" s="114" t="str">
        <f t="shared" si="10"/>
        <v/>
      </c>
      <c r="T39" s="121"/>
      <c r="U39" s="119"/>
      <c r="V39" s="119"/>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5"/>
        <v/>
      </c>
      <c r="H40" s="97" t="str">
        <f t="shared" si="14"/>
        <v/>
      </c>
      <c r="I40" s="4" t="str">
        <f t="shared" si="2"/>
        <v/>
      </c>
      <c r="J40" s="4" t="str">
        <f t="shared" si="3"/>
        <v/>
      </c>
      <c r="K40" s="114"/>
      <c r="L40" s="4"/>
      <c r="M40" s="68"/>
      <c r="N40" s="70"/>
      <c r="O40" s="24"/>
      <c r="P40" s="24"/>
      <c r="Q40" s="98" t="str">
        <f t="shared" si="4"/>
        <v/>
      </c>
      <c r="R40" s="124"/>
      <c r="S40" s="114" t="str">
        <f t="shared" si="10"/>
        <v/>
      </c>
      <c r="T40" s="121"/>
      <c r="U40" s="119"/>
      <c r="V40" s="119"/>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5"/>
        <v/>
      </c>
      <c r="H41" s="97" t="str">
        <f t="shared" si="14"/>
        <v/>
      </c>
      <c r="I41" s="4" t="str">
        <f t="shared" si="2"/>
        <v/>
      </c>
      <c r="J41" s="4" t="str">
        <f t="shared" si="3"/>
        <v/>
      </c>
      <c r="K41" s="114"/>
      <c r="L41" s="4"/>
      <c r="M41" s="68"/>
      <c r="N41" s="70"/>
      <c r="O41" s="24"/>
      <c r="P41" s="24"/>
      <c r="Q41" s="98" t="str">
        <f t="shared" si="4"/>
        <v/>
      </c>
      <c r="R41" s="124"/>
      <c r="S41" s="114" t="str">
        <f t="shared" si="10"/>
        <v/>
      </c>
      <c r="T41" s="121"/>
      <c r="U41" s="119"/>
      <c r="V41" s="119"/>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5"/>
        <v/>
      </c>
      <c r="H42" s="97" t="str">
        <f t="shared" si="14"/>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119"/>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5"/>
        <v/>
      </c>
      <c r="H43" s="97" t="str">
        <f t="shared" si="14"/>
        <v/>
      </c>
      <c r="I43" s="4" t="str">
        <f t="shared" si="2"/>
        <v/>
      </c>
      <c r="J43" s="4" t="str">
        <f t="shared" si="3"/>
        <v/>
      </c>
      <c r="K43" s="114"/>
      <c r="L43" s="4"/>
      <c r="M43" s="68"/>
      <c r="N43" s="70"/>
      <c r="O43" s="24"/>
      <c r="P43" s="24"/>
      <c r="Q43" s="98" t="str">
        <f t="shared" si="4"/>
        <v/>
      </c>
      <c r="R43" s="124"/>
      <c r="S43" s="114" t="str">
        <f t="shared" si="10"/>
        <v/>
      </c>
      <c r="T43" s="121"/>
      <c r="U43" s="119"/>
      <c r="V43" s="119"/>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5"/>
        <v/>
      </c>
      <c r="H44" s="97" t="str">
        <f t="shared" si="14"/>
        <v/>
      </c>
      <c r="I44" s="4" t="str">
        <f t="shared" si="2"/>
        <v/>
      </c>
      <c r="J44" s="4" t="str">
        <f t="shared" si="3"/>
        <v/>
      </c>
      <c r="K44" s="114"/>
      <c r="L44" s="4"/>
      <c r="M44" s="68"/>
      <c r="N44" s="70"/>
      <c r="O44" s="24"/>
      <c r="P44" s="24"/>
      <c r="Q44" s="98" t="str">
        <f t="shared" si="4"/>
        <v/>
      </c>
      <c r="R44" s="124"/>
      <c r="S44" s="114" t="str">
        <f t="shared" si="10"/>
        <v/>
      </c>
      <c r="T44" s="121"/>
      <c r="U44" s="119"/>
      <c r="V44" s="119"/>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5"/>
        <v/>
      </c>
      <c r="H45" s="97" t="str">
        <f t="shared" si="14"/>
        <v/>
      </c>
      <c r="I45" s="4" t="str">
        <f t="shared" si="2"/>
        <v/>
      </c>
      <c r="J45" s="4" t="str">
        <f t="shared" si="3"/>
        <v/>
      </c>
      <c r="K45" s="114"/>
      <c r="L45" s="4"/>
      <c r="M45" s="68"/>
      <c r="N45" s="70"/>
      <c r="O45" s="24"/>
      <c r="P45" s="24"/>
      <c r="Q45" s="98" t="str">
        <f t="shared" si="4"/>
        <v/>
      </c>
      <c r="R45" s="124"/>
      <c r="S45" s="114" t="str">
        <f t="shared" si="10"/>
        <v/>
      </c>
      <c r="T45" s="121"/>
      <c r="U45" s="119"/>
      <c r="V45" s="119"/>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4"/>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119"/>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4"/>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119"/>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4"/>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119"/>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6">IF(O48=0,"",ROW())</f>
        <v/>
      </c>
      <c r="AS48" s="112" t="str">
        <f t="shared" si="16"/>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4"/>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119"/>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6"/>
        <v/>
      </c>
      <c r="AS49" s="112" t="str">
        <f t="shared" si="16"/>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7">SUBSTITUTE(SUBSTITUTE(SUBSTITUTE(SUBSTITUTE(SUBSTITUTE(SUBSTITUTE(SUBSTITUTE(SUBSTITUTE(SUBSTITUTE(C50," ",""),".",""),"#","No"),"%",""),"(",""),"*",""),"-",""),"/",""),")","")</f>
        <v/>
      </c>
      <c r="H50" s="97" t="str">
        <f t="shared" si="14"/>
        <v/>
      </c>
      <c r="I50" s="4" t="str">
        <f t="shared" ref="I50:I93" si="18">IF(E50=0,"",+E50)</f>
        <v/>
      </c>
      <c r="J50" s="4" t="str">
        <f t="shared" ref="J50:J93" si="19">IF(C50=0,"",(IF(ISERROR(VLOOKUP(G50,$D$120:$D$127,1,FALSE)),""," NOT")&amp;" NULL"))</f>
        <v/>
      </c>
      <c r="K50" s="114"/>
      <c r="L50" s="4"/>
      <c r="M50" s="68"/>
      <c r="N50" s="70"/>
      <c r="O50" s="24"/>
      <c r="P50" s="24"/>
      <c r="Q50" s="98" t="str">
        <f t="shared" ref="Q50:Q93" si="20">IF(M50=0,"",ROW())</f>
        <v/>
      </c>
      <c r="R50" s="124"/>
      <c r="S50" s="114" t="str">
        <f t="shared" si="10"/>
        <v/>
      </c>
      <c r="T50" s="121"/>
      <c r="U50" s="119"/>
      <c r="V50" s="119"/>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6"/>
        <v/>
      </c>
      <c r="AS50" s="112" t="str">
        <f t="shared" si="16"/>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7"/>
        <v/>
      </c>
      <c r="H51" s="97" t="str">
        <f t="shared" si="14"/>
        <v/>
      </c>
      <c r="I51" s="4" t="str">
        <f t="shared" si="18"/>
        <v/>
      </c>
      <c r="J51" s="4" t="str">
        <f t="shared" si="19"/>
        <v/>
      </c>
      <c r="K51" s="114"/>
      <c r="L51" s="4"/>
      <c r="M51" s="68"/>
      <c r="N51" s="70"/>
      <c r="O51" s="24"/>
      <c r="P51" s="24"/>
      <c r="Q51" s="98" t="str">
        <f t="shared" si="20"/>
        <v/>
      </c>
      <c r="R51" s="124"/>
      <c r="S51" s="114" t="str">
        <f t="shared" si="10"/>
        <v/>
      </c>
      <c r="T51" s="121"/>
      <c r="U51" s="119"/>
      <c r="V51" s="119"/>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6"/>
        <v/>
      </c>
      <c r="AS51" s="112" t="str">
        <f t="shared" si="16"/>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7"/>
        <v/>
      </c>
      <c r="H52" s="97" t="str">
        <f t="shared" si="14"/>
        <v/>
      </c>
      <c r="I52" s="4" t="str">
        <f t="shared" si="18"/>
        <v/>
      </c>
      <c r="J52" s="4" t="str">
        <f t="shared" si="19"/>
        <v/>
      </c>
      <c r="K52" s="114"/>
      <c r="L52" s="4"/>
      <c r="M52" s="68"/>
      <c r="N52" s="70"/>
      <c r="O52" s="24"/>
      <c r="P52" s="24"/>
      <c r="Q52" s="98" t="str">
        <f t="shared" si="20"/>
        <v/>
      </c>
      <c r="R52" s="124"/>
      <c r="S52" s="114" t="str">
        <f t="shared" si="10"/>
        <v/>
      </c>
      <c r="T52" s="121"/>
      <c r="U52" s="119"/>
      <c r="V52" s="119"/>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6"/>
        <v/>
      </c>
      <c r="AS52" s="112" t="str">
        <f t="shared" si="16"/>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7"/>
        <v/>
      </c>
      <c r="H53" s="97" t="str">
        <f t="shared" si="14"/>
        <v/>
      </c>
      <c r="I53" s="4" t="str">
        <f t="shared" si="18"/>
        <v/>
      </c>
      <c r="J53" s="4" t="str">
        <f t="shared" si="19"/>
        <v/>
      </c>
      <c r="K53" s="114"/>
      <c r="L53" s="4"/>
      <c r="M53" s="68"/>
      <c r="N53" s="70"/>
      <c r="O53" s="24"/>
      <c r="P53" s="24"/>
      <c r="Q53" s="98" t="str">
        <f t="shared" si="20"/>
        <v/>
      </c>
      <c r="R53" s="124"/>
      <c r="S53" s="114" t="str">
        <f t="shared" si="10"/>
        <v/>
      </c>
      <c r="T53" s="121"/>
      <c r="U53" s="119"/>
      <c r="V53" s="119"/>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6"/>
        <v/>
      </c>
      <c r="AS53" s="112" t="str">
        <f t="shared" si="16"/>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7"/>
        <v/>
      </c>
      <c r="H54" s="97" t="str">
        <f t="shared" si="14"/>
        <v/>
      </c>
      <c r="I54" s="4" t="str">
        <f t="shared" si="18"/>
        <v/>
      </c>
      <c r="J54" s="4" t="str">
        <f t="shared" si="19"/>
        <v/>
      </c>
      <c r="K54" s="114"/>
      <c r="L54" s="4"/>
      <c r="M54" s="68"/>
      <c r="N54" s="70"/>
      <c r="O54" s="24"/>
      <c r="P54" s="24"/>
      <c r="Q54" s="98" t="str">
        <f t="shared" si="20"/>
        <v/>
      </c>
      <c r="R54" s="124"/>
      <c r="S54" s="114" t="str">
        <f t="shared" si="10"/>
        <v/>
      </c>
      <c r="T54" s="121"/>
      <c r="U54" s="119"/>
      <c r="V54" s="119"/>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6"/>
        <v/>
      </c>
      <c r="AS54" s="112" t="str">
        <f t="shared" si="16"/>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7"/>
        <v/>
      </c>
      <c r="H55" s="97" t="str">
        <f t="shared" si="14"/>
        <v/>
      </c>
      <c r="I55" s="4" t="str">
        <f t="shared" si="18"/>
        <v/>
      </c>
      <c r="J55" s="4" t="str">
        <f t="shared" si="19"/>
        <v/>
      </c>
      <c r="K55" s="114"/>
      <c r="L55" s="4"/>
      <c r="M55" s="68"/>
      <c r="N55" s="70"/>
      <c r="O55" s="24"/>
      <c r="P55" s="24"/>
      <c r="Q55" s="98" t="str">
        <f t="shared" si="20"/>
        <v/>
      </c>
      <c r="R55" s="124"/>
      <c r="S55" s="114" t="str">
        <f t="shared" si="10"/>
        <v/>
      </c>
      <c r="T55" s="121"/>
      <c r="U55" s="119"/>
      <c r="V55" s="119"/>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6"/>
        <v/>
      </c>
      <c r="AS55" s="112" t="str">
        <f t="shared" si="16"/>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7"/>
        <v/>
      </c>
      <c r="H56" s="97" t="str">
        <f t="shared" si="14"/>
        <v/>
      </c>
      <c r="I56" s="4" t="str">
        <f t="shared" si="18"/>
        <v/>
      </c>
      <c r="J56" s="4" t="str">
        <f t="shared" si="19"/>
        <v/>
      </c>
      <c r="K56" s="114"/>
      <c r="L56" s="4"/>
      <c r="M56" s="68"/>
      <c r="N56" s="70"/>
      <c r="O56" s="24"/>
      <c r="P56" s="24"/>
      <c r="Q56" s="98" t="str">
        <f t="shared" si="20"/>
        <v/>
      </c>
      <c r="R56" s="124"/>
      <c r="S56" s="114" t="str">
        <f t="shared" si="10"/>
        <v/>
      </c>
      <c r="T56" s="121"/>
      <c r="U56" s="119"/>
      <c r="V56" s="119"/>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6"/>
        <v/>
      </c>
      <c r="AS56" s="112" t="str">
        <f t="shared" si="16"/>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7"/>
        <v/>
      </c>
      <c r="H57" s="97" t="str">
        <f t="shared" si="14"/>
        <v/>
      </c>
      <c r="I57" s="4" t="str">
        <f t="shared" si="18"/>
        <v/>
      </c>
      <c r="J57" s="4" t="str">
        <f t="shared" si="19"/>
        <v/>
      </c>
      <c r="K57" s="114"/>
      <c r="L57" s="4"/>
      <c r="M57" s="68"/>
      <c r="N57" s="70"/>
      <c r="O57" s="24"/>
      <c r="P57" s="24"/>
      <c r="Q57" s="98" t="str">
        <f t="shared" si="20"/>
        <v/>
      </c>
      <c r="R57" s="124"/>
      <c r="S57" s="114" t="str">
        <f t="shared" si="10"/>
        <v/>
      </c>
      <c r="T57" s="121"/>
      <c r="U57" s="119"/>
      <c r="V57" s="119"/>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6"/>
        <v/>
      </c>
      <c r="AS57" s="112" t="str">
        <f t="shared" si="16"/>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7"/>
        <v/>
      </c>
      <c r="H58" s="97" t="str">
        <f t="shared" si="14"/>
        <v/>
      </c>
      <c r="I58" s="4" t="str">
        <f t="shared" si="18"/>
        <v/>
      </c>
      <c r="J58" s="4" t="str">
        <f t="shared" si="19"/>
        <v/>
      </c>
      <c r="K58" s="114"/>
      <c r="L58" s="4"/>
      <c r="M58" s="68"/>
      <c r="N58" s="70"/>
      <c r="O58" s="24"/>
      <c r="P58" s="24"/>
      <c r="Q58" s="98" t="str">
        <f t="shared" si="20"/>
        <v/>
      </c>
      <c r="R58" s="124"/>
      <c r="S58" s="114" t="str">
        <f t="shared" si="10"/>
        <v/>
      </c>
      <c r="T58" s="121"/>
      <c r="U58" s="119"/>
      <c r="V58" s="119"/>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6"/>
        <v/>
      </c>
      <c r="AS58" s="112" t="str">
        <f t="shared" si="16"/>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7"/>
        <v/>
      </c>
      <c r="H59" s="97" t="str">
        <f t="shared" si="14"/>
        <v/>
      </c>
      <c r="I59" s="4" t="str">
        <f t="shared" si="18"/>
        <v/>
      </c>
      <c r="J59" s="4" t="str">
        <f t="shared" si="19"/>
        <v/>
      </c>
      <c r="K59" s="4"/>
      <c r="L59" s="4"/>
      <c r="M59" s="68"/>
      <c r="N59" s="70"/>
      <c r="O59" s="24"/>
      <c r="P59" s="24"/>
      <c r="Q59" s="98" t="str">
        <f t="shared" si="20"/>
        <v/>
      </c>
      <c r="R59" s="124"/>
      <c r="S59" s="114" t="str">
        <f t="shared" si="10"/>
        <v/>
      </c>
      <c r="T59" s="121"/>
      <c r="U59" s="119"/>
      <c r="V59" s="119"/>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6"/>
        <v/>
      </c>
      <c r="AS59" s="112" t="str">
        <f t="shared" si="16"/>
        <v/>
      </c>
      <c r="AT59" s="4" t="str">
        <f t="shared" si="7"/>
        <v/>
      </c>
      <c r="AV59" s="25" t="str">
        <f t="shared" ref="AV59:AV64" si="21">IF(G59="","",+"          ["&amp;TRIM(G59)&amp;"] ["&amp;TRIM(I59)&amp;"]"&amp;IF(H59="","","("&amp;H59&amp;")")&amp;" "&amp;TRIM(J59)&amp;IF(G60="","",","))</f>
        <v/>
      </c>
      <c r="AW59" s="25"/>
      <c r="AY59" s="102" t="str">
        <f t="shared" si="9"/>
        <v/>
      </c>
    </row>
    <row r="60" spans="2:51" ht="12.75">
      <c r="B60" s="18" t="str">
        <f t="shared" si="11"/>
        <v/>
      </c>
      <c r="C60" s="4"/>
      <c r="D60" s="4"/>
      <c r="E60" s="4"/>
      <c r="G60" s="4" t="str">
        <f t="shared" si="17"/>
        <v/>
      </c>
      <c r="H60" s="97" t="str">
        <f t="shared" si="14"/>
        <v/>
      </c>
      <c r="I60" s="4" t="str">
        <f t="shared" si="18"/>
        <v/>
      </c>
      <c r="J60" s="4" t="str">
        <f t="shared" si="19"/>
        <v/>
      </c>
      <c r="K60" s="4"/>
      <c r="L60" s="4"/>
      <c r="M60" s="68"/>
      <c r="N60" s="70"/>
      <c r="O60" s="24"/>
      <c r="P60" s="24"/>
      <c r="Q60" s="98" t="str">
        <f t="shared" si="20"/>
        <v/>
      </c>
      <c r="R60" s="124"/>
      <c r="S60" s="114" t="str">
        <f t="shared" si="10"/>
        <v/>
      </c>
      <c r="T60" s="121"/>
      <c r="U60" s="119"/>
      <c r="V60" s="119"/>
      <c r="W60" s="115"/>
      <c r="X60" s="115"/>
      <c r="Y60" s="121"/>
      <c r="Z60" s="114" t="str">
        <f t="shared" ref="Z60:Z115" si="22">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6"/>
        <v/>
      </c>
      <c r="AS60" s="112" t="str">
        <f t="shared" si="16"/>
        <v/>
      </c>
      <c r="AT60" s="4" t="str">
        <f t="shared" si="7"/>
        <v/>
      </c>
      <c r="AV60" s="25" t="str">
        <f t="shared" si="21"/>
        <v/>
      </c>
      <c r="AW60" s="25"/>
      <c r="AY60" s="102" t="str">
        <f t="shared" si="9"/>
        <v/>
      </c>
    </row>
    <row r="61" spans="2:51" ht="12.75">
      <c r="B61" s="18" t="str">
        <f t="shared" si="11"/>
        <v/>
      </c>
      <c r="C61" s="4"/>
      <c r="D61" s="4"/>
      <c r="E61" s="4"/>
      <c r="G61" s="4" t="str">
        <f t="shared" si="17"/>
        <v/>
      </c>
      <c r="H61" s="97" t="str">
        <f t="shared" si="14"/>
        <v/>
      </c>
      <c r="I61" s="4" t="str">
        <f t="shared" si="18"/>
        <v/>
      </c>
      <c r="J61" s="4" t="str">
        <f t="shared" si="19"/>
        <v/>
      </c>
      <c r="K61" s="4"/>
      <c r="L61" s="4"/>
      <c r="M61" s="68"/>
      <c r="N61" s="70"/>
      <c r="O61" s="24"/>
      <c r="P61" s="24"/>
      <c r="Q61" s="98" t="str">
        <f t="shared" si="20"/>
        <v/>
      </c>
      <c r="R61" s="124"/>
      <c r="S61" s="114" t="str">
        <f t="shared" si="10"/>
        <v/>
      </c>
      <c r="T61" s="121"/>
      <c r="U61" s="119"/>
      <c r="V61" s="119"/>
      <c r="W61" s="115"/>
      <c r="X61" s="115"/>
      <c r="Y61" s="121"/>
      <c r="Z61" s="114" t="str">
        <f t="shared" si="22"/>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6"/>
        <v/>
      </c>
      <c r="AS61" s="112" t="str">
        <f t="shared" si="16"/>
        <v/>
      </c>
      <c r="AT61" s="4" t="str">
        <f t="shared" si="7"/>
        <v/>
      </c>
      <c r="AV61" s="25" t="str">
        <f t="shared" si="21"/>
        <v/>
      </c>
      <c r="AW61" s="25"/>
      <c r="AY61" s="102" t="str">
        <f t="shared" si="9"/>
        <v/>
      </c>
    </row>
    <row r="62" spans="2:51" ht="12.75">
      <c r="B62" s="18" t="str">
        <f t="shared" si="11"/>
        <v/>
      </c>
      <c r="C62" s="4"/>
      <c r="D62" s="4"/>
      <c r="E62" s="4"/>
      <c r="G62" s="4" t="str">
        <f t="shared" si="17"/>
        <v/>
      </c>
      <c r="H62" s="97" t="str">
        <f t="shared" si="14"/>
        <v/>
      </c>
      <c r="I62" s="4" t="str">
        <f t="shared" si="18"/>
        <v/>
      </c>
      <c r="J62" s="4" t="str">
        <f t="shared" si="19"/>
        <v/>
      </c>
      <c r="K62" s="4"/>
      <c r="L62" s="4"/>
      <c r="M62" s="68"/>
      <c r="N62" s="70"/>
      <c r="O62" s="24"/>
      <c r="P62" s="24"/>
      <c r="Q62" s="98" t="str">
        <f t="shared" si="20"/>
        <v/>
      </c>
      <c r="R62" s="124"/>
      <c r="S62" s="114" t="str">
        <f t="shared" si="10"/>
        <v/>
      </c>
      <c r="T62" s="121"/>
      <c r="U62" s="119"/>
      <c r="V62" s="119"/>
      <c r="W62" s="115"/>
      <c r="X62" s="115"/>
      <c r="Y62" s="121"/>
      <c r="Z62" s="114" t="str">
        <f t="shared" si="22"/>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6"/>
        <v/>
      </c>
      <c r="AS62" s="112" t="str">
        <f t="shared" si="16"/>
        <v/>
      </c>
      <c r="AT62" s="4" t="str">
        <f t="shared" si="7"/>
        <v/>
      </c>
      <c r="AV62" s="25" t="str">
        <f t="shared" si="21"/>
        <v/>
      </c>
      <c r="AW62" s="25"/>
      <c r="AY62" s="102" t="str">
        <f t="shared" si="9"/>
        <v/>
      </c>
    </row>
    <row r="63" spans="2:51" ht="12.75">
      <c r="B63" s="18" t="str">
        <f t="shared" si="11"/>
        <v/>
      </c>
      <c r="C63" s="4"/>
      <c r="D63" s="4"/>
      <c r="E63" s="4"/>
      <c r="G63" s="4" t="str">
        <f t="shared" si="17"/>
        <v/>
      </c>
      <c r="H63" s="97" t="str">
        <f t="shared" si="14"/>
        <v/>
      </c>
      <c r="I63" s="4" t="str">
        <f t="shared" si="18"/>
        <v/>
      </c>
      <c r="J63" s="4" t="str">
        <f t="shared" si="19"/>
        <v/>
      </c>
      <c r="K63" s="4"/>
      <c r="L63" s="4"/>
      <c r="M63" s="68"/>
      <c r="N63" s="70"/>
      <c r="O63" s="24"/>
      <c r="P63" s="24"/>
      <c r="Q63" s="98" t="str">
        <f t="shared" si="20"/>
        <v/>
      </c>
      <c r="R63" s="124"/>
      <c r="S63" s="114" t="str">
        <f t="shared" si="10"/>
        <v/>
      </c>
      <c r="T63" s="121"/>
      <c r="U63" s="119"/>
      <c r="V63" s="119"/>
      <c r="W63" s="115"/>
      <c r="X63" s="115"/>
      <c r="Y63" s="121"/>
      <c r="Z63" s="114" t="str">
        <f t="shared" si="22"/>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6"/>
        <v/>
      </c>
      <c r="AS63" s="112" t="str">
        <f t="shared" si="16"/>
        <v/>
      </c>
      <c r="AT63" s="4" t="str">
        <f t="shared" si="7"/>
        <v/>
      </c>
      <c r="AV63" s="25" t="str">
        <f t="shared" si="21"/>
        <v/>
      </c>
      <c r="AW63" s="25"/>
      <c r="AY63" s="102" t="str">
        <f t="shared" si="9"/>
        <v/>
      </c>
    </row>
    <row r="64" spans="2:51" ht="12.75">
      <c r="B64" s="18" t="str">
        <f t="shared" si="11"/>
        <v/>
      </c>
      <c r="C64" s="4"/>
      <c r="D64" s="4"/>
      <c r="E64" s="4"/>
      <c r="G64" s="4" t="str">
        <f t="shared" si="17"/>
        <v/>
      </c>
      <c r="H64" s="97" t="str">
        <f t="shared" si="14"/>
        <v/>
      </c>
      <c r="I64" s="4" t="str">
        <f t="shared" si="18"/>
        <v/>
      </c>
      <c r="J64" s="4" t="str">
        <f t="shared" si="19"/>
        <v/>
      </c>
      <c r="K64" s="4"/>
      <c r="L64" s="4"/>
      <c r="M64" s="68"/>
      <c r="N64" s="70"/>
      <c r="O64" s="24"/>
      <c r="P64" s="24"/>
      <c r="Q64" s="98" t="str">
        <f t="shared" si="20"/>
        <v/>
      </c>
      <c r="R64" s="124"/>
      <c r="S64" s="114" t="str">
        <f t="shared" si="10"/>
        <v/>
      </c>
      <c r="T64" s="121"/>
      <c r="U64" s="119"/>
      <c r="V64" s="119"/>
      <c r="W64" s="115"/>
      <c r="X64" s="115"/>
      <c r="Y64" s="121"/>
      <c r="Z64" s="114" t="str">
        <f t="shared" si="22"/>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6"/>
        <v/>
      </c>
      <c r="AS64" s="112" t="str">
        <f t="shared" si="16"/>
        <v/>
      </c>
      <c r="AT64" s="4" t="str">
        <f t="shared" si="7"/>
        <v/>
      </c>
      <c r="AV64" s="25" t="str">
        <f t="shared" si="21"/>
        <v/>
      </c>
      <c r="AW64" s="25"/>
      <c r="AY64" s="102" t="str">
        <f t="shared" si="9"/>
        <v/>
      </c>
    </row>
    <row r="65" spans="2:51" ht="12.75">
      <c r="B65" s="18" t="str">
        <f t="shared" si="11"/>
        <v/>
      </c>
      <c r="C65" s="4"/>
      <c r="D65" s="4"/>
      <c r="E65" s="4"/>
      <c r="G65" s="4" t="str">
        <f t="shared" si="17"/>
        <v/>
      </c>
      <c r="H65" s="97" t="str">
        <f t="shared" si="14"/>
        <v/>
      </c>
      <c r="I65" s="4" t="str">
        <f t="shared" si="18"/>
        <v/>
      </c>
      <c r="J65" s="4" t="str">
        <f t="shared" si="19"/>
        <v/>
      </c>
      <c r="K65" s="4"/>
      <c r="L65" s="4"/>
      <c r="M65" s="68"/>
      <c r="N65" s="70"/>
      <c r="O65" s="24"/>
      <c r="P65" s="24"/>
      <c r="Q65" s="98" t="str">
        <f t="shared" si="20"/>
        <v/>
      </c>
      <c r="R65" s="124"/>
      <c r="S65" s="114" t="str">
        <f t="shared" si="10"/>
        <v/>
      </c>
      <c r="T65" s="121"/>
      <c r="U65" s="119"/>
      <c r="V65" s="119"/>
      <c r="W65" s="115"/>
      <c r="X65" s="115"/>
      <c r="Y65" s="121"/>
      <c r="Z65" s="114" t="str">
        <f t="shared" si="22"/>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6"/>
        <v/>
      </c>
      <c r="AS65" s="112" t="str">
        <f t="shared" si="16"/>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7"/>
        <v/>
      </c>
      <c r="H66" s="97" t="str">
        <f t="shared" si="14"/>
        <v/>
      </c>
      <c r="I66" s="4" t="str">
        <f t="shared" si="18"/>
        <v/>
      </c>
      <c r="J66" s="4" t="str">
        <f t="shared" si="19"/>
        <v/>
      </c>
      <c r="K66" s="4"/>
      <c r="L66" s="4"/>
      <c r="M66" s="68"/>
      <c r="N66" s="70"/>
      <c r="O66" s="24"/>
      <c r="P66" s="24"/>
      <c r="Q66" s="98" t="str">
        <f t="shared" si="20"/>
        <v/>
      </c>
      <c r="R66" s="124"/>
      <c r="S66" s="114" t="str">
        <f t="shared" si="10"/>
        <v/>
      </c>
      <c r="T66" s="121"/>
      <c r="U66" s="119"/>
      <c r="V66" s="119"/>
      <c r="W66" s="115"/>
      <c r="X66" s="115"/>
      <c r="Y66" s="121"/>
      <c r="Z66" s="114" t="str">
        <f t="shared" si="22"/>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6"/>
        <v/>
      </c>
      <c r="AS66" s="112" t="str">
        <f t="shared" si="16"/>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7"/>
        <v/>
      </c>
      <c r="H67" s="97" t="str">
        <f t="shared" si="14"/>
        <v/>
      </c>
      <c r="I67" s="4" t="str">
        <f t="shared" si="18"/>
        <v/>
      </c>
      <c r="J67" s="4" t="str">
        <f t="shared" si="19"/>
        <v/>
      </c>
      <c r="K67" s="4"/>
      <c r="L67" s="4"/>
      <c r="M67" s="68"/>
      <c r="N67" s="70"/>
      <c r="O67" s="24"/>
      <c r="P67" s="24"/>
      <c r="Q67" s="98" t="str">
        <f t="shared" si="20"/>
        <v/>
      </c>
      <c r="R67" s="124"/>
      <c r="S67" s="114" t="str">
        <f t="shared" si="10"/>
        <v/>
      </c>
      <c r="T67" s="121"/>
      <c r="U67" s="119"/>
      <c r="V67" s="119"/>
      <c r="W67" s="115"/>
      <c r="X67" s="115"/>
      <c r="Y67" s="121"/>
      <c r="Z67" s="114" t="str">
        <f t="shared" si="22"/>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6"/>
        <v/>
      </c>
      <c r="AS67" s="112" t="str">
        <f t="shared" si="16"/>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7"/>
        <v/>
      </c>
      <c r="H68" s="97" t="str">
        <f t="shared" si="14"/>
        <v/>
      </c>
      <c r="I68" s="4" t="str">
        <f t="shared" si="18"/>
        <v/>
      </c>
      <c r="J68" s="4" t="str">
        <f t="shared" si="19"/>
        <v/>
      </c>
      <c r="K68" s="4"/>
      <c r="L68" s="4"/>
      <c r="M68" s="68"/>
      <c r="N68" s="70"/>
      <c r="O68" s="24"/>
      <c r="P68" s="24"/>
      <c r="Q68" s="98" t="str">
        <f t="shared" si="20"/>
        <v/>
      </c>
      <c r="R68" s="124"/>
      <c r="S68" s="114" t="str">
        <f t="shared" si="10"/>
        <v/>
      </c>
      <c r="T68" s="121"/>
      <c r="U68" s="119"/>
      <c r="V68" s="119"/>
      <c r="W68" s="115"/>
      <c r="X68" s="115"/>
      <c r="Y68" s="121"/>
      <c r="Z68" s="114" t="str">
        <f t="shared" si="22"/>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6"/>
        <v/>
      </c>
      <c r="AS68" s="112" t="str">
        <f t="shared" si="16"/>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7"/>
        <v/>
      </c>
      <c r="H69" s="97" t="str">
        <f t="shared" si="14"/>
        <v/>
      </c>
      <c r="I69" s="4" t="str">
        <f t="shared" si="18"/>
        <v/>
      </c>
      <c r="J69" s="4" t="str">
        <f t="shared" si="19"/>
        <v/>
      </c>
      <c r="K69" s="4"/>
      <c r="L69" s="4"/>
      <c r="M69" s="68"/>
      <c r="N69" s="70"/>
      <c r="O69" s="24"/>
      <c r="P69" s="24"/>
      <c r="Q69" s="98" t="str">
        <f t="shared" si="20"/>
        <v/>
      </c>
      <c r="R69" s="124"/>
      <c r="S69" s="114" t="str">
        <f t="shared" si="10"/>
        <v/>
      </c>
      <c r="T69" s="121"/>
      <c r="U69" s="119"/>
      <c r="V69" s="119"/>
      <c r="W69" s="115"/>
      <c r="X69" s="115"/>
      <c r="Y69" s="121"/>
      <c r="Z69" s="114" t="str">
        <f t="shared" si="22"/>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6"/>
        <v/>
      </c>
      <c r="AS69" s="112" t="str">
        <f t="shared" si="16"/>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7"/>
        <v/>
      </c>
      <c r="H70" s="97" t="str">
        <f t="shared" si="14"/>
        <v/>
      </c>
      <c r="I70" s="4" t="str">
        <f t="shared" si="18"/>
        <v/>
      </c>
      <c r="J70" s="4" t="str">
        <f t="shared" si="19"/>
        <v/>
      </c>
      <c r="K70" s="4"/>
      <c r="L70" s="4"/>
      <c r="M70" s="68"/>
      <c r="N70" s="70"/>
      <c r="O70" s="24"/>
      <c r="P70" s="24"/>
      <c r="Q70" s="98" t="str">
        <f t="shared" si="20"/>
        <v/>
      </c>
      <c r="R70" s="124"/>
      <c r="S70" s="114" t="str">
        <f t="shared" si="10"/>
        <v/>
      </c>
      <c r="T70" s="121"/>
      <c r="U70" s="119"/>
      <c r="V70" s="119"/>
      <c r="W70" s="115"/>
      <c r="X70" s="115"/>
      <c r="Y70" s="121"/>
      <c r="Z70" s="114" t="str">
        <f t="shared" si="22"/>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6"/>
        <v/>
      </c>
      <c r="AS70" s="112" t="str">
        <f t="shared" si="16"/>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7"/>
        <v/>
      </c>
      <c r="H71" s="97" t="str">
        <f t="shared" si="14"/>
        <v/>
      </c>
      <c r="I71" s="4" t="str">
        <f t="shared" si="18"/>
        <v/>
      </c>
      <c r="J71" s="4" t="str">
        <f t="shared" si="19"/>
        <v/>
      </c>
      <c r="K71" s="4"/>
      <c r="L71" s="4"/>
      <c r="M71" s="68"/>
      <c r="N71" s="70"/>
      <c r="O71" s="24"/>
      <c r="P71" s="24"/>
      <c r="Q71" s="98" t="str">
        <f t="shared" si="20"/>
        <v/>
      </c>
      <c r="R71" s="124"/>
      <c r="S71" s="114" t="str">
        <f t="shared" si="10"/>
        <v/>
      </c>
      <c r="T71" s="121"/>
      <c r="U71" s="119"/>
      <c r="V71" s="119"/>
      <c r="W71" s="115"/>
      <c r="X71" s="115"/>
      <c r="Y71" s="121"/>
      <c r="Z71" s="114" t="str">
        <f t="shared" si="22"/>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6"/>
        <v/>
      </c>
      <c r="AS71" s="112" t="str">
        <f t="shared" si="16"/>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7"/>
        <v/>
      </c>
      <c r="H72" s="97" t="str">
        <f t="shared" si="14"/>
        <v/>
      </c>
      <c r="I72" s="4" t="str">
        <f t="shared" si="18"/>
        <v/>
      </c>
      <c r="J72" s="4" t="str">
        <f t="shared" si="19"/>
        <v/>
      </c>
      <c r="K72" s="4"/>
      <c r="L72" s="4"/>
      <c r="M72" s="68"/>
      <c r="N72" s="70"/>
      <c r="O72" s="24"/>
      <c r="P72" s="24"/>
      <c r="Q72" s="98" t="str">
        <f t="shared" si="20"/>
        <v/>
      </c>
      <c r="R72" s="124"/>
      <c r="S72" s="114" t="str">
        <f t="shared" si="10"/>
        <v/>
      </c>
      <c r="T72" s="121"/>
      <c r="U72" s="119"/>
      <c r="V72" s="119"/>
      <c r="W72" s="115"/>
      <c r="X72" s="115"/>
      <c r="Y72" s="121"/>
      <c r="Z72" s="114" t="str">
        <f t="shared" si="22"/>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6"/>
        <v/>
      </c>
      <c r="AS72" s="112" t="str">
        <f t="shared" si="16"/>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7"/>
        <v/>
      </c>
      <c r="H73" s="97" t="str">
        <f t="shared" si="14"/>
        <v/>
      </c>
      <c r="I73" s="4" t="str">
        <f t="shared" si="18"/>
        <v/>
      </c>
      <c r="J73" s="4" t="str">
        <f t="shared" si="19"/>
        <v/>
      </c>
      <c r="K73" s="4"/>
      <c r="L73" s="4"/>
      <c r="M73" s="68"/>
      <c r="N73" s="70"/>
      <c r="O73" s="24"/>
      <c r="P73" s="24"/>
      <c r="Q73" s="98" t="str">
        <f t="shared" si="20"/>
        <v/>
      </c>
      <c r="R73" s="124"/>
      <c r="S73" s="114" t="str">
        <f t="shared" si="10"/>
        <v/>
      </c>
      <c r="T73" s="121"/>
      <c r="U73" s="119"/>
      <c r="V73" s="119"/>
      <c r="W73" s="115"/>
      <c r="X73" s="115"/>
      <c r="Y73" s="121"/>
      <c r="Z73" s="114" t="str">
        <f t="shared" si="22"/>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6"/>
        <v/>
      </c>
      <c r="AS73" s="112" t="str">
        <f t="shared" si="16"/>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7"/>
        <v/>
      </c>
      <c r="H74" s="97" t="str">
        <f t="shared" si="14"/>
        <v/>
      </c>
      <c r="I74" s="4" t="str">
        <f t="shared" si="18"/>
        <v/>
      </c>
      <c r="J74" s="4" t="str">
        <f t="shared" si="19"/>
        <v/>
      </c>
      <c r="K74" s="4"/>
      <c r="L74" s="4"/>
      <c r="M74" s="68"/>
      <c r="N74" s="70"/>
      <c r="O74" s="24"/>
      <c r="P74" s="24"/>
      <c r="Q74" s="98" t="str">
        <f t="shared" si="20"/>
        <v/>
      </c>
      <c r="R74" s="124"/>
      <c r="S74" s="114" t="str">
        <f t="shared" si="10"/>
        <v/>
      </c>
      <c r="T74" s="121"/>
      <c r="U74" s="119"/>
      <c r="V74" s="119"/>
      <c r="W74" s="115"/>
      <c r="X74" s="115"/>
      <c r="Y74" s="121"/>
      <c r="Z74" s="114" t="str">
        <f t="shared" si="22"/>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6"/>
        <v/>
      </c>
      <c r="AS74" s="112" t="str">
        <f t="shared" si="16"/>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7"/>
        <v/>
      </c>
      <c r="H75" s="97" t="str">
        <f t="shared" si="14"/>
        <v/>
      </c>
      <c r="I75" s="4" t="str">
        <f t="shared" si="18"/>
        <v/>
      </c>
      <c r="J75" s="4" t="str">
        <f t="shared" si="19"/>
        <v/>
      </c>
      <c r="K75" s="4"/>
      <c r="L75" s="4"/>
      <c r="M75" s="68"/>
      <c r="N75" s="70"/>
      <c r="O75" s="24"/>
      <c r="P75" s="24"/>
      <c r="Q75" s="98" t="str">
        <f t="shared" si="20"/>
        <v/>
      </c>
      <c r="R75" s="124"/>
      <c r="S75" s="114" t="str">
        <f t="shared" si="10"/>
        <v/>
      </c>
      <c r="T75" s="121"/>
      <c r="U75" s="119"/>
      <c r="V75" s="119"/>
      <c r="W75" s="115"/>
      <c r="X75" s="115"/>
      <c r="Y75" s="121"/>
      <c r="Z75" s="114" t="str">
        <f t="shared" si="22"/>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6"/>
        <v/>
      </c>
      <c r="AS75" s="112" t="str">
        <f t="shared" si="16"/>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7"/>
        <v/>
      </c>
      <c r="H76" s="97" t="str">
        <f t="shared" si="14"/>
        <v/>
      </c>
      <c r="I76" s="4" t="str">
        <f t="shared" si="18"/>
        <v/>
      </c>
      <c r="J76" s="4" t="str">
        <f t="shared" si="19"/>
        <v/>
      </c>
      <c r="K76" s="4"/>
      <c r="L76" s="4"/>
      <c r="M76" s="68"/>
      <c r="N76" s="70"/>
      <c r="O76" s="24"/>
      <c r="P76" s="24"/>
      <c r="Q76" s="98" t="str">
        <f t="shared" si="20"/>
        <v/>
      </c>
      <c r="R76" s="124"/>
      <c r="S76" s="114" t="str">
        <f t="shared" si="10"/>
        <v/>
      </c>
      <c r="T76" s="121"/>
      <c r="U76" s="119"/>
      <c r="V76" s="119"/>
      <c r="W76" s="115"/>
      <c r="X76" s="115"/>
      <c r="Y76" s="121"/>
      <c r="Z76" s="114" t="str">
        <f t="shared" si="22"/>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6"/>
        <v/>
      </c>
      <c r="AS76" s="112" t="str">
        <f t="shared" si="16"/>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7"/>
        <v/>
      </c>
      <c r="H77" s="97" t="str">
        <f t="shared" si="14"/>
        <v/>
      </c>
      <c r="I77" s="4" t="str">
        <f t="shared" si="18"/>
        <v/>
      </c>
      <c r="J77" s="4" t="str">
        <f t="shared" si="19"/>
        <v/>
      </c>
      <c r="K77" s="4"/>
      <c r="L77" s="4"/>
      <c r="M77" s="68"/>
      <c r="N77" s="70"/>
      <c r="O77" s="24"/>
      <c r="P77" s="24"/>
      <c r="Q77" s="98" t="str">
        <f t="shared" si="20"/>
        <v/>
      </c>
      <c r="R77" s="124"/>
      <c r="S77" s="114" t="str">
        <f t="shared" si="10"/>
        <v/>
      </c>
      <c r="T77" s="121"/>
      <c r="U77" s="119"/>
      <c r="V77" s="119"/>
      <c r="W77" s="115"/>
      <c r="X77" s="115"/>
      <c r="Y77" s="121"/>
      <c r="Z77" s="114" t="str">
        <f t="shared" si="22"/>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6"/>
        <v/>
      </c>
      <c r="AS77" s="112" t="str">
        <f t="shared" si="16"/>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7"/>
        <v/>
      </c>
      <c r="H78" s="97" t="str">
        <f t="shared" si="14"/>
        <v/>
      </c>
      <c r="I78" s="4" t="str">
        <f t="shared" si="18"/>
        <v/>
      </c>
      <c r="J78" s="4" t="str">
        <f t="shared" si="19"/>
        <v/>
      </c>
      <c r="K78" s="4"/>
      <c r="L78" s="4"/>
      <c r="M78" s="68"/>
      <c r="N78" s="70"/>
      <c r="O78" s="24"/>
      <c r="P78" s="24"/>
      <c r="Q78" s="98" t="str">
        <f t="shared" si="20"/>
        <v/>
      </c>
      <c r="R78" s="124"/>
      <c r="S78" s="114" t="str">
        <f t="shared" si="10"/>
        <v/>
      </c>
      <c r="T78" s="121"/>
      <c r="U78" s="119"/>
      <c r="V78" s="119"/>
      <c r="W78" s="115"/>
      <c r="X78" s="115"/>
      <c r="Y78" s="121"/>
      <c r="Z78" s="114" t="str">
        <f t="shared" si="22"/>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6"/>
        <v/>
      </c>
      <c r="AS78" s="112" t="str">
        <f t="shared" si="16"/>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7"/>
        <v/>
      </c>
      <c r="H79" s="97" t="str">
        <f t="shared" si="14"/>
        <v/>
      </c>
      <c r="I79" s="4" t="str">
        <f t="shared" si="18"/>
        <v/>
      </c>
      <c r="J79" s="4" t="str">
        <f t="shared" si="19"/>
        <v/>
      </c>
      <c r="K79" s="4"/>
      <c r="L79" s="4"/>
      <c r="M79" s="68"/>
      <c r="N79" s="70"/>
      <c r="O79" s="24"/>
      <c r="P79" s="24"/>
      <c r="Q79" s="98" t="str">
        <f t="shared" si="20"/>
        <v/>
      </c>
      <c r="R79" s="124"/>
      <c r="S79" s="114" t="str">
        <f t="shared" si="10"/>
        <v/>
      </c>
      <c r="T79" s="121"/>
      <c r="U79" s="119"/>
      <c r="V79" s="119"/>
      <c r="W79" s="115"/>
      <c r="X79" s="115"/>
      <c r="Y79" s="121"/>
      <c r="Z79" s="114" t="str">
        <f t="shared" si="22"/>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6"/>
        <v/>
      </c>
      <c r="AS79" s="112" t="str">
        <f t="shared" si="16"/>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7"/>
        <v/>
      </c>
      <c r="H80" s="97" t="str">
        <f t="shared" si="14"/>
        <v/>
      </c>
      <c r="I80" s="4" t="str">
        <f t="shared" si="18"/>
        <v/>
      </c>
      <c r="J80" s="4" t="str">
        <f t="shared" si="19"/>
        <v/>
      </c>
      <c r="K80" s="4"/>
      <c r="L80" s="4"/>
      <c r="M80" s="68"/>
      <c r="N80" s="70"/>
      <c r="O80" s="24"/>
      <c r="P80" s="24"/>
      <c r="Q80" s="98" t="str">
        <f t="shared" si="20"/>
        <v/>
      </c>
      <c r="R80" s="124"/>
      <c r="S80" s="114" t="str">
        <f t="shared" si="10"/>
        <v/>
      </c>
      <c r="T80" s="121"/>
      <c r="U80" s="119"/>
      <c r="V80" s="119"/>
      <c r="W80" s="115"/>
      <c r="X80" s="115"/>
      <c r="Y80" s="121"/>
      <c r="Z80" s="114" t="str">
        <f t="shared" si="22"/>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3">IF(O80=0,"",ROW())</f>
        <v/>
      </c>
      <c r="AS80" s="112" t="str">
        <f t="shared" si="23"/>
        <v/>
      </c>
      <c r="AT80" s="4" t="str">
        <f t="shared" ref="AT80:AT116" si="24">IF(C80="","",C80&amp;IF(B81="","",","))</f>
        <v/>
      </c>
      <c r="AV80" s="25" t="str">
        <f>IF(G80="","",+"          ["&amp;TRIM(G80)&amp;"] ["&amp;TRIM(I80)&amp;"]"&amp;IF(H80="","","("&amp;H80&amp;")")&amp;" "&amp;TRIM(J80)&amp;IF(G83="","",","))</f>
        <v/>
      </c>
      <c r="AW80" s="25"/>
      <c r="AY80" s="102"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97" t="str">
        <f t="shared" si="14"/>
        <v/>
      </c>
      <c r="I81" s="4" t="str">
        <f t="shared" si="18"/>
        <v/>
      </c>
      <c r="J81" s="4" t="str">
        <f t="shared" si="19"/>
        <v/>
      </c>
      <c r="K81" s="4"/>
      <c r="L81" s="4"/>
      <c r="M81" s="68"/>
      <c r="N81" s="70"/>
      <c r="O81" s="24"/>
      <c r="P81" s="24"/>
      <c r="Q81" s="98" t="str">
        <f t="shared" si="20"/>
        <v/>
      </c>
      <c r="R81" s="124"/>
      <c r="S81" s="114" t="str">
        <f t="shared" ref="S81:S115" si="26">IF(K81=0,"",K81)</f>
        <v/>
      </c>
      <c r="T81" s="121"/>
      <c r="U81" s="119"/>
      <c r="V81" s="119"/>
      <c r="W81" s="115"/>
      <c r="X81" s="115"/>
      <c r="Y81" s="121"/>
      <c r="Z81" s="114" t="str">
        <f t="shared" si="22"/>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3"/>
        <v/>
      </c>
      <c r="AS81" s="112" t="str">
        <f t="shared" si="23"/>
        <v/>
      </c>
      <c r="AT81" s="4" t="str">
        <f t="shared" si="24"/>
        <v/>
      </c>
      <c r="AV81" s="25" t="str">
        <f>IF(G81="","",+"          ["&amp;TRIM(G81)&amp;"] ["&amp;TRIM(I81)&amp;"]"&amp;IF(H81="","","("&amp;H81&amp;")")&amp;" "&amp;TRIM(J81)&amp;IF(G82="","",","))</f>
        <v/>
      </c>
      <c r="AW81" s="25"/>
      <c r="AY81" s="102" t="str">
        <f t="shared" si="25"/>
        <v/>
      </c>
    </row>
    <row r="82" spans="2:51" ht="12.75">
      <c r="B82" s="18" t="str">
        <f t="shared" ref="B82:B115" si="27">IF(C82=0,"",+B81+1)</f>
        <v/>
      </c>
      <c r="C82" s="4"/>
      <c r="D82" s="4"/>
      <c r="E82" s="4"/>
      <c r="G82" s="4" t="str">
        <f t="shared" si="17"/>
        <v/>
      </c>
      <c r="H82" s="97" t="str">
        <f t="shared" si="14"/>
        <v/>
      </c>
      <c r="I82" s="4" t="str">
        <f t="shared" si="18"/>
        <v/>
      </c>
      <c r="J82" s="4" t="str">
        <f t="shared" si="19"/>
        <v/>
      </c>
      <c r="K82" s="4"/>
      <c r="L82" s="4"/>
      <c r="M82" s="68"/>
      <c r="N82" s="70"/>
      <c r="O82" s="24"/>
      <c r="P82" s="24"/>
      <c r="Q82" s="98" t="str">
        <f t="shared" si="20"/>
        <v/>
      </c>
      <c r="R82" s="124"/>
      <c r="S82" s="114" t="str">
        <f t="shared" si="26"/>
        <v/>
      </c>
      <c r="T82" s="121"/>
      <c r="U82" s="119"/>
      <c r="V82" s="119"/>
      <c r="W82" s="115"/>
      <c r="X82" s="115"/>
      <c r="Y82" s="121"/>
      <c r="Z82" s="114" t="str">
        <f t="shared" si="22"/>
        <v/>
      </c>
      <c r="AA82" s="114" t="str">
        <f t="shared" ref="AA82:AA115" si="28">IF($C$120=B82,"asc","")</f>
        <v/>
      </c>
      <c r="AB82" s="182"/>
      <c r="AC82" s="255"/>
      <c r="AD82" s="255"/>
      <c r="AE82" s="255"/>
      <c r="AF82" s="255"/>
      <c r="AG82" s="255"/>
      <c r="AH82" s="255"/>
      <c r="AI82" s="255"/>
      <c r="AJ82" s="255"/>
      <c r="AK82" s="255"/>
      <c r="AL82" s="255"/>
      <c r="AM82" s="255"/>
      <c r="AN82" s="255"/>
      <c r="AO82" s="255"/>
      <c r="AP82" s="112"/>
      <c r="AQ82" s="112"/>
      <c r="AR82" s="112" t="str">
        <f t="shared" si="23"/>
        <v/>
      </c>
      <c r="AS82" s="112" t="str">
        <f t="shared" si="23"/>
        <v/>
      </c>
      <c r="AT82" s="4" t="str">
        <f t="shared" si="24"/>
        <v/>
      </c>
      <c r="AV82" s="25" t="str">
        <f>IF(G82="","",+"          ["&amp;TRIM(G82)&amp;"] ["&amp;TRIM(I82)&amp;"]"&amp;IF(H82="","","("&amp;H82&amp;")")&amp;" "&amp;TRIM(J82)&amp;IF(G83="","",","))</f>
        <v/>
      </c>
      <c r="AW82" s="25"/>
      <c r="AY82" s="102" t="str">
        <f t="shared" si="25"/>
        <v/>
      </c>
    </row>
    <row r="83" spans="2:51" ht="12.75">
      <c r="B83" s="18" t="str">
        <f t="shared" si="27"/>
        <v/>
      </c>
      <c r="C83" s="4"/>
      <c r="D83" s="4"/>
      <c r="E83" s="4"/>
      <c r="G83" s="4" t="str">
        <f t="shared" si="17"/>
        <v/>
      </c>
      <c r="H83" s="97" t="str">
        <f t="shared" si="14"/>
        <v/>
      </c>
      <c r="I83" s="4" t="str">
        <f t="shared" si="18"/>
        <v/>
      </c>
      <c r="J83" s="4" t="str">
        <f t="shared" si="19"/>
        <v/>
      </c>
      <c r="K83" s="4"/>
      <c r="L83" s="4"/>
      <c r="M83" s="68"/>
      <c r="N83" s="70"/>
      <c r="O83" s="24"/>
      <c r="P83" s="24"/>
      <c r="Q83" s="98" t="str">
        <f t="shared" si="20"/>
        <v/>
      </c>
      <c r="R83" s="124"/>
      <c r="S83" s="114" t="str">
        <f t="shared" si="26"/>
        <v/>
      </c>
      <c r="T83" s="121"/>
      <c r="U83" s="119"/>
      <c r="V83" s="119"/>
      <c r="W83" s="115"/>
      <c r="X83" s="115"/>
      <c r="Y83" s="121"/>
      <c r="Z83" s="114" t="str">
        <f t="shared" si="22"/>
        <v/>
      </c>
      <c r="AA83" s="114" t="str">
        <f t="shared" si="28"/>
        <v/>
      </c>
      <c r="AB83" s="182"/>
      <c r="AC83" s="255"/>
      <c r="AD83" s="255"/>
      <c r="AE83" s="255"/>
      <c r="AF83" s="255"/>
      <c r="AG83" s="255"/>
      <c r="AH83" s="255"/>
      <c r="AI83" s="255"/>
      <c r="AJ83" s="255"/>
      <c r="AK83" s="255"/>
      <c r="AL83" s="255"/>
      <c r="AM83" s="255"/>
      <c r="AN83" s="255"/>
      <c r="AO83" s="255"/>
      <c r="AP83" s="112"/>
      <c r="AQ83" s="112"/>
      <c r="AR83" s="112" t="str">
        <f t="shared" si="23"/>
        <v/>
      </c>
      <c r="AS83" s="112" t="str">
        <f t="shared" si="23"/>
        <v/>
      </c>
      <c r="AT83" s="4" t="str">
        <f t="shared" si="24"/>
        <v/>
      </c>
      <c r="AV83" s="25" t="str">
        <f>IF(G83="","",+"          ["&amp;TRIM(G83)&amp;"] ["&amp;TRIM(I83)&amp;"]"&amp;IF(H83="","","("&amp;H83&amp;")")&amp;" "&amp;TRIM(J83)&amp;IF(G93="","",","))</f>
        <v/>
      </c>
      <c r="AW83" s="25"/>
      <c r="AY83" s="102" t="str">
        <f t="shared" si="25"/>
        <v/>
      </c>
    </row>
    <row r="84" spans="2:51" ht="12.75">
      <c r="B84" s="18" t="str">
        <f t="shared" si="27"/>
        <v/>
      </c>
      <c r="C84" s="4"/>
      <c r="D84" s="4"/>
      <c r="E84" s="4"/>
      <c r="G84" s="4" t="str">
        <f t="shared" si="17"/>
        <v/>
      </c>
      <c r="H84" s="97" t="str">
        <f t="shared" si="14"/>
        <v/>
      </c>
      <c r="I84" s="4" t="str">
        <f t="shared" si="18"/>
        <v/>
      </c>
      <c r="J84" s="4" t="str">
        <f t="shared" si="19"/>
        <v/>
      </c>
      <c r="K84" s="4"/>
      <c r="L84" s="4"/>
      <c r="M84" s="68"/>
      <c r="N84" s="70"/>
      <c r="O84" s="24"/>
      <c r="P84" s="24"/>
      <c r="Q84" s="98" t="str">
        <f t="shared" si="20"/>
        <v/>
      </c>
      <c r="R84" s="124"/>
      <c r="S84" s="114" t="str">
        <f t="shared" si="26"/>
        <v/>
      </c>
      <c r="T84" s="121"/>
      <c r="U84" s="119"/>
      <c r="V84" s="119"/>
      <c r="W84" s="115"/>
      <c r="X84" s="115"/>
      <c r="Y84" s="121"/>
      <c r="Z84" s="114" t="str">
        <f t="shared" si="22"/>
        <v/>
      </c>
      <c r="AA84" s="114" t="str">
        <f t="shared" si="28"/>
        <v/>
      </c>
      <c r="AB84" s="182"/>
      <c r="AC84" s="255"/>
      <c r="AD84" s="255"/>
      <c r="AE84" s="255"/>
      <c r="AF84" s="255"/>
      <c r="AG84" s="255"/>
      <c r="AH84" s="255"/>
      <c r="AI84" s="255"/>
      <c r="AJ84" s="255"/>
      <c r="AK84" s="255"/>
      <c r="AL84" s="255"/>
      <c r="AM84" s="255"/>
      <c r="AN84" s="255"/>
      <c r="AO84" s="255"/>
      <c r="AP84" s="112"/>
      <c r="AQ84" s="112"/>
      <c r="AR84" s="112" t="str">
        <f t="shared" si="23"/>
        <v/>
      </c>
      <c r="AS84" s="112" t="str">
        <f t="shared" si="23"/>
        <v/>
      </c>
      <c r="AT84" s="4" t="str">
        <f t="shared" si="24"/>
        <v/>
      </c>
      <c r="AV84" s="25" t="str">
        <f>IF(G84="","",+"          ["&amp;TRIM(G84)&amp;"] ["&amp;TRIM(I84)&amp;"]"&amp;IF(H84="","","("&amp;H84&amp;")")&amp;" "&amp;TRIM(J84)&amp;IF(G85="","",","))</f>
        <v/>
      </c>
      <c r="AW84" s="25"/>
      <c r="AY84" s="102" t="str">
        <f t="shared" si="25"/>
        <v/>
      </c>
    </row>
    <row r="85" spans="2:51" ht="12.75">
      <c r="B85" s="18" t="str">
        <f t="shared" si="27"/>
        <v/>
      </c>
      <c r="C85" s="4"/>
      <c r="D85" s="4"/>
      <c r="E85" s="4"/>
      <c r="G85" s="4" t="str">
        <f t="shared" si="17"/>
        <v/>
      </c>
      <c r="H85" s="97" t="str">
        <f t="shared" si="14"/>
        <v/>
      </c>
      <c r="I85" s="4" t="str">
        <f t="shared" si="18"/>
        <v/>
      </c>
      <c r="J85" s="4" t="str">
        <f t="shared" si="19"/>
        <v/>
      </c>
      <c r="K85" s="4"/>
      <c r="L85" s="4"/>
      <c r="M85" s="68"/>
      <c r="N85" s="70"/>
      <c r="O85" s="24"/>
      <c r="P85" s="24"/>
      <c r="Q85" s="98" t="str">
        <f t="shared" si="20"/>
        <v/>
      </c>
      <c r="R85" s="124"/>
      <c r="S85" s="114" t="str">
        <f t="shared" si="26"/>
        <v/>
      </c>
      <c r="T85" s="121"/>
      <c r="U85" s="119"/>
      <c r="V85" s="119"/>
      <c r="W85" s="115"/>
      <c r="X85" s="115"/>
      <c r="Y85" s="121"/>
      <c r="Z85" s="114" t="str">
        <f t="shared" si="22"/>
        <v/>
      </c>
      <c r="AA85" s="114" t="str">
        <f t="shared" si="28"/>
        <v/>
      </c>
      <c r="AB85" s="182"/>
      <c r="AC85" s="255"/>
      <c r="AD85" s="255"/>
      <c r="AE85" s="255"/>
      <c r="AF85" s="255"/>
      <c r="AG85" s="255"/>
      <c r="AH85" s="255"/>
      <c r="AI85" s="255"/>
      <c r="AJ85" s="255"/>
      <c r="AK85" s="255"/>
      <c r="AL85" s="255"/>
      <c r="AM85" s="255"/>
      <c r="AN85" s="255"/>
      <c r="AO85" s="255"/>
      <c r="AP85" s="112"/>
      <c r="AQ85" s="112"/>
      <c r="AR85" s="112" t="str">
        <f t="shared" si="23"/>
        <v/>
      </c>
      <c r="AS85" s="112" t="str">
        <f t="shared" si="23"/>
        <v/>
      </c>
      <c r="AT85" s="4" t="str">
        <f t="shared" si="24"/>
        <v/>
      </c>
      <c r="AV85" s="25" t="str">
        <f>IF(G85="","",+"          ["&amp;TRIM(G85)&amp;"] ["&amp;TRIM(I85)&amp;"]"&amp;IF(H85="","","("&amp;H85&amp;")")&amp;" "&amp;TRIM(J85)&amp;IF(G86="","",","))</f>
        <v/>
      </c>
      <c r="AW85" s="25"/>
      <c r="AY85" s="102" t="str">
        <f t="shared" si="25"/>
        <v/>
      </c>
    </row>
    <row r="86" spans="2:51" ht="12.75">
      <c r="B86" s="18" t="str">
        <f t="shared" si="27"/>
        <v/>
      </c>
      <c r="C86" s="4"/>
      <c r="D86" s="4"/>
      <c r="E86" s="4"/>
      <c r="G86" s="4" t="str">
        <f t="shared" si="17"/>
        <v/>
      </c>
      <c r="H86" s="97" t="str">
        <f t="shared" si="14"/>
        <v/>
      </c>
      <c r="I86" s="4" t="str">
        <f t="shared" si="18"/>
        <v/>
      </c>
      <c r="J86" s="4" t="str">
        <f t="shared" si="19"/>
        <v/>
      </c>
      <c r="K86" s="4"/>
      <c r="L86" s="4"/>
      <c r="M86" s="68"/>
      <c r="N86" s="70"/>
      <c r="O86" s="24"/>
      <c r="P86" s="24"/>
      <c r="Q86" s="98" t="str">
        <f t="shared" si="20"/>
        <v/>
      </c>
      <c r="R86" s="124"/>
      <c r="S86" s="114" t="str">
        <f t="shared" si="26"/>
        <v/>
      </c>
      <c r="T86" s="121"/>
      <c r="U86" s="119"/>
      <c r="V86" s="119"/>
      <c r="W86" s="115"/>
      <c r="X86" s="115"/>
      <c r="Y86" s="121"/>
      <c r="Z86" s="114" t="str">
        <f t="shared" si="22"/>
        <v/>
      </c>
      <c r="AA86" s="114" t="str">
        <f t="shared" si="28"/>
        <v/>
      </c>
      <c r="AB86" s="182"/>
      <c r="AC86" s="255"/>
      <c r="AD86" s="255"/>
      <c r="AE86" s="255"/>
      <c r="AF86" s="255"/>
      <c r="AG86" s="255"/>
      <c r="AH86" s="255"/>
      <c r="AI86" s="255"/>
      <c r="AJ86" s="255"/>
      <c r="AK86" s="255"/>
      <c r="AL86" s="255"/>
      <c r="AM86" s="255"/>
      <c r="AN86" s="255"/>
      <c r="AO86" s="255"/>
      <c r="AP86" s="112"/>
      <c r="AQ86" s="112"/>
      <c r="AR86" s="112" t="str">
        <f t="shared" si="23"/>
        <v/>
      </c>
      <c r="AS86" s="112" t="str">
        <f t="shared" si="23"/>
        <v/>
      </c>
      <c r="AT86" s="4" t="str">
        <f t="shared" si="24"/>
        <v/>
      </c>
      <c r="AV86" s="25" t="str">
        <f>IF(G86="","",+"          ["&amp;TRIM(G86)&amp;"] ["&amp;TRIM(I86)&amp;"]"&amp;IF(H86="","","("&amp;H86&amp;")")&amp;" "&amp;TRIM(J86)&amp;IF(G87="","",","))</f>
        <v/>
      </c>
      <c r="AW86" s="25"/>
      <c r="AY86" s="102" t="str">
        <f t="shared" si="25"/>
        <v/>
      </c>
    </row>
    <row r="87" spans="2:51" ht="12.75">
      <c r="B87" s="18" t="str">
        <f t="shared" si="27"/>
        <v/>
      </c>
      <c r="C87" s="4"/>
      <c r="D87" s="4"/>
      <c r="E87" s="4"/>
      <c r="G87" s="4" t="str">
        <f t="shared" si="17"/>
        <v/>
      </c>
      <c r="H87" s="97" t="str">
        <f t="shared" ref="H87:H115" si="29">IF(IFERROR(FIND("varchar",E87),0)&gt;0,IF(D87&gt;8000,"max",D87),"")</f>
        <v/>
      </c>
      <c r="I87" s="4" t="str">
        <f t="shared" si="18"/>
        <v/>
      </c>
      <c r="J87" s="4" t="str">
        <f t="shared" si="19"/>
        <v/>
      </c>
      <c r="K87" s="4"/>
      <c r="L87" s="4"/>
      <c r="M87" s="68"/>
      <c r="N87" s="70"/>
      <c r="O87" s="24"/>
      <c r="P87" s="24"/>
      <c r="Q87" s="98" t="str">
        <f t="shared" si="20"/>
        <v/>
      </c>
      <c r="R87" s="124"/>
      <c r="S87" s="114" t="str">
        <f t="shared" si="26"/>
        <v/>
      </c>
      <c r="T87" s="121"/>
      <c r="U87" s="119"/>
      <c r="V87" s="119"/>
      <c r="W87" s="115"/>
      <c r="X87" s="115"/>
      <c r="Y87" s="121"/>
      <c r="Z87" s="114" t="str">
        <f t="shared" si="22"/>
        <v/>
      </c>
      <c r="AA87" s="114" t="str">
        <f t="shared" si="28"/>
        <v/>
      </c>
      <c r="AB87" s="182"/>
      <c r="AC87" s="255"/>
      <c r="AD87" s="255"/>
      <c r="AE87" s="255"/>
      <c r="AF87" s="255"/>
      <c r="AG87" s="255"/>
      <c r="AH87" s="255"/>
      <c r="AI87" s="255"/>
      <c r="AJ87" s="255"/>
      <c r="AK87" s="255"/>
      <c r="AL87" s="255"/>
      <c r="AM87" s="255"/>
      <c r="AN87" s="255"/>
      <c r="AO87" s="255"/>
      <c r="AP87" s="112"/>
      <c r="AQ87" s="112"/>
      <c r="AR87" s="112" t="str">
        <f t="shared" si="23"/>
        <v/>
      </c>
      <c r="AS87" s="112" t="str">
        <f t="shared" si="23"/>
        <v/>
      </c>
      <c r="AT87" s="4" t="str">
        <f t="shared" si="24"/>
        <v/>
      </c>
      <c r="AV87" s="25" t="str">
        <f>IF(G87="","",+"          ["&amp;TRIM(G87)&amp;"] ["&amp;TRIM(I87)&amp;"]"&amp;IF(H87="","","("&amp;H87&amp;")")&amp;" "&amp;TRIM(J87)&amp;IF(G93="","",","))</f>
        <v/>
      </c>
      <c r="AW87" s="25"/>
      <c r="AY87" s="102" t="str">
        <f t="shared" si="25"/>
        <v/>
      </c>
    </row>
    <row r="88" spans="2:51" ht="12.75">
      <c r="B88" s="18" t="str">
        <f t="shared" si="27"/>
        <v/>
      </c>
      <c r="C88" s="4"/>
      <c r="D88" s="4"/>
      <c r="E88" s="4"/>
      <c r="G88" s="4" t="str">
        <f t="shared" si="17"/>
        <v/>
      </c>
      <c r="H88" s="97" t="str">
        <f t="shared" si="29"/>
        <v/>
      </c>
      <c r="I88" s="4" t="str">
        <f t="shared" si="18"/>
        <v/>
      </c>
      <c r="J88" s="4" t="str">
        <f t="shared" si="19"/>
        <v/>
      </c>
      <c r="K88" s="4"/>
      <c r="L88" s="4"/>
      <c r="M88" s="68"/>
      <c r="N88" s="70"/>
      <c r="O88" s="24"/>
      <c r="P88" s="24"/>
      <c r="Q88" s="98" t="str">
        <f t="shared" si="20"/>
        <v/>
      </c>
      <c r="R88" s="124"/>
      <c r="S88" s="114" t="str">
        <f t="shared" si="26"/>
        <v/>
      </c>
      <c r="T88" s="121"/>
      <c r="U88" s="119"/>
      <c r="V88" s="119"/>
      <c r="W88" s="115"/>
      <c r="X88" s="115"/>
      <c r="Y88" s="121"/>
      <c r="Z88" s="114" t="str">
        <f t="shared" si="22"/>
        <v/>
      </c>
      <c r="AA88" s="114" t="str">
        <f t="shared" si="28"/>
        <v/>
      </c>
      <c r="AB88" s="182"/>
      <c r="AC88" s="255"/>
      <c r="AD88" s="255"/>
      <c r="AE88" s="255"/>
      <c r="AF88" s="255"/>
      <c r="AG88" s="255"/>
      <c r="AH88" s="255"/>
      <c r="AI88" s="255"/>
      <c r="AJ88" s="255"/>
      <c r="AK88" s="255"/>
      <c r="AL88" s="255"/>
      <c r="AM88" s="255"/>
      <c r="AN88" s="255"/>
      <c r="AO88" s="255"/>
      <c r="AP88" s="112"/>
      <c r="AQ88" s="112"/>
      <c r="AR88" s="112" t="str">
        <f t="shared" si="23"/>
        <v/>
      </c>
      <c r="AS88" s="112" t="str">
        <f t="shared" si="23"/>
        <v/>
      </c>
      <c r="AT88" s="4" t="str">
        <f t="shared" si="24"/>
        <v/>
      </c>
      <c r="AV88" s="25" t="str">
        <f>IF(G88="","",+"          ["&amp;TRIM(G88)&amp;"] ["&amp;TRIM(I88)&amp;"]"&amp;IF(H88="","","("&amp;H88&amp;")")&amp;" "&amp;TRIM(J88)&amp;IF(G89="","",","))</f>
        <v/>
      </c>
      <c r="AW88" s="25"/>
      <c r="AY88" s="102" t="str">
        <f t="shared" si="25"/>
        <v/>
      </c>
    </row>
    <row r="89" spans="2:51" ht="12.75">
      <c r="B89" s="18" t="str">
        <f t="shared" si="27"/>
        <v/>
      </c>
      <c r="C89" s="4"/>
      <c r="D89" s="4"/>
      <c r="E89" s="4"/>
      <c r="G89" s="4" t="str">
        <f t="shared" si="17"/>
        <v/>
      </c>
      <c r="H89" s="97" t="str">
        <f t="shared" si="29"/>
        <v/>
      </c>
      <c r="I89" s="4" t="str">
        <f t="shared" si="18"/>
        <v/>
      </c>
      <c r="J89" s="4" t="str">
        <f t="shared" si="19"/>
        <v/>
      </c>
      <c r="K89" s="4"/>
      <c r="L89" s="4"/>
      <c r="M89" s="68"/>
      <c r="N89" s="70"/>
      <c r="O89" s="24"/>
      <c r="P89" s="24"/>
      <c r="Q89" s="98" t="str">
        <f t="shared" si="20"/>
        <v/>
      </c>
      <c r="R89" s="124"/>
      <c r="S89" s="114" t="str">
        <f t="shared" si="26"/>
        <v/>
      </c>
      <c r="T89" s="121"/>
      <c r="U89" s="119"/>
      <c r="V89" s="119"/>
      <c r="W89" s="115"/>
      <c r="X89" s="115"/>
      <c r="Y89" s="121"/>
      <c r="Z89" s="114" t="str">
        <f t="shared" si="22"/>
        <v/>
      </c>
      <c r="AA89" s="114" t="str">
        <f t="shared" si="28"/>
        <v/>
      </c>
      <c r="AB89" s="182"/>
      <c r="AC89" s="255"/>
      <c r="AD89" s="255"/>
      <c r="AE89" s="255"/>
      <c r="AF89" s="255"/>
      <c r="AG89" s="255"/>
      <c r="AH89" s="255"/>
      <c r="AI89" s="255"/>
      <c r="AJ89" s="255"/>
      <c r="AK89" s="255"/>
      <c r="AL89" s="255"/>
      <c r="AM89" s="255"/>
      <c r="AN89" s="255"/>
      <c r="AO89" s="255"/>
      <c r="AP89" s="112"/>
      <c r="AQ89" s="112"/>
      <c r="AR89" s="112" t="str">
        <f t="shared" si="23"/>
        <v/>
      </c>
      <c r="AS89" s="112" t="str">
        <f t="shared" si="23"/>
        <v/>
      </c>
      <c r="AT89" s="4" t="str">
        <f t="shared" si="24"/>
        <v/>
      </c>
      <c r="AV89" s="25" t="str">
        <f>IF(G89="","",+"          ["&amp;TRIM(G89)&amp;"] ["&amp;TRIM(I89)&amp;"]"&amp;IF(H89="","","("&amp;H89&amp;")")&amp;" "&amp;TRIM(J89)&amp;IF(G92="","",","))</f>
        <v/>
      </c>
      <c r="AW89" s="25"/>
      <c r="AY89" s="102" t="str">
        <f t="shared" si="25"/>
        <v/>
      </c>
    </row>
    <row r="90" spans="2:51" ht="12.75">
      <c r="B90" s="18" t="str">
        <f t="shared" si="27"/>
        <v/>
      </c>
      <c r="C90" s="4"/>
      <c r="D90" s="4"/>
      <c r="E90" s="4"/>
      <c r="G90" s="4" t="str">
        <f t="shared" si="17"/>
        <v/>
      </c>
      <c r="H90" s="97" t="str">
        <f t="shared" si="29"/>
        <v/>
      </c>
      <c r="I90" s="4" t="str">
        <f t="shared" si="18"/>
        <v/>
      </c>
      <c r="J90" s="4" t="str">
        <f t="shared" si="19"/>
        <v/>
      </c>
      <c r="K90" s="4"/>
      <c r="L90" s="4"/>
      <c r="M90" s="68"/>
      <c r="N90" s="70"/>
      <c r="O90" s="24"/>
      <c r="P90" s="24"/>
      <c r="Q90" s="98" t="str">
        <f t="shared" si="20"/>
        <v/>
      </c>
      <c r="R90" s="124"/>
      <c r="S90" s="114" t="str">
        <f t="shared" si="26"/>
        <v/>
      </c>
      <c r="T90" s="121"/>
      <c r="U90" s="119"/>
      <c r="V90" s="119"/>
      <c r="W90" s="115"/>
      <c r="X90" s="115"/>
      <c r="Y90" s="121"/>
      <c r="Z90" s="114" t="str">
        <f t="shared" si="22"/>
        <v/>
      </c>
      <c r="AA90" s="114" t="str">
        <f t="shared" si="28"/>
        <v/>
      </c>
      <c r="AB90" s="182"/>
      <c r="AC90" s="255"/>
      <c r="AD90" s="255"/>
      <c r="AE90" s="255"/>
      <c r="AF90" s="255"/>
      <c r="AG90" s="255"/>
      <c r="AH90" s="255"/>
      <c r="AI90" s="255"/>
      <c r="AJ90" s="255"/>
      <c r="AK90" s="255"/>
      <c r="AL90" s="255"/>
      <c r="AM90" s="255"/>
      <c r="AN90" s="255"/>
      <c r="AO90" s="255"/>
      <c r="AP90" s="112"/>
      <c r="AQ90" s="112"/>
      <c r="AR90" s="112" t="str">
        <f t="shared" si="23"/>
        <v/>
      </c>
      <c r="AS90" s="112" t="str">
        <f t="shared" si="23"/>
        <v/>
      </c>
      <c r="AT90" s="4" t="str">
        <f t="shared" si="24"/>
        <v/>
      </c>
      <c r="AV90" s="25" t="str">
        <f t="shared" ref="AV90:AV95" si="30">IF(G90="","",+"          ["&amp;TRIM(G90)&amp;"] ["&amp;TRIM(I90)&amp;"]"&amp;IF(H90="","","("&amp;H90&amp;")")&amp;" "&amp;TRIM(J90)&amp;IF(G91="","",","))</f>
        <v/>
      </c>
      <c r="AW90" s="25"/>
      <c r="AY90" s="102" t="str">
        <f t="shared" si="25"/>
        <v/>
      </c>
    </row>
    <row r="91" spans="2:51" ht="12.75">
      <c r="B91" s="18" t="str">
        <f t="shared" si="27"/>
        <v/>
      </c>
      <c r="C91" s="4"/>
      <c r="D91" s="4"/>
      <c r="E91" s="4"/>
      <c r="G91" s="4" t="str">
        <f t="shared" si="17"/>
        <v/>
      </c>
      <c r="H91" s="97" t="str">
        <f t="shared" si="29"/>
        <v/>
      </c>
      <c r="I91" s="4" t="str">
        <f t="shared" si="18"/>
        <v/>
      </c>
      <c r="J91" s="4" t="str">
        <f t="shared" si="19"/>
        <v/>
      </c>
      <c r="K91" s="4"/>
      <c r="L91" s="4"/>
      <c r="M91" s="68"/>
      <c r="N91" s="70"/>
      <c r="O91" s="24"/>
      <c r="P91" s="24"/>
      <c r="Q91" s="98" t="str">
        <f t="shared" si="20"/>
        <v/>
      </c>
      <c r="R91" s="124"/>
      <c r="S91" s="114" t="str">
        <f t="shared" si="26"/>
        <v/>
      </c>
      <c r="T91" s="121"/>
      <c r="U91" s="119"/>
      <c r="V91" s="119"/>
      <c r="W91" s="115"/>
      <c r="X91" s="115"/>
      <c r="Y91" s="121"/>
      <c r="Z91" s="114" t="str">
        <f t="shared" si="22"/>
        <v/>
      </c>
      <c r="AA91" s="114" t="str">
        <f t="shared" si="28"/>
        <v/>
      </c>
      <c r="AB91" s="182"/>
      <c r="AC91" s="255"/>
      <c r="AD91" s="255"/>
      <c r="AE91" s="255"/>
      <c r="AF91" s="255"/>
      <c r="AG91" s="255"/>
      <c r="AH91" s="255"/>
      <c r="AI91" s="255"/>
      <c r="AJ91" s="255"/>
      <c r="AK91" s="255"/>
      <c r="AL91" s="255"/>
      <c r="AM91" s="255"/>
      <c r="AN91" s="255"/>
      <c r="AO91" s="255"/>
      <c r="AP91" s="112"/>
      <c r="AQ91" s="112"/>
      <c r="AR91" s="112" t="str">
        <f t="shared" si="23"/>
        <v/>
      </c>
      <c r="AS91" s="112" t="str">
        <f t="shared" si="23"/>
        <v/>
      </c>
      <c r="AT91" s="4" t="str">
        <f t="shared" si="24"/>
        <v/>
      </c>
      <c r="AV91" s="25" t="str">
        <f t="shared" si="30"/>
        <v/>
      </c>
      <c r="AW91" s="25"/>
      <c r="AY91" s="102" t="str">
        <f t="shared" si="25"/>
        <v/>
      </c>
    </row>
    <row r="92" spans="2:51" ht="12.75">
      <c r="B92" s="18" t="str">
        <f t="shared" si="27"/>
        <v/>
      </c>
      <c r="C92" s="4"/>
      <c r="D92" s="4"/>
      <c r="E92" s="4"/>
      <c r="G92" s="4" t="str">
        <f t="shared" si="17"/>
        <v/>
      </c>
      <c r="H92" s="97" t="str">
        <f t="shared" si="29"/>
        <v/>
      </c>
      <c r="I92" s="4" t="str">
        <f t="shared" si="18"/>
        <v/>
      </c>
      <c r="J92" s="4" t="str">
        <f t="shared" si="19"/>
        <v/>
      </c>
      <c r="K92" s="4"/>
      <c r="L92" s="4"/>
      <c r="M92" s="68"/>
      <c r="N92" s="70"/>
      <c r="O92" s="24"/>
      <c r="P92" s="24"/>
      <c r="Q92" s="98" t="str">
        <f t="shared" si="20"/>
        <v/>
      </c>
      <c r="R92" s="124"/>
      <c r="S92" s="114" t="str">
        <f t="shared" si="26"/>
        <v/>
      </c>
      <c r="T92" s="121"/>
      <c r="U92" s="119"/>
      <c r="V92" s="119"/>
      <c r="W92" s="115"/>
      <c r="X92" s="115"/>
      <c r="Y92" s="121"/>
      <c r="Z92" s="114" t="str">
        <f t="shared" si="22"/>
        <v/>
      </c>
      <c r="AA92" s="114" t="str">
        <f t="shared" si="28"/>
        <v/>
      </c>
      <c r="AB92" s="182"/>
      <c r="AC92" s="255"/>
      <c r="AD92" s="255"/>
      <c r="AE92" s="255"/>
      <c r="AF92" s="255"/>
      <c r="AG92" s="255"/>
      <c r="AH92" s="255"/>
      <c r="AI92" s="255"/>
      <c r="AJ92" s="255"/>
      <c r="AK92" s="255"/>
      <c r="AL92" s="255"/>
      <c r="AM92" s="255"/>
      <c r="AN92" s="255"/>
      <c r="AO92" s="255"/>
      <c r="AP92" s="112"/>
      <c r="AQ92" s="112"/>
      <c r="AR92" s="112" t="str">
        <f t="shared" si="23"/>
        <v/>
      </c>
      <c r="AS92" s="112" t="str">
        <f t="shared" si="23"/>
        <v/>
      </c>
      <c r="AT92" s="4" t="str">
        <f t="shared" si="24"/>
        <v/>
      </c>
      <c r="AV92" s="25" t="str">
        <f t="shared" si="30"/>
        <v/>
      </c>
      <c r="AW92" s="25"/>
      <c r="AY92" s="102" t="str">
        <f t="shared" si="25"/>
        <v/>
      </c>
    </row>
    <row r="93" spans="2:51" ht="12.75">
      <c r="B93" s="18" t="str">
        <f t="shared" si="27"/>
        <v/>
      </c>
      <c r="C93" s="4"/>
      <c r="D93" s="4"/>
      <c r="E93" s="4"/>
      <c r="G93" s="4" t="str">
        <f t="shared" si="17"/>
        <v/>
      </c>
      <c r="H93" s="97" t="str">
        <f t="shared" si="29"/>
        <v/>
      </c>
      <c r="I93" s="4" t="str">
        <f t="shared" si="18"/>
        <v/>
      </c>
      <c r="J93" s="4" t="str">
        <f t="shared" si="19"/>
        <v/>
      </c>
      <c r="K93" s="4"/>
      <c r="L93" s="4"/>
      <c r="M93" s="68"/>
      <c r="N93" s="70"/>
      <c r="O93" s="24"/>
      <c r="P93" s="24"/>
      <c r="Q93" s="98" t="str">
        <f t="shared" si="20"/>
        <v/>
      </c>
      <c r="R93" s="124"/>
      <c r="S93" s="114" t="str">
        <f t="shared" si="26"/>
        <v/>
      </c>
      <c r="T93" s="121"/>
      <c r="U93" s="119"/>
      <c r="V93" s="119"/>
      <c r="W93" s="115"/>
      <c r="X93" s="115"/>
      <c r="Y93" s="121"/>
      <c r="Z93" s="114" t="str">
        <f t="shared" si="22"/>
        <v/>
      </c>
      <c r="AA93" s="114" t="str">
        <f t="shared" si="28"/>
        <v/>
      </c>
      <c r="AB93" s="182"/>
      <c r="AC93" s="255"/>
      <c r="AD93" s="255"/>
      <c r="AE93" s="255"/>
      <c r="AF93" s="255"/>
      <c r="AG93" s="255"/>
      <c r="AH93" s="255"/>
      <c r="AI93" s="255"/>
      <c r="AJ93" s="255"/>
      <c r="AK93" s="255"/>
      <c r="AL93" s="255"/>
      <c r="AM93" s="255"/>
      <c r="AN93" s="255"/>
      <c r="AO93" s="255"/>
      <c r="AP93" s="112"/>
      <c r="AQ93" s="112"/>
      <c r="AR93" s="112" t="str">
        <f t="shared" si="23"/>
        <v/>
      </c>
      <c r="AS93" s="112" t="str">
        <f t="shared" si="23"/>
        <v/>
      </c>
      <c r="AT93" s="4" t="str">
        <f t="shared" si="24"/>
        <v/>
      </c>
      <c r="AV93" s="25" t="str">
        <f t="shared" si="30"/>
        <v/>
      </c>
      <c r="AW93" s="25"/>
      <c r="AY93" s="102" t="str">
        <f t="shared" si="25"/>
        <v/>
      </c>
    </row>
    <row r="94" spans="2:51" ht="12.75">
      <c r="B94" s="18" t="str">
        <f t="shared" si="27"/>
        <v/>
      </c>
      <c r="C94" s="4"/>
      <c r="D94" s="4"/>
      <c r="E94" s="4"/>
      <c r="G94" s="4" t="str">
        <f>SUBSTITUTE(SUBSTITUTE(SUBSTITUTE(SUBSTITUTE(SUBSTITUTE(SUBSTITUTE(SUBSTITUTE(SUBSTITUTE(SUBSTITUTE(C94," ",""),".",""),"#","No"),"%",""),"(",""),"*",""),"-",""),"/",""),")","")</f>
        <v/>
      </c>
      <c r="H94" s="97" t="str">
        <f t="shared" si="29"/>
        <v/>
      </c>
      <c r="I94" s="4" t="str">
        <f>IF(E94=0,"",+E94)</f>
        <v/>
      </c>
      <c r="J94" s="4" t="str">
        <f>IF(C94=0,"",(IF(ISERROR(VLOOKUP(G94,$D$120:$D$127,1,FALSE)),""," NOT")&amp;" NULL"))</f>
        <v/>
      </c>
      <c r="K94" s="4"/>
      <c r="L94" s="4"/>
      <c r="M94" s="68"/>
      <c r="N94" s="70"/>
      <c r="O94" s="24"/>
      <c r="P94" s="24"/>
      <c r="Q94" s="98" t="str">
        <f>IF(M94=0,"",ROW())</f>
        <v/>
      </c>
      <c r="R94" s="124"/>
      <c r="S94" s="114" t="str">
        <f t="shared" si="26"/>
        <v/>
      </c>
      <c r="T94" s="121"/>
      <c r="U94" s="119"/>
      <c r="V94" s="119"/>
      <c r="W94" s="115"/>
      <c r="X94" s="115"/>
      <c r="Y94" s="121"/>
      <c r="Z94" s="114" t="str">
        <f t="shared" si="22"/>
        <v/>
      </c>
      <c r="AA94" s="114" t="str">
        <f t="shared" si="28"/>
        <v/>
      </c>
      <c r="AB94" s="182"/>
      <c r="AC94" s="255"/>
      <c r="AD94" s="255"/>
      <c r="AE94" s="255"/>
      <c r="AF94" s="255"/>
      <c r="AG94" s="255"/>
      <c r="AH94" s="255"/>
      <c r="AI94" s="255"/>
      <c r="AJ94" s="255"/>
      <c r="AK94" s="255"/>
      <c r="AL94" s="255"/>
      <c r="AM94" s="255"/>
      <c r="AN94" s="255"/>
      <c r="AO94" s="255"/>
      <c r="AP94" s="112"/>
      <c r="AQ94" s="112"/>
      <c r="AR94" s="112" t="str">
        <f t="shared" si="23"/>
        <v/>
      </c>
      <c r="AS94" s="112" t="str">
        <f t="shared" si="23"/>
        <v/>
      </c>
      <c r="AT94" s="4" t="str">
        <f t="shared" si="24"/>
        <v/>
      </c>
      <c r="AV94" s="25" t="str">
        <f t="shared" si="30"/>
        <v/>
      </c>
      <c r="AW94" s="25"/>
      <c r="AY94" s="102" t="str">
        <f t="shared" si="25"/>
        <v/>
      </c>
    </row>
    <row r="95" spans="2:51" ht="12.75">
      <c r="B95" s="18" t="str">
        <f t="shared" si="27"/>
        <v/>
      </c>
      <c r="C95" s="4"/>
      <c r="D95" s="4"/>
      <c r="E95" s="4"/>
      <c r="G95" s="4" t="str">
        <f>SUBSTITUTE(SUBSTITUTE(SUBSTITUTE(SUBSTITUTE(SUBSTITUTE(SUBSTITUTE(SUBSTITUTE(SUBSTITUTE(SUBSTITUTE(C95," ",""),".",""),"#","No"),"%",""),"(",""),"*",""),"-",""),"/",""),")","")</f>
        <v/>
      </c>
      <c r="H95" s="97" t="str">
        <f t="shared" si="29"/>
        <v/>
      </c>
      <c r="I95" s="4" t="str">
        <f>IF(E95=0,"",+E95)</f>
        <v/>
      </c>
      <c r="J95" s="4" t="str">
        <f>IF(C95=0,"",(IF(ISERROR(VLOOKUP(G95,$D$120:$D$127,1,FALSE)),""," NOT")&amp;" NULL"))</f>
        <v/>
      </c>
      <c r="K95" s="4"/>
      <c r="L95" s="4"/>
      <c r="M95" s="68"/>
      <c r="N95" s="70"/>
      <c r="O95" s="24"/>
      <c r="P95" s="24"/>
      <c r="Q95" s="98" t="str">
        <f>IF(M95=0,"",ROW())</f>
        <v/>
      </c>
      <c r="R95" s="124"/>
      <c r="S95" s="114" t="str">
        <f t="shared" si="26"/>
        <v/>
      </c>
      <c r="T95" s="121"/>
      <c r="U95" s="119"/>
      <c r="V95" s="119"/>
      <c r="W95" s="115"/>
      <c r="X95" s="115"/>
      <c r="Y95" s="121"/>
      <c r="Z95" s="114" t="str">
        <f t="shared" si="22"/>
        <v/>
      </c>
      <c r="AA95" s="114" t="str">
        <f t="shared" si="28"/>
        <v/>
      </c>
      <c r="AB95" s="182"/>
      <c r="AC95" s="255"/>
      <c r="AD95" s="255"/>
      <c r="AE95" s="255"/>
      <c r="AF95" s="255"/>
      <c r="AG95" s="255"/>
      <c r="AH95" s="255"/>
      <c r="AI95" s="255"/>
      <c r="AJ95" s="255"/>
      <c r="AK95" s="255"/>
      <c r="AL95" s="255"/>
      <c r="AM95" s="255"/>
      <c r="AN95" s="255"/>
      <c r="AO95" s="255"/>
      <c r="AP95" s="112"/>
      <c r="AQ95" s="112"/>
      <c r="AR95" s="112" t="str">
        <f t="shared" si="23"/>
        <v/>
      </c>
      <c r="AS95" s="112" t="str">
        <f t="shared" si="23"/>
        <v/>
      </c>
      <c r="AT95" s="4" t="str">
        <f t="shared" si="24"/>
        <v/>
      </c>
      <c r="AV95" s="25" t="str">
        <f t="shared" si="30"/>
        <v/>
      </c>
      <c r="AW95" s="25"/>
      <c r="AY95" s="102" t="str">
        <f t="shared" si="25"/>
        <v/>
      </c>
    </row>
    <row r="96" spans="2:51" ht="12.75">
      <c r="B96" s="18" t="str">
        <f t="shared" si="27"/>
        <v/>
      </c>
      <c r="C96" s="4"/>
      <c r="D96" s="4"/>
      <c r="E96" s="4"/>
      <c r="G96" s="4" t="str">
        <f>SUBSTITUTE(SUBSTITUTE(SUBSTITUTE(SUBSTITUTE(SUBSTITUTE(SUBSTITUTE(SUBSTITUTE(SUBSTITUTE(SUBSTITUTE(C96," ",""),".",""),"#","No"),"%",""),"(",""),"*",""),"-",""),"/",""),")","")</f>
        <v/>
      </c>
      <c r="H96" s="97" t="str">
        <f t="shared" si="29"/>
        <v/>
      </c>
      <c r="I96" s="4" t="str">
        <f>IF(E96=0,"",+E96)</f>
        <v/>
      </c>
      <c r="J96" s="4" t="str">
        <f>IF(C96=0,"",(IF(ISERROR(VLOOKUP(G96,$D$120:$D$127,1,FALSE)),""," NOT")&amp;" NULL"))</f>
        <v/>
      </c>
      <c r="K96" s="4"/>
      <c r="L96" s="4"/>
      <c r="M96" s="68"/>
      <c r="N96" s="70"/>
      <c r="O96" s="24"/>
      <c r="P96" s="24"/>
      <c r="Q96" s="98" t="str">
        <f>IF(M96=0,"",ROW())</f>
        <v/>
      </c>
      <c r="R96" s="124"/>
      <c r="S96" s="114" t="str">
        <f t="shared" si="26"/>
        <v/>
      </c>
      <c r="T96" s="121"/>
      <c r="U96" s="119"/>
      <c r="V96" s="119"/>
      <c r="W96" s="115"/>
      <c r="X96" s="115"/>
      <c r="Y96" s="121"/>
      <c r="Z96" s="114" t="str">
        <f t="shared" si="22"/>
        <v/>
      </c>
      <c r="AA96" s="114" t="str">
        <f t="shared" si="28"/>
        <v/>
      </c>
      <c r="AB96" s="182"/>
      <c r="AC96" s="255"/>
      <c r="AD96" s="255"/>
      <c r="AE96" s="255"/>
      <c r="AF96" s="255"/>
      <c r="AG96" s="255"/>
      <c r="AH96" s="255"/>
      <c r="AI96" s="255"/>
      <c r="AJ96" s="255"/>
      <c r="AK96" s="255"/>
      <c r="AL96" s="255"/>
      <c r="AM96" s="255"/>
      <c r="AN96" s="255"/>
      <c r="AO96" s="255"/>
      <c r="AP96" s="112"/>
      <c r="AQ96" s="112"/>
      <c r="AR96" s="112" t="str">
        <f t="shared" si="23"/>
        <v/>
      </c>
      <c r="AS96" s="112" t="str">
        <f t="shared" si="23"/>
        <v/>
      </c>
      <c r="AT96" s="4" t="str">
        <f t="shared" si="24"/>
        <v/>
      </c>
      <c r="AV96" s="25" t="str">
        <f>IF(G96="","",+"          ["&amp;TRIM(G96)&amp;"] ["&amp;TRIM(I96)&amp;"]"&amp;IF(H96="","","("&amp;H96&amp;")")&amp;" "&amp;TRIM(J96)&amp;IF(G108="","",","))</f>
        <v/>
      </c>
      <c r="AW96" s="25"/>
      <c r="AY96" s="102" t="str">
        <f t="shared" si="25"/>
        <v/>
      </c>
    </row>
    <row r="97" spans="2:51" ht="12.75">
      <c r="B97" s="18" t="str">
        <f t="shared" si="27"/>
        <v/>
      </c>
      <c r="C97" s="4"/>
      <c r="D97" s="4"/>
      <c r="E97" s="4"/>
      <c r="G97" s="4" t="str">
        <f t="shared" ref="G97:G115" si="31">SUBSTITUTE(SUBSTITUTE(SUBSTITUTE(SUBSTITUTE(SUBSTITUTE(SUBSTITUTE(SUBSTITUTE(SUBSTITUTE(SUBSTITUTE(C97," ",""),".",""),"#","No"),"%",""),"(",""),"*",""),"-",""),"/",""),")","")</f>
        <v/>
      </c>
      <c r="H97" s="97" t="str">
        <f t="shared" si="29"/>
        <v/>
      </c>
      <c r="I97" s="4" t="str">
        <f t="shared" ref="I97:I115" si="32">IF(E97=0,"",+E97)</f>
        <v/>
      </c>
      <c r="J97" s="4" t="str">
        <f t="shared" ref="J97:J115" si="33">IF(C97=0,"",(IF(ISERROR(VLOOKUP(G97,$D$120:$D$127,1,FALSE)),""," NOT")&amp;" NULL"))</f>
        <v/>
      </c>
      <c r="K97" s="4"/>
      <c r="L97" s="4"/>
      <c r="M97" s="68"/>
      <c r="N97" s="70"/>
      <c r="O97" s="24"/>
      <c r="P97" s="24"/>
      <c r="Q97" s="98" t="str">
        <f t="shared" ref="Q97:Q115" si="34">IF(M97=0,"",ROW())</f>
        <v/>
      </c>
      <c r="R97" s="124"/>
      <c r="S97" s="114" t="str">
        <f t="shared" si="26"/>
        <v/>
      </c>
      <c r="T97" s="121"/>
      <c r="U97" s="119"/>
      <c r="V97" s="119"/>
      <c r="W97" s="115"/>
      <c r="X97" s="115"/>
      <c r="Y97" s="121"/>
      <c r="Z97" s="114" t="str">
        <f t="shared" si="22"/>
        <v/>
      </c>
      <c r="AA97" s="114" t="str">
        <f t="shared" si="28"/>
        <v/>
      </c>
      <c r="AB97" s="182"/>
      <c r="AC97" s="255"/>
      <c r="AD97" s="255"/>
      <c r="AE97" s="255"/>
      <c r="AF97" s="255"/>
      <c r="AG97" s="255"/>
      <c r="AH97" s="255"/>
      <c r="AI97" s="255"/>
      <c r="AJ97" s="255"/>
      <c r="AK97" s="255"/>
      <c r="AL97" s="255"/>
      <c r="AM97" s="255"/>
      <c r="AN97" s="255"/>
      <c r="AO97" s="255"/>
      <c r="AP97" s="112"/>
      <c r="AQ97" s="112"/>
      <c r="AR97" s="112" t="str">
        <f t="shared" si="23"/>
        <v/>
      </c>
      <c r="AS97" s="112" t="str">
        <f t="shared" si="23"/>
        <v/>
      </c>
      <c r="AT97" s="4" t="str">
        <f t="shared" si="24"/>
        <v/>
      </c>
      <c r="AV97" s="25" t="str">
        <f>IF(G97="","",+"          ["&amp;TRIM(G97)&amp;"] ["&amp;TRIM(I97)&amp;"]"&amp;IF(H97="","","("&amp;H97&amp;")")&amp;" "&amp;TRIM(J97)&amp;IF(G98="","",","))</f>
        <v/>
      </c>
      <c r="AW97" s="25"/>
      <c r="AY97" s="102" t="str">
        <f t="shared" si="25"/>
        <v/>
      </c>
    </row>
    <row r="98" spans="2:51" ht="12.75">
      <c r="B98" s="18" t="str">
        <f t="shared" si="27"/>
        <v/>
      </c>
      <c r="C98" s="4"/>
      <c r="D98" s="4"/>
      <c r="E98" s="4"/>
      <c r="G98" s="4" t="str">
        <f t="shared" si="31"/>
        <v/>
      </c>
      <c r="H98" s="97" t="str">
        <f t="shared" si="29"/>
        <v/>
      </c>
      <c r="I98" s="4" t="str">
        <f t="shared" si="32"/>
        <v/>
      </c>
      <c r="J98" s="4" t="str">
        <f t="shared" si="33"/>
        <v/>
      </c>
      <c r="K98" s="4"/>
      <c r="L98" s="4"/>
      <c r="M98" s="68"/>
      <c r="N98" s="70"/>
      <c r="O98" s="24"/>
      <c r="P98" s="24"/>
      <c r="Q98" s="98" t="str">
        <f t="shared" si="34"/>
        <v/>
      </c>
      <c r="R98" s="124"/>
      <c r="S98" s="114" t="str">
        <f t="shared" si="26"/>
        <v/>
      </c>
      <c r="T98" s="121"/>
      <c r="U98" s="119"/>
      <c r="V98" s="119"/>
      <c r="W98" s="115"/>
      <c r="X98" s="115"/>
      <c r="Y98" s="121"/>
      <c r="Z98" s="114" t="str">
        <f t="shared" si="22"/>
        <v/>
      </c>
      <c r="AA98" s="114" t="str">
        <f t="shared" si="28"/>
        <v/>
      </c>
      <c r="AB98" s="182"/>
      <c r="AC98" s="255"/>
      <c r="AD98" s="255"/>
      <c r="AE98" s="255"/>
      <c r="AF98" s="255"/>
      <c r="AG98" s="255"/>
      <c r="AH98" s="255"/>
      <c r="AI98" s="255"/>
      <c r="AJ98" s="255"/>
      <c r="AK98" s="255"/>
      <c r="AL98" s="255"/>
      <c r="AM98" s="255"/>
      <c r="AN98" s="255"/>
      <c r="AO98" s="255"/>
      <c r="AP98" s="112"/>
      <c r="AQ98" s="112"/>
      <c r="AR98" s="112" t="str">
        <f t="shared" si="23"/>
        <v/>
      </c>
      <c r="AS98" s="112" t="str">
        <f t="shared" si="23"/>
        <v/>
      </c>
      <c r="AT98" s="4" t="str">
        <f t="shared" si="24"/>
        <v/>
      </c>
      <c r="AV98" s="25" t="str">
        <f>IF(G98="","",+"          ["&amp;TRIM(G98)&amp;"] ["&amp;TRIM(I98)&amp;"]"&amp;IF(H98="","","("&amp;H98&amp;")")&amp;" "&amp;TRIM(J98)&amp;IF(G107="","",","))</f>
        <v/>
      </c>
      <c r="AW98" s="25"/>
      <c r="AY98" s="102" t="str">
        <f t="shared" si="25"/>
        <v/>
      </c>
    </row>
    <row r="99" spans="2:51" ht="12.75">
      <c r="B99" s="18" t="str">
        <f t="shared" si="27"/>
        <v/>
      </c>
      <c r="C99" s="4"/>
      <c r="D99" s="4"/>
      <c r="E99" s="4"/>
      <c r="G99" s="4" t="str">
        <f t="shared" si="31"/>
        <v/>
      </c>
      <c r="H99" s="97" t="str">
        <f t="shared" si="29"/>
        <v/>
      </c>
      <c r="I99" s="4" t="str">
        <f t="shared" si="32"/>
        <v/>
      </c>
      <c r="J99" s="4" t="str">
        <f t="shared" si="33"/>
        <v/>
      </c>
      <c r="K99" s="4"/>
      <c r="L99" s="4"/>
      <c r="M99" s="68"/>
      <c r="N99" s="70"/>
      <c r="O99" s="24"/>
      <c r="P99" s="24"/>
      <c r="Q99" s="98" t="str">
        <f t="shared" si="34"/>
        <v/>
      </c>
      <c r="R99" s="124"/>
      <c r="S99" s="114" t="str">
        <f t="shared" si="26"/>
        <v/>
      </c>
      <c r="T99" s="121"/>
      <c r="U99" s="119"/>
      <c r="V99" s="119"/>
      <c r="W99" s="115"/>
      <c r="X99" s="115"/>
      <c r="Y99" s="121"/>
      <c r="Z99" s="114" t="str">
        <f t="shared" si="22"/>
        <v/>
      </c>
      <c r="AA99" s="114" t="str">
        <f t="shared" si="28"/>
        <v/>
      </c>
      <c r="AB99" s="182"/>
      <c r="AC99" s="255"/>
      <c r="AD99" s="255"/>
      <c r="AE99" s="255"/>
      <c r="AF99" s="255"/>
      <c r="AG99" s="255"/>
      <c r="AH99" s="255"/>
      <c r="AI99" s="255"/>
      <c r="AJ99" s="255"/>
      <c r="AK99" s="255"/>
      <c r="AL99" s="255"/>
      <c r="AM99" s="255"/>
      <c r="AN99" s="255"/>
      <c r="AO99" s="255"/>
      <c r="AP99" s="112"/>
      <c r="AQ99" s="112"/>
      <c r="AR99" s="112" t="str">
        <f t="shared" si="23"/>
        <v/>
      </c>
      <c r="AS99" s="112" t="str">
        <f t="shared" si="23"/>
        <v/>
      </c>
      <c r="AT99" s="4" t="str">
        <f t="shared" si="24"/>
        <v/>
      </c>
      <c r="AV99" s="25" t="str">
        <f>IF(G99="","",+"          ["&amp;TRIM(G99)&amp;"] ["&amp;TRIM(I99)&amp;"]"&amp;IF(H99="","","("&amp;H99&amp;")")&amp;" "&amp;TRIM(J99)&amp;IF(G106="","",","))</f>
        <v/>
      </c>
      <c r="AW99" s="25"/>
      <c r="AY99" s="102" t="str">
        <f t="shared" si="25"/>
        <v/>
      </c>
    </row>
    <row r="100" spans="2:51" ht="12.75">
      <c r="B100" s="18" t="str">
        <f t="shared" si="27"/>
        <v/>
      </c>
      <c r="C100" s="4"/>
      <c r="D100" s="4"/>
      <c r="E100" s="4"/>
      <c r="G100" s="4" t="str">
        <f t="shared" si="31"/>
        <v/>
      </c>
      <c r="H100" s="97" t="str">
        <f t="shared" si="29"/>
        <v/>
      </c>
      <c r="I100" s="4" t="str">
        <f t="shared" si="32"/>
        <v/>
      </c>
      <c r="J100" s="4" t="str">
        <f t="shared" si="33"/>
        <v/>
      </c>
      <c r="K100" s="4"/>
      <c r="L100" s="4"/>
      <c r="M100" s="68"/>
      <c r="N100" s="70"/>
      <c r="O100" s="24"/>
      <c r="P100" s="24"/>
      <c r="Q100" s="98" t="str">
        <f t="shared" si="34"/>
        <v/>
      </c>
      <c r="R100" s="124"/>
      <c r="S100" s="114" t="str">
        <f t="shared" si="26"/>
        <v/>
      </c>
      <c r="T100" s="121"/>
      <c r="U100" s="119"/>
      <c r="V100" s="119"/>
      <c r="W100" s="115"/>
      <c r="X100" s="115"/>
      <c r="Y100" s="121"/>
      <c r="Z100" s="114" t="str">
        <f t="shared" si="22"/>
        <v/>
      </c>
      <c r="AA100" s="114" t="str">
        <f t="shared" si="28"/>
        <v/>
      </c>
      <c r="AB100" s="182"/>
      <c r="AC100" s="255"/>
      <c r="AD100" s="255"/>
      <c r="AE100" s="255"/>
      <c r="AF100" s="255"/>
      <c r="AG100" s="255"/>
      <c r="AH100" s="255"/>
      <c r="AI100" s="255"/>
      <c r="AJ100" s="255"/>
      <c r="AK100" s="255"/>
      <c r="AL100" s="255"/>
      <c r="AM100" s="255"/>
      <c r="AN100" s="255"/>
      <c r="AO100" s="255"/>
      <c r="AP100" s="112"/>
      <c r="AQ100" s="112"/>
      <c r="AR100" s="112" t="str">
        <f t="shared" si="23"/>
        <v/>
      </c>
      <c r="AS100" s="112" t="str">
        <f t="shared" si="23"/>
        <v/>
      </c>
      <c r="AT100" s="4" t="str">
        <f t="shared" si="24"/>
        <v/>
      </c>
      <c r="AV100" s="25" t="str">
        <f>IF(G100="","",+"          ["&amp;TRIM(G100)&amp;"] ["&amp;TRIM(I100)&amp;"]"&amp;IF(H100="","","("&amp;H100&amp;")")&amp;" "&amp;TRIM(J100)&amp;IF(G101="","",","))</f>
        <v/>
      </c>
      <c r="AW100" s="25"/>
      <c r="AY100" s="102" t="str">
        <f t="shared" si="25"/>
        <v/>
      </c>
    </row>
    <row r="101" spans="2:51" ht="12.75">
      <c r="B101" s="18" t="str">
        <f t="shared" si="27"/>
        <v/>
      </c>
      <c r="C101" s="4"/>
      <c r="D101" s="4"/>
      <c r="E101" s="4"/>
      <c r="G101" s="4" t="str">
        <f t="shared" si="31"/>
        <v/>
      </c>
      <c r="H101" s="97" t="str">
        <f t="shared" si="29"/>
        <v/>
      </c>
      <c r="I101" s="4" t="str">
        <f t="shared" si="32"/>
        <v/>
      </c>
      <c r="J101" s="4" t="str">
        <f t="shared" si="33"/>
        <v/>
      </c>
      <c r="K101" s="4"/>
      <c r="L101" s="4"/>
      <c r="M101" s="68"/>
      <c r="N101" s="70"/>
      <c r="O101" s="24"/>
      <c r="P101" s="24"/>
      <c r="Q101" s="98" t="str">
        <f t="shared" si="34"/>
        <v/>
      </c>
      <c r="R101" s="124"/>
      <c r="S101" s="114" t="str">
        <f t="shared" si="26"/>
        <v/>
      </c>
      <c r="T101" s="121"/>
      <c r="U101" s="119"/>
      <c r="V101" s="119"/>
      <c r="W101" s="115"/>
      <c r="X101" s="115"/>
      <c r="Y101" s="121"/>
      <c r="Z101" s="114" t="str">
        <f t="shared" si="22"/>
        <v/>
      </c>
      <c r="AA101" s="114" t="str">
        <f t="shared" si="28"/>
        <v/>
      </c>
      <c r="AB101" s="182"/>
      <c r="AC101" s="255"/>
      <c r="AD101" s="255"/>
      <c r="AE101" s="255"/>
      <c r="AF101" s="255"/>
      <c r="AG101" s="255"/>
      <c r="AH101" s="255"/>
      <c r="AI101" s="255"/>
      <c r="AJ101" s="255"/>
      <c r="AK101" s="255"/>
      <c r="AL101" s="255"/>
      <c r="AM101" s="255"/>
      <c r="AN101" s="255"/>
      <c r="AO101" s="255"/>
      <c r="AP101" s="112"/>
      <c r="AQ101" s="112"/>
      <c r="AR101" s="112" t="str">
        <f t="shared" si="23"/>
        <v/>
      </c>
      <c r="AS101" s="112" t="str">
        <f t="shared" si="23"/>
        <v/>
      </c>
      <c r="AT101" s="4" t="str">
        <f t="shared" si="24"/>
        <v/>
      </c>
      <c r="AV101" s="25" t="str">
        <f>IF(G101="","",+"          ["&amp;TRIM(G101)&amp;"] ["&amp;TRIM(I101)&amp;"]"&amp;IF(H101="","","("&amp;H101&amp;")")&amp;" "&amp;TRIM(J101)&amp;IF(G102="","",","))</f>
        <v/>
      </c>
      <c r="AW101" s="25"/>
      <c r="AY101" s="102" t="str">
        <f t="shared" si="25"/>
        <v/>
      </c>
    </row>
    <row r="102" spans="2:51" ht="12.75">
      <c r="B102" s="18" t="str">
        <f t="shared" si="27"/>
        <v/>
      </c>
      <c r="C102" s="4"/>
      <c r="D102" s="4"/>
      <c r="E102" s="4"/>
      <c r="G102" s="4" t="str">
        <f t="shared" si="31"/>
        <v/>
      </c>
      <c r="H102" s="97" t="str">
        <f t="shared" si="29"/>
        <v/>
      </c>
      <c r="I102" s="4" t="str">
        <f t="shared" si="32"/>
        <v/>
      </c>
      <c r="J102" s="4" t="str">
        <f t="shared" si="33"/>
        <v/>
      </c>
      <c r="K102" s="4"/>
      <c r="L102" s="4"/>
      <c r="M102" s="68"/>
      <c r="N102" s="70"/>
      <c r="O102" s="24"/>
      <c r="P102" s="24"/>
      <c r="Q102" s="98" t="str">
        <f t="shared" si="34"/>
        <v/>
      </c>
      <c r="R102" s="124"/>
      <c r="S102" s="114" t="str">
        <f t="shared" si="26"/>
        <v/>
      </c>
      <c r="T102" s="121"/>
      <c r="U102" s="119"/>
      <c r="V102" s="119"/>
      <c r="W102" s="115"/>
      <c r="X102" s="115"/>
      <c r="Y102" s="121"/>
      <c r="Z102" s="114" t="str">
        <f t="shared" si="22"/>
        <v/>
      </c>
      <c r="AA102" s="114" t="str">
        <f t="shared" si="28"/>
        <v/>
      </c>
      <c r="AB102" s="182"/>
      <c r="AC102" s="255"/>
      <c r="AD102" s="255"/>
      <c r="AE102" s="255"/>
      <c r="AF102" s="255"/>
      <c r="AG102" s="255"/>
      <c r="AH102" s="255"/>
      <c r="AI102" s="255"/>
      <c r="AJ102" s="255"/>
      <c r="AK102" s="255"/>
      <c r="AL102" s="255"/>
      <c r="AM102" s="255"/>
      <c r="AN102" s="255"/>
      <c r="AO102" s="255"/>
      <c r="AP102" s="112"/>
      <c r="AQ102" s="112"/>
      <c r="AR102" s="112" t="str">
        <f t="shared" si="23"/>
        <v/>
      </c>
      <c r="AS102" s="112" t="str">
        <f t="shared" si="23"/>
        <v/>
      </c>
      <c r="AT102" s="4" t="str">
        <f t="shared" si="24"/>
        <v/>
      </c>
      <c r="AV102" s="25" t="str">
        <f>IF(G102="","",+"          ["&amp;TRIM(G102)&amp;"] ["&amp;TRIM(I102)&amp;"]"&amp;IF(H102="","","("&amp;H102&amp;")")&amp;" "&amp;TRIM(J102)&amp;IF(G103="","",","))</f>
        <v/>
      </c>
      <c r="AW102" s="25"/>
      <c r="AY102" s="102" t="str">
        <f t="shared" si="25"/>
        <v/>
      </c>
    </row>
    <row r="103" spans="2:51" ht="12.75">
      <c r="B103" s="18" t="str">
        <f t="shared" si="27"/>
        <v/>
      </c>
      <c r="C103" s="4"/>
      <c r="D103" s="4"/>
      <c r="E103" s="4"/>
      <c r="G103" s="4" t="str">
        <f t="shared" si="31"/>
        <v/>
      </c>
      <c r="H103" s="97" t="str">
        <f t="shared" si="29"/>
        <v/>
      </c>
      <c r="I103" s="4" t="str">
        <f t="shared" si="32"/>
        <v/>
      </c>
      <c r="J103" s="4" t="str">
        <f t="shared" si="33"/>
        <v/>
      </c>
      <c r="K103" s="4"/>
      <c r="L103" s="4"/>
      <c r="M103" s="68"/>
      <c r="N103" s="70"/>
      <c r="O103" s="24"/>
      <c r="P103" s="24"/>
      <c r="Q103" s="98" t="str">
        <f t="shared" si="34"/>
        <v/>
      </c>
      <c r="R103" s="124"/>
      <c r="S103" s="114" t="str">
        <f t="shared" si="26"/>
        <v/>
      </c>
      <c r="T103" s="121"/>
      <c r="U103" s="119"/>
      <c r="V103" s="119"/>
      <c r="W103" s="115"/>
      <c r="X103" s="115"/>
      <c r="Y103" s="121"/>
      <c r="Z103" s="114" t="str">
        <f t="shared" si="22"/>
        <v/>
      </c>
      <c r="AA103" s="114" t="str">
        <f t="shared" si="28"/>
        <v/>
      </c>
      <c r="AB103" s="182"/>
      <c r="AC103" s="255"/>
      <c r="AD103" s="255"/>
      <c r="AE103" s="255"/>
      <c r="AF103" s="255"/>
      <c r="AG103" s="255"/>
      <c r="AH103" s="255"/>
      <c r="AI103" s="255"/>
      <c r="AJ103" s="255"/>
      <c r="AK103" s="255"/>
      <c r="AL103" s="255"/>
      <c r="AM103" s="255"/>
      <c r="AN103" s="255"/>
      <c r="AO103" s="255"/>
      <c r="AP103" s="112"/>
      <c r="AQ103" s="112"/>
      <c r="AR103" s="112" t="str">
        <f t="shared" si="23"/>
        <v/>
      </c>
      <c r="AS103" s="112" t="str">
        <f t="shared" si="23"/>
        <v/>
      </c>
      <c r="AT103" s="4" t="str">
        <f t="shared" si="24"/>
        <v/>
      </c>
      <c r="AV103" s="25" t="str">
        <f>IF(G103="","",+"          ["&amp;TRIM(G103)&amp;"] ["&amp;TRIM(I103)&amp;"]"&amp;IF(H103="","","("&amp;H103&amp;")")&amp;" "&amp;TRIM(J103)&amp;IF(G106="","",","))</f>
        <v/>
      </c>
      <c r="AW103" s="25"/>
      <c r="AY103" s="102" t="str">
        <f t="shared" si="25"/>
        <v/>
      </c>
    </row>
    <row r="104" spans="2:51" ht="12.75">
      <c r="B104" s="18" t="str">
        <f t="shared" si="27"/>
        <v/>
      </c>
      <c r="C104" s="4"/>
      <c r="D104" s="4"/>
      <c r="E104" s="4"/>
      <c r="G104" s="4" t="str">
        <f t="shared" si="31"/>
        <v/>
      </c>
      <c r="H104" s="97" t="str">
        <f t="shared" si="29"/>
        <v/>
      </c>
      <c r="I104" s="4" t="str">
        <f t="shared" si="32"/>
        <v/>
      </c>
      <c r="J104" s="4" t="str">
        <f t="shared" si="33"/>
        <v/>
      </c>
      <c r="K104" s="4"/>
      <c r="L104" s="4"/>
      <c r="M104" s="68"/>
      <c r="N104" s="70"/>
      <c r="O104" s="24"/>
      <c r="P104" s="24"/>
      <c r="Q104" s="98" t="str">
        <f t="shared" si="34"/>
        <v/>
      </c>
      <c r="R104" s="124"/>
      <c r="S104" s="114" t="str">
        <f t="shared" si="26"/>
        <v/>
      </c>
      <c r="T104" s="121"/>
      <c r="U104" s="119"/>
      <c r="V104" s="119"/>
      <c r="W104" s="115"/>
      <c r="X104" s="115"/>
      <c r="Y104" s="121"/>
      <c r="Z104" s="114" t="str">
        <f t="shared" si="22"/>
        <v/>
      </c>
      <c r="AA104" s="114" t="str">
        <f t="shared" si="28"/>
        <v/>
      </c>
      <c r="AB104" s="182"/>
      <c r="AC104" s="255"/>
      <c r="AD104" s="255"/>
      <c r="AE104" s="255"/>
      <c r="AF104" s="255"/>
      <c r="AG104" s="255"/>
      <c r="AH104" s="255"/>
      <c r="AI104" s="255"/>
      <c r="AJ104" s="255"/>
      <c r="AK104" s="255"/>
      <c r="AL104" s="255"/>
      <c r="AM104" s="255"/>
      <c r="AN104" s="255"/>
      <c r="AO104" s="255"/>
      <c r="AP104" s="112"/>
      <c r="AQ104" s="112"/>
      <c r="AR104" s="112" t="str">
        <f t="shared" si="23"/>
        <v/>
      </c>
      <c r="AS104" s="112" t="str">
        <f t="shared" si="23"/>
        <v/>
      </c>
      <c r="AT104" s="4" t="str">
        <f t="shared" si="24"/>
        <v/>
      </c>
      <c r="AV104" s="25" t="str">
        <f t="shared" ref="AV104:AV115" si="35">IF(G104="","",+"          ["&amp;TRIM(G104)&amp;"] ["&amp;TRIM(I104)&amp;"]"&amp;IF(H104="","","("&amp;H104&amp;")")&amp;" "&amp;TRIM(J104)&amp;IF(G105="","",","))</f>
        <v/>
      </c>
      <c r="AW104" s="25"/>
      <c r="AY104" s="102" t="str">
        <f t="shared" si="25"/>
        <v/>
      </c>
    </row>
    <row r="105" spans="2:51" ht="12.75">
      <c r="B105" s="18" t="str">
        <f t="shared" si="27"/>
        <v/>
      </c>
      <c r="C105" s="4"/>
      <c r="D105" s="4"/>
      <c r="E105" s="4"/>
      <c r="G105" s="4" t="str">
        <f t="shared" si="31"/>
        <v/>
      </c>
      <c r="H105" s="97" t="str">
        <f t="shared" si="29"/>
        <v/>
      </c>
      <c r="I105" s="4" t="str">
        <f t="shared" si="32"/>
        <v/>
      </c>
      <c r="J105" s="4" t="str">
        <f t="shared" si="33"/>
        <v/>
      </c>
      <c r="K105" s="4"/>
      <c r="L105" s="4"/>
      <c r="M105" s="68"/>
      <c r="N105" s="70"/>
      <c r="O105" s="24"/>
      <c r="P105" s="24"/>
      <c r="Q105" s="98" t="str">
        <f t="shared" si="34"/>
        <v/>
      </c>
      <c r="R105" s="124"/>
      <c r="S105" s="114" t="str">
        <f t="shared" si="26"/>
        <v/>
      </c>
      <c r="T105" s="121"/>
      <c r="U105" s="119"/>
      <c r="V105" s="119"/>
      <c r="W105" s="115"/>
      <c r="X105" s="115"/>
      <c r="Y105" s="121"/>
      <c r="Z105" s="114" t="str">
        <f t="shared" si="22"/>
        <v/>
      </c>
      <c r="AA105" s="114" t="str">
        <f t="shared" si="28"/>
        <v/>
      </c>
      <c r="AB105" s="182"/>
      <c r="AC105" s="255"/>
      <c r="AD105" s="255"/>
      <c r="AE105" s="255"/>
      <c r="AF105" s="255"/>
      <c r="AG105" s="255"/>
      <c r="AH105" s="255"/>
      <c r="AI105" s="255"/>
      <c r="AJ105" s="255"/>
      <c r="AK105" s="255"/>
      <c r="AL105" s="255"/>
      <c r="AM105" s="255"/>
      <c r="AN105" s="255"/>
      <c r="AO105" s="255"/>
      <c r="AP105" s="112"/>
      <c r="AQ105" s="112"/>
      <c r="AR105" s="112" t="str">
        <f t="shared" si="23"/>
        <v/>
      </c>
      <c r="AS105" s="112" t="str">
        <f t="shared" si="23"/>
        <v/>
      </c>
      <c r="AT105" s="4" t="str">
        <f t="shared" si="24"/>
        <v/>
      </c>
      <c r="AV105" s="25" t="str">
        <f t="shared" si="35"/>
        <v/>
      </c>
      <c r="AW105" s="25"/>
      <c r="AY105" s="102" t="str">
        <f t="shared" si="25"/>
        <v/>
      </c>
    </row>
    <row r="106" spans="2:51" ht="12.75">
      <c r="B106" s="18" t="str">
        <f t="shared" si="27"/>
        <v/>
      </c>
      <c r="C106" s="4"/>
      <c r="D106" s="4"/>
      <c r="E106" s="4"/>
      <c r="G106" s="4" t="str">
        <f t="shared" si="31"/>
        <v/>
      </c>
      <c r="H106" s="97" t="str">
        <f t="shared" si="29"/>
        <v/>
      </c>
      <c r="I106" s="4" t="str">
        <f t="shared" si="32"/>
        <v/>
      </c>
      <c r="J106" s="4" t="str">
        <f t="shared" si="33"/>
        <v/>
      </c>
      <c r="K106" s="4"/>
      <c r="L106" s="4"/>
      <c r="M106" s="68"/>
      <c r="N106" s="70"/>
      <c r="O106" s="24"/>
      <c r="P106" s="24"/>
      <c r="Q106" s="98" t="str">
        <f t="shared" si="34"/>
        <v/>
      </c>
      <c r="R106" s="124"/>
      <c r="S106" s="114" t="str">
        <f t="shared" si="26"/>
        <v/>
      </c>
      <c r="T106" s="121"/>
      <c r="U106" s="119"/>
      <c r="V106" s="119"/>
      <c r="W106" s="115"/>
      <c r="X106" s="115"/>
      <c r="Y106" s="121"/>
      <c r="Z106" s="114" t="str">
        <f t="shared" si="22"/>
        <v/>
      </c>
      <c r="AA106" s="114" t="str">
        <f t="shared" si="28"/>
        <v/>
      </c>
      <c r="AB106" s="182"/>
      <c r="AC106" s="255"/>
      <c r="AD106" s="255"/>
      <c r="AE106" s="255"/>
      <c r="AF106" s="255"/>
      <c r="AG106" s="255"/>
      <c r="AH106" s="255"/>
      <c r="AI106" s="255"/>
      <c r="AJ106" s="255"/>
      <c r="AK106" s="255"/>
      <c r="AL106" s="255"/>
      <c r="AM106" s="255"/>
      <c r="AN106" s="255"/>
      <c r="AO106" s="255"/>
      <c r="AP106" s="112"/>
      <c r="AQ106" s="112"/>
      <c r="AR106" s="112" t="str">
        <f t="shared" si="23"/>
        <v/>
      </c>
      <c r="AS106" s="112" t="str">
        <f t="shared" si="23"/>
        <v/>
      </c>
      <c r="AT106" s="4" t="str">
        <f t="shared" si="24"/>
        <v/>
      </c>
      <c r="AV106" s="25" t="str">
        <f t="shared" si="35"/>
        <v/>
      </c>
      <c r="AW106" s="25"/>
      <c r="AY106" s="102" t="str">
        <f t="shared" si="25"/>
        <v/>
      </c>
    </row>
    <row r="107" spans="2:51" ht="12.75">
      <c r="B107" s="18" t="str">
        <f t="shared" si="27"/>
        <v/>
      </c>
      <c r="C107" s="4"/>
      <c r="D107" s="4"/>
      <c r="E107" s="4"/>
      <c r="G107" s="4" t="str">
        <f t="shared" si="31"/>
        <v/>
      </c>
      <c r="H107" s="97" t="str">
        <f t="shared" si="29"/>
        <v/>
      </c>
      <c r="I107" s="4" t="str">
        <f t="shared" si="32"/>
        <v/>
      </c>
      <c r="J107" s="4" t="str">
        <f t="shared" si="33"/>
        <v/>
      </c>
      <c r="K107" s="4"/>
      <c r="L107" s="4"/>
      <c r="M107" s="68"/>
      <c r="N107" s="70"/>
      <c r="O107" s="24"/>
      <c r="P107" s="24"/>
      <c r="Q107" s="98" t="str">
        <f t="shared" si="34"/>
        <v/>
      </c>
      <c r="R107" s="124"/>
      <c r="S107" s="114" t="str">
        <f t="shared" si="26"/>
        <v/>
      </c>
      <c r="T107" s="121"/>
      <c r="U107" s="119"/>
      <c r="V107" s="119"/>
      <c r="W107" s="115"/>
      <c r="X107" s="115"/>
      <c r="Y107" s="121"/>
      <c r="Z107" s="114" t="str">
        <f t="shared" si="22"/>
        <v/>
      </c>
      <c r="AA107" s="114" t="str">
        <f t="shared" si="28"/>
        <v/>
      </c>
      <c r="AB107" s="182"/>
      <c r="AC107" s="255"/>
      <c r="AD107" s="255"/>
      <c r="AE107" s="255"/>
      <c r="AF107" s="255"/>
      <c r="AG107" s="255"/>
      <c r="AH107" s="255"/>
      <c r="AI107" s="255"/>
      <c r="AJ107" s="255"/>
      <c r="AK107" s="255"/>
      <c r="AL107" s="255"/>
      <c r="AM107" s="255"/>
      <c r="AN107" s="255"/>
      <c r="AO107" s="255"/>
      <c r="AP107" s="112"/>
      <c r="AQ107" s="112"/>
      <c r="AR107" s="112" t="str">
        <f t="shared" si="23"/>
        <v/>
      </c>
      <c r="AS107" s="112" t="str">
        <f t="shared" si="23"/>
        <v/>
      </c>
      <c r="AT107" s="4" t="str">
        <f t="shared" si="24"/>
        <v/>
      </c>
      <c r="AV107" s="25" t="str">
        <f t="shared" si="35"/>
        <v/>
      </c>
      <c r="AW107" s="25"/>
      <c r="AY107" s="102" t="str">
        <f t="shared" si="25"/>
        <v/>
      </c>
    </row>
    <row r="108" spans="2:51" ht="12.75">
      <c r="B108" s="18" t="str">
        <f t="shared" si="27"/>
        <v/>
      </c>
      <c r="C108" s="4"/>
      <c r="D108" s="4"/>
      <c r="E108" s="4"/>
      <c r="G108" s="4" t="str">
        <f t="shared" si="31"/>
        <v/>
      </c>
      <c r="H108" s="97" t="str">
        <f t="shared" si="29"/>
        <v/>
      </c>
      <c r="I108" s="4" t="str">
        <f t="shared" si="32"/>
        <v/>
      </c>
      <c r="J108" s="4" t="str">
        <f t="shared" si="33"/>
        <v/>
      </c>
      <c r="K108" s="4"/>
      <c r="L108" s="4"/>
      <c r="M108" s="68"/>
      <c r="N108" s="70"/>
      <c r="O108" s="24"/>
      <c r="P108" s="24"/>
      <c r="Q108" s="98" t="str">
        <f t="shared" si="34"/>
        <v/>
      </c>
      <c r="R108" s="124"/>
      <c r="S108" s="114" t="str">
        <f t="shared" si="26"/>
        <v/>
      </c>
      <c r="T108" s="121"/>
      <c r="U108" s="119"/>
      <c r="V108" s="119"/>
      <c r="W108" s="115"/>
      <c r="X108" s="115"/>
      <c r="Y108" s="121"/>
      <c r="Z108" s="114" t="str">
        <f t="shared" si="22"/>
        <v/>
      </c>
      <c r="AA108" s="114" t="str">
        <f t="shared" si="28"/>
        <v/>
      </c>
      <c r="AB108" s="182"/>
      <c r="AC108" s="255"/>
      <c r="AD108" s="255"/>
      <c r="AE108" s="255"/>
      <c r="AF108" s="255"/>
      <c r="AG108" s="255"/>
      <c r="AH108" s="255"/>
      <c r="AI108" s="255"/>
      <c r="AJ108" s="255"/>
      <c r="AK108" s="255"/>
      <c r="AL108" s="255"/>
      <c r="AM108" s="255"/>
      <c r="AN108" s="255"/>
      <c r="AO108" s="255"/>
      <c r="AP108" s="112"/>
      <c r="AQ108" s="112"/>
      <c r="AR108" s="112" t="str">
        <f t="shared" si="23"/>
        <v/>
      </c>
      <c r="AS108" s="112" t="str">
        <f t="shared" si="23"/>
        <v/>
      </c>
      <c r="AT108" s="4" t="str">
        <f t="shared" si="24"/>
        <v/>
      </c>
      <c r="AV108" s="25" t="str">
        <f t="shared" si="35"/>
        <v/>
      </c>
      <c r="AW108" s="25"/>
      <c r="AY108" s="102" t="str">
        <f t="shared" si="25"/>
        <v/>
      </c>
    </row>
    <row r="109" spans="2:51" ht="12.75">
      <c r="B109" s="18" t="str">
        <f t="shared" si="27"/>
        <v/>
      </c>
      <c r="C109" s="4"/>
      <c r="D109" s="4"/>
      <c r="E109" s="4"/>
      <c r="G109" s="4" t="str">
        <f t="shared" si="31"/>
        <v/>
      </c>
      <c r="H109" s="97" t="str">
        <f t="shared" si="29"/>
        <v/>
      </c>
      <c r="I109" s="4" t="str">
        <f t="shared" si="32"/>
        <v/>
      </c>
      <c r="J109" s="4" t="str">
        <f t="shared" si="33"/>
        <v/>
      </c>
      <c r="K109" s="4"/>
      <c r="L109" s="4"/>
      <c r="M109" s="68"/>
      <c r="N109" s="70"/>
      <c r="O109" s="24"/>
      <c r="P109" s="24"/>
      <c r="Q109" s="98" t="str">
        <f t="shared" si="34"/>
        <v/>
      </c>
      <c r="R109" s="124"/>
      <c r="S109" s="114" t="str">
        <f t="shared" si="26"/>
        <v/>
      </c>
      <c r="T109" s="121"/>
      <c r="U109" s="119"/>
      <c r="V109" s="119"/>
      <c r="W109" s="115"/>
      <c r="X109" s="115"/>
      <c r="Y109" s="121"/>
      <c r="Z109" s="114" t="str">
        <f t="shared" si="22"/>
        <v/>
      </c>
      <c r="AA109" s="114" t="str">
        <f t="shared" si="28"/>
        <v/>
      </c>
      <c r="AB109" s="182"/>
      <c r="AC109" s="255"/>
      <c r="AD109" s="255"/>
      <c r="AE109" s="255"/>
      <c r="AF109" s="255"/>
      <c r="AG109" s="255"/>
      <c r="AH109" s="255"/>
      <c r="AI109" s="255"/>
      <c r="AJ109" s="255"/>
      <c r="AK109" s="255"/>
      <c r="AL109" s="255"/>
      <c r="AM109" s="255"/>
      <c r="AN109" s="255"/>
      <c r="AO109" s="255"/>
      <c r="AP109" s="112"/>
      <c r="AQ109" s="112"/>
      <c r="AR109" s="112" t="str">
        <f t="shared" si="23"/>
        <v/>
      </c>
      <c r="AS109" s="112" t="str">
        <f t="shared" si="23"/>
        <v/>
      </c>
      <c r="AT109" s="4" t="str">
        <f t="shared" si="24"/>
        <v/>
      </c>
      <c r="AV109" s="25" t="str">
        <f t="shared" si="35"/>
        <v/>
      </c>
      <c r="AW109" s="25"/>
      <c r="AY109" s="102" t="str">
        <f t="shared" si="25"/>
        <v/>
      </c>
    </row>
    <row r="110" spans="2:51" ht="12.75">
      <c r="B110" s="18" t="str">
        <f t="shared" si="27"/>
        <v/>
      </c>
      <c r="C110" s="4"/>
      <c r="D110" s="4"/>
      <c r="E110" s="4"/>
      <c r="G110" s="4" t="str">
        <f t="shared" si="31"/>
        <v/>
      </c>
      <c r="H110" s="97" t="str">
        <f t="shared" si="29"/>
        <v/>
      </c>
      <c r="I110" s="4" t="str">
        <f t="shared" si="32"/>
        <v/>
      </c>
      <c r="J110" s="4" t="str">
        <f t="shared" si="33"/>
        <v/>
      </c>
      <c r="K110" s="4"/>
      <c r="L110" s="4"/>
      <c r="M110" s="68"/>
      <c r="N110" s="70"/>
      <c r="O110" s="24"/>
      <c r="P110" s="24"/>
      <c r="Q110" s="98" t="str">
        <f t="shared" si="34"/>
        <v/>
      </c>
      <c r="R110" s="124"/>
      <c r="S110" s="114" t="str">
        <f t="shared" si="26"/>
        <v/>
      </c>
      <c r="T110" s="121"/>
      <c r="U110" s="119"/>
      <c r="V110" s="119"/>
      <c r="W110" s="115"/>
      <c r="X110" s="115"/>
      <c r="Y110" s="121"/>
      <c r="Z110" s="114" t="str">
        <f t="shared" si="22"/>
        <v/>
      </c>
      <c r="AA110" s="114" t="str">
        <f t="shared" si="28"/>
        <v/>
      </c>
      <c r="AB110" s="182"/>
      <c r="AC110" s="255"/>
      <c r="AD110" s="255"/>
      <c r="AE110" s="255"/>
      <c r="AF110" s="255"/>
      <c r="AG110" s="255"/>
      <c r="AH110" s="255"/>
      <c r="AI110" s="255"/>
      <c r="AJ110" s="255"/>
      <c r="AK110" s="255"/>
      <c r="AL110" s="255"/>
      <c r="AM110" s="255"/>
      <c r="AN110" s="255"/>
      <c r="AO110" s="255"/>
      <c r="AP110" s="112"/>
      <c r="AQ110" s="112"/>
      <c r="AR110" s="112" t="str">
        <f t="shared" si="23"/>
        <v/>
      </c>
      <c r="AS110" s="112" t="str">
        <f t="shared" si="23"/>
        <v/>
      </c>
      <c r="AT110" s="4" t="str">
        <f t="shared" si="24"/>
        <v/>
      </c>
      <c r="AV110" s="25" t="str">
        <f t="shared" si="35"/>
        <v/>
      </c>
      <c r="AW110" s="25"/>
      <c r="AY110" s="102" t="str">
        <f t="shared" si="25"/>
        <v/>
      </c>
    </row>
    <row r="111" spans="2:51" ht="12.75">
      <c r="B111" s="18" t="str">
        <f t="shared" si="27"/>
        <v/>
      </c>
      <c r="C111" s="4"/>
      <c r="D111" s="4"/>
      <c r="E111" s="4"/>
      <c r="G111" s="4" t="str">
        <f t="shared" si="31"/>
        <v/>
      </c>
      <c r="H111" s="97" t="str">
        <f t="shared" si="29"/>
        <v/>
      </c>
      <c r="I111" s="4" t="str">
        <f t="shared" si="32"/>
        <v/>
      </c>
      <c r="J111" s="4" t="str">
        <f t="shared" si="33"/>
        <v/>
      </c>
      <c r="K111" s="4"/>
      <c r="L111" s="4"/>
      <c r="M111" s="68"/>
      <c r="N111" s="70"/>
      <c r="O111" s="24"/>
      <c r="P111" s="24"/>
      <c r="Q111" s="98" t="str">
        <f t="shared" si="34"/>
        <v/>
      </c>
      <c r="R111" s="124"/>
      <c r="S111" s="114" t="str">
        <f t="shared" si="26"/>
        <v/>
      </c>
      <c r="T111" s="121"/>
      <c r="U111" s="119"/>
      <c r="V111" s="119"/>
      <c r="W111" s="115"/>
      <c r="X111" s="115"/>
      <c r="Y111" s="121"/>
      <c r="Z111" s="114" t="str">
        <f t="shared" si="22"/>
        <v/>
      </c>
      <c r="AA111" s="114" t="str">
        <f t="shared" si="28"/>
        <v/>
      </c>
      <c r="AB111" s="182"/>
      <c r="AC111" s="255"/>
      <c r="AD111" s="255"/>
      <c r="AE111" s="255"/>
      <c r="AF111" s="255"/>
      <c r="AG111" s="255"/>
      <c r="AH111" s="255"/>
      <c r="AI111" s="255"/>
      <c r="AJ111" s="255"/>
      <c r="AK111" s="255"/>
      <c r="AL111" s="255"/>
      <c r="AM111" s="255"/>
      <c r="AN111" s="255"/>
      <c r="AO111" s="255"/>
      <c r="AP111" s="112"/>
      <c r="AQ111" s="112"/>
      <c r="AR111" s="112" t="str">
        <f t="shared" si="23"/>
        <v/>
      </c>
      <c r="AS111" s="112" t="str">
        <f t="shared" si="23"/>
        <v/>
      </c>
      <c r="AT111" s="4" t="str">
        <f t="shared" si="24"/>
        <v/>
      </c>
      <c r="AV111" s="25" t="str">
        <f t="shared" si="35"/>
        <v/>
      </c>
      <c r="AW111" s="25"/>
      <c r="AY111" s="102" t="str">
        <f t="shared" si="25"/>
        <v/>
      </c>
    </row>
    <row r="112" spans="2:51" ht="12.75">
      <c r="B112" s="18" t="str">
        <f t="shared" si="27"/>
        <v/>
      </c>
      <c r="C112" s="4"/>
      <c r="D112" s="4"/>
      <c r="E112" s="4"/>
      <c r="G112" s="4" t="str">
        <f t="shared" si="31"/>
        <v/>
      </c>
      <c r="H112" s="97" t="str">
        <f t="shared" si="29"/>
        <v/>
      </c>
      <c r="I112" s="4" t="str">
        <f t="shared" si="32"/>
        <v/>
      </c>
      <c r="J112" s="4" t="str">
        <f t="shared" si="33"/>
        <v/>
      </c>
      <c r="K112" s="4"/>
      <c r="L112" s="4"/>
      <c r="M112" s="68"/>
      <c r="N112" s="70"/>
      <c r="O112" s="24"/>
      <c r="P112" s="24"/>
      <c r="Q112" s="98" t="str">
        <f t="shared" si="34"/>
        <v/>
      </c>
      <c r="R112" s="124"/>
      <c r="S112" s="114" t="str">
        <f t="shared" si="26"/>
        <v/>
      </c>
      <c r="T112" s="121"/>
      <c r="U112" s="119"/>
      <c r="V112" s="119"/>
      <c r="W112" s="115"/>
      <c r="X112" s="115"/>
      <c r="Y112" s="121"/>
      <c r="Z112" s="114" t="str">
        <f t="shared" si="22"/>
        <v/>
      </c>
      <c r="AA112" s="114" t="str">
        <f t="shared" si="28"/>
        <v/>
      </c>
      <c r="AB112" s="182"/>
      <c r="AC112" s="255"/>
      <c r="AD112" s="255"/>
      <c r="AE112" s="255"/>
      <c r="AF112" s="255"/>
      <c r="AG112" s="255"/>
      <c r="AH112" s="255"/>
      <c r="AI112" s="255"/>
      <c r="AJ112" s="255"/>
      <c r="AK112" s="255"/>
      <c r="AL112" s="255"/>
      <c r="AM112" s="255"/>
      <c r="AN112" s="255"/>
      <c r="AO112" s="255"/>
      <c r="AP112" s="112"/>
      <c r="AQ112" s="112"/>
      <c r="AR112" s="112" t="str">
        <f t="shared" si="23"/>
        <v/>
      </c>
      <c r="AS112" s="112" t="str">
        <f t="shared" si="23"/>
        <v/>
      </c>
      <c r="AT112" s="4" t="str">
        <f t="shared" si="24"/>
        <v/>
      </c>
      <c r="AV112" s="25" t="str">
        <f t="shared" si="35"/>
        <v/>
      </c>
      <c r="AW112" s="25"/>
      <c r="AY112" s="102" t="str">
        <f t="shared" si="25"/>
        <v/>
      </c>
    </row>
    <row r="113" spans="2:51" ht="12.75">
      <c r="B113" s="18" t="str">
        <f t="shared" si="27"/>
        <v/>
      </c>
      <c r="C113" s="4"/>
      <c r="D113" s="4"/>
      <c r="E113" s="4"/>
      <c r="G113" s="4" t="str">
        <f t="shared" si="31"/>
        <v/>
      </c>
      <c r="H113" s="97" t="str">
        <f t="shared" si="29"/>
        <v/>
      </c>
      <c r="I113" s="4" t="str">
        <f t="shared" si="32"/>
        <v/>
      </c>
      <c r="J113" s="4" t="str">
        <f t="shared" si="33"/>
        <v/>
      </c>
      <c r="K113" s="4"/>
      <c r="L113" s="4"/>
      <c r="M113" s="68"/>
      <c r="N113" s="70"/>
      <c r="O113" s="24"/>
      <c r="P113" s="24"/>
      <c r="Q113" s="98" t="str">
        <f t="shared" si="34"/>
        <v/>
      </c>
      <c r="R113" s="124"/>
      <c r="S113" s="114" t="str">
        <f t="shared" si="26"/>
        <v/>
      </c>
      <c r="T113" s="121"/>
      <c r="U113" s="119"/>
      <c r="V113" s="119"/>
      <c r="W113" s="115"/>
      <c r="X113" s="115"/>
      <c r="Y113" s="121"/>
      <c r="Z113" s="114" t="str">
        <f t="shared" si="22"/>
        <v/>
      </c>
      <c r="AA113" s="114" t="str">
        <f t="shared" si="28"/>
        <v/>
      </c>
      <c r="AB113" s="182"/>
      <c r="AC113" s="255"/>
      <c r="AD113" s="255"/>
      <c r="AE113" s="255"/>
      <c r="AF113" s="255"/>
      <c r="AG113" s="255"/>
      <c r="AH113" s="255"/>
      <c r="AI113" s="255"/>
      <c r="AJ113" s="255"/>
      <c r="AK113" s="255"/>
      <c r="AL113" s="255"/>
      <c r="AM113" s="255"/>
      <c r="AN113" s="255"/>
      <c r="AO113" s="255"/>
      <c r="AP113" s="112"/>
      <c r="AQ113" s="112"/>
      <c r="AR113" s="112" t="str">
        <f t="shared" si="23"/>
        <v/>
      </c>
      <c r="AS113" s="112" t="str">
        <f t="shared" si="23"/>
        <v/>
      </c>
      <c r="AT113" s="4" t="str">
        <f t="shared" si="24"/>
        <v/>
      </c>
      <c r="AV113" s="25" t="str">
        <f t="shared" si="35"/>
        <v/>
      </c>
      <c r="AW113" s="25"/>
      <c r="AY113" s="102" t="str">
        <f t="shared" si="25"/>
        <v/>
      </c>
    </row>
    <row r="114" spans="2:51" ht="12.75">
      <c r="B114" s="18" t="str">
        <f t="shared" si="27"/>
        <v/>
      </c>
      <c r="C114" s="4"/>
      <c r="D114" s="4"/>
      <c r="E114" s="4"/>
      <c r="G114" s="4" t="str">
        <f t="shared" si="31"/>
        <v/>
      </c>
      <c r="H114" s="97" t="str">
        <f t="shared" si="29"/>
        <v/>
      </c>
      <c r="I114" s="4" t="str">
        <f t="shared" si="32"/>
        <v/>
      </c>
      <c r="J114" s="4" t="str">
        <f t="shared" si="33"/>
        <v/>
      </c>
      <c r="K114" s="4"/>
      <c r="L114" s="4"/>
      <c r="M114" s="68"/>
      <c r="N114" s="70"/>
      <c r="O114" s="24"/>
      <c r="P114" s="24"/>
      <c r="Q114" s="98" t="str">
        <f t="shared" si="34"/>
        <v/>
      </c>
      <c r="R114" s="124"/>
      <c r="S114" s="114" t="str">
        <f t="shared" si="26"/>
        <v/>
      </c>
      <c r="T114" s="121"/>
      <c r="U114" s="119"/>
      <c r="V114" s="119"/>
      <c r="W114" s="115"/>
      <c r="X114" s="115"/>
      <c r="Y114" s="121"/>
      <c r="Z114" s="114" t="str">
        <f t="shared" si="22"/>
        <v/>
      </c>
      <c r="AA114" s="114" t="str">
        <f t="shared" si="28"/>
        <v/>
      </c>
      <c r="AB114" s="182"/>
      <c r="AC114" s="255"/>
      <c r="AD114" s="255"/>
      <c r="AE114" s="255"/>
      <c r="AF114" s="255"/>
      <c r="AG114" s="255"/>
      <c r="AH114" s="255"/>
      <c r="AI114" s="255"/>
      <c r="AJ114" s="255"/>
      <c r="AK114" s="255"/>
      <c r="AL114" s="255"/>
      <c r="AM114" s="255"/>
      <c r="AN114" s="255"/>
      <c r="AO114" s="255"/>
      <c r="AP114" s="112"/>
      <c r="AQ114" s="112"/>
      <c r="AR114" s="112" t="str">
        <f t="shared" si="23"/>
        <v/>
      </c>
      <c r="AS114" s="112" t="str">
        <f t="shared" si="23"/>
        <v/>
      </c>
      <c r="AT114" s="4" t="str">
        <f t="shared" si="24"/>
        <v/>
      </c>
      <c r="AV114" s="25" t="str">
        <f t="shared" si="35"/>
        <v/>
      </c>
      <c r="AW114" s="25"/>
      <c r="AY114" s="102" t="str">
        <f t="shared" si="25"/>
        <v/>
      </c>
    </row>
    <row r="115" spans="2:51" ht="12.75">
      <c r="B115" s="18" t="str">
        <f t="shared" si="27"/>
        <v/>
      </c>
      <c r="C115" s="4"/>
      <c r="D115" s="4"/>
      <c r="E115" s="4"/>
      <c r="G115" s="4" t="str">
        <f t="shared" si="31"/>
        <v/>
      </c>
      <c r="H115" s="97" t="str">
        <f t="shared" si="29"/>
        <v/>
      </c>
      <c r="I115" s="4" t="str">
        <f t="shared" si="32"/>
        <v/>
      </c>
      <c r="J115" s="4" t="str">
        <f t="shared" si="33"/>
        <v/>
      </c>
      <c r="K115" s="4"/>
      <c r="L115" s="4"/>
      <c r="M115" s="68"/>
      <c r="N115" s="70"/>
      <c r="O115" s="24"/>
      <c r="P115" s="24"/>
      <c r="Q115" s="98" t="str">
        <f t="shared" si="34"/>
        <v/>
      </c>
      <c r="R115" s="124"/>
      <c r="S115" s="114" t="str">
        <f t="shared" si="26"/>
        <v/>
      </c>
      <c r="T115" s="121"/>
      <c r="U115" s="119"/>
      <c r="V115" s="119"/>
      <c r="W115" s="115"/>
      <c r="X115" s="115"/>
      <c r="Y115" s="121"/>
      <c r="Z115" s="114" t="str">
        <f t="shared" si="22"/>
        <v/>
      </c>
      <c r="AA115" s="114" t="str">
        <f t="shared" si="28"/>
        <v/>
      </c>
      <c r="AB115" s="182"/>
      <c r="AC115" s="255"/>
      <c r="AD115" s="255"/>
      <c r="AE115" s="255"/>
      <c r="AF115" s="255"/>
      <c r="AG115" s="255"/>
      <c r="AH115" s="255"/>
      <c r="AI115" s="255"/>
      <c r="AJ115" s="255"/>
      <c r="AK115" s="255"/>
      <c r="AL115" s="255"/>
      <c r="AM115" s="255"/>
      <c r="AN115" s="255"/>
      <c r="AO115" s="255"/>
      <c r="AP115" s="112"/>
      <c r="AQ115" s="112"/>
      <c r="AR115" s="112" t="str">
        <f t="shared" si="23"/>
        <v/>
      </c>
      <c r="AS115" s="112" t="str">
        <f t="shared" si="23"/>
        <v/>
      </c>
      <c r="AT115" s="4" t="str">
        <f t="shared" si="24"/>
        <v/>
      </c>
      <c r="AV115" s="25" t="str">
        <f t="shared" si="35"/>
        <v/>
      </c>
      <c r="AW115" s="25"/>
      <c r="AY115" s="102" t="str">
        <f t="shared" si="25"/>
        <v/>
      </c>
    </row>
    <row r="116" spans="2:51">
      <c r="AT116" s="3" t="str">
        <f t="shared" si="24"/>
        <v/>
      </c>
      <c r="AV116" s="26"/>
      <c r="AW116" s="25"/>
      <c r="AY116" s="102" t="str">
        <f t="shared" si="25"/>
        <v/>
      </c>
    </row>
    <row r="117" spans="2:51">
      <c r="B117" s="10" t="s">
        <v>23</v>
      </c>
      <c r="AV117" s="26"/>
      <c r="AW117" s="25"/>
    </row>
    <row r="118" spans="2:51">
      <c r="B118" s="16" t="s">
        <v>17</v>
      </c>
      <c r="C118" s="20" t="str">
        <f>+"By"&amp;D120</f>
        <v>ByACCCODE</v>
      </c>
      <c r="D118" s="21" t="str">
        <f>SUBSTITUTE(SUBSTITUTE(SUBSTITUTE(SUBSTITUTE(SUBSTITUTE(SUBSTITUTE(SUBSTITUTE(C118," ",""),".",""),"&amp;",""),"(",""),")",""),",",""),"/","")&amp;"_"&amp;TRIM(TEXT(C7,"###"))</f>
        <v>ByACCCODE_101</v>
      </c>
      <c r="E118" s="7"/>
      <c r="S118" s="219" t="s">
        <v>747</v>
      </c>
      <c r="AV118" s="25" t="str">
        <f>+" CONSTRAINT ["&amp;D118&amp;"] PRIMARY KEY NONCLUSTERED "</f>
        <v xml:space="preserve"> CONSTRAINT [ByACCCODE_101]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6">IFERROR(INDEX($G$16:$G$115,C120),"")</f>
        <v>ACCCODE</v>
      </c>
      <c r="E120" s="9" t="s">
        <v>5</v>
      </c>
      <c r="G120" s="4" t="str">
        <f>CHAR(34)&amp;D120&amp;" LIKE "&amp;H120&amp;"%{0}%"&amp;H120&amp;CHAR(34)&amp;","</f>
        <v>"ACCCODE LIKE '%{0}%'",</v>
      </c>
      <c r="H120" s="3" t="str">
        <f>IF(IFERROR(INDEX($I$16:$I$115,C120),"")="varchar","'","")</f>
        <v>'</v>
      </c>
      <c r="S120" s="218" t="str">
        <f ca="1">RIGHT(T2,1)&amp;V3&amp;MID(T2,2,1)&amp;V3&amp;MID(T2,5,1)&amp;LEFT(T2,1)&amp;C7</f>
        <v>tcuA101</v>
      </c>
      <c r="T120" s="218" t="str">
        <f>+C8</f>
        <v>ACCOUNTCHART</v>
      </c>
      <c r="U120" s="218" t="str">
        <f>+D120</f>
        <v>ACCCODE</v>
      </c>
      <c r="V120" s="182" t="str">
        <f>+C10</f>
        <v>95ee65ae-df03-46b0-85e0-980c511f4357</v>
      </c>
      <c r="AV120" s="25" t="str">
        <f t="shared" ref="AV120:AV126" si="37">+IF(D120="","","          ["&amp;D120&amp;"] "&amp;IF(TRIM(E120)="Ascending","ASC","DES")&amp;IF(D121="","",","))</f>
        <v xml:space="preserve">          [ACCCODE]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23" t="s">
        <v>449</v>
      </c>
      <c r="AV122" s="25" t="str">
        <f t="shared" si="37"/>
        <v/>
      </c>
      <c r="AW122" s="26"/>
    </row>
    <row r="123" spans="2:51">
      <c r="B123" s="18" t="str">
        <f t="shared" si="38"/>
        <v/>
      </c>
      <c r="C123" s="9"/>
      <c r="D123" s="19" t="str">
        <f t="shared" si="36"/>
        <v/>
      </c>
      <c r="E123" s="9"/>
      <c r="G123" s="4"/>
      <c r="S123" s="516" t="s">
        <v>310</v>
      </c>
      <c r="T123" s="516" t="s">
        <v>664</v>
      </c>
      <c r="U123" s="516" t="s">
        <v>363</v>
      </c>
      <c r="V123" s="516" t="s">
        <v>354</v>
      </c>
      <c r="W123" s="516" t="s">
        <v>663</v>
      </c>
      <c r="X123" s="516" t="s">
        <v>356</v>
      </c>
      <c r="Y123" s="516" t="s">
        <v>396</v>
      </c>
      <c r="Z123" s="516" t="s">
        <v>366</v>
      </c>
      <c r="AV123" s="25" t="str">
        <f t="shared" si="37"/>
        <v/>
      </c>
      <c r="AW123" s="26"/>
    </row>
    <row r="124" spans="2:51">
      <c r="B124" s="18" t="str">
        <f t="shared" si="38"/>
        <v/>
      </c>
      <c r="C124" s="9"/>
      <c r="D124" s="19" t="str">
        <f t="shared" si="36"/>
        <v/>
      </c>
      <c r="E124" s="9"/>
      <c r="G124" s="4"/>
      <c r="S124" s="182" t="s">
        <v>4459</v>
      </c>
      <c r="T124" s="182" t="s">
        <v>3936</v>
      </c>
      <c r="U124" s="182" t="s">
        <v>4458</v>
      </c>
      <c r="V124" s="182" t="s">
        <v>3715</v>
      </c>
      <c r="W124" s="182" t="s">
        <v>4451</v>
      </c>
      <c r="X124" s="182" t="str">
        <f ca="1">"./"&amp;V2</f>
        <v>./TCUA101.html</v>
      </c>
      <c r="Y124" s="218" t="str">
        <f ca="1">+S120</f>
        <v>tcuA101</v>
      </c>
      <c r="Z124" s="218" t="s">
        <v>4466</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"95ee65ae-df03-46b0-85e0-980c511f4357",</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"ACCOUNTCHART",</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"Type of Expenses with Accounting Code",</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"ACCCODE,TDESC,EDESC,ALTERACC,MAPPING,NOTE,EXPGroup,EXPDesc,Active",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["ACCCODE"],</v>
      </c>
      <c r="C137" s="102"/>
      <c r="D137" s="102"/>
      <c r="E137" s="102"/>
      <c r="F137" s="102"/>
      <c r="G137" s="102"/>
      <c r="H137" s="102"/>
      <c r="I137" s="102"/>
      <c r="J137" s="102"/>
      <c r="K137" s="102"/>
      <c r="L137" s="102"/>
      <c r="M137" s="102"/>
    </row>
    <row r="138" spans="2:49">
      <c r="B138" s="211" t="str">
        <f>REPT(" ",6)&amp;CHAR(34)&amp;"QueryStr"&amp;CHAR(34)&amp;": "&amp;G120</f>
        <v xml:space="preserve">      "QueryStr": "ACCCODE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V16:V115" xr:uid="{66811B8D-C216-41D2-AA34-E8A4DABE5E02}">
      <formula1>aFormat</formula1>
    </dataValidation>
    <dataValidation type="list" showInputMessage="1" showErrorMessage="1" sqref="U16:U115" xr:uid="{FCA37081-3A4B-42EA-B912-97FFAD56A3DC}">
      <formula1>aDataType</formula1>
    </dataValidation>
    <dataValidation type="list" showInputMessage="1" showErrorMessage="1" sqref="W16:X115 X2 V6:V7 AL11:AL12 T7 X6" xr:uid="{04E5E56C-68C8-4404-B002-3FA249EF7F20}">
      <formula1>aBoolean</formula1>
    </dataValidation>
    <dataValidation type="list" allowBlank="1" showInputMessage="1" showErrorMessage="1" sqref="AB16:AB115" xr:uid="{60DFEED9-C37E-4393-A626-0E95A7FB926F}">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D2B647BA-4298-462D-80EF-1508B95AE9DE}">
          <x14:formula1>
            <xm:f>Variables!$G$17:$G$22</xm:f>
          </x14:formula1>
          <xm:sqref>T8:T10</xm:sqref>
        </x14:dataValidation>
        <x14:dataValidation type="list" allowBlank="1" showInputMessage="1" showErrorMessage="1" xr:uid="{763EA219-D6F1-488F-92F7-BD23210BAFC0}">
          <x14:formula1>
            <xm:f>Variables!$G$12:$G$14</xm:f>
          </x14:formula1>
          <xm:sqref>AA16:AA115</xm:sqref>
        </x14:dataValidation>
        <x14:dataValidation type="list" allowBlank="1" showInputMessage="1" showErrorMessage="1" xr:uid="{79194274-EA08-44CA-A80E-C3AB209D735C}">
          <x14:formula1>
            <xm:f>Variables!$G$6:$G$8</xm:f>
          </x14:formula1>
          <xm:sqref>T5</xm:sqref>
        </x14:dataValidation>
        <x14:dataValidation type="list" allowBlank="1" showInputMessage="1" showErrorMessage="1" xr:uid="{FCFDBE20-F1C9-47BD-91DB-E040D8FAC52A}">
          <x14:formula1>
            <xm:f>Variables!$I$28:$I$35</xm:f>
          </x14:formula1>
          <xm:sqref>T6</xm:sqref>
        </x14:dataValidation>
        <x14:dataValidation type="list" allowBlank="1" showInputMessage="1" showErrorMessage="1" xr:uid="{9DDB0EEE-F54B-4D28-AF1F-679736E260CC}">
          <x14:formula1>
            <xm:f>Variables!$E$17:$E$22</xm:f>
          </x14:formula1>
          <xm:sqref>C6</xm:sqref>
        </x14:dataValidation>
        <x14:dataValidation type="list" allowBlank="1" showInputMessage="1" showErrorMessage="1" xr:uid="{625492FF-2060-4B4D-8A84-2DF63441E3D5}">
          <x14:formula1>
            <xm:f>Variables!$B$22:$B$25</xm:f>
          </x14:formula1>
          <xm:sqref>E6</xm:sqref>
        </x14:dataValidation>
        <x14:dataValidation type="list" allowBlank="1" showInputMessage="1" showErrorMessage="1" xr:uid="{528B1B33-D824-452B-BE38-C14D95692668}">
          <x14:formula1>
            <xm:f>Variables!G$38:G$45</xm:f>
          </x14:formula1>
          <xm:sqref>X5</xm:sqref>
        </x14:dataValidation>
        <x14:dataValidation type="list" allowBlank="1" showInputMessage="1" showErrorMessage="1" xr:uid="{9BDB885E-5168-4B90-B5E3-19119D588D7F}">
          <x14:formula1>
            <xm:f>Variables!E$28:E$34</xm:f>
          </x14:formula1>
          <xm:sqref>AM16:AM115</xm:sqref>
        </x14:dataValidation>
        <x14:dataValidation type="list" allowBlank="1" showInputMessage="1" showErrorMessage="1" xr:uid="{826F094C-D4CF-42B4-B33B-B1A2231875D1}">
          <x14:formula1>
            <xm:f>Variables!E$28:E$34</xm:f>
          </x14:formula1>
          <xm:sqref>AJ16:AJ115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BAE4D-36AB-49BC-A6CD-6928A7ABCA84}">
  <sheetPr codeName="Sheet28">
    <tabColor rgb="FFFFC000"/>
  </sheetPr>
  <dimension ref="B1:AY174"/>
  <sheetViews>
    <sheetView showGridLines="0" workbookViewId="0">
      <pane xSplit="6" ySplit="15" topLeftCell="R111"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19.14062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DEPARTMENT</v>
      </c>
      <c r="U2" s="197" t="s">
        <v>718</v>
      </c>
      <c r="V2" s="183" t="str">
        <f ca="1">UPPER(RIGHT(T2,1)&amp;V3&amp;MID(T2,2,1)&amp;V3&amp;MID(T2,5,1)&amp;LEFT(T2,1)&amp;C7)&amp;".html"</f>
        <v>TERD111.html</v>
      </c>
      <c r="W2" s="197" t="s">
        <v>791</v>
      </c>
      <c r="X2" s="188" t="s">
        <v>345</v>
      </c>
      <c r="AV2" s="25" t="str">
        <f>+"USE "&amp;TRIM(C5)</f>
        <v>USE XOLappsetup</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4456</v>
      </c>
      <c r="D5" s="190" t="s">
        <v>368</v>
      </c>
      <c r="E5" s="4" t="str">
        <f>+DBTableList!$G$4</f>
        <v>XOL</v>
      </c>
      <c r="S5" s="184" t="s">
        <v>717</v>
      </c>
      <c r="T5" s="187" t="s">
        <v>444</v>
      </c>
      <c r="U5" s="186" t="s">
        <v>343</v>
      </c>
      <c r="V5" s="183" t="str">
        <f>CHAR(34)&amp;E8&amp;" Info"&amp;CHAR(34)</f>
        <v>"List of Department Info"</v>
      </c>
      <c r="W5" s="185" t="s">
        <v>1096</v>
      </c>
      <c r="X5" s="183" t="s">
        <v>1098</v>
      </c>
      <c r="AV5" s="26" t="s">
        <v>1</v>
      </c>
      <c r="AW5" s="25"/>
    </row>
    <row r="6" spans="2:51">
      <c r="B6" s="192" t="s">
        <v>10</v>
      </c>
      <c r="C6" s="4" t="s">
        <v>706</v>
      </c>
      <c r="D6" s="191" t="s">
        <v>388</v>
      </c>
      <c r="E6" s="4" t="s">
        <v>383</v>
      </c>
      <c r="S6" s="185" t="s">
        <v>430</v>
      </c>
      <c r="T6" s="188" t="s">
        <v>422</v>
      </c>
      <c r="U6" s="185" t="s">
        <v>423</v>
      </c>
      <c r="V6" s="188" t="s">
        <v>334</v>
      </c>
      <c r="W6" s="185" t="s">
        <v>1094</v>
      </c>
      <c r="X6" s="188" t="s">
        <v>334</v>
      </c>
      <c r="AV6" s="25" t="s">
        <v>2</v>
      </c>
      <c r="AW6" s="25"/>
    </row>
    <row r="7" spans="2:51">
      <c r="B7" s="191" t="s">
        <v>311</v>
      </c>
      <c r="C7" s="15">
        <v>111</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1156</v>
      </c>
      <c r="D8" s="167" t="s">
        <v>702</v>
      </c>
      <c r="E8" s="15" t="s">
        <v>4503</v>
      </c>
      <c r="S8" s="185" t="s">
        <v>425</v>
      </c>
      <c r="T8" s="188" t="s">
        <v>345</v>
      </c>
      <c r="U8" s="185" t="s">
        <v>346</v>
      </c>
      <c r="V8" s="188">
        <v>1000</v>
      </c>
      <c r="W8" s="185"/>
      <c r="X8" s="183"/>
      <c r="AV8" s="26" t="s">
        <v>1</v>
      </c>
      <c r="AW8" s="25"/>
    </row>
    <row r="9" spans="2:51">
      <c r="B9" s="192" t="s">
        <v>369</v>
      </c>
      <c r="C9" s="83" t="str">
        <f>VLOOKUP(E6,Variables!$B$22:$C$25,2,FALSE)</f>
        <v>8505e2be-22ae-43f8-8e23-d2e6d8ba064c</v>
      </c>
      <c r="D9" s="85"/>
      <c r="E9" s="84"/>
      <c r="S9" s="185" t="s">
        <v>426</v>
      </c>
      <c r="T9" s="188" t="s">
        <v>947</v>
      </c>
      <c r="U9" s="185" t="s">
        <v>344</v>
      </c>
      <c r="V9" s="188">
        <v>525</v>
      </c>
      <c r="W9" s="185"/>
      <c r="X9" s="183"/>
      <c r="AV9" s="25" t="s">
        <v>3</v>
      </c>
      <c r="AW9" s="25"/>
    </row>
    <row r="10" spans="2:51">
      <c r="B10" s="169" t="str">
        <f>HYPERLINK("[http://wikran-w10:8080/Gentoken.html]","TBTOKEN")</f>
        <v>TBTOKEN</v>
      </c>
      <c r="C10" s="83" t="s">
        <v>1157</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Department,Description,ShortDesc,LongDesc,DGroup</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http://wikran-w10:8081/pythonLT/A75FCC75-8FB6-4460-B3F6-7070B4437930/ce9dd411-da89-4c4a-8d5d-09cc6de791ef/all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5</v>
      </c>
      <c r="D14" s="3" t="s">
        <v>412</v>
      </c>
      <c r="E14" s="3">
        <f>+C14+15</f>
        <v>20</v>
      </c>
      <c r="G14" s="14" t="s">
        <v>22</v>
      </c>
      <c r="H14" s="107" t="str">
        <f>IF(IFERROR(FIND("varchar",E22),0)&gt;0,IF(D22&gt;8000,"max",D22),"")</f>
        <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[dbo].[DEPARTMENT](</v>
      </c>
      <c r="AW15" s="25"/>
      <c r="AY15" s="102" t="str">
        <f>+"CREATE TABLE "&amp;TRIM(C8)&amp;" ("</f>
        <v>CREATE TABLE DEPARTMENT (</v>
      </c>
    </row>
    <row r="16" spans="2:51" ht="12.75">
      <c r="B16" s="18">
        <f>IF(C16=0,"",1)</f>
        <v>1</v>
      </c>
      <c r="C16" s="4" t="s">
        <v>377</v>
      </c>
      <c r="D16" s="4">
        <v>10</v>
      </c>
      <c r="E16" s="4" t="s">
        <v>11</v>
      </c>
      <c r="G16" s="4" t="str">
        <f t="shared" ref="G16:G32" si="0">SUBSTITUTE(SUBSTITUTE(SUBSTITUTE(SUBSTITUTE(SUBSTITUTE(SUBSTITUTE(SUBSTITUTE(SUBSTITUTE(SUBSTITUTE(C16," ",""),".",""),"#","No"),"%",""),"(",""),"*",""),"-",""),"/",""),")","")</f>
        <v>Department</v>
      </c>
      <c r="H16" s="97">
        <f t="shared" ref="H16:H21" si="1">IF(IFERROR(FIND("varchar",E16),0)&gt;0,IF(D16&gt;8000,"max",D16),"")</f>
        <v>10</v>
      </c>
      <c r="I16" s="4" t="str">
        <f t="shared" ref="I16:I45" si="2">IF(E16=0,"",+E16)</f>
        <v>varchar</v>
      </c>
      <c r="J16" s="4" t="str">
        <f t="shared" ref="J16:J45" si="3">IF(C16=0,"",(IF(ISERROR(VLOOKUP(G16,$D$120:$D$127,1,FALSE)),""," NOT")&amp;" NULL"))</f>
        <v xml:space="preserve"> NOT NULL</v>
      </c>
      <c r="K16" s="114" t="s">
        <v>377</v>
      </c>
      <c r="L16" s="4"/>
      <c r="M16" s="68">
        <v>1</v>
      </c>
      <c r="N16" s="70"/>
      <c r="O16" s="24"/>
      <c r="P16" s="24"/>
      <c r="Q16" s="98">
        <f t="shared" ref="Q16:Q45" si="4">IF(M16=0,"",ROW())</f>
        <v>16</v>
      </c>
      <c r="R16" s="124"/>
      <c r="S16" s="114" t="str">
        <f>IF(K16=0,"",K16)</f>
        <v>Department</v>
      </c>
      <c r="T16" s="121"/>
      <c r="U16" s="119"/>
      <c r="V16" s="119"/>
      <c r="W16" s="115" t="s">
        <v>345</v>
      </c>
      <c r="X16" s="115" t="s">
        <v>334</v>
      </c>
      <c r="Y16" s="121">
        <v>100</v>
      </c>
      <c r="Z16" s="114" t="str">
        <f t="shared" ref="Z16:Z23" si="5">IF(M16&lt;9000,"","false")</f>
        <v/>
      </c>
      <c r="AA16" s="114" t="str">
        <f>IF($C$120=B16,"asc","")</f>
        <v>asc</v>
      </c>
      <c r="AB16" s="182"/>
      <c r="AC16" s="255"/>
      <c r="AD16" s="255"/>
      <c r="AE16" s="255"/>
      <c r="AF16" s="255"/>
      <c r="AG16" s="255"/>
      <c r="AH16" s="255"/>
      <c r="AI16" s="255"/>
      <c r="AJ16" s="255"/>
      <c r="AK16" s="255"/>
      <c r="AL16" s="255"/>
      <c r="AM16" s="255" t="s">
        <v>763</v>
      </c>
      <c r="AN16" s="255"/>
      <c r="AO16" s="255"/>
      <c r="AP16" s="112"/>
      <c r="AQ16" s="112"/>
      <c r="AR16" s="112" t="str">
        <f t="shared" ref="AR16:AS47" si="6">IF(O16=0,"",ROW())</f>
        <v/>
      </c>
      <c r="AS16" s="112" t="str">
        <f t="shared" si="6"/>
        <v/>
      </c>
      <c r="AT16" s="4" t="str">
        <f t="shared" ref="AT16:AT79" si="7">IF(C16="","",C16&amp;IF(B17="","",","))</f>
        <v>Department,</v>
      </c>
      <c r="AV16" s="25" t="str">
        <f t="shared" ref="AV16:AV35" si="8">IF(G16="","",+"          ["&amp;TRIM(G16)&amp;"] ["&amp;TRIM(I16)&amp;"]"&amp;IF(H16="","","("&amp;H16&amp;")")&amp;" "&amp;TRIM(J16)&amp;IF(G17="","",","))</f>
        <v xml:space="preserve">          [Department] [varchar](10) NOT NULL,</v>
      </c>
      <c r="AW16" s="25"/>
      <c r="AY16" s="102" t="str">
        <f t="shared" ref="AY16:AY79" si="9">IF(G16="",IF(OR(AY15=");",AY15=""),"",");"),+"          "&amp;TRIM(G16)&amp;" "&amp;UPPER(TRIM(I16))&amp;IF(H16="",""," ("&amp;H16&amp;")")&amp;" "&amp;IF(TRIM(J16)="NOT NULL","PRIMARY KEY UNIQUE NOT NULL",TRIM(J16))&amp;IF(G17="","",","))</f>
        <v xml:space="preserve">          Department VARCHAR (10) PRIMARY KEY UNIQUE NOT NULL,</v>
      </c>
    </row>
    <row r="17" spans="2:51" ht="12.75">
      <c r="B17" s="18">
        <f>IF(C17=0,"",+B16+1)</f>
        <v>2</v>
      </c>
      <c r="C17" s="4" t="s">
        <v>54</v>
      </c>
      <c r="D17" s="4">
        <v>100</v>
      </c>
      <c r="E17" s="4" t="s">
        <v>11</v>
      </c>
      <c r="G17" s="4" t="str">
        <f t="shared" si="0"/>
        <v>Description</v>
      </c>
      <c r="H17" s="97">
        <f t="shared" si="1"/>
        <v>100</v>
      </c>
      <c r="I17" s="4" t="str">
        <f t="shared" si="2"/>
        <v>varchar</v>
      </c>
      <c r="J17" s="4" t="str">
        <f t="shared" si="3"/>
        <v xml:space="preserve"> NULL</v>
      </c>
      <c r="K17" s="114" t="s">
        <v>54</v>
      </c>
      <c r="L17" s="4"/>
      <c r="M17" s="68">
        <v>2</v>
      </c>
      <c r="N17" s="70"/>
      <c r="O17" s="24"/>
      <c r="P17" s="24"/>
      <c r="Q17" s="98">
        <f t="shared" si="4"/>
        <v>17</v>
      </c>
      <c r="R17" s="124"/>
      <c r="S17" s="114" t="str">
        <f t="shared" ref="S17:S80" si="10">IF(K17=0,"",K17)</f>
        <v>Description</v>
      </c>
      <c r="T17" s="121"/>
      <c r="U17" s="119"/>
      <c r="V17" s="119"/>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Description,</v>
      </c>
      <c r="AV17" s="25" t="str">
        <f t="shared" si="8"/>
        <v xml:space="preserve">          [Description] [varchar](100) NULL,</v>
      </c>
      <c r="AW17" s="25"/>
      <c r="AY17" s="102" t="str">
        <f t="shared" si="9"/>
        <v xml:space="preserve">          Description VARCHAR (100) NULL,</v>
      </c>
    </row>
    <row r="18" spans="2:51" ht="12.75">
      <c r="B18" s="18">
        <f t="shared" ref="B18:B81" si="11">IF(C18=0,"",+B17+1)</f>
        <v>3</v>
      </c>
      <c r="C18" s="4" t="s">
        <v>1158</v>
      </c>
      <c r="D18" s="4">
        <v>50</v>
      </c>
      <c r="E18" s="4" t="s">
        <v>11</v>
      </c>
      <c r="G18" s="4" t="str">
        <f t="shared" si="0"/>
        <v>ShortDesc</v>
      </c>
      <c r="H18" s="97">
        <f t="shared" si="1"/>
        <v>50</v>
      </c>
      <c r="I18" s="4" t="str">
        <f t="shared" si="2"/>
        <v>varchar</v>
      </c>
      <c r="J18" s="4" t="str">
        <f t="shared" si="3"/>
        <v xml:space="preserve"> NULL</v>
      </c>
      <c r="K18" s="114" t="s">
        <v>1160</v>
      </c>
      <c r="L18" s="4"/>
      <c r="M18" s="68">
        <v>4</v>
      </c>
      <c r="N18" s="70"/>
      <c r="O18" s="24"/>
      <c r="P18" s="24"/>
      <c r="Q18" s="98">
        <f t="shared" si="4"/>
        <v>18</v>
      </c>
      <c r="R18" s="124"/>
      <c r="S18" s="114" t="str">
        <f t="shared" si="10"/>
        <v>Short Description</v>
      </c>
      <c r="T18" s="121"/>
      <c r="U18" s="119"/>
      <c r="V18" s="119"/>
      <c r="W18" s="115"/>
      <c r="X18" s="115"/>
      <c r="Y18" s="121"/>
      <c r="Z18" s="114" t="str">
        <f t="shared" si="5"/>
        <v/>
      </c>
      <c r="AA18" s="114" t="str">
        <f t="shared" ref="AA18:AA81" si="12">IF($C$120=B18,"asc","")</f>
        <v/>
      </c>
      <c r="AB18" s="182"/>
      <c r="AC18" s="255"/>
      <c r="AD18" s="255"/>
      <c r="AE18" s="255"/>
      <c r="AF18" s="255"/>
      <c r="AG18" s="255"/>
      <c r="AH18" s="255"/>
      <c r="AI18" s="255"/>
      <c r="AJ18" s="255" t="s">
        <v>763</v>
      </c>
      <c r="AK18" s="255"/>
      <c r="AL18" s="255"/>
      <c r="AM18" s="255"/>
      <c r="AN18" s="255"/>
      <c r="AO18" s="255"/>
      <c r="AP18" s="112"/>
      <c r="AQ18" s="112"/>
      <c r="AR18" s="112" t="str">
        <f t="shared" si="6"/>
        <v/>
      </c>
      <c r="AS18" s="112" t="str">
        <f t="shared" si="6"/>
        <v/>
      </c>
      <c r="AT18" s="4" t="str">
        <f t="shared" si="7"/>
        <v>ShortDesc,</v>
      </c>
      <c r="AV18" s="25" t="str">
        <f t="shared" si="8"/>
        <v xml:space="preserve">          [ShortDesc] [varchar](50) NULL,</v>
      </c>
      <c r="AW18" s="25"/>
      <c r="AY18" s="102" t="str">
        <f t="shared" si="9"/>
        <v xml:space="preserve">          ShortDesc VARCHAR (50) NULL,</v>
      </c>
    </row>
    <row r="19" spans="2:51" ht="12.75">
      <c r="B19" s="18">
        <f t="shared" si="11"/>
        <v>4</v>
      </c>
      <c r="C19" s="4" t="s">
        <v>1159</v>
      </c>
      <c r="D19" s="4">
        <v>500</v>
      </c>
      <c r="E19" s="4" t="s">
        <v>11</v>
      </c>
      <c r="G19" s="4" t="str">
        <f t="shared" si="0"/>
        <v>LongDesc</v>
      </c>
      <c r="H19" s="97">
        <f t="shared" si="1"/>
        <v>500</v>
      </c>
      <c r="I19" s="4" t="str">
        <f t="shared" si="2"/>
        <v>varchar</v>
      </c>
      <c r="J19" s="4" t="str">
        <f t="shared" si="3"/>
        <v xml:space="preserve"> NULL</v>
      </c>
      <c r="K19" s="114" t="s">
        <v>1161</v>
      </c>
      <c r="L19" s="4"/>
      <c r="M19" s="68">
        <v>5</v>
      </c>
      <c r="N19" s="70"/>
      <c r="O19" s="24"/>
      <c r="P19" s="24"/>
      <c r="Q19" s="98">
        <f t="shared" si="4"/>
        <v>19</v>
      </c>
      <c r="R19" s="124"/>
      <c r="S19" s="114" t="str">
        <f t="shared" si="10"/>
        <v>Long Description</v>
      </c>
      <c r="T19" s="121"/>
      <c r="U19" s="119"/>
      <c r="V19" s="119"/>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LongDesc,</v>
      </c>
      <c r="AV19" s="25" t="str">
        <f t="shared" si="8"/>
        <v xml:space="preserve">          [LongDesc] [varchar](500) NULL,</v>
      </c>
      <c r="AW19" s="25"/>
      <c r="AY19" s="102" t="str">
        <f t="shared" si="9"/>
        <v xml:space="preserve">          LongDesc VARCHAR (500) NULL,</v>
      </c>
    </row>
    <row r="20" spans="2:51" ht="12.75">
      <c r="B20" s="18">
        <f t="shared" si="11"/>
        <v>5</v>
      </c>
      <c r="C20" s="4" t="s">
        <v>1162</v>
      </c>
      <c r="D20" s="4">
        <v>50</v>
      </c>
      <c r="E20" s="4" t="s">
        <v>11</v>
      </c>
      <c r="G20" s="4" t="str">
        <f t="shared" si="0"/>
        <v>DGroup</v>
      </c>
      <c r="H20" s="97">
        <f t="shared" si="1"/>
        <v>50</v>
      </c>
      <c r="I20" s="4" t="str">
        <f t="shared" si="2"/>
        <v>varchar</v>
      </c>
      <c r="J20" s="4" t="str">
        <f t="shared" si="3"/>
        <v xml:space="preserve"> NULL</v>
      </c>
      <c r="K20" s="114" t="s">
        <v>1163</v>
      </c>
      <c r="L20" s="4"/>
      <c r="M20" s="68">
        <v>3</v>
      </c>
      <c r="N20" s="70"/>
      <c r="O20" s="24"/>
      <c r="P20" s="24"/>
      <c r="Q20" s="98">
        <f t="shared" si="4"/>
        <v>20</v>
      </c>
      <c r="R20" s="124"/>
      <c r="S20" s="114" t="str">
        <f t="shared" si="10"/>
        <v>Dept. Group</v>
      </c>
      <c r="T20" s="121">
        <v>1</v>
      </c>
      <c r="U20" s="119"/>
      <c r="V20" s="119"/>
      <c r="W20" s="115"/>
      <c r="X20" s="115"/>
      <c r="Y20" s="121">
        <v>500</v>
      </c>
      <c r="Z20" s="114" t="str">
        <f t="shared" si="5"/>
        <v/>
      </c>
      <c r="AA20" s="114" t="str">
        <f t="shared" si="12"/>
        <v/>
      </c>
      <c r="AB20" s="182" t="s">
        <v>1144</v>
      </c>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DGroup</v>
      </c>
      <c r="AV20" s="25" t="str">
        <f t="shared" si="8"/>
        <v xml:space="preserve">          [DGroup] [varchar](50) NULL</v>
      </c>
      <c r="AW20" s="25"/>
      <c r="AY20" s="102" t="str">
        <f t="shared" si="9"/>
        <v xml:space="preserve">          DGroup VARCHAR (50) NULL</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119"/>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119"/>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119"/>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119"/>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119"/>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119"/>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119"/>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119"/>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119"/>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119"/>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119"/>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119"/>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119"/>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119"/>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119"/>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119"/>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119"/>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119"/>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119"/>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119"/>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119"/>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119"/>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119"/>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119"/>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119"/>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119"/>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119"/>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119"/>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119"/>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119"/>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119"/>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119"/>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119"/>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119"/>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119"/>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119"/>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119"/>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119"/>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119"/>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119"/>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119"/>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119"/>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119"/>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119"/>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119"/>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119"/>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119"/>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119"/>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119"/>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119"/>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119"/>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119"/>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119"/>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119"/>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119"/>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119"/>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119"/>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119"/>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119"/>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119"/>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119"/>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119"/>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119"/>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119"/>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119"/>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119"/>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119"/>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119"/>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119"/>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119"/>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119"/>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119"/>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119"/>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119"/>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119"/>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119"/>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119"/>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119"/>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119"/>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119"/>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119"/>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119"/>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119"/>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119"/>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119"/>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119"/>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119"/>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119"/>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119"/>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119"/>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119"/>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119"/>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119"/>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119"/>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119"/>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ByDepartment</v>
      </c>
      <c r="D118" s="21" t="str">
        <f>SUBSTITUTE(SUBSTITUTE(SUBSTITUTE(SUBSTITUTE(SUBSTITUTE(SUBSTITUTE(SUBSTITUTE(C118," ",""),".",""),"&amp;",""),"(",""),")",""),",",""),"/","")&amp;"_"&amp;TRIM(TEXT(C7,"###"))</f>
        <v>ByDepartment_111</v>
      </c>
      <c r="E118" s="7"/>
      <c r="S118" s="219" t="s">
        <v>747</v>
      </c>
      <c r="AV118" s="25" t="str">
        <f>+" CONSTRAINT ["&amp;D118&amp;"] PRIMARY KEY NONCLUSTERED "</f>
        <v xml:space="preserve"> CONSTRAINT [ByDepartment_111]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5">IFERROR(INDEX($G$16:$G$115,C120),"")</f>
        <v>Department</v>
      </c>
      <c r="E120" s="9" t="s">
        <v>5</v>
      </c>
      <c r="G120" s="4" t="str">
        <f>CHAR(34)&amp;D120&amp;" LIKE "&amp;H120&amp;"%{0}%"&amp;H120&amp;CHAR(34)&amp;","</f>
        <v>"Department LIKE '%{0}%'",</v>
      </c>
      <c r="H120" s="3" t="str">
        <f>IF(IFERROR(INDEX($I$16:$I$115,C120),"")="varchar","'","")</f>
        <v>'</v>
      </c>
      <c r="S120" s="218" t="str">
        <f ca="1">RIGHT(T2,1)&amp;V3&amp;MID(T2,2,1)&amp;V3&amp;MID(T2,5,1)&amp;LEFT(T2,1)&amp;C7</f>
        <v>TERD111</v>
      </c>
      <c r="T120" s="218" t="str">
        <f>+C8</f>
        <v>DEPARTMENT</v>
      </c>
      <c r="U120" s="218" t="str">
        <f>+D120</f>
        <v>Department</v>
      </c>
      <c r="V120" s="182" t="str">
        <f>+C10</f>
        <v>ce9dd411-da89-4c4a-8d5d-09cc6de791ef</v>
      </c>
      <c r="AV120" s="25" t="str">
        <f t="shared" ref="AV120:AV126" si="36">+IF(D120="","","          ["&amp;D120&amp;"] "&amp;IF(TRIM(E120)="Ascending","ASC","DES")&amp;IF(D121="","",","))</f>
        <v xml:space="preserve">          [Department]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4461</v>
      </c>
      <c r="T124" s="182" t="s">
        <v>3936</v>
      </c>
      <c r="U124" s="182" t="str">
        <f>+E8</f>
        <v>List of Department</v>
      </c>
      <c r="V124" s="182" t="s">
        <v>3643</v>
      </c>
      <c r="W124" s="182" t="s">
        <v>4460</v>
      </c>
      <c r="X124" s="182" t="str">
        <f ca="1">"./"&amp;V2</f>
        <v>./TERD111.html</v>
      </c>
      <c r="Y124" s="182" t="str">
        <f ca="1">+S120</f>
        <v>TERD111</v>
      </c>
      <c r="Z124" s="218" t="s">
        <v>831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"ce9dd411-da89-4c4a-8d5d-09cc6de791ef",</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"DEPARTMENT",</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"List of Department",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"Department,Description,ShortDesc,LongDesc,DGroup",</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["Department"],</v>
      </c>
      <c r="C137" s="102"/>
      <c r="D137" s="102"/>
      <c r="E137" s="102"/>
      <c r="F137" s="102"/>
      <c r="G137" s="102"/>
      <c r="H137" s="102"/>
      <c r="I137" s="102"/>
      <c r="J137" s="102"/>
      <c r="K137" s="102"/>
      <c r="L137" s="102"/>
      <c r="M137" s="102"/>
    </row>
    <row r="138" spans="2:49">
      <c r="B138" s="211" t="str">
        <f>REPT(" ",6)&amp;CHAR(34)&amp;"QueryStr"&amp;CHAR(34)&amp;": "&amp;G120</f>
        <v xml:space="preserve">      "QueryStr": "Department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"8505e2be-22ae-43f8-8e23-d2e6d8ba064c",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DDF35FA1-D0F4-44C2-AC99-7EA6F483DFC0}">
      <formula1>aEditorType</formula1>
    </dataValidation>
    <dataValidation type="list" showInputMessage="1" showErrorMessage="1" sqref="V16:V115" xr:uid="{A2083847-AEA6-4785-B3F2-FF92A15A72AC}">
      <formula1>aFormat</formula1>
    </dataValidation>
    <dataValidation type="list" showInputMessage="1" showErrorMessage="1" sqref="U16:U115" xr:uid="{D153108B-33B4-4760-899E-032A09257071}">
      <formula1>aDataType</formula1>
    </dataValidation>
    <dataValidation type="list" showInputMessage="1" showErrorMessage="1" sqref="W16:X115 X2 V6:V7 AL11:AL12 T7 X6" xr:uid="{0BFC1248-0FFF-41C0-ADAC-E9FDDE541FC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128AB95-29D0-4719-9116-C4EA8AA6E0A3}">
          <x14:formula1>
            <xm:f>Variables!$G$17:$G$22</xm:f>
          </x14:formula1>
          <xm:sqref>T8:T10</xm:sqref>
        </x14:dataValidation>
        <x14:dataValidation type="list" allowBlank="1" showInputMessage="1" showErrorMessage="1" xr:uid="{2560FEB8-1A15-4F6B-8E35-B8A3A8D0E9DE}">
          <x14:formula1>
            <xm:f>Variables!$G$12:$G$14</xm:f>
          </x14:formula1>
          <xm:sqref>AA16:AA115</xm:sqref>
        </x14:dataValidation>
        <x14:dataValidation type="list" allowBlank="1" showInputMessage="1" showErrorMessage="1" xr:uid="{110459F8-C85D-4EA5-86A3-BA6942C851B4}">
          <x14:formula1>
            <xm:f>Variables!$G$6:$G$8</xm:f>
          </x14:formula1>
          <xm:sqref>T5</xm:sqref>
        </x14:dataValidation>
        <x14:dataValidation type="list" allowBlank="1" showInputMessage="1" showErrorMessage="1" xr:uid="{F3B4193A-06AE-4D74-BADA-2B717100DC28}">
          <x14:formula1>
            <xm:f>Variables!$I$28:$I$35</xm:f>
          </x14:formula1>
          <xm:sqref>T6</xm:sqref>
        </x14:dataValidation>
        <x14:dataValidation type="list" allowBlank="1" showInputMessage="1" showErrorMessage="1" xr:uid="{BC2CC81A-3252-4094-A0BA-FFE3E727C57C}">
          <x14:formula1>
            <xm:f>Variables!$E$17:$E$22</xm:f>
          </x14:formula1>
          <xm:sqref>C6</xm:sqref>
        </x14:dataValidation>
        <x14:dataValidation type="list" allowBlank="1" showInputMessage="1" showErrorMessage="1" xr:uid="{229DCA00-854B-47EF-A1CF-E606CCBC743D}">
          <x14:formula1>
            <xm:f>Variables!$B$22:$B$25</xm:f>
          </x14:formula1>
          <xm:sqref>E6</xm:sqref>
        </x14:dataValidation>
        <x14:dataValidation type="list" allowBlank="1" showInputMessage="1" showErrorMessage="1" xr:uid="{51A9C255-5ED6-4041-938D-4D274A88FF18}">
          <x14:formula1>
            <xm:f>Variables!G$38:G$45</xm:f>
          </x14:formula1>
          <xm:sqref>X5</xm:sqref>
        </x14:dataValidation>
        <x14:dataValidation type="list" allowBlank="1" showInputMessage="1" showErrorMessage="1" xr:uid="{68430770-6BF8-4569-98E9-561A2B620399}">
          <x14:formula1>
            <xm:f>Variables!E$28:E$34</xm:f>
          </x14:formula1>
          <xm:sqref>AM16:AM115</xm:sqref>
        </x14:dataValidation>
        <x14:dataValidation type="list" allowBlank="1" showInputMessage="1" showErrorMessage="1" xr:uid="{207380D2-D721-467E-8D0E-BA5F127547B2}">
          <x14:formula1>
            <xm:f>Variables!E$28:E$34</xm:f>
          </x14:formula1>
          <xm:sqref>AJ16:AJ115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5688F-28F8-478B-8F29-1C07FE2083DB}">
  <sheetPr codeName="Sheet29">
    <tabColor rgb="FFFFC000"/>
  </sheetPr>
  <dimension ref="B1:AY174"/>
  <sheetViews>
    <sheetView showGridLines="0" workbookViewId="0">
      <pane xSplit="6" ySplit="15" topLeftCell="L110" activePane="bottomRight" state="frozen"/>
      <selection pane="topRight" activeCell="G1" sqref="G1"/>
      <selection pane="bottomLeft" activeCell="A16" sqref="A16"/>
      <selection pane="bottomRight" activeCell="Y132" sqref="Y132"/>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19.14062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EMPLOYEE</v>
      </c>
      <c r="U2" s="197" t="s">
        <v>718</v>
      </c>
      <c r="V2" s="183" t="str">
        <f ca="1">UPPER(RIGHT(T2,1)&amp;V3&amp;MID(T2,2,1)&amp;V3&amp;MID(T2,5,1)&amp;LEFT(T2,1)&amp;C7)&amp;".html"</f>
        <v>EMOE701.html</v>
      </c>
      <c r="W2" s="197" t="s">
        <v>791</v>
      </c>
      <c r="X2" s="188" t="s">
        <v>345</v>
      </c>
      <c r="AV2" s="25" t="str">
        <f>+"USE "&amp;TRIM(C5)</f>
        <v>USE LEON</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1195</v>
      </c>
      <c r="D5" s="190" t="s">
        <v>368</v>
      </c>
      <c r="E5" s="4" t="str">
        <f>+DBTableList!$G$4</f>
        <v>XOL</v>
      </c>
      <c r="S5" s="184" t="s">
        <v>717</v>
      </c>
      <c r="T5" s="187" t="s">
        <v>444</v>
      </c>
      <c r="U5" s="186" t="s">
        <v>343</v>
      </c>
      <c r="V5" s="183" t="str">
        <f>CHAR(34)&amp;E8&amp;" Info"&amp;CHAR(34)</f>
        <v>"eLeave Employee List Info"</v>
      </c>
      <c r="W5" s="185" t="s">
        <v>1096</v>
      </c>
      <c r="X5" s="183" t="s">
        <v>1098</v>
      </c>
      <c r="AV5" s="26" t="s">
        <v>1</v>
      </c>
      <c r="AW5" s="25"/>
    </row>
    <row r="6" spans="2:51">
      <c r="B6" s="192" t="s">
        <v>10</v>
      </c>
      <c r="C6" s="4" t="s">
        <v>706</v>
      </c>
      <c r="D6" s="191" t="s">
        <v>388</v>
      </c>
      <c r="E6" s="4" t="s">
        <v>1197</v>
      </c>
      <c r="S6" s="185" t="s">
        <v>430</v>
      </c>
      <c r="T6" s="188" t="s">
        <v>422</v>
      </c>
      <c r="U6" s="185" t="s">
        <v>423</v>
      </c>
      <c r="V6" s="188" t="s">
        <v>334</v>
      </c>
      <c r="W6" s="185" t="s">
        <v>1094</v>
      </c>
      <c r="X6" s="188" t="s">
        <v>334</v>
      </c>
      <c r="AV6" s="25" t="s">
        <v>2</v>
      </c>
      <c r="AW6" s="25"/>
    </row>
    <row r="7" spans="2:51">
      <c r="B7" s="191" t="s">
        <v>311</v>
      </c>
      <c r="C7" s="15">
        <v>701</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1194</v>
      </c>
      <c r="D8" s="167" t="s">
        <v>702</v>
      </c>
      <c r="E8" s="15" t="s">
        <v>4510</v>
      </c>
      <c r="S8" s="185" t="s">
        <v>425</v>
      </c>
      <c r="T8" s="188" t="s">
        <v>345</v>
      </c>
      <c r="U8" s="185" t="s">
        <v>346</v>
      </c>
      <c r="V8" s="188">
        <v>1000</v>
      </c>
      <c r="W8" s="185"/>
      <c r="X8" s="183"/>
      <c r="AV8" s="26" t="s">
        <v>1</v>
      </c>
      <c r="AW8" s="25"/>
    </row>
    <row r="9" spans="2:51">
      <c r="B9" s="192" t="s">
        <v>369</v>
      </c>
      <c r="C9" s="83" t="str">
        <f>VLOOKUP(E6,Variables!$B$22:$C$25,2,FALSE)</f>
        <v>f6d76c5a-649e-4b2a-9c4a-c54f38ba5e12</v>
      </c>
      <c r="D9" s="85"/>
      <c r="E9" s="84"/>
      <c r="S9" s="185" t="s">
        <v>426</v>
      </c>
      <c r="T9" s="188" t="s">
        <v>947</v>
      </c>
      <c r="U9" s="185" t="s">
        <v>344</v>
      </c>
      <c r="V9" s="188">
        <v>525</v>
      </c>
      <c r="W9" s="185"/>
      <c r="X9" s="183"/>
      <c r="AV9" s="25" t="s">
        <v>3</v>
      </c>
      <c r="AW9" s="25"/>
    </row>
    <row r="10" spans="2:51">
      <c r="B10" s="169" t="str">
        <f>HYPERLINK("[http://wikran-w10:8080/Gentoken.html]","TBTOKEN")</f>
        <v>TBTOKEN</v>
      </c>
      <c r="C10" s="83" t="s">
        <v>1198</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EMPCode,Salutation,Name,Ename,Surname,Esurname,NickName,FullNameThai,FullNameEng,EmpType,IDCODE,BirthDate,Sex,EmployDate,EffectiveDate,ResignDate,Dept,DivCode,Position,Status,Username,Password,EmailAddress,Signature,NOTE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http://wikran-w10:8081/pythonLT/A75FCC75-8FB6-4460-B3F6-7070B4437930/63971412-c4e4-4d35-8e79-3293fe59dac8/all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25</v>
      </c>
      <c r="D14" s="3" t="s">
        <v>412</v>
      </c>
      <c r="E14" s="3">
        <f>+C14+15</f>
        <v>40</v>
      </c>
      <c r="G14" s="14" t="s">
        <v>22</v>
      </c>
      <c r="H14" s="107">
        <f>IF(IFERROR(FIND("varchar",E22),0)&gt;0,IF(D22&gt;8000,"max",D22),"")</f>
        <v>50</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[dbo].[Employee](</v>
      </c>
      <c r="AW15" s="25"/>
      <c r="AY15" s="102" t="str">
        <f>+"CREATE TABLE "&amp;TRIM(C8)&amp;" ("</f>
        <v>CREATE TABLE Employee (</v>
      </c>
    </row>
    <row r="16" spans="2:51" ht="12.75">
      <c r="B16" s="18">
        <f>IF(C16=0,"",1)</f>
        <v>1</v>
      </c>
      <c r="C16" s="4" t="s">
        <v>1164</v>
      </c>
      <c r="D16" s="4">
        <v>15</v>
      </c>
      <c r="E16" s="4" t="s">
        <v>11</v>
      </c>
      <c r="G16" s="4" t="str">
        <f t="shared" ref="G16:G32" si="0">SUBSTITUTE(SUBSTITUTE(SUBSTITUTE(SUBSTITUTE(SUBSTITUTE(SUBSTITUTE(SUBSTITUTE(SUBSTITUTE(SUBSTITUTE(C16," ",""),".",""),"#","No"),"%",""),"(",""),"*",""),"-",""),"/",""),")","")</f>
        <v>EMPCode</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739</v>
      </c>
      <c r="L16" s="4"/>
      <c r="M16" s="68">
        <v>1</v>
      </c>
      <c r="N16" s="70"/>
      <c r="O16" s="24"/>
      <c r="P16" s="24"/>
      <c r="Q16" s="98">
        <f t="shared" ref="Q16:Q45" si="4">IF(M16=0,"",ROW())</f>
        <v>16</v>
      </c>
      <c r="R16" s="124"/>
      <c r="S16" s="114" t="str">
        <f>IF(K16=0,"",K16)</f>
        <v>Code</v>
      </c>
      <c r="T16" s="121"/>
      <c r="U16" s="119"/>
      <c r="V16" s="119"/>
      <c r="W16" s="115"/>
      <c r="X16" s="115" t="s">
        <v>334</v>
      </c>
      <c r="Y16" s="121"/>
      <c r="Z16" s="114" t="str">
        <f t="shared" ref="Z16:Z40"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EMPCode,</v>
      </c>
      <c r="AV16" s="25" t="str">
        <f t="shared" ref="AV16:AV35" si="8">IF(G16="","",+"          ["&amp;TRIM(G16)&amp;"] ["&amp;TRIM(I16)&amp;"]"&amp;IF(H16="","","("&amp;H16&amp;")")&amp;" "&amp;TRIM(J16)&amp;IF(G17="","",","))</f>
        <v xml:space="preserve">          [EMPCode] [varchar](15) NOT NULL,</v>
      </c>
      <c r="AW16" s="25"/>
      <c r="AY16" s="102" t="str">
        <f t="shared" ref="AY16:AY79" si="9">IF(G16="",IF(OR(AY15=");",AY15=""),"",");"),+"          "&amp;TRIM(G16)&amp;" "&amp;UPPER(TRIM(I16))&amp;IF(H16="",""," ("&amp;H16&amp;")")&amp;" "&amp;IF(TRIM(J16)="NOT NULL","PRIMARY KEY UNIQUE NOT NULL",TRIM(J16))&amp;IF(G17="","",","))</f>
        <v xml:space="preserve">          EMPCode VARCHAR (15) PRIMARY KEY UNIQUE NOT NULL,</v>
      </c>
    </row>
    <row r="17" spans="2:51" ht="12.75">
      <c r="B17" s="18">
        <f>IF(C17=0,"",+B16+1)</f>
        <v>2</v>
      </c>
      <c r="C17" s="4" t="s">
        <v>403</v>
      </c>
      <c r="D17" s="4">
        <v>15</v>
      </c>
      <c r="E17" s="4" t="s">
        <v>11</v>
      </c>
      <c r="G17" s="4" t="str">
        <f t="shared" si="0"/>
        <v>Salutation</v>
      </c>
      <c r="H17" s="97">
        <f t="shared" si="1"/>
        <v>15</v>
      </c>
      <c r="I17" s="4" t="str">
        <f t="shared" si="2"/>
        <v>varchar</v>
      </c>
      <c r="J17" s="4" t="str">
        <f t="shared" si="3"/>
        <v xml:space="preserve"> NULL</v>
      </c>
      <c r="K17" s="114" t="s">
        <v>403</v>
      </c>
      <c r="L17" s="4"/>
      <c r="M17" s="68">
        <v>9001</v>
      </c>
      <c r="N17" s="70"/>
      <c r="O17" s="24"/>
      <c r="P17" s="24"/>
      <c r="Q17" s="98">
        <f t="shared" si="4"/>
        <v>17</v>
      </c>
      <c r="R17" s="124"/>
      <c r="S17" s="114" t="str">
        <f t="shared" ref="S17:S80" si="10">IF(K17=0,"",K17)</f>
        <v>Salutation</v>
      </c>
      <c r="T17" s="121"/>
      <c r="U17" s="119"/>
      <c r="V17" s="119"/>
      <c r="W17" s="115"/>
      <c r="X17" s="115"/>
      <c r="Y17" s="121"/>
      <c r="Z17" s="114" t="str">
        <f t="shared" si="5"/>
        <v>false</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Salutation,</v>
      </c>
      <c r="AV17" s="25" t="str">
        <f t="shared" si="8"/>
        <v xml:space="preserve">          [Salutation] [varchar](15) NULL,</v>
      </c>
      <c r="AW17" s="25"/>
      <c r="AY17" s="102" t="str">
        <f t="shared" si="9"/>
        <v xml:space="preserve">          Salutation VARCHAR (15) NULL,</v>
      </c>
    </row>
    <row r="18" spans="2:51" ht="12.75">
      <c r="B18" s="18">
        <f t="shared" ref="B18:B81" si="11">IF(C18=0,"",+B17+1)</f>
        <v>3</v>
      </c>
      <c r="C18" s="4" t="s">
        <v>402</v>
      </c>
      <c r="D18" s="4">
        <v>50</v>
      </c>
      <c r="E18" s="4" t="s">
        <v>11</v>
      </c>
      <c r="G18" s="4" t="str">
        <f t="shared" si="0"/>
        <v>Name</v>
      </c>
      <c r="H18" s="97">
        <f t="shared" si="1"/>
        <v>50</v>
      </c>
      <c r="I18" s="4" t="str">
        <f t="shared" si="2"/>
        <v>varchar</v>
      </c>
      <c r="J18" s="4" t="str">
        <f t="shared" si="3"/>
        <v xml:space="preserve"> NULL</v>
      </c>
      <c r="K18" s="114" t="s">
        <v>402</v>
      </c>
      <c r="L18" s="4"/>
      <c r="M18" s="68">
        <v>9001</v>
      </c>
      <c r="N18" s="70"/>
      <c r="O18" s="24"/>
      <c r="P18" s="24"/>
      <c r="Q18" s="98">
        <f t="shared" si="4"/>
        <v>18</v>
      </c>
      <c r="R18" s="124"/>
      <c r="S18" s="114" t="str">
        <f t="shared" si="10"/>
        <v>Name</v>
      </c>
      <c r="T18" s="121"/>
      <c r="U18" s="119"/>
      <c r="V18" s="119"/>
      <c r="W18" s="115"/>
      <c r="X18" s="115"/>
      <c r="Y18" s="121"/>
      <c r="Z18" s="114" t="str">
        <f t="shared" si="5"/>
        <v>false</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Name,</v>
      </c>
      <c r="AV18" s="25" t="str">
        <f t="shared" si="8"/>
        <v xml:space="preserve">          [Name] [varchar](50) NULL,</v>
      </c>
      <c r="AW18" s="25"/>
      <c r="AY18" s="102" t="str">
        <f t="shared" si="9"/>
        <v xml:space="preserve">          Name VARCHAR (50) NULL,</v>
      </c>
    </row>
    <row r="19" spans="2:51" ht="12.75">
      <c r="B19" s="18">
        <f t="shared" si="11"/>
        <v>4</v>
      </c>
      <c r="C19" s="4" t="s">
        <v>1165</v>
      </c>
      <c r="D19" s="4">
        <v>50</v>
      </c>
      <c r="E19" s="4" t="s">
        <v>11</v>
      </c>
      <c r="G19" s="4" t="str">
        <f t="shared" si="0"/>
        <v>Ename</v>
      </c>
      <c r="H19" s="97">
        <f t="shared" si="1"/>
        <v>50</v>
      </c>
      <c r="I19" s="4" t="str">
        <f t="shared" si="2"/>
        <v>varchar</v>
      </c>
      <c r="J19" s="4" t="str">
        <f t="shared" si="3"/>
        <v xml:space="preserve"> NULL</v>
      </c>
      <c r="K19" s="114" t="s">
        <v>1182</v>
      </c>
      <c r="L19" s="4"/>
      <c r="M19" s="68">
        <v>9002</v>
      </c>
      <c r="N19" s="70"/>
      <c r="O19" s="24"/>
      <c r="P19" s="24"/>
      <c r="Q19" s="98">
        <f t="shared" si="4"/>
        <v>19</v>
      </c>
      <c r="R19" s="124"/>
      <c r="S19" s="114" t="str">
        <f t="shared" si="10"/>
        <v>ENG Name</v>
      </c>
      <c r="T19" s="121"/>
      <c r="U19" s="119"/>
      <c r="V19" s="119"/>
      <c r="W19" s="115"/>
      <c r="X19" s="115"/>
      <c r="Y19" s="121"/>
      <c r="Z19" s="114" t="str">
        <f t="shared" si="5"/>
        <v>false</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Ename,</v>
      </c>
      <c r="AV19" s="25" t="str">
        <f t="shared" si="8"/>
        <v xml:space="preserve">          [Ename] [varchar](50) NULL,</v>
      </c>
      <c r="AW19" s="25"/>
      <c r="AY19" s="102" t="str">
        <f t="shared" si="9"/>
        <v xml:space="preserve">          Ename VARCHAR (50) NULL,</v>
      </c>
    </row>
    <row r="20" spans="2:51" ht="12.75">
      <c r="B20" s="18">
        <f t="shared" si="11"/>
        <v>5</v>
      </c>
      <c r="C20" s="4" t="s">
        <v>1166</v>
      </c>
      <c r="D20" s="4">
        <v>50</v>
      </c>
      <c r="E20" s="4" t="s">
        <v>11</v>
      </c>
      <c r="G20" s="4" t="str">
        <f t="shared" si="0"/>
        <v>Surname</v>
      </c>
      <c r="H20" s="97">
        <f t="shared" si="1"/>
        <v>50</v>
      </c>
      <c r="I20" s="4" t="str">
        <f t="shared" si="2"/>
        <v>varchar</v>
      </c>
      <c r="J20" s="4" t="str">
        <f t="shared" si="3"/>
        <v xml:space="preserve"> NULL</v>
      </c>
      <c r="K20" s="114" t="s">
        <v>1166</v>
      </c>
      <c r="L20" s="4"/>
      <c r="M20" s="68">
        <v>9002</v>
      </c>
      <c r="N20" s="70"/>
      <c r="O20" s="24"/>
      <c r="P20" s="24"/>
      <c r="Q20" s="98">
        <f t="shared" si="4"/>
        <v>20</v>
      </c>
      <c r="R20" s="124"/>
      <c r="S20" s="114" t="str">
        <f t="shared" si="10"/>
        <v>Surname</v>
      </c>
      <c r="T20" s="121"/>
      <c r="U20" s="119"/>
      <c r="V20" s="119"/>
      <c r="W20" s="115"/>
      <c r="X20" s="115"/>
      <c r="Y20" s="121"/>
      <c r="Z20" s="114" t="str">
        <f t="shared" si="5"/>
        <v>false</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Surname,</v>
      </c>
      <c r="AV20" s="25" t="str">
        <f t="shared" si="8"/>
        <v xml:space="preserve">          [Surname] [varchar](50) NULL,</v>
      </c>
      <c r="AW20" s="25"/>
      <c r="AY20" s="102" t="str">
        <f t="shared" si="9"/>
        <v xml:space="preserve">          Surname VARCHAR (50) NULL,</v>
      </c>
    </row>
    <row r="21" spans="2:51" ht="12.75">
      <c r="B21" s="18">
        <f t="shared" si="11"/>
        <v>6</v>
      </c>
      <c r="C21" s="4" t="s">
        <v>1167</v>
      </c>
      <c r="D21" s="4">
        <v>50</v>
      </c>
      <c r="E21" s="4" t="s">
        <v>11</v>
      </c>
      <c r="G21" s="4" t="str">
        <f t="shared" si="0"/>
        <v>Esurname</v>
      </c>
      <c r="H21" s="97">
        <f t="shared" si="1"/>
        <v>50</v>
      </c>
      <c r="I21" s="4" t="str">
        <f t="shared" si="2"/>
        <v>varchar</v>
      </c>
      <c r="J21" s="4" t="str">
        <f t="shared" si="3"/>
        <v xml:space="preserve"> NULL</v>
      </c>
      <c r="K21" s="114" t="s">
        <v>1181</v>
      </c>
      <c r="L21" s="4"/>
      <c r="M21" s="68">
        <v>9003</v>
      </c>
      <c r="N21" s="70"/>
      <c r="O21" s="24"/>
      <c r="P21" s="24"/>
      <c r="Q21" s="98">
        <f t="shared" si="4"/>
        <v>21</v>
      </c>
      <c r="R21" s="124"/>
      <c r="S21" s="114" t="str">
        <f t="shared" si="10"/>
        <v>ENG surname</v>
      </c>
      <c r="T21" s="121"/>
      <c r="U21" s="119"/>
      <c r="V21" s="119"/>
      <c r="W21" s="115"/>
      <c r="X21" s="115"/>
      <c r="Y21" s="121"/>
      <c r="Z21" s="114" t="str">
        <f t="shared" si="5"/>
        <v>false</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Esurname,</v>
      </c>
      <c r="AV21" s="25" t="str">
        <f t="shared" si="8"/>
        <v xml:space="preserve">          [Esurname] [varchar](50) NULL,</v>
      </c>
      <c r="AW21" s="25"/>
      <c r="AY21" s="102" t="str">
        <f t="shared" si="9"/>
        <v xml:space="preserve">          Esurname VARCHAR (50) NULL,</v>
      </c>
    </row>
    <row r="22" spans="2:51" ht="12.75">
      <c r="B22" s="18">
        <f t="shared" si="11"/>
        <v>7</v>
      </c>
      <c r="C22" s="4" t="s">
        <v>1168</v>
      </c>
      <c r="D22" s="4">
        <v>50</v>
      </c>
      <c r="E22" s="4" t="s">
        <v>11</v>
      </c>
      <c r="G22" s="4" t="str">
        <f t="shared" si="0"/>
        <v>NickName</v>
      </c>
      <c r="H22" s="97">
        <f>IF(IFERROR(FIND("varchar",E22),0)&gt;0,IF(D22&gt;8000,"max",D22),"")</f>
        <v>50</v>
      </c>
      <c r="I22" s="4" t="str">
        <f t="shared" si="2"/>
        <v>varchar</v>
      </c>
      <c r="J22" s="4" t="str">
        <f t="shared" si="3"/>
        <v xml:space="preserve"> NULL</v>
      </c>
      <c r="K22" s="114" t="s">
        <v>1183</v>
      </c>
      <c r="L22" s="4"/>
      <c r="M22" s="68">
        <v>4</v>
      </c>
      <c r="N22" s="70"/>
      <c r="O22" s="24"/>
      <c r="P22" s="24"/>
      <c r="Q22" s="98">
        <f t="shared" si="4"/>
        <v>22</v>
      </c>
      <c r="R22" s="124"/>
      <c r="S22" s="114" t="str">
        <f t="shared" si="10"/>
        <v>Nick Name</v>
      </c>
      <c r="T22" s="121"/>
      <c r="U22" s="119"/>
      <c r="V22" s="119"/>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NickName,</v>
      </c>
      <c r="AV22" s="25" t="str">
        <f t="shared" si="8"/>
        <v xml:space="preserve">          [NickName] [varchar](50) NULL,</v>
      </c>
      <c r="AW22" s="25"/>
      <c r="AY22" s="102" t="str">
        <f t="shared" si="9"/>
        <v xml:space="preserve">          NickName VARCHAR (50) NULL,</v>
      </c>
    </row>
    <row r="23" spans="2:51" ht="12.75">
      <c r="B23" s="18">
        <f t="shared" si="11"/>
        <v>8</v>
      </c>
      <c r="C23" s="4" t="s">
        <v>1169</v>
      </c>
      <c r="D23" s="4">
        <v>100</v>
      </c>
      <c r="E23" s="4" t="s">
        <v>11</v>
      </c>
      <c r="G23" s="4" t="str">
        <f t="shared" si="0"/>
        <v>FullNameThai</v>
      </c>
      <c r="H23" s="97">
        <f t="shared" ref="H23:H86" si="13">IF(IFERROR(FIND("varchar",E23),0)&gt;0,IF(D23&gt;8000,"max",D23),"")</f>
        <v>100</v>
      </c>
      <c r="I23" s="4" t="str">
        <f t="shared" si="2"/>
        <v>varchar</v>
      </c>
      <c r="J23" s="4" t="str">
        <f t="shared" si="3"/>
        <v xml:space="preserve"> NULL</v>
      </c>
      <c r="K23" s="114" t="s">
        <v>1184</v>
      </c>
      <c r="L23" s="4"/>
      <c r="M23" s="68">
        <v>2</v>
      </c>
      <c r="N23" s="70"/>
      <c r="O23" s="24"/>
      <c r="P23" s="24"/>
      <c r="Q23" s="98">
        <f t="shared" si="4"/>
        <v>23</v>
      </c>
      <c r="R23" s="124"/>
      <c r="S23" s="114" t="str">
        <f t="shared" si="10"/>
        <v>Full Thai Name</v>
      </c>
      <c r="T23" s="121"/>
      <c r="U23" s="119"/>
      <c r="V23" s="119"/>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FullNameThai,</v>
      </c>
      <c r="AV23" s="25" t="str">
        <f t="shared" si="8"/>
        <v xml:space="preserve">          [FullNameThai] [varchar](100) NULL,</v>
      </c>
      <c r="AW23" s="25"/>
      <c r="AY23" s="102" t="str">
        <f t="shared" si="9"/>
        <v xml:space="preserve">          FullNameThai VARCHAR (100) NULL,</v>
      </c>
    </row>
    <row r="24" spans="2:51" ht="12.75">
      <c r="B24" s="18">
        <f t="shared" si="11"/>
        <v>9</v>
      </c>
      <c r="C24" s="4" t="s">
        <v>1170</v>
      </c>
      <c r="D24" s="4">
        <v>100</v>
      </c>
      <c r="E24" s="4" t="s">
        <v>11</v>
      </c>
      <c r="G24" s="4" t="str">
        <f t="shared" si="0"/>
        <v>FullNameEng</v>
      </c>
      <c r="H24" s="97">
        <f t="shared" si="13"/>
        <v>100</v>
      </c>
      <c r="I24" s="4" t="str">
        <f t="shared" si="2"/>
        <v>varchar</v>
      </c>
      <c r="J24" s="4" t="str">
        <f t="shared" si="3"/>
        <v xml:space="preserve"> NULL</v>
      </c>
      <c r="K24" s="114" t="s">
        <v>1185</v>
      </c>
      <c r="L24" s="4"/>
      <c r="M24" s="68">
        <v>3</v>
      </c>
      <c r="N24" s="70"/>
      <c r="O24" s="24"/>
      <c r="P24" s="24"/>
      <c r="Q24" s="98">
        <f t="shared" si="4"/>
        <v>24</v>
      </c>
      <c r="R24" s="124"/>
      <c r="S24" s="114" t="str">
        <f t="shared" si="10"/>
        <v>Full Eng Name</v>
      </c>
      <c r="T24" s="121"/>
      <c r="U24" s="119"/>
      <c r="V24" s="119"/>
      <c r="W24" s="115"/>
      <c r="X24" s="115"/>
      <c r="Y24" s="121"/>
      <c r="Z24" s="114" t="str">
        <f t="shared" si="5"/>
        <v/>
      </c>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FullNameEng,</v>
      </c>
      <c r="AV24" s="25" t="str">
        <f t="shared" si="8"/>
        <v xml:space="preserve">          [FullNameEng] [varchar](100) NULL,</v>
      </c>
      <c r="AW24" s="25"/>
      <c r="AY24" s="102" t="str">
        <f t="shared" si="9"/>
        <v xml:space="preserve">          FullNameEng VARCHAR (100) NULL,</v>
      </c>
    </row>
    <row r="25" spans="2:51" ht="12.75">
      <c r="B25" s="18">
        <f t="shared" si="11"/>
        <v>10</v>
      </c>
      <c r="C25" s="4" t="s">
        <v>1171</v>
      </c>
      <c r="D25" s="4">
        <v>15</v>
      </c>
      <c r="E25" s="4" t="s">
        <v>11</v>
      </c>
      <c r="G25" s="4" t="str">
        <f t="shared" si="0"/>
        <v>EmpType</v>
      </c>
      <c r="H25" s="97">
        <f t="shared" si="13"/>
        <v>15</v>
      </c>
      <c r="I25" s="4" t="str">
        <f t="shared" si="2"/>
        <v>varchar</v>
      </c>
      <c r="J25" s="4" t="str">
        <f t="shared" si="3"/>
        <v xml:space="preserve"> NULL</v>
      </c>
      <c r="K25" s="114" t="s">
        <v>1186</v>
      </c>
      <c r="L25" s="4"/>
      <c r="M25" s="68">
        <v>9004</v>
      </c>
      <c r="N25" s="70"/>
      <c r="O25" s="24"/>
      <c r="P25" s="24"/>
      <c r="Q25" s="98">
        <f t="shared" si="4"/>
        <v>25</v>
      </c>
      <c r="R25" s="124"/>
      <c r="S25" s="114" t="str">
        <f t="shared" si="10"/>
        <v>Emp Type</v>
      </c>
      <c r="T25" s="121"/>
      <c r="U25" s="119"/>
      <c r="V25" s="119"/>
      <c r="W25" s="115"/>
      <c r="X25" s="115"/>
      <c r="Y25" s="121"/>
      <c r="Z25" s="114" t="str">
        <f t="shared" si="5"/>
        <v>false</v>
      </c>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EmpType,</v>
      </c>
      <c r="AV25" s="25" t="str">
        <f t="shared" si="8"/>
        <v xml:space="preserve">          [EmpType] [varchar](15) NULL,</v>
      </c>
      <c r="AW25" s="25"/>
      <c r="AY25" s="102" t="str">
        <f t="shared" si="9"/>
        <v xml:space="preserve">          EmpType VARCHAR (15) NULL,</v>
      </c>
    </row>
    <row r="26" spans="2:51" ht="12.75">
      <c r="B26" s="18">
        <f t="shared" si="11"/>
        <v>11</v>
      </c>
      <c r="C26" s="4" t="s">
        <v>1172</v>
      </c>
      <c r="D26" s="4">
        <v>15</v>
      </c>
      <c r="E26" s="4" t="s">
        <v>11</v>
      </c>
      <c r="G26" s="4" t="str">
        <f t="shared" si="0"/>
        <v>IDCODE</v>
      </c>
      <c r="H26" s="97">
        <f t="shared" si="13"/>
        <v>15</v>
      </c>
      <c r="I26" s="4" t="str">
        <f t="shared" si="2"/>
        <v>varchar</v>
      </c>
      <c r="J26" s="4" t="str">
        <f t="shared" si="3"/>
        <v xml:space="preserve"> NULL</v>
      </c>
      <c r="K26" s="114" t="s">
        <v>1187</v>
      </c>
      <c r="L26" s="4"/>
      <c r="M26" s="68">
        <v>9005</v>
      </c>
      <c r="N26" s="70"/>
      <c r="O26" s="24"/>
      <c r="P26" s="24"/>
      <c r="Q26" s="98">
        <f t="shared" si="4"/>
        <v>26</v>
      </c>
      <c r="R26" s="124"/>
      <c r="S26" s="114" t="str">
        <f t="shared" si="10"/>
        <v>ID NO</v>
      </c>
      <c r="T26" s="121"/>
      <c r="U26" s="119"/>
      <c r="V26" s="119"/>
      <c r="W26" s="115"/>
      <c r="X26" s="115"/>
      <c r="Y26" s="121"/>
      <c r="Z26" s="114" t="str">
        <f t="shared" si="5"/>
        <v>false</v>
      </c>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IDCODE,</v>
      </c>
      <c r="AV26" s="25" t="str">
        <f t="shared" si="8"/>
        <v xml:space="preserve">          [IDCODE] [varchar](15) NULL,</v>
      </c>
      <c r="AW26" s="25"/>
      <c r="AY26" s="102" t="str">
        <f t="shared" si="9"/>
        <v xml:space="preserve">          IDCODE VARCHAR (15) NULL,</v>
      </c>
    </row>
    <row r="27" spans="2:51" ht="12.75">
      <c r="B27" s="18">
        <f t="shared" si="11"/>
        <v>12</v>
      </c>
      <c r="C27" s="4" t="s">
        <v>754</v>
      </c>
      <c r="D27" s="4"/>
      <c r="E27" s="4" t="s">
        <v>12</v>
      </c>
      <c r="G27" s="4" t="str">
        <f t="shared" si="0"/>
        <v>BirthDate</v>
      </c>
      <c r="H27" s="97" t="str">
        <f t="shared" si="13"/>
        <v/>
      </c>
      <c r="I27" s="4" t="str">
        <f t="shared" si="2"/>
        <v>datetime</v>
      </c>
      <c r="J27" s="4" t="str">
        <f t="shared" si="3"/>
        <v xml:space="preserve"> NULL</v>
      </c>
      <c r="K27" s="114" t="s">
        <v>441</v>
      </c>
      <c r="L27" s="4"/>
      <c r="M27" s="68">
        <v>9006</v>
      </c>
      <c r="N27" s="70"/>
      <c r="O27" s="24"/>
      <c r="P27" s="24"/>
      <c r="Q27" s="98">
        <f t="shared" si="4"/>
        <v>27</v>
      </c>
      <c r="R27" s="124"/>
      <c r="S27" s="114" t="str">
        <f t="shared" si="10"/>
        <v>Birth Date</v>
      </c>
      <c r="T27" s="121"/>
      <c r="U27" s="119"/>
      <c r="V27" s="119"/>
      <c r="W27" s="115"/>
      <c r="X27" s="115"/>
      <c r="Y27" s="121"/>
      <c r="Z27" s="114" t="str">
        <f t="shared" si="5"/>
        <v>false</v>
      </c>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BirthDate,</v>
      </c>
      <c r="AV27" s="25" t="str">
        <f t="shared" si="8"/>
        <v xml:space="preserve">          [BirthDate] [datetime] NULL,</v>
      </c>
      <c r="AW27" s="25"/>
      <c r="AY27" s="102" t="str">
        <f t="shared" si="9"/>
        <v xml:space="preserve">          BirthDate DATETIME NULL,</v>
      </c>
    </row>
    <row r="28" spans="2:51" ht="12.75">
      <c r="B28" s="18">
        <f t="shared" si="11"/>
        <v>13</v>
      </c>
      <c r="C28" s="4" t="s">
        <v>1173</v>
      </c>
      <c r="D28" s="4">
        <v>1</v>
      </c>
      <c r="E28" s="4" t="s">
        <v>11</v>
      </c>
      <c r="G28" s="4" t="str">
        <f t="shared" si="0"/>
        <v>Sex</v>
      </c>
      <c r="H28" s="97">
        <f t="shared" si="13"/>
        <v>1</v>
      </c>
      <c r="I28" s="4" t="str">
        <f t="shared" si="2"/>
        <v>varchar</v>
      </c>
      <c r="J28" s="4" t="str">
        <f t="shared" si="3"/>
        <v xml:space="preserve"> NULL</v>
      </c>
      <c r="K28" s="114" t="s">
        <v>1173</v>
      </c>
      <c r="L28" s="4"/>
      <c r="M28" s="68">
        <v>9007</v>
      </c>
      <c r="N28" s="70"/>
      <c r="O28" s="24"/>
      <c r="P28" s="24"/>
      <c r="Q28" s="98">
        <f t="shared" si="4"/>
        <v>28</v>
      </c>
      <c r="R28" s="124"/>
      <c r="S28" s="114" t="str">
        <f t="shared" si="10"/>
        <v>Sex</v>
      </c>
      <c r="T28" s="121"/>
      <c r="U28" s="119"/>
      <c r="V28" s="119"/>
      <c r="W28" s="115"/>
      <c r="X28" s="115"/>
      <c r="Y28" s="121"/>
      <c r="Z28" s="114" t="str">
        <f t="shared" si="5"/>
        <v>false</v>
      </c>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Sex,</v>
      </c>
      <c r="AV28" s="25" t="str">
        <f t="shared" si="8"/>
        <v xml:space="preserve">          [Sex] [varchar](1) NULL,</v>
      </c>
      <c r="AW28" s="25"/>
      <c r="AY28" s="102" t="str">
        <f t="shared" si="9"/>
        <v xml:space="preserve">          Sex VARCHAR (1) NULL,</v>
      </c>
    </row>
    <row r="29" spans="2:51" ht="12.75">
      <c r="B29" s="18">
        <f t="shared" si="11"/>
        <v>14</v>
      </c>
      <c r="C29" s="4" t="s">
        <v>1174</v>
      </c>
      <c r="D29" s="4"/>
      <c r="E29" s="4" t="s">
        <v>12</v>
      </c>
      <c r="G29" s="4" t="str">
        <f t="shared" si="0"/>
        <v>EmployDate</v>
      </c>
      <c r="H29" s="97" t="str">
        <f t="shared" si="13"/>
        <v/>
      </c>
      <c r="I29" s="4" t="str">
        <f t="shared" si="2"/>
        <v>datetime</v>
      </c>
      <c r="J29" s="4" t="str">
        <f t="shared" si="3"/>
        <v xml:space="preserve"> NULL</v>
      </c>
      <c r="K29" s="114" t="s">
        <v>1188</v>
      </c>
      <c r="L29" s="4"/>
      <c r="M29" s="68">
        <v>10</v>
      </c>
      <c r="N29" s="70"/>
      <c r="O29" s="24"/>
      <c r="P29" s="24"/>
      <c r="Q29" s="98">
        <f t="shared" si="4"/>
        <v>29</v>
      </c>
      <c r="R29" s="124"/>
      <c r="S29" s="114" t="str">
        <f t="shared" si="10"/>
        <v>Employed Date</v>
      </c>
      <c r="T29" s="121"/>
      <c r="U29" s="119" t="s">
        <v>12</v>
      </c>
      <c r="V29" s="119" t="s">
        <v>392</v>
      </c>
      <c r="W29" s="115"/>
      <c r="X29" s="115"/>
      <c r="Y29" s="121">
        <v>120</v>
      </c>
      <c r="Z29" s="114" t="str">
        <f t="shared" si="5"/>
        <v/>
      </c>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EmployDate,</v>
      </c>
      <c r="AV29" s="25" t="str">
        <f t="shared" si="8"/>
        <v xml:space="preserve">          [EmployDate] [datetime] NULL,</v>
      </c>
      <c r="AW29" s="25"/>
      <c r="AY29" s="102" t="str">
        <f t="shared" si="9"/>
        <v xml:space="preserve">          EmployDate DATETIME NULL,</v>
      </c>
    </row>
    <row r="30" spans="2:51" ht="12.75">
      <c r="B30" s="18">
        <f t="shared" si="11"/>
        <v>15</v>
      </c>
      <c r="C30" s="4" t="s">
        <v>1175</v>
      </c>
      <c r="D30" s="4"/>
      <c r="E30" s="4" t="s">
        <v>12</v>
      </c>
      <c r="G30" s="4" t="str">
        <f t="shared" si="0"/>
        <v>EffectiveDate</v>
      </c>
      <c r="H30" s="97" t="str">
        <f t="shared" si="13"/>
        <v/>
      </c>
      <c r="I30" s="4" t="str">
        <f t="shared" si="2"/>
        <v>datetime</v>
      </c>
      <c r="J30" s="4" t="str">
        <f t="shared" si="3"/>
        <v xml:space="preserve"> NULL</v>
      </c>
      <c r="K30" s="114" t="s">
        <v>1189</v>
      </c>
      <c r="L30" s="4"/>
      <c r="M30" s="68">
        <v>11</v>
      </c>
      <c r="N30" s="70"/>
      <c r="O30" s="24"/>
      <c r="P30" s="24"/>
      <c r="Q30" s="98">
        <f t="shared" si="4"/>
        <v>30</v>
      </c>
      <c r="R30" s="124"/>
      <c r="S30" s="114" t="str">
        <f t="shared" si="10"/>
        <v>Effective Date</v>
      </c>
      <c r="T30" s="121"/>
      <c r="U30" s="119" t="s">
        <v>12</v>
      </c>
      <c r="V30" s="119" t="s">
        <v>392</v>
      </c>
      <c r="W30" s="115"/>
      <c r="X30" s="115"/>
      <c r="Y30" s="121">
        <v>120</v>
      </c>
      <c r="Z30" s="114" t="str">
        <f t="shared" si="5"/>
        <v/>
      </c>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EffectiveDate,</v>
      </c>
      <c r="AV30" s="25" t="str">
        <f t="shared" si="8"/>
        <v xml:space="preserve">          [EffectiveDate] [datetime] NULL,</v>
      </c>
      <c r="AW30" s="25"/>
      <c r="AY30" s="102" t="str">
        <f t="shared" si="9"/>
        <v xml:space="preserve">          EffectiveDate DATETIME NULL,</v>
      </c>
    </row>
    <row r="31" spans="2:51" ht="12.75">
      <c r="B31" s="18">
        <f t="shared" si="11"/>
        <v>16</v>
      </c>
      <c r="C31" s="4" t="s">
        <v>1176</v>
      </c>
      <c r="D31" s="4"/>
      <c r="E31" s="4" t="s">
        <v>12</v>
      </c>
      <c r="G31" s="4" t="str">
        <f t="shared" si="0"/>
        <v>ResignDate</v>
      </c>
      <c r="H31" s="97" t="str">
        <f t="shared" si="13"/>
        <v/>
      </c>
      <c r="I31" s="4" t="str">
        <f t="shared" si="2"/>
        <v>datetime</v>
      </c>
      <c r="J31" s="4" t="str">
        <f t="shared" si="3"/>
        <v xml:space="preserve"> NULL</v>
      </c>
      <c r="K31" s="114" t="s">
        <v>1190</v>
      </c>
      <c r="L31" s="4"/>
      <c r="M31" s="68">
        <v>12</v>
      </c>
      <c r="N31" s="70"/>
      <c r="O31" s="24"/>
      <c r="P31" s="24"/>
      <c r="Q31" s="98">
        <f t="shared" si="4"/>
        <v>31</v>
      </c>
      <c r="R31" s="124"/>
      <c r="S31" s="114" t="str">
        <f t="shared" si="10"/>
        <v>Resigned Date</v>
      </c>
      <c r="T31" s="121"/>
      <c r="U31" s="119" t="s">
        <v>12</v>
      </c>
      <c r="V31" s="119" t="s">
        <v>392</v>
      </c>
      <c r="W31" s="115"/>
      <c r="X31" s="115"/>
      <c r="Y31" s="121">
        <v>120</v>
      </c>
      <c r="Z31" s="114" t="str">
        <f t="shared" si="5"/>
        <v/>
      </c>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ResignDate,</v>
      </c>
      <c r="AV31" s="25" t="str">
        <f t="shared" si="8"/>
        <v xml:space="preserve">          [ResignDate] [datetime] NULL,</v>
      </c>
      <c r="AW31" s="25"/>
      <c r="AY31" s="102" t="str">
        <f t="shared" si="9"/>
        <v xml:space="preserve">          ResignDate DATETIME NULL,</v>
      </c>
    </row>
    <row r="32" spans="2:51" ht="12.75">
      <c r="B32" s="18">
        <f t="shared" si="11"/>
        <v>17</v>
      </c>
      <c r="C32" s="4" t="s">
        <v>1177</v>
      </c>
      <c r="D32" s="4">
        <v>15</v>
      </c>
      <c r="E32" s="4" t="s">
        <v>11</v>
      </c>
      <c r="G32" s="4" t="str">
        <f t="shared" si="0"/>
        <v>Dept</v>
      </c>
      <c r="H32" s="97">
        <f t="shared" si="13"/>
        <v>15</v>
      </c>
      <c r="I32" s="4" t="str">
        <f t="shared" si="2"/>
        <v>varchar</v>
      </c>
      <c r="J32" s="4" t="str">
        <f t="shared" si="3"/>
        <v xml:space="preserve"> NULL</v>
      </c>
      <c r="K32" s="114" t="s">
        <v>377</v>
      </c>
      <c r="L32" s="4"/>
      <c r="M32" s="68">
        <v>6</v>
      </c>
      <c r="N32" s="70"/>
      <c r="O32" s="24"/>
      <c r="P32" s="24"/>
      <c r="Q32" s="98">
        <f t="shared" si="4"/>
        <v>32</v>
      </c>
      <c r="R32" s="124"/>
      <c r="S32" s="114" t="str">
        <f t="shared" si="10"/>
        <v>Department</v>
      </c>
      <c r="T32" s="121"/>
      <c r="U32" s="119"/>
      <c r="V32" s="119"/>
      <c r="W32" s="115"/>
      <c r="X32" s="115"/>
      <c r="Y32" s="121"/>
      <c r="Z32" s="114" t="str">
        <f t="shared" si="5"/>
        <v/>
      </c>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Dept,</v>
      </c>
      <c r="AV32" s="25" t="str">
        <f t="shared" si="8"/>
        <v xml:space="preserve">          [Dept] [varchar](15) NULL,</v>
      </c>
      <c r="AW32" s="25"/>
      <c r="AY32" s="102" t="str">
        <f t="shared" si="9"/>
        <v xml:space="preserve">          Dept VARCHAR (15) NULL,</v>
      </c>
    </row>
    <row r="33" spans="2:51" ht="12.75">
      <c r="B33" s="18">
        <f t="shared" si="11"/>
        <v>18</v>
      </c>
      <c r="C33" s="4" t="s">
        <v>1178</v>
      </c>
      <c r="D33" s="4">
        <v>15</v>
      </c>
      <c r="E33" s="4" t="s">
        <v>11</v>
      </c>
      <c r="G33" s="4" t="str">
        <f>SUBSTITUTE(SUBSTITUTE(SUBSTITUTE(SUBSTITUTE(SUBSTITUTE(SUBSTITUTE(SUBSTITUTE(SUBSTITUTE(SUBSTITUTE(C33," ",""),".",""),"#","No"),"%",""),"(",""),"*",""),"-",""),"/",""),")","")</f>
        <v>DivCode</v>
      </c>
      <c r="H33" s="97">
        <f t="shared" si="13"/>
        <v>15</v>
      </c>
      <c r="I33" s="4" t="str">
        <f t="shared" si="2"/>
        <v>varchar</v>
      </c>
      <c r="J33" s="4" t="str">
        <f t="shared" si="3"/>
        <v xml:space="preserve"> NULL</v>
      </c>
      <c r="K33" s="114" t="s">
        <v>1191</v>
      </c>
      <c r="L33" s="4"/>
      <c r="M33" s="68">
        <v>7</v>
      </c>
      <c r="N33" s="70"/>
      <c r="O33" s="24"/>
      <c r="P33" s="24"/>
      <c r="Q33" s="98">
        <f t="shared" si="4"/>
        <v>33</v>
      </c>
      <c r="R33" s="124"/>
      <c r="S33" s="114" t="str">
        <f t="shared" si="10"/>
        <v>Division Code</v>
      </c>
      <c r="T33" s="121"/>
      <c r="U33" s="119"/>
      <c r="V33" s="119"/>
      <c r="W33" s="115"/>
      <c r="X33" s="115"/>
      <c r="Y33" s="121"/>
      <c r="Z33" s="114" t="str">
        <f t="shared" si="5"/>
        <v/>
      </c>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DivCode,</v>
      </c>
      <c r="AV33" s="25" t="str">
        <f t="shared" si="8"/>
        <v xml:space="preserve">          [DivCode] [varchar](15) NULL,</v>
      </c>
      <c r="AW33" s="25"/>
      <c r="AY33" s="102" t="str">
        <f t="shared" si="9"/>
        <v xml:space="preserve">          DivCode VARCHAR (15) NULL,</v>
      </c>
    </row>
    <row r="34" spans="2:51" ht="12.75">
      <c r="B34" s="18">
        <f t="shared" si="11"/>
        <v>19</v>
      </c>
      <c r="C34" s="4" t="s">
        <v>809</v>
      </c>
      <c r="D34" s="4">
        <v>50</v>
      </c>
      <c r="E34" s="4" t="s">
        <v>11</v>
      </c>
      <c r="G34" s="4" t="str">
        <f>SUBSTITUTE(SUBSTITUTE(SUBSTITUTE(SUBSTITUTE(SUBSTITUTE(SUBSTITUTE(SUBSTITUTE(SUBSTITUTE(SUBSTITUTE(C34," ",""),".",""),"#","No"),"%",""),"(",""),"*",""),"-",""),"/",""),")","")</f>
        <v>Position</v>
      </c>
      <c r="H34" s="97">
        <f t="shared" si="13"/>
        <v>50</v>
      </c>
      <c r="I34" s="4" t="str">
        <f t="shared" si="2"/>
        <v>varchar</v>
      </c>
      <c r="J34" s="4" t="str">
        <f t="shared" si="3"/>
        <v xml:space="preserve"> NULL</v>
      </c>
      <c r="K34" s="114" t="s">
        <v>809</v>
      </c>
      <c r="L34" s="4"/>
      <c r="M34" s="68">
        <v>8</v>
      </c>
      <c r="N34" s="70"/>
      <c r="O34" s="24"/>
      <c r="P34" s="24"/>
      <c r="Q34" s="98">
        <f t="shared" si="4"/>
        <v>34</v>
      </c>
      <c r="R34" s="124"/>
      <c r="S34" s="114" t="str">
        <f t="shared" si="10"/>
        <v>Position</v>
      </c>
      <c r="T34" s="121"/>
      <c r="U34" s="119"/>
      <c r="V34" s="119"/>
      <c r="W34" s="115"/>
      <c r="X34" s="115"/>
      <c r="Y34" s="121"/>
      <c r="Z34" s="114" t="str">
        <f t="shared" si="5"/>
        <v/>
      </c>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Position,</v>
      </c>
      <c r="AV34" s="25" t="str">
        <f t="shared" si="8"/>
        <v xml:space="preserve">          [Position] [varchar](50) NULL,</v>
      </c>
      <c r="AW34" s="25"/>
      <c r="AY34" s="102" t="str">
        <f t="shared" si="9"/>
        <v xml:space="preserve">          Position VARCHAR (50) NULL,</v>
      </c>
    </row>
    <row r="35" spans="2:51" ht="12.75">
      <c r="B35" s="18">
        <f t="shared" si="11"/>
        <v>20</v>
      </c>
      <c r="C35" s="4" t="s">
        <v>71</v>
      </c>
      <c r="D35" s="4">
        <v>20</v>
      </c>
      <c r="E35" s="4" t="s">
        <v>11</v>
      </c>
      <c r="G35" s="4" t="str">
        <f>SUBSTITUTE(SUBSTITUTE(SUBSTITUTE(SUBSTITUTE(SUBSTITUTE(SUBSTITUTE(SUBSTITUTE(SUBSTITUTE(SUBSTITUTE(C35," ",""),".",""),"#","No"),"%",""),"(",""),"*",""),"-",""),"/",""),")","")</f>
        <v>Status</v>
      </c>
      <c r="H35" s="97">
        <f t="shared" si="13"/>
        <v>20</v>
      </c>
      <c r="I35" s="4" t="str">
        <f t="shared" si="2"/>
        <v>varchar</v>
      </c>
      <c r="J35" s="4" t="str">
        <f t="shared" si="3"/>
        <v xml:space="preserve"> NULL</v>
      </c>
      <c r="K35" s="114" t="s">
        <v>71</v>
      </c>
      <c r="L35" s="4"/>
      <c r="M35" s="68">
        <v>9</v>
      </c>
      <c r="N35" s="70"/>
      <c r="O35" s="24"/>
      <c r="P35" s="24"/>
      <c r="Q35" s="98">
        <f t="shared" si="4"/>
        <v>35</v>
      </c>
      <c r="R35" s="124"/>
      <c r="S35" s="114" t="str">
        <f t="shared" si="10"/>
        <v>Status</v>
      </c>
      <c r="T35" s="121"/>
      <c r="U35" s="119"/>
      <c r="V35" s="119"/>
      <c r="W35" s="115"/>
      <c r="X35" s="115"/>
      <c r="Y35" s="121"/>
      <c r="Z35" s="114" t="str">
        <f t="shared" si="5"/>
        <v/>
      </c>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Status,</v>
      </c>
      <c r="AV35" s="25" t="str">
        <f t="shared" si="8"/>
        <v xml:space="preserve">          [Status] [varchar](20) NULL,</v>
      </c>
      <c r="AW35" s="25"/>
      <c r="AY35" s="102" t="str">
        <f t="shared" si="9"/>
        <v xml:space="preserve">          Status VARCHAR (20) NULL,</v>
      </c>
    </row>
    <row r="36" spans="2:51" ht="12.75">
      <c r="B36" s="18">
        <f t="shared" si="11"/>
        <v>21</v>
      </c>
      <c r="C36" s="4" t="s">
        <v>878</v>
      </c>
      <c r="D36" s="4">
        <v>50</v>
      </c>
      <c r="E36" s="4" t="s">
        <v>11</v>
      </c>
      <c r="G36" s="4" t="str">
        <f>SUBSTITUTE(SUBSTITUTE(SUBSTITUTE(SUBSTITUTE(SUBSTITUTE(SUBSTITUTE(SUBSTITUTE(SUBSTITUTE(SUBSTITUTE(C36," ",""),".",""),"#","No"),"%",""),"(",""),"*",""),"-",""),"/",""),")","")</f>
        <v>Username</v>
      </c>
      <c r="H36" s="97">
        <f t="shared" si="13"/>
        <v>50</v>
      </c>
      <c r="I36" s="4" t="str">
        <f t="shared" si="2"/>
        <v>varchar</v>
      </c>
      <c r="J36" s="4" t="str">
        <f t="shared" si="3"/>
        <v xml:space="preserve"> NULL</v>
      </c>
      <c r="K36" s="114" t="s">
        <v>1192</v>
      </c>
      <c r="L36" s="4"/>
      <c r="M36" s="68">
        <v>9008</v>
      </c>
      <c r="N36" s="70"/>
      <c r="O36" s="24"/>
      <c r="P36" s="24"/>
      <c r="Q36" s="98">
        <f t="shared" si="4"/>
        <v>36</v>
      </c>
      <c r="R36" s="124"/>
      <c r="S36" s="114" t="str">
        <f t="shared" si="10"/>
        <v>User name</v>
      </c>
      <c r="T36" s="121"/>
      <c r="U36" s="119"/>
      <c r="V36" s="119"/>
      <c r="W36" s="115"/>
      <c r="X36" s="115"/>
      <c r="Y36" s="121"/>
      <c r="Z36" s="114" t="str">
        <f t="shared" si="5"/>
        <v>false</v>
      </c>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Username,</v>
      </c>
      <c r="AV36" s="25" t="str">
        <f>IF(G36="","",+"          ["&amp;TRIM(G36)&amp;"] ["&amp;TRIM(I36)&amp;"]"&amp;IF(H36="","","("&amp;H36&amp;")")&amp;" "&amp;TRIM(J36)&amp;IF(G46="","",","))</f>
        <v xml:space="preserve">          [Username] [varchar](50) NULL</v>
      </c>
      <c r="AW36" s="25"/>
      <c r="AY36" s="102" t="str">
        <f t="shared" si="9"/>
        <v xml:space="preserve">          Username VARCHAR (50) NULL,</v>
      </c>
    </row>
    <row r="37" spans="2:51" ht="12.75">
      <c r="B37" s="18">
        <f t="shared" si="11"/>
        <v>22</v>
      </c>
      <c r="C37" s="4" t="s">
        <v>373</v>
      </c>
      <c r="D37" s="4">
        <v>50</v>
      </c>
      <c r="E37" s="4" t="s">
        <v>11</v>
      </c>
      <c r="G37" s="4" t="str">
        <f t="shared" ref="G37:G45" si="14">SUBSTITUTE(SUBSTITUTE(SUBSTITUTE(SUBSTITUTE(SUBSTITUTE(SUBSTITUTE(SUBSTITUTE(SUBSTITUTE(SUBSTITUTE(C37," ",""),".",""),"#","No"),"%",""),"(",""),"*",""),"-",""),"/",""),")","")</f>
        <v>Password</v>
      </c>
      <c r="H37" s="97">
        <f t="shared" si="13"/>
        <v>50</v>
      </c>
      <c r="I37" s="4" t="str">
        <f t="shared" si="2"/>
        <v>varchar</v>
      </c>
      <c r="J37" s="4" t="str">
        <f t="shared" si="3"/>
        <v xml:space="preserve"> NULL</v>
      </c>
      <c r="K37" s="114" t="s">
        <v>373</v>
      </c>
      <c r="L37" s="4"/>
      <c r="M37" s="68">
        <v>9009</v>
      </c>
      <c r="N37" s="70"/>
      <c r="O37" s="24"/>
      <c r="P37" s="24"/>
      <c r="Q37" s="98">
        <f t="shared" si="4"/>
        <v>37</v>
      </c>
      <c r="R37" s="124"/>
      <c r="S37" s="114" t="str">
        <f t="shared" si="10"/>
        <v>Password</v>
      </c>
      <c r="T37" s="121"/>
      <c r="U37" s="119"/>
      <c r="V37" s="119"/>
      <c r="W37" s="115"/>
      <c r="X37" s="115"/>
      <c r="Y37" s="121"/>
      <c r="Z37" s="114" t="str">
        <f t="shared" si="5"/>
        <v>false</v>
      </c>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Password,</v>
      </c>
      <c r="AV37" s="25" t="str">
        <f>IF(G37="","",+"          ["&amp;TRIM(G37)&amp;"] ["&amp;TRIM(I37)&amp;"]"&amp;IF(H37="","","("&amp;H37&amp;")")&amp;" "&amp;TRIM(J37)&amp;IF(G38="","",","))</f>
        <v xml:space="preserve">          [Password] [varchar](50) NULL,</v>
      </c>
      <c r="AW37" s="25"/>
      <c r="AY37" s="102" t="str">
        <f t="shared" si="9"/>
        <v xml:space="preserve">          Password VARCHAR (50) NULL,</v>
      </c>
    </row>
    <row r="38" spans="2:51" ht="12.75">
      <c r="B38" s="18">
        <f t="shared" si="11"/>
        <v>23</v>
      </c>
      <c r="C38" s="4" t="s">
        <v>1179</v>
      </c>
      <c r="D38" s="4">
        <v>50</v>
      </c>
      <c r="E38" s="4" t="s">
        <v>11</v>
      </c>
      <c r="G38" s="4" t="str">
        <f t="shared" si="14"/>
        <v>EmailAddress</v>
      </c>
      <c r="H38" s="97">
        <f t="shared" si="13"/>
        <v>50</v>
      </c>
      <c r="I38" s="4" t="str">
        <f t="shared" si="2"/>
        <v>varchar</v>
      </c>
      <c r="J38" s="4" t="str">
        <f t="shared" si="3"/>
        <v xml:space="preserve"> NULL</v>
      </c>
      <c r="K38" s="114" t="s">
        <v>1193</v>
      </c>
      <c r="L38" s="4"/>
      <c r="M38" s="68">
        <v>9009</v>
      </c>
      <c r="N38" s="70"/>
      <c r="O38" s="24"/>
      <c r="P38" s="24"/>
      <c r="Q38" s="98">
        <f t="shared" si="4"/>
        <v>38</v>
      </c>
      <c r="R38" s="124"/>
      <c r="S38" s="114" t="str">
        <f t="shared" si="10"/>
        <v>Email Address</v>
      </c>
      <c r="T38" s="121"/>
      <c r="U38" s="119"/>
      <c r="V38" s="119"/>
      <c r="W38" s="115"/>
      <c r="X38" s="115"/>
      <c r="Y38" s="121"/>
      <c r="Z38" s="114" t="str">
        <f t="shared" si="5"/>
        <v>false</v>
      </c>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EmailAddress,</v>
      </c>
      <c r="AV38" s="25" t="str">
        <f>IF(G38="","",+"          ["&amp;TRIM(G38)&amp;"] ["&amp;TRIM(I38)&amp;"]"&amp;IF(H38="","","("&amp;H38&amp;")")&amp;" "&amp;TRIM(J38)&amp;IF(G39="","",","))</f>
        <v xml:space="preserve">          [EmailAddress] [varchar](50) NULL,</v>
      </c>
      <c r="AW38" s="25"/>
      <c r="AY38" s="102" t="str">
        <f t="shared" si="9"/>
        <v xml:space="preserve">          EmailAddress VARCHAR (50) NULL,</v>
      </c>
    </row>
    <row r="39" spans="2:51" ht="12.75">
      <c r="B39" s="18">
        <f t="shared" si="11"/>
        <v>24</v>
      </c>
      <c r="C39" s="4" t="s">
        <v>1180</v>
      </c>
      <c r="D39" s="4">
        <v>50</v>
      </c>
      <c r="E39" s="4" t="s">
        <v>11</v>
      </c>
      <c r="G39" s="4" t="str">
        <f t="shared" si="14"/>
        <v>Signature</v>
      </c>
      <c r="H39" s="97">
        <f t="shared" si="13"/>
        <v>50</v>
      </c>
      <c r="I39" s="4" t="str">
        <f t="shared" si="2"/>
        <v>varchar</v>
      </c>
      <c r="J39" s="4" t="str">
        <f t="shared" si="3"/>
        <v xml:space="preserve"> NULL</v>
      </c>
      <c r="K39" s="114" t="s">
        <v>1180</v>
      </c>
      <c r="L39" s="4"/>
      <c r="M39" s="68">
        <v>9009</v>
      </c>
      <c r="N39" s="70"/>
      <c r="O39" s="24"/>
      <c r="P39" s="24"/>
      <c r="Q39" s="98">
        <f t="shared" si="4"/>
        <v>39</v>
      </c>
      <c r="R39" s="124"/>
      <c r="S39" s="114" t="str">
        <f t="shared" si="10"/>
        <v>Signature</v>
      </c>
      <c r="T39" s="121"/>
      <c r="U39" s="119"/>
      <c r="V39" s="119"/>
      <c r="W39" s="115"/>
      <c r="X39" s="115"/>
      <c r="Y39" s="121"/>
      <c r="Z39" s="114" t="str">
        <f t="shared" si="5"/>
        <v>false</v>
      </c>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Signature,</v>
      </c>
      <c r="AV39" s="25" t="str">
        <f>IF(G39="","",+"          ["&amp;TRIM(G39)&amp;"] ["&amp;TRIM(I39)&amp;"]"&amp;IF(H39="","","("&amp;H39&amp;")")&amp;" "&amp;TRIM(J39)&amp;IF(G69="","",","))</f>
        <v xml:space="preserve">          [Signature] [varchar](50) NULL</v>
      </c>
      <c r="AW39" s="25"/>
      <c r="AY39" s="102" t="str">
        <f t="shared" si="9"/>
        <v xml:space="preserve">          Signature VARCHAR (50) NULL,</v>
      </c>
    </row>
    <row r="40" spans="2:51" ht="12.75">
      <c r="B40" s="18">
        <f t="shared" si="11"/>
        <v>25</v>
      </c>
      <c r="C40" s="4" t="s">
        <v>1137</v>
      </c>
      <c r="D40" s="4">
        <v>200</v>
      </c>
      <c r="E40" s="4" t="s">
        <v>11</v>
      </c>
      <c r="G40" s="4" t="str">
        <f t="shared" si="14"/>
        <v>NOTE</v>
      </c>
      <c r="H40" s="97">
        <f t="shared" si="13"/>
        <v>200</v>
      </c>
      <c r="I40" s="4" t="str">
        <f t="shared" si="2"/>
        <v>varchar</v>
      </c>
      <c r="J40" s="4" t="str">
        <f t="shared" si="3"/>
        <v xml:space="preserve"> NULL</v>
      </c>
      <c r="K40" s="114" t="s">
        <v>1137</v>
      </c>
      <c r="L40" s="4"/>
      <c r="M40" s="68">
        <v>9009</v>
      </c>
      <c r="N40" s="70"/>
      <c r="O40" s="24"/>
      <c r="P40" s="24"/>
      <c r="Q40" s="98">
        <f t="shared" si="4"/>
        <v>40</v>
      </c>
      <c r="R40" s="124"/>
      <c r="S40" s="114" t="str">
        <f t="shared" si="10"/>
        <v>NOTE</v>
      </c>
      <c r="T40" s="121"/>
      <c r="U40" s="119"/>
      <c r="V40" s="119"/>
      <c r="W40" s="115"/>
      <c r="X40" s="115"/>
      <c r="Y40" s="121"/>
      <c r="Z40" s="114" t="str">
        <f t="shared" si="5"/>
        <v>false</v>
      </c>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NOTE</v>
      </c>
      <c r="AV40" s="25" t="str">
        <f>IF(G40="","",+"          ["&amp;TRIM(G40)&amp;"] ["&amp;TRIM(I40)&amp;"]"&amp;IF(H40="","","("&amp;H40&amp;")")&amp;" "&amp;TRIM(J40)&amp;IF(G68="","",","))</f>
        <v xml:space="preserve">          [NOTE] [varchar](200) NULL</v>
      </c>
      <c r="AW40" s="25"/>
      <c r="AY40" s="102" t="str">
        <f t="shared" si="9"/>
        <v xml:space="preserve">          NOTE VARCHAR (200) NULL</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119"/>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119"/>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119"/>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119"/>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119"/>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119"/>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119"/>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119"/>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119"/>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119"/>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119"/>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119"/>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119"/>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119"/>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119"/>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119"/>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119"/>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119"/>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119"/>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119"/>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119"/>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119"/>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119"/>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119"/>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119"/>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119"/>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119"/>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119"/>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119"/>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119"/>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119"/>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119"/>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119"/>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119"/>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119"/>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119"/>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119"/>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119"/>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119"/>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119"/>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119"/>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119"/>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119"/>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119"/>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119"/>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119"/>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119"/>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119"/>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119"/>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119"/>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119"/>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119"/>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119"/>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119"/>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119"/>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119"/>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119"/>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119"/>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119"/>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119"/>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119"/>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119"/>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119"/>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119"/>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119"/>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119"/>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119"/>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119"/>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119"/>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119"/>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119"/>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119"/>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119"/>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119"/>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119"/>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ByEMPCode</v>
      </c>
      <c r="D118" s="21" t="str">
        <f>SUBSTITUTE(SUBSTITUTE(SUBSTITUTE(SUBSTITUTE(SUBSTITUTE(SUBSTITUTE(SUBSTITUTE(C118," ",""),".",""),"&amp;",""),"(",""),")",""),",",""),"/","")&amp;"_"&amp;TRIM(TEXT(C7,"###"))</f>
        <v>ByEMPCode_701</v>
      </c>
      <c r="E118" s="7"/>
      <c r="S118" s="219" t="s">
        <v>747</v>
      </c>
      <c r="AV118" s="25" t="str">
        <f>+" CONSTRAINT ["&amp;D118&amp;"] PRIMARY KEY NONCLUSTERED "</f>
        <v xml:space="preserve"> CONSTRAINT [ByEMPCode_701]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5">IFERROR(INDEX($G$16:$G$115,C120),"")</f>
        <v>EMPCode</v>
      </c>
      <c r="E120" s="9" t="s">
        <v>5</v>
      </c>
      <c r="G120" s="4" t="str">
        <f>CHAR(34)&amp;D120&amp;" LIKE "&amp;H120&amp;"%{0}%"&amp;H120&amp;CHAR(34)&amp;","</f>
        <v>"EMPCode LIKE '%{0}%'",</v>
      </c>
      <c r="H120" s="3" t="str">
        <f>IF(IFERROR(INDEX($I$16:$I$115,C120),"")="varchar","'","")</f>
        <v>'</v>
      </c>
      <c r="S120" s="218" t="str">
        <f ca="1">RIGHT(T2,1)&amp;V3&amp;MID(T2,2,1)&amp;V3&amp;MID(T2,5,1)&amp;LEFT(T2,1)&amp;C7</f>
        <v>EMOE701</v>
      </c>
      <c r="T120" s="218" t="str">
        <f>+C8</f>
        <v>Employee</v>
      </c>
      <c r="U120" s="218" t="str">
        <f>+D120</f>
        <v>EMPCode</v>
      </c>
      <c r="V120" s="182" t="str">
        <f>+C10</f>
        <v>63971412-c4e4-4d35-8e79-3293fe59dac8</v>
      </c>
      <c r="AV120" s="25" t="str">
        <f t="shared" ref="AV120:AV126" si="36">+IF(D120="","","          ["&amp;D120&amp;"] "&amp;IF(TRIM(E120)="Ascending","ASC","DES")&amp;IF(D121="","",","))</f>
        <v xml:space="preserve">          [EMPCode]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4472</v>
      </c>
      <c r="T124" s="182" t="s">
        <v>3936</v>
      </c>
      <c r="U124" s="182" t="s">
        <v>4385</v>
      </c>
      <c r="V124" s="182" t="s">
        <v>4473</v>
      </c>
      <c r="W124" s="182" t="s">
        <v>4385</v>
      </c>
      <c r="X124" s="182" t="str">
        <f ca="1">"./"&amp;V2</f>
        <v>./EMOE701.html</v>
      </c>
      <c r="Y124" s="182" t="str">
        <f ca="1">+S120</f>
        <v>EMOE701</v>
      </c>
      <c r="Z124" s="218" t="s">
        <v>4474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"63971412-c4e4-4d35-8e79-3293fe59dac8",</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"Employee",</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"eLeave Employee List",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"EMPCode,Salutation,Name,Ename,Surname,Esurname,NickName,FullNameThai,FullNameEng,EmpType,IDCODE,BirthDate,Sex,EmployDate,EffectiveDate,ResignDate,Dept,DivCode,Position,Status,Username,Password,EmailAddress,Signature,NOTE",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["EMPCode"],</v>
      </c>
      <c r="C137" s="102"/>
      <c r="D137" s="102"/>
      <c r="E137" s="102"/>
      <c r="F137" s="102"/>
      <c r="G137" s="102"/>
      <c r="H137" s="102"/>
      <c r="I137" s="102"/>
      <c r="J137" s="102"/>
      <c r="K137" s="102"/>
      <c r="L137" s="102"/>
      <c r="M137" s="102"/>
    </row>
    <row r="138" spans="2:49">
      <c r="B138" s="211" t="str">
        <f>REPT(" ",6)&amp;CHAR(34)&amp;"QueryStr"&amp;CHAR(34)&amp;": "&amp;G120</f>
        <v xml:space="preserve">      "QueryStr": "EMPCode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"f6d76c5a-649e-4b2a-9c4a-c54f38ba5e12",</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E6DE8DF2-4328-4E0C-A274-6B47EDE18DA4}">
      <formula1>aEditorType</formula1>
    </dataValidation>
    <dataValidation type="list" showInputMessage="1" showErrorMessage="1" sqref="V16:V115" xr:uid="{4D6A8045-A607-43C7-9329-E4361FCE15CF}">
      <formula1>aFormat</formula1>
    </dataValidation>
    <dataValidation type="list" showInputMessage="1" showErrorMessage="1" sqref="U16:U115" xr:uid="{3C5FE52D-814D-4D77-9EE4-1E4902921777}">
      <formula1>aDataType</formula1>
    </dataValidation>
    <dataValidation type="list" showInputMessage="1" showErrorMessage="1" sqref="W16:X115 X2 V6:V7 AL11:AL12 T7 X6" xr:uid="{C9341CC2-AB25-4B8C-A994-DFE32BE77F7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4F6F081-8534-4D5E-969F-F7C6AD5F8392}">
          <x14:formula1>
            <xm:f>Variables!$G$17:$G$22</xm:f>
          </x14:formula1>
          <xm:sqref>T8:T10</xm:sqref>
        </x14:dataValidation>
        <x14:dataValidation type="list" allowBlank="1" showInputMessage="1" showErrorMessage="1" xr:uid="{E24B3F26-E0F0-4142-B950-46D0DC05AD23}">
          <x14:formula1>
            <xm:f>Variables!$G$12:$G$14</xm:f>
          </x14:formula1>
          <xm:sqref>AA16:AA115</xm:sqref>
        </x14:dataValidation>
        <x14:dataValidation type="list" allowBlank="1" showInputMessage="1" showErrorMessage="1" xr:uid="{C03F1810-B616-42D7-B0F3-F2EDE0DD6CA6}">
          <x14:formula1>
            <xm:f>Variables!$G$6:$G$8</xm:f>
          </x14:formula1>
          <xm:sqref>T5</xm:sqref>
        </x14:dataValidation>
        <x14:dataValidation type="list" allowBlank="1" showInputMessage="1" showErrorMessage="1" xr:uid="{68ACE51D-8284-4CF6-BFA3-36CC703DA028}">
          <x14:formula1>
            <xm:f>Variables!$I$28:$I$35</xm:f>
          </x14:formula1>
          <xm:sqref>T6</xm:sqref>
        </x14:dataValidation>
        <x14:dataValidation type="list" allowBlank="1" showInputMessage="1" showErrorMessage="1" xr:uid="{5DFAC867-95E9-487E-AD2F-747C8E7704A5}">
          <x14:formula1>
            <xm:f>Variables!$E$17:$E$22</xm:f>
          </x14:formula1>
          <xm:sqref>C6</xm:sqref>
        </x14:dataValidation>
        <x14:dataValidation type="list" allowBlank="1" showInputMessage="1" showErrorMessage="1" xr:uid="{3F8E0D97-7D4B-4713-BC78-7FF0114E72BF}">
          <x14:formula1>
            <xm:f>Variables!$B$22:$B$25</xm:f>
          </x14:formula1>
          <xm:sqref>E6</xm:sqref>
        </x14:dataValidation>
        <x14:dataValidation type="list" allowBlank="1" showInputMessage="1" showErrorMessage="1" xr:uid="{666A1032-66C1-42EA-A0B0-FAA83228EA01}">
          <x14:formula1>
            <xm:f>Variables!G$38:G$45</xm:f>
          </x14:formula1>
          <xm:sqref>X5</xm:sqref>
        </x14:dataValidation>
        <x14:dataValidation type="list" allowBlank="1" showInputMessage="1" showErrorMessage="1" xr:uid="{184E1B4E-4AA9-4550-AA29-C1CCE6BC7A18}">
          <x14:formula1>
            <xm:f>Variables!E$28:E$34</xm:f>
          </x14:formula1>
          <xm:sqref>AM16:AM115</xm:sqref>
        </x14:dataValidation>
        <x14:dataValidation type="list" allowBlank="1" showInputMessage="1" showErrorMessage="1" xr:uid="{B8E19A1D-D9DD-43E5-9355-5E58DB26BF88}">
          <x14:formula1>
            <xm:f>Variables!E$28:E$34</xm:f>
          </x14:formula1>
          <xm:sqref>AJ16:AJ115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4CFD-8934-456C-BE69-3C3A92F8EB4F}">
  <sheetPr codeName="Sheet31">
    <tabColor rgb="FFFFC000"/>
  </sheetPr>
  <dimension ref="B1:AY174"/>
  <sheetViews>
    <sheetView showGridLines="0" workbookViewId="0">
      <pane xSplit="6" ySplit="15" topLeftCell="P106" activePane="bottomRight" state="frozen"/>
      <selection pane="topRight" activeCell="G1" sqref="G1"/>
      <selection pane="bottomLeft" activeCell="A16" sqref="A16"/>
      <selection pane="bottomRight" activeCell="AB130" sqref="AB130"/>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ERSTATUS</v>
      </c>
      <c r="U2" s="197" t="s">
        <v>718</v>
      </c>
      <c r="V2" s="183" t="str">
        <f ca="1">UPPER(RIGHT(T2,1)&amp;V3&amp;MID(T2,2,1)&amp;V3&amp;MID(T2,5,1)&amp;LEFT(T2,1)&amp;C7)&amp;".html"</f>
        <v>SRAE120.html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"Status List (Register, Confirm wait for HR, HOD Approved…)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120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1300</v>
      </c>
      <c r="D8" s="167" t="s">
        <v>702</v>
      </c>
      <c r="E8" s="15" t="s">
        <v>4507</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1301</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ERSTATUS,ERDesc,ERClosed,ERFunction,ERNote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http://wikran-w10:8081/pythonLT/A75FCC75-8FB6-4460-B3F6-7070B4437930/ec28b125-3995-48ec-9ca6-2a0c68b03435/all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5</v>
      </c>
      <c r="D14" s="3" t="s">
        <v>412</v>
      </c>
      <c r="E14" s="3">
        <f>+C14+15</f>
        <v>20</v>
      </c>
      <c r="G14" s="14" t="s">
        <v>22</v>
      </c>
      <c r="H14" s="107" t="str">
        <f>IF(IFERROR(FIND("varchar",E22),0)&gt;0,IF(D22&gt;8000,"max",D22),"")</f>
        <v/>
      </c>
      <c r="M14" s="88" t="s">
        <v>335</v>
      </c>
      <c r="N14" s="575" t="s">
        <v>304</v>
      </c>
      <c r="O14" s="576"/>
      <c r="P14" s="577"/>
      <c r="S14" s="199" t="s">
        <v>715</v>
      </c>
      <c r="T14" s="122" t="s">
        <v>737</v>
      </c>
      <c r="AJ14" s="277">
        <f>COUNTBLANK(AJ16:AJ115)</f>
        <v>99</v>
      </c>
      <c r="AK14" s="28" t="s">
        <v>779</v>
      </c>
      <c r="AM14" s="277">
        <f>COUNTBLANK(AM16:AM115)</f>
        <v>100</v>
      </c>
      <c r="AN14" s="28" t="s">
        <v>771</v>
      </c>
      <c r="AO14" s="277">
        <f>+AM14+AJ14</f>
        <v>199</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[dbo].[ERSTATUS](</v>
      </c>
      <c r="AW15" s="25"/>
      <c r="AY15" s="102" t="str">
        <f>+"CREATE TABLE "&amp;TRIM(C8)&amp;" ("</f>
        <v>CREATE TABLE ERSTATUS (</v>
      </c>
    </row>
    <row r="16" spans="2:51" ht="12.75">
      <c r="B16" s="18">
        <f>IF(C16=0,"",1)</f>
        <v>1</v>
      </c>
      <c r="C16" s="4" t="s">
        <v>1300</v>
      </c>
      <c r="D16" s="4">
        <v>200</v>
      </c>
      <c r="E16" s="4" t="s">
        <v>11</v>
      </c>
      <c r="G16" s="4" t="str">
        <f t="shared" ref="G16:G32" si="0">SUBSTITUTE(SUBSTITUTE(SUBSTITUTE(SUBSTITUTE(SUBSTITUTE(SUBSTITUTE(SUBSTITUTE(SUBSTITUTE(SUBSTITUTE(C16," ",""),".",""),"#","No"),"%",""),"(",""),"*",""),"-",""),"/",""),")","")</f>
        <v>ERSTATUS</v>
      </c>
      <c r="H16" s="97">
        <f t="shared" ref="H16:H21" si="1">IF(IFERROR(FIND("varchar",E16),0)&gt;0,IF(D16&gt;8000,"max",D16),"")</f>
        <v>200</v>
      </c>
      <c r="I16" s="4" t="str">
        <f t="shared" ref="I16:I45" si="2">IF(E16=0,"",+E16)</f>
        <v>varchar</v>
      </c>
      <c r="J16" s="4" t="str">
        <f t="shared" ref="J16:J45" si="3">IF(C16=0,"",(IF(ISERROR(VLOOKUP(G16,$D$120:$D$127,1,FALSE)),""," NOT")&amp;" NULL"))</f>
        <v xml:space="preserve"> NOT NULL</v>
      </c>
      <c r="K16" s="114" t="s">
        <v>71</v>
      </c>
      <c r="L16" s="4"/>
      <c r="M16" s="68">
        <v>1</v>
      </c>
      <c r="N16" s="70"/>
      <c r="O16" s="24"/>
      <c r="P16" s="24"/>
      <c r="Q16" s="98">
        <f t="shared" ref="Q16:Q45" si="4">IF(M16=0,"",ROW())</f>
        <v>16</v>
      </c>
      <c r="R16" s="124"/>
      <c r="S16" s="114" t="str">
        <f>IF(K16=0,"",K16)</f>
        <v>Status</v>
      </c>
      <c r="T16" s="121"/>
      <c r="U16" s="119"/>
      <c r="V16" s="400"/>
      <c r="W16" s="115" t="s">
        <v>345</v>
      </c>
      <c r="X16" s="115" t="s">
        <v>334</v>
      </c>
      <c r="Y16" s="121">
        <v>150</v>
      </c>
      <c r="Z16" s="114" t="str">
        <f t="shared" ref="Z16:Z23" si="5">IF(M16&lt;9000,"","false")</f>
        <v/>
      </c>
      <c r="AA16" s="114" t="str">
        <f>IF($C$120=B16,"asc","")</f>
        <v>asc</v>
      </c>
      <c r="AB16" s="182"/>
      <c r="AC16" s="255"/>
      <c r="AD16" s="255"/>
      <c r="AE16" s="255"/>
      <c r="AF16" s="255"/>
      <c r="AG16" s="255"/>
      <c r="AH16" s="255"/>
      <c r="AI16" s="255"/>
      <c r="AJ16" s="255" t="s">
        <v>763</v>
      </c>
      <c r="AK16" s="255"/>
      <c r="AL16" s="255"/>
      <c r="AM16" s="255"/>
      <c r="AN16" s="255"/>
      <c r="AO16" s="255"/>
      <c r="AP16" s="112"/>
      <c r="AQ16" s="112"/>
      <c r="AR16" s="112" t="str">
        <f t="shared" ref="AR16:AS47" si="6">IF(O16=0,"",ROW())</f>
        <v/>
      </c>
      <c r="AS16" s="112" t="str">
        <f t="shared" si="6"/>
        <v/>
      </c>
      <c r="AT16" s="4" t="str">
        <f t="shared" ref="AT16:AT79" si="7">IF(C16="","",C16&amp;IF(B17="","",","))</f>
        <v>ERSTATUS,</v>
      </c>
      <c r="AV16" s="25" t="str">
        <f t="shared" ref="AV16:AV35" si="8">IF(G16="","",+"          ["&amp;TRIM(G16)&amp;"] ["&amp;TRIM(I16)&amp;"]"&amp;IF(H16="","","("&amp;H16&amp;")")&amp;" "&amp;TRIM(J16)&amp;IF(G17="","",","))</f>
        <v xml:space="preserve">          [ERSTATUS] [varchar](200) NOT NULL,</v>
      </c>
      <c r="AW16" s="25"/>
      <c r="AY16" s="102" t="str">
        <f t="shared" ref="AY16:AY79" si="9">IF(G16="",IF(OR(AY15=");",AY15=""),"",");"),+"          "&amp;TRIM(G16)&amp;" "&amp;UPPER(TRIM(I16))&amp;IF(H16="",""," ("&amp;H16&amp;")")&amp;" "&amp;IF(TRIM(J16)="NOT NULL","PRIMARY KEY UNIQUE NOT NULL",TRIM(J16))&amp;IF(G17="","",","))</f>
        <v xml:space="preserve">          ERSTATUS VARCHAR (200) PRIMARY KEY UNIQUE NOT NULL,</v>
      </c>
    </row>
    <row r="17" spans="2:51" ht="12.75">
      <c r="B17" s="18">
        <f>IF(C17=0,"",+B16+1)</f>
        <v>2</v>
      </c>
      <c r="C17" s="4" t="s">
        <v>1302</v>
      </c>
      <c r="D17" s="4">
        <v>500</v>
      </c>
      <c r="E17" s="4" t="s">
        <v>11</v>
      </c>
      <c r="G17" s="4" t="str">
        <f t="shared" si="0"/>
        <v>ERDesc</v>
      </c>
      <c r="H17" s="97">
        <f t="shared" si="1"/>
        <v>500</v>
      </c>
      <c r="I17" s="4" t="str">
        <f t="shared" si="2"/>
        <v>varchar</v>
      </c>
      <c r="J17" s="4" t="str">
        <f t="shared" si="3"/>
        <v xml:space="preserve"> NULL</v>
      </c>
      <c r="K17" s="114" t="s">
        <v>54</v>
      </c>
      <c r="L17" s="4"/>
      <c r="M17" s="68">
        <v>2</v>
      </c>
      <c r="N17" s="70"/>
      <c r="O17" s="24"/>
      <c r="P17" s="24"/>
      <c r="Q17" s="98">
        <f t="shared" si="4"/>
        <v>17</v>
      </c>
      <c r="R17" s="124"/>
      <c r="S17" s="114" t="str">
        <f t="shared" ref="S17:S80" si="10">IF(K17=0,"",K17)</f>
        <v>Description</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ERDesc,</v>
      </c>
      <c r="AV17" s="25" t="str">
        <f t="shared" si="8"/>
        <v xml:space="preserve">          [ERDesc] [varchar](500) NULL,</v>
      </c>
      <c r="AW17" s="25"/>
      <c r="AY17" s="102" t="str">
        <f t="shared" si="9"/>
        <v xml:space="preserve">          ERDesc VARCHAR (500) NULL,</v>
      </c>
    </row>
    <row r="18" spans="2:51" ht="12.75">
      <c r="B18" s="18">
        <f t="shared" ref="B18:B81" si="11">IF(C18=0,"",+B17+1)</f>
        <v>3</v>
      </c>
      <c r="C18" s="4" t="s">
        <v>1303</v>
      </c>
      <c r="D18" s="4"/>
      <c r="E18" s="4" t="s">
        <v>375</v>
      </c>
      <c r="G18" s="4" t="str">
        <f t="shared" si="0"/>
        <v>ERClosed</v>
      </c>
      <c r="H18" s="97" t="str">
        <f t="shared" si="1"/>
        <v/>
      </c>
      <c r="I18" s="4" t="str">
        <f t="shared" si="2"/>
        <v>bit</v>
      </c>
      <c r="J18" s="4" t="str">
        <f t="shared" si="3"/>
        <v xml:space="preserve"> NULL</v>
      </c>
      <c r="K18" s="114" t="s">
        <v>1306</v>
      </c>
      <c r="L18" s="4"/>
      <c r="M18" s="68">
        <v>3</v>
      </c>
      <c r="N18" s="70"/>
      <c r="O18" s="24"/>
      <c r="P18" s="24"/>
      <c r="Q18" s="98">
        <f t="shared" si="4"/>
        <v>18</v>
      </c>
      <c r="R18" s="124"/>
      <c r="S18" s="114" t="str">
        <f t="shared" si="10"/>
        <v>Closed</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ERClosed,</v>
      </c>
      <c r="AV18" s="25" t="str">
        <f t="shared" si="8"/>
        <v xml:space="preserve">          [ERClosed] [bit] NULL,</v>
      </c>
      <c r="AW18" s="25"/>
      <c r="AY18" s="102" t="str">
        <f t="shared" si="9"/>
        <v xml:space="preserve">          ERClosed BIT NULL,</v>
      </c>
    </row>
    <row r="19" spans="2:51" ht="12.75">
      <c r="B19" s="18">
        <f t="shared" si="11"/>
        <v>4</v>
      </c>
      <c r="C19" s="4" t="s">
        <v>1304</v>
      </c>
      <c r="D19" s="4">
        <v>1000</v>
      </c>
      <c r="E19" s="4" t="s">
        <v>11</v>
      </c>
      <c r="G19" s="4" t="str">
        <f t="shared" si="0"/>
        <v>ERFunction</v>
      </c>
      <c r="H19" s="97">
        <f t="shared" si="1"/>
        <v>1000</v>
      </c>
      <c r="I19" s="4" t="str">
        <f t="shared" si="2"/>
        <v>varchar</v>
      </c>
      <c r="J19" s="4" t="str">
        <f t="shared" si="3"/>
        <v xml:space="preserve"> NULL</v>
      </c>
      <c r="K19" s="114" t="s">
        <v>677</v>
      </c>
      <c r="L19" s="4"/>
      <c r="M19" s="68">
        <v>9001</v>
      </c>
      <c r="N19" s="70"/>
      <c r="O19" s="24"/>
      <c r="P19" s="24"/>
      <c r="Q19" s="98">
        <f t="shared" si="4"/>
        <v>19</v>
      </c>
      <c r="R19" s="124"/>
      <c r="S19" s="114" t="str">
        <f t="shared" si="10"/>
        <v>Function</v>
      </c>
      <c r="T19" s="121"/>
      <c r="U19" s="119"/>
      <c r="V19" s="400"/>
      <c r="W19" s="115"/>
      <c r="X19" s="115"/>
      <c r="Y19" s="121"/>
      <c r="Z19" s="114" t="str">
        <f t="shared" si="5"/>
        <v>false</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ERFunction,</v>
      </c>
      <c r="AV19" s="25" t="str">
        <f t="shared" si="8"/>
        <v xml:space="preserve">          [ERFunction] [varchar](1000) NULL,</v>
      </c>
      <c r="AW19" s="25"/>
      <c r="AY19" s="102" t="str">
        <f t="shared" si="9"/>
        <v xml:space="preserve">          ERFunction VARCHAR (1000) NULL,</v>
      </c>
    </row>
    <row r="20" spans="2:51" ht="12.75">
      <c r="B20" s="18">
        <f t="shared" si="11"/>
        <v>5</v>
      </c>
      <c r="C20" s="4" t="s">
        <v>1305</v>
      </c>
      <c r="D20" s="4">
        <v>500</v>
      </c>
      <c r="E20" s="4" t="s">
        <v>11</v>
      </c>
      <c r="G20" s="4" t="str">
        <f t="shared" si="0"/>
        <v>ERNote</v>
      </c>
      <c r="H20" s="97">
        <f t="shared" si="1"/>
        <v>500</v>
      </c>
      <c r="I20" s="4" t="str">
        <f t="shared" si="2"/>
        <v>varchar</v>
      </c>
      <c r="J20" s="4" t="str">
        <f t="shared" si="3"/>
        <v xml:space="preserve"> NULL</v>
      </c>
      <c r="K20" s="114" t="s">
        <v>826</v>
      </c>
      <c r="L20" s="4"/>
      <c r="M20" s="68">
        <v>4</v>
      </c>
      <c r="N20" s="70"/>
      <c r="O20" s="24"/>
      <c r="P20" s="24"/>
      <c r="Q20" s="98">
        <f t="shared" si="4"/>
        <v>20</v>
      </c>
      <c r="R20" s="124"/>
      <c r="S20" s="114" t="str">
        <f t="shared" si="10"/>
        <v>Note</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ERNote</v>
      </c>
      <c r="AV20" s="25" t="str">
        <f t="shared" si="8"/>
        <v xml:space="preserve">          [ERNote] [varchar](500) NULL</v>
      </c>
      <c r="AW20" s="25"/>
      <c r="AY20" s="102" t="str">
        <f t="shared" si="9"/>
        <v xml:space="preserve">          ERNote VARCHAR (500) NULL</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ByERSTATUS</v>
      </c>
      <c r="D118" s="21" t="str">
        <f>SUBSTITUTE(SUBSTITUTE(SUBSTITUTE(SUBSTITUTE(SUBSTITUTE(SUBSTITUTE(SUBSTITUTE(C118," ",""),".",""),"&amp;",""),"(",""),")",""),",",""),"/","")&amp;"_"&amp;TRIM(TEXT(C7,"###"))</f>
        <v>ByERSTATUS_120</v>
      </c>
      <c r="E118" s="7"/>
      <c r="S118" s="219" t="s">
        <v>747</v>
      </c>
      <c r="AV118" s="25" t="str">
        <f>+" CONSTRAINT ["&amp;D118&amp;"] PRIMARY KEY NONCLUSTERED "</f>
        <v xml:space="preserve"> CONSTRAINT [ByERSTATUS_120]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5">IFERROR(INDEX($G$16:$G$115,C120),"")</f>
        <v>ERSTATUS</v>
      </c>
      <c r="E120" s="9" t="s">
        <v>5</v>
      </c>
      <c r="G120" s="4" t="str">
        <f>CHAR(34)&amp;D120&amp;" LIKE "&amp;H120&amp;"%{0}%"&amp;H120&amp;CHAR(34)&amp;","</f>
        <v>"ERSTATUS LIKE '%{0}%'",</v>
      </c>
      <c r="H120" s="3" t="str">
        <f>IF(IFERROR(INDEX($I$16:$I$115,C120),"")="varchar","'","")</f>
        <v>'</v>
      </c>
      <c r="S120" s="218" t="str">
        <f ca="1">RIGHT(T2,1)&amp;V3&amp;MID(T2,2,1)&amp;V3&amp;MID(T2,5,1)&amp;LEFT(T2,1)&amp;C7</f>
        <v>SRAE120</v>
      </c>
      <c r="T120" s="218" t="str">
        <f>+C8</f>
        <v>ERSTATUS</v>
      </c>
      <c r="U120" s="218" t="str">
        <f>+D120</f>
        <v>ERSTATUS</v>
      </c>
      <c r="V120" s="182" t="str">
        <f>+C10</f>
        <v>ec28b125-3995-48ec-9ca6-2a0c68b03435</v>
      </c>
      <c r="AV120" s="25" t="str">
        <f t="shared" ref="AV120:AV126" si="36">+IF(D120="","","          ["&amp;D120&amp;"] "&amp;IF(TRIM(E120)="Ascending","ASC","DES")&amp;IF(D121="","",","))</f>
        <v xml:space="preserve">          [ERSTATUS]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4467</v>
      </c>
      <c r="T124" s="182" t="s">
        <v>3936</v>
      </c>
      <c r="U124" s="182" t="str">
        <f>+E8</f>
        <v>Status List (Register, Confirm wait for HR, HOD Approved…)</v>
      </c>
      <c r="V124" s="182" t="s">
        <v>3759</v>
      </c>
      <c r="W124" s="182" t="s">
        <v>1307</v>
      </c>
      <c r="X124" s="182" t="str">
        <f ca="1">"./"&amp;V2</f>
        <v>./SRAE120.html</v>
      </c>
      <c r="Y124" s="182" t="str">
        <f ca="1">+S120</f>
        <v>SRAE120</v>
      </c>
      <c r="Z124" s="218" t="s">
        <v>4466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"ec28b125-3995-48ec-9ca6-2a0c68b03435",</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"ERSTATUS",</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"Status List (Register, Confirm wait for HR, HOD Approved…)",</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"ERSTATUS,ERDesc,ERClosed,ERFunction,ERNote",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["ERSTATUS"],</v>
      </c>
      <c r="C137" s="102"/>
      <c r="D137" s="102"/>
      <c r="E137" s="102"/>
      <c r="F137" s="102"/>
      <c r="G137" s="102"/>
      <c r="H137" s="102"/>
      <c r="I137" s="102"/>
      <c r="J137" s="102"/>
      <c r="K137" s="102"/>
      <c r="L137" s="102"/>
      <c r="M137" s="102"/>
    </row>
    <row r="138" spans="2:49">
      <c r="B138" s="211" t="str">
        <f>REPT(" ",6)&amp;CHAR(34)&amp;"QueryStr"&amp;CHAR(34)&amp;": "&amp;G120</f>
        <v xml:space="preserve">      "QueryStr": "ERSTATUS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8D60B4F1-BB0B-48ED-99B3-1F653292D407}">
      <formula1>aEditorType</formula1>
    </dataValidation>
    <dataValidation type="list" showInputMessage="1" showErrorMessage="1" sqref="V16:V115" xr:uid="{A068229F-4344-47E3-BE56-41EAB9D34789}">
      <formula1>aFormat</formula1>
    </dataValidation>
    <dataValidation type="list" showInputMessage="1" showErrorMessage="1" sqref="U16:U115" xr:uid="{9A76B69C-4F5F-45CD-AF76-37191CC0674F}">
      <formula1>aDataType</formula1>
    </dataValidation>
    <dataValidation type="list" showInputMessage="1" showErrorMessage="1" sqref="W16:X115 X2 V6:V7 AL11:AL12 T7 X6" xr:uid="{5CE0C930-3D1A-4C83-B520-3544F6EBFD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ED9360A6-F739-4ACD-9367-3380AB06F81D}">
          <x14:formula1>
            <xm:f>Variables!$G$17:$G$22</xm:f>
          </x14:formula1>
          <xm:sqref>T8:T10</xm:sqref>
        </x14:dataValidation>
        <x14:dataValidation type="list" allowBlank="1" showInputMessage="1" showErrorMessage="1" xr:uid="{ECC8E515-50D1-4179-BF47-DE318E612DCA}">
          <x14:formula1>
            <xm:f>Variables!$G$12:$G$14</xm:f>
          </x14:formula1>
          <xm:sqref>AA16:AA115</xm:sqref>
        </x14:dataValidation>
        <x14:dataValidation type="list" allowBlank="1" showInputMessage="1" showErrorMessage="1" xr:uid="{71059BFA-007C-4205-9D96-81D47B4D516D}">
          <x14:formula1>
            <xm:f>Variables!$G$6:$G$8</xm:f>
          </x14:formula1>
          <xm:sqref>T5</xm:sqref>
        </x14:dataValidation>
        <x14:dataValidation type="list" allowBlank="1" showInputMessage="1" showErrorMessage="1" xr:uid="{9E8F783B-81AC-4604-B7F0-5E47F6E36416}">
          <x14:formula1>
            <xm:f>Variables!$I$28:$I$35</xm:f>
          </x14:formula1>
          <xm:sqref>T6</xm:sqref>
        </x14:dataValidation>
        <x14:dataValidation type="list" allowBlank="1" showInputMessage="1" showErrorMessage="1" xr:uid="{61F9C046-133F-41E6-98AF-6F513520CB30}">
          <x14:formula1>
            <xm:f>Variables!$E$17:$E$22</xm:f>
          </x14:formula1>
          <xm:sqref>C6</xm:sqref>
        </x14:dataValidation>
        <x14:dataValidation type="list" allowBlank="1" showInputMessage="1" showErrorMessage="1" xr:uid="{4C2863F4-42AD-4D28-9917-7666A30D0218}">
          <x14:formula1>
            <xm:f>Variables!$B$22:$B$25</xm:f>
          </x14:formula1>
          <xm:sqref>E6</xm:sqref>
        </x14:dataValidation>
        <x14:dataValidation type="list" allowBlank="1" showInputMessage="1" showErrorMessage="1" xr:uid="{61C976DA-8E61-4562-8588-A3B595167762}">
          <x14:formula1>
            <xm:f>Variables!G$38:G$45</xm:f>
          </x14:formula1>
          <xm:sqref>X5</xm:sqref>
        </x14:dataValidation>
        <x14:dataValidation type="list" allowBlank="1" showInputMessage="1" showErrorMessage="1" xr:uid="{CC81A851-2937-440F-B7B3-99BF45E62D32}">
          <x14:formula1>
            <xm:f>Variables!E$28:E$34</xm:f>
          </x14:formula1>
          <xm:sqref>AM16:AM115</xm:sqref>
        </x14:dataValidation>
        <x14:dataValidation type="list" allowBlank="1" showInputMessage="1" showErrorMessage="1" xr:uid="{D13B7070-26CE-4824-9E11-A930374BDA77}">
          <x14:formula1>
            <xm:f>Variables!E$28:E$34</xm:f>
          </x14:formula1>
          <xm:sqref>AJ16:AJ115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33190-3E81-4BD5-B5D7-75A69EF0B38B}">
  <sheetPr codeName="Sheet43">
    <tabColor rgb="FFFFC000"/>
  </sheetPr>
  <dimension ref="B1:AY174"/>
  <sheetViews>
    <sheetView showGridLines="0" workbookViewId="0">
      <pane xSplit="6" ySplit="15" topLeftCell="P111"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Approver</v>
      </c>
      <c r="U2" s="197" t="s">
        <v>718</v>
      </c>
      <c r="V2" s="183" t="str">
        <f ca="1">UPPER(RIGHT(T2,1)&amp;V3&amp;MID(T2,2,1)&amp;V3&amp;MID(T2,5,1)&amp;LEFT(T2,1)&amp;C7)&amp;".html"</f>
        <v>RPOA772.html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"Approver set , HOD for Fleet Card, HOD by Range for Travel&amp;Entertain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772</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4108</v>
      </c>
      <c r="D8" s="167" t="s">
        <v>702</v>
      </c>
      <c r="E8" s="15" t="s">
        <v>4508</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4111</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IDNO,ApproverCode,ApperverDesc,ApproveToDivision,ApproverEmpID,ApproverName,ApproverEmail,ApproverDept,ApproverDiv,ApproverPos,Note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http://wikran-w10:8081/pythonLT/A75FCC75-8FB6-4460-B3F6-7070B4437930/46192f3b-1466-465b-a43c-ea0a4983ad9a/all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11</v>
      </c>
      <c r="D14" s="3" t="s">
        <v>412</v>
      </c>
      <c r="E14" s="3">
        <f>+C14+15</f>
        <v>26</v>
      </c>
      <c r="G14" s="14" t="s">
        <v>22</v>
      </c>
      <c r="H14" s="107">
        <f>IF(IFERROR(FIND("varchar",E22),0)&gt;0,IF(D22&gt;8000,"max",D22),"")</f>
        <v>1000</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[dbo].[Approver](</v>
      </c>
      <c r="AW15" s="25"/>
      <c r="AY15" s="102" t="str">
        <f>+"CREATE TABLE "&amp;TRIM(C8)&amp;" ("</f>
        <v>CREATE TABLE Approver (</v>
      </c>
    </row>
    <row r="16" spans="2:51" ht="12.75">
      <c r="B16" s="18">
        <f>IF(C16=0,"",1)</f>
        <v>1</v>
      </c>
      <c r="C16" s="4" t="s">
        <v>1270</v>
      </c>
      <c r="D16" s="4">
        <v>20</v>
      </c>
      <c r="E16" s="4" t="s">
        <v>11</v>
      </c>
      <c r="G16" s="4" t="str">
        <f t="shared" ref="G16:G32" si="0">SUBSTITUTE(SUBSTITUTE(SUBSTITUTE(SUBSTITUTE(SUBSTITUTE(SUBSTITUTE(SUBSTITUTE(SUBSTITUTE(SUBSTITUTE(C16," ",""),".",""),"#","No"),"%",""),"(",""),"*",""),"-",""),"/",""),")","")</f>
        <v>IDNO</v>
      </c>
      <c r="H16" s="97">
        <f t="shared" ref="H16:H21" si="1">IF(IFERROR(FIND("varchar",E16),0)&gt;0,IF(D16&gt;8000,"max",D16),"")</f>
        <v>20</v>
      </c>
      <c r="I16" s="4" t="str">
        <f t="shared" ref="I16:I45" si="2">IF(E16=0,"",+E16)</f>
        <v>varchar</v>
      </c>
      <c r="J16" s="4" t="str">
        <f t="shared" ref="J16:J45" si="3">IF(C16=0,"",(IF(ISERROR(VLOOKUP(G16,$D$120:$D$127,1,FALSE)),""," NOT")&amp;" NULL"))</f>
        <v xml:space="preserve"> NOT NULL</v>
      </c>
      <c r="K16" s="114" t="s">
        <v>1270</v>
      </c>
      <c r="L16" s="4"/>
      <c r="M16" s="68">
        <v>1</v>
      </c>
      <c r="N16" s="70"/>
      <c r="O16" s="24"/>
      <c r="P16" s="24"/>
      <c r="Q16" s="98">
        <f t="shared" ref="Q16:Q45" si="4">IF(M16=0,"",ROW())</f>
        <v>16</v>
      </c>
      <c r="R16" s="124"/>
      <c r="S16" s="114" t="str">
        <f>IF(K16=0,"",K16)</f>
        <v>IDNO</v>
      </c>
      <c r="T16" s="121"/>
      <c r="U16" s="119"/>
      <c r="V16" s="400"/>
      <c r="W16" s="115"/>
      <c r="X16" s="115" t="s">
        <v>334</v>
      </c>
      <c r="Y16" s="121">
        <v>80</v>
      </c>
      <c r="Z16" s="114" t="str">
        <f t="shared" ref="Z16:Z26"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IDNO,</v>
      </c>
      <c r="AV16" s="25" t="str">
        <f t="shared" ref="AV16:AV35" si="8">IF(G16="","",+"          ["&amp;TRIM(G16)&amp;"] ["&amp;TRIM(I16)&amp;"]"&amp;IF(H16="","","("&amp;H16&amp;")")&amp;" "&amp;TRIM(J16)&amp;IF(G17="","",","))</f>
        <v xml:space="preserve">          [IDNO] [varchar](20) NOT NULL,</v>
      </c>
      <c r="AW16" s="25"/>
      <c r="AY16" s="102" t="str">
        <f t="shared" ref="AY16:AY79" si="9">IF(G16="",IF(OR(AY15=");",AY15=""),"",");"),+"          "&amp;TRIM(G16)&amp;" "&amp;UPPER(TRIM(I16))&amp;IF(H16="",""," ("&amp;H16&amp;")")&amp;" "&amp;IF(TRIM(J16)="NOT NULL","PRIMARY KEY UNIQUE NOT NULL",TRIM(J16))&amp;IF(G17="","",","))</f>
        <v xml:space="preserve">          IDNO VARCHAR (20) PRIMARY KEY UNIQUE NOT NULL,</v>
      </c>
    </row>
    <row r="17" spans="2:51" ht="12.75">
      <c r="B17" s="18">
        <f>IF(C17=0,"",+B16+1)</f>
        <v>2</v>
      </c>
      <c r="C17" s="4" t="s">
        <v>4113</v>
      </c>
      <c r="D17" s="4">
        <v>100</v>
      </c>
      <c r="E17" s="4" t="s">
        <v>11</v>
      </c>
      <c r="G17" s="4" t="str">
        <f t="shared" si="0"/>
        <v>ApproverCode</v>
      </c>
      <c r="H17" s="97">
        <f t="shared" si="1"/>
        <v>100</v>
      </c>
      <c r="I17" s="4" t="str">
        <f t="shared" si="2"/>
        <v>varchar</v>
      </c>
      <c r="J17" s="4" t="str">
        <f t="shared" si="3"/>
        <v xml:space="preserve"> NULL</v>
      </c>
      <c r="K17" s="114" t="s">
        <v>4127</v>
      </c>
      <c r="L17" s="4"/>
      <c r="M17" s="68">
        <v>2</v>
      </c>
      <c r="N17" s="70"/>
      <c r="O17" s="24"/>
      <c r="P17" s="24"/>
      <c r="Q17" s="98">
        <f t="shared" si="4"/>
        <v>17</v>
      </c>
      <c r="R17" s="124"/>
      <c r="S17" s="114" t="str">
        <f t="shared" ref="S17:S80" si="10">IF(K17=0,"",K17)</f>
        <v>Approver Code</v>
      </c>
      <c r="T17" s="121"/>
      <c r="U17" s="119"/>
      <c r="V17" s="400"/>
      <c r="W17" s="115"/>
      <c r="X17" s="115"/>
      <c r="Y17" s="121">
        <v>100</v>
      </c>
      <c r="Z17" s="114" t="str">
        <f t="shared" si="5"/>
        <v/>
      </c>
      <c r="AA17" s="114" t="str">
        <f>IF($C$120=B17,"asc","")</f>
        <v/>
      </c>
      <c r="AB17" s="182"/>
      <c r="AC17" s="255"/>
      <c r="AD17" s="255"/>
      <c r="AE17" s="255"/>
      <c r="AF17" s="255"/>
      <c r="AG17" s="255"/>
      <c r="AH17" s="255"/>
      <c r="AI17" s="255"/>
      <c r="AJ17" s="255" t="s">
        <v>763</v>
      </c>
      <c r="AK17" s="255"/>
      <c r="AL17" s="255"/>
      <c r="AM17" s="255"/>
      <c r="AN17" s="255"/>
      <c r="AO17" s="255"/>
      <c r="AP17" s="112"/>
      <c r="AQ17" s="112"/>
      <c r="AR17" s="112" t="str">
        <f t="shared" si="6"/>
        <v/>
      </c>
      <c r="AS17" s="112" t="str">
        <f t="shared" si="6"/>
        <v/>
      </c>
      <c r="AT17" s="4" t="str">
        <f t="shared" si="7"/>
        <v>ApproverCode,</v>
      </c>
      <c r="AV17" s="25" t="str">
        <f t="shared" si="8"/>
        <v xml:space="preserve">          [ApproverCode] [varchar](100) NULL,</v>
      </c>
      <c r="AW17" s="25"/>
      <c r="AY17" s="102" t="str">
        <f t="shared" si="9"/>
        <v xml:space="preserve">          ApproverCode VARCHAR (100) NULL,</v>
      </c>
    </row>
    <row r="18" spans="2:51" ht="12.75">
      <c r="B18" s="18">
        <f t="shared" ref="B18:B81" si="11">IF(C18=0,"",+B17+1)</f>
        <v>3</v>
      </c>
      <c r="C18" s="4" t="s">
        <v>4114</v>
      </c>
      <c r="D18" s="4">
        <v>200</v>
      </c>
      <c r="E18" s="4" t="s">
        <v>11</v>
      </c>
      <c r="G18" s="4" t="str">
        <f t="shared" si="0"/>
        <v>ApperverDesc</v>
      </c>
      <c r="H18" s="97">
        <f t="shared" si="1"/>
        <v>200</v>
      </c>
      <c r="I18" s="4" t="str">
        <f t="shared" si="2"/>
        <v>varchar</v>
      </c>
      <c r="J18" s="4" t="str">
        <f t="shared" si="3"/>
        <v xml:space="preserve"> NULL</v>
      </c>
      <c r="K18" s="114" t="s">
        <v>4128</v>
      </c>
      <c r="L18" s="4"/>
      <c r="M18" s="68">
        <v>3</v>
      </c>
      <c r="N18" s="70"/>
      <c r="O18" s="24"/>
      <c r="P18" s="24"/>
      <c r="Q18" s="98">
        <f t="shared" si="4"/>
        <v>18</v>
      </c>
      <c r="R18" s="124"/>
      <c r="S18" s="114" t="str">
        <f t="shared" si="10"/>
        <v>Apperver Desc</v>
      </c>
      <c r="T18" s="121"/>
      <c r="U18" s="119"/>
      <c r="V18" s="400"/>
      <c r="W18" s="115"/>
      <c r="X18" s="115"/>
      <c r="Y18" s="121">
        <v>200</v>
      </c>
      <c r="Z18" s="114" t="str">
        <f t="shared" si="5"/>
        <v/>
      </c>
      <c r="AA18" s="114" t="str">
        <f t="shared" ref="AA18:AA81" si="12">IF($C$120=B18,"asc","")</f>
        <v/>
      </c>
      <c r="AB18" s="182"/>
      <c r="AC18" s="255"/>
      <c r="AD18" s="255"/>
      <c r="AE18" s="255"/>
      <c r="AF18" s="255"/>
      <c r="AG18" s="255"/>
      <c r="AH18" s="255"/>
      <c r="AI18" s="255"/>
      <c r="AJ18" s="255"/>
      <c r="AK18" s="255"/>
      <c r="AL18" s="255"/>
      <c r="AM18" s="255" t="s">
        <v>763</v>
      </c>
      <c r="AN18" s="255"/>
      <c r="AO18" s="255"/>
      <c r="AP18" s="112"/>
      <c r="AQ18" s="112"/>
      <c r="AR18" s="112" t="str">
        <f t="shared" si="6"/>
        <v/>
      </c>
      <c r="AS18" s="112" t="str">
        <f t="shared" si="6"/>
        <v/>
      </c>
      <c r="AT18" s="4" t="str">
        <f t="shared" si="7"/>
        <v>ApperverDesc,</v>
      </c>
      <c r="AV18" s="25" t="str">
        <f t="shared" si="8"/>
        <v xml:space="preserve">          [ApperverDesc] [varchar](200) NULL,</v>
      </c>
      <c r="AW18" s="25"/>
      <c r="AY18" s="102" t="str">
        <f t="shared" si="9"/>
        <v xml:space="preserve">          ApperverDesc VARCHAR (200) NULL,</v>
      </c>
    </row>
    <row r="19" spans="2:51" ht="12.75">
      <c r="B19" s="18">
        <f t="shared" si="11"/>
        <v>4</v>
      </c>
      <c r="C19" s="4" t="s">
        <v>4112</v>
      </c>
      <c r="D19" s="4">
        <v>500</v>
      </c>
      <c r="E19" s="4" t="s">
        <v>11</v>
      </c>
      <c r="G19" s="4" t="str">
        <f t="shared" si="0"/>
        <v>ApproveToDivision</v>
      </c>
      <c r="H19" s="97">
        <f t="shared" si="1"/>
        <v>500</v>
      </c>
      <c r="I19" s="4" t="str">
        <f t="shared" si="2"/>
        <v>varchar</v>
      </c>
      <c r="J19" s="4" t="str">
        <f t="shared" si="3"/>
        <v xml:space="preserve"> NULL</v>
      </c>
      <c r="K19" s="114" t="s">
        <v>4129</v>
      </c>
      <c r="L19" s="4"/>
      <c r="M19" s="68">
        <v>4</v>
      </c>
      <c r="N19" s="70"/>
      <c r="O19" s="24"/>
      <c r="P19" s="24"/>
      <c r="Q19" s="98">
        <f t="shared" si="4"/>
        <v>19</v>
      </c>
      <c r="R19" s="124"/>
      <c r="S19" s="114" t="str">
        <f t="shared" si="10"/>
        <v>Approve To Division</v>
      </c>
      <c r="T19" s="121"/>
      <c r="U19" s="119"/>
      <c r="V19" s="400"/>
      <c r="W19" s="115"/>
      <c r="X19" s="115"/>
      <c r="Y19" s="121">
        <v>100</v>
      </c>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ApproveToDivision,</v>
      </c>
      <c r="AV19" s="25" t="str">
        <f t="shared" si="8"/>
        <v xml:space="preserve">          [ApproveToDivision] [varchar](500) NULL,</v>
      </c>
      <c r="AW19" s="25"/>
      <c r="AY19" s="102" t="str">
        <f t="shared" si="9"/>
        <v xml:space="preserve">          ApproveToDivision VARCHAR (500) NULL,</v>
      </c>
    </row>
    <row r="20" spans="2:51" ht="12.75">
      <c r="B20" s="18">
        <f t="shared" si="11"/>
        <v>5</v>
      </c>
      <c r="C20" s="4" t="s">
        <v>4115</v>
      </c>
      <c r="D20" s="4">
        <v>15</v>
      </c>
      <c r="E20" s="4" t="s">
        <v>11</v>
      </c>
      <c r="G20" s="4" t="str">
        <f t="shared" si="0"/>
        <v>ApproverEmpID</v>
      </c>
      <c r="H20" s="97">
        <f t="shared" si="1"/>
        <v>15</v>
      </c>
      <c r="I20" s="4" t="str">
        <f t="shared" si="2"/>
        <v>varchar</v>
      </c>
      <c r="J20" s="4" t="str">
        <f t="shared" si="3"/>
        <v xml:space="preserve"> NULL</v>
      </c>
      <c r="K20" s="114" t="s">
        <v>4133</v>
      </c>
      <c r="L20" s="4"/>
      <c r="M20" s="68">
        <v>5</v>
      </c>
      <c r="N20" s="70"/>
      <c r="O20" s="24"/>
      <c r="P20" s="24"/>
      <c r="Q20" s="98">
        <f t="shared" si="4"/>
        <v>20</v>
      </c>
      <c r="R20" s="124"/>
      <c r="S20" s="114" t="str">
        <f t="shared" si="10"/>
        <v>Emp. ID</v>
      </c>
      <c r="T20" s="121"/>
      <c r="U20" s="119"/>
      <c r="V20" s="400"/>
      <c r="W20" s="115"/>
      <c r="X20" s="115"/>
      <c r="Y20" s="121">
        <v>100</v>
      </c>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ApproverEmpID,</v>
      </c>
      <c r="AV20" s="25" t="str">
        <f t="shared" si="8"/>
        <v xml:space="preserve">          [ApproverEmpID] [varchar](15) NULL,</v>
      </c>
      <c r="AW20" s="25"/>
      <c r="AY20" s="102" t="str">
        <f t="shared" si="9"/>
        <v xml:space="preserve">          ApproverEmpID VARCHAR (15) NULL,</v>
      </c>
    </row>
    <row r="21" spans="2:51" ht="12.75">
      <c r="B21" s="18">
        <f t="shared" si="11"/>
        <v>6</v>
      </c>
      <c r="C21" s="4" t="s">
        <v>2223</v>
      </c>
      <c r="D21" s="4">
        <v>100</v>
      </c>
      <c r="E21" s="4" t="s">
        <v>11</v>
      </c>
      <c r="G21" s="4" t="str">
        <f t="shared" si="0"/>
        <v>ApproverName</v>
      </c>
      <c r="H21" s="97">
        <f t="shared" si="1"/>
        <v>100</v>
      </c>
      <c r="I21" s="4" t="str">
        <f t="shared" si="2"/>
        <v>varchar</v>
      </c>
      <c r="J21" s="4" t="str">
        <f t="shared" si="3"/>
        <v xml:space="preserve"> NULL</v>
      </c>
      <c r="K21" s="114" t="s">
        <v>4132</v>
      </c>
      <c r="L21" s="4"/>
      <c r="M21" s="68">
        <v>6</v>
      </c>
      <c r="N21" s="70"/>
      <c r="O21" s="24"/>
      <c r="P21" s="24"/>
      <c r="Q21" s="98">
        <f t="shared" si="4"/>
        <v>21</v>
      </c>
      <c r="R21" s="124"/>
      <c r="S21" s="114" t="str">
        <f t="shared" si="10"/>
        <v>Emp. Name</v>
      </c>
      <c r="T21" s="121"/>
      <c r="U21" s="119"/>
      <c r="V21" s="400"/>
      <c r="W21" s="115"/>
      <c r="X21" s="115"/>
      <c r="Y21" s="121">
        <v>300</v>
      </c>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ApproverName,</v>
      </c>
      <c r="AV21" s="25" t="str">
        <f t="shared" si="8"/>
        <v xml:space="preserve">          [ApproverName] [varchar](100) NULL,</v>
      </c>
      <c r="AW21" s="25"/>
      <c r="AY21" s="102" t="str">
        <f t="shared" si="9"/>
        <v xml:space="preserve">          ApproverName VARCHAR (100) NULL,</v>
      </c>
    </row>
    <row r="22" spans="2:51" ht="12.75">
      <c r="B22" s="18">
        <f t="shared" si="11"/>
        <v>7</v>
      </c>
      <c r="C22" s="4" t="s">
        <v>2228</v>
      </c>
      <c r="D22" s="4">
        <v>1000</v>
      </c>
      <c r="E22" s="4" t="s">
        <v>11</v>
      </c>
      <c r="G22" s="4" t="str">
        <f t="shared" si="0"/>
        <v>ApproverEmail</v>
      </c>
      <c r="H22" s="97">
        <f>IF(IFERROR(FIND("varchar",E22),0)&gt;0,IF(D22&gt;8000,"max",D22),"")</f>
        <v>1000</v>
      </c>
      <c r="I22" s="4" t="str">
        <f t="shared" si="2"/>
        <v>varchar</v>
      </c>
      <c r="J22" s="4" t="str">
        <f t="shared" si="3"/>
        <v xml:space="preserve"> NULL</v>
      </c>
      <c r="K22" s="114" t="s">
        <v>4130</v>
      </c>
      <c r="L22" s="4"/>
      <c r="M22" s="68">
        <v>7</v>
      </c>
      <c r="N22" s="70"/>
      <c r="O22" s="24"/>
      <c r="P22" s="24"/>
      <c r="Q22" s="98">
        <f t="shared" si="4"/>
        <v>22</v>
      </c>
      <c r="R22" s="124"/>
      <c r="S22" s="114" t="str">
        <f t="shared" si="10"/>
        <v>Approver Email</v>
      </c>
      <c r="T22" s="121"/>
      <c r="U22" s="119"/>
      <c r="V22" s="400"/>
      <c r="W22" s="115"/>
      <c r="X22" s="115"/>
      <c r="Y22" s="121">
        <v>300</v>
      </c>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ApproverEmail,</v>
      </c>
      <c r="AV22" s="25" t="str">
        <f t="shared" si="8"/>
        <v xml:space="preserve">          [ApproverEmail] [varchar](1000) NULL,</v>
      </c>
      <c r="AW22" s="25"/>
      <c r="AY22" s="102" t="str">
        <f t="shared" si="9"/>
        <v xml:space="preserve">          ApproverEmail VARCHAR (1000) NULL,</v>
      </c>
    </row>
    <row r="23" spans="2:51" ht="12.75">
      <c r="B23" s="18">
        <f t="shared" si="11"/>
        <v>8</v>
      </c>
      <c r="C23" s="4" t="s">
        <v>4116</v>
      </c>
      <c r="D23" s="4">
        <v>10</v>
      </c>
      <c r="E23" s="4" t="s">
        <v>11</v>
      </c>
      <c r="G23" s="4" t="str">
        <f t="shared" si="0"/>
        <v>ApproverDept</v>
      </c>
      <c r="H23" s="97">
        <f t="shared" ref="H23:H86" si="13">IF(IFERROR(FIND("varchar",E23),0)&gt;0,IF(D23&gt;8000,"max",D23),"")</f>
        <v>10</v>
      </c>
      <c r="I23" s="4" t="str">
        <f t="shared" si="2"/>
        <v>varchar</v>
      </c>
      <c r="J23" s="4" t="str">
        <f t="shared" si="3"/>
        <v xml:space="preserve"> NULL</v>
      </c>
      <c r="K23" s="114" t="s">
        <v>377</v>
      </c>
      <c r="L23" s="4"/>
      <c r="M23" s="68">
        <v>9001</v>
      </c>
      <c r="N23" s="70"/>
      <c r="O23" s="24"/>
      <c r="P23" s="24"/>
      <c r="Q23" s="98">
        <f t="shared" si="4"/>
        <v>23</v>
      </c>
      <c r="R23" s="124"/>
      <c r="S23" s="114" t="str">
        <f t="shared" si="10"/>
        <v>Department</v>
      </c>
      <c r="T23" s="121"/>
      <c r="U23" s="119"/>
      <c r="V23" s="400"/>
      <c r="W23" s="115"/>
      <c r="X23" s="115"/>
      <c r="Y23" s="121">
        <v>100</v>
      </c>
      <c r="Z23" s="114" t="str">
        <f t="shared" si="5"/>
        <v>false</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ApproverDept,</v>
      </c>
      <c r="AV23" s="25" t="str">
        <f t="shared" si="8"/>
        <v xml:space="preserve">          [ApproverDept] [varchar](10) NULL,</v>
      </c>
      <c r="AW23" s="25"/>
      <c r="AY23" s="102" t="str">
        <f t="shared" si="9"/>
        <v xml:space="preserve">          ApproverDept VARCHAR (10) NULL,</v>
      </c>
    </row>
    <row r="24" spans="2:51" ht="12.75">
      <c r="B24" s="18">
        <f t="shared" si="11"/>
        <v>9</v>
      </c>
      <c r="C24" s="4" t="s">
        <v>4117</v>
      </c>
      <c r="D24" s="4">
        <v>10</v>
      </c>
      <c r="E24" s="4" t="s">
        <v>11</v>
      </c>
      <c r="G24" s="4" t="str">
        <f t="shared" si="0"/>
        <v>ApproverDiv</v>
      </c>
      <c r="H24" s="97">
        <f t="shared" si="13"/>
        <v>10</v>
      </c>
      <c r="I24" s="4" t="str">
        <f t="shared" si="2"/>
        <v>varchar</v>
      </c>
      <c r="J24" s="4" t="str">
        <f t="shared" si="3"/>
        <v xml:space="preserve"> NULL</v>
      </c>
      <c r="K24" s="114" t="s">
        <v>4131</v>
      </c>
      <c r="L24" s="4"/>
      <c r="M24" s="68">
        <v>9001</v>
      </c>
      <c r="N24" s="70"/>
      <c r="O24" s="24"/>
      <c r="P24" s="24"/>
      <c r="Q24" s="98">
        <f t="shared" si="4"/>
        <v>24</v>
      </c>
      <c r="R24" s="124"/>
      <c r="S24" s="114" t="str">
        <f t="shared" si="10"/>
        <v>Divisison</v>
      </c>
      <c r="T24" s="121"/>
      <c r="U24" s="119"/>
      <c r="V24" s="400"/>
      <c r="W24" s="115"/>
      <c r="X24" s="115"/>
      <c r="Y24" s="121">
        <v>100</v>
      </c>
      <c r="Z24" s="114" t="str">
        <f t="shared" si="5"/>
        <v>false</v>
      </c>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ApproverDiv,</v>
      </c>
      <c r="AV24" s="25" t="str">
        <f t="shared" si="8"/>
        <v xml:space="preserve">          [ApproverDiv] [varchar](10) NULL,</v>
      </c>
      <c r="AW24" s="25"/>
      <c r="AY24" s="102" t="str">
        <f t="shared" si="9"/>
        <v xml:space="preserve">          ApproverDiv VARCHAR (10) NULL,</v>
      </c>
    </row>
    <row r="25" spans="2:51" ht="12.75">
      <c r="B25" s="18">
        <f t="shared" si="11"/>
        <v>10</v>
      </c>
      <c r="C25" s="4" t="s">
        <v>4118</v>
      </c>
      <c r="D25" s="4">
        <v>200</v>
      </c>
      <c r="E25" s="4" t="s">
        <v>11</v>
      </c>
      <c r="G25" s="4" t="str">
        <f t="shared" si="0"/>
        <v>ApproverPos</v>
      </c>
      <c r="H25" s="97">
        <f t="shared" si="13"/>
        <v>200</v>
      </c>
      <c r="I25" s="4" t="str">
        <f t="shared" si="2"/>
        <v>varchar</v>
      </c>
      <c r="J25" s="4" t="str">
        <f t="shared" si="3"/>
        <v xml:space="preserve"> NULL</v>
      </c>
      <c r="K25" s="114" t="s">
        <v>809</v>
      </c>
      <c r="L25" s="4"/>
      <c r="M25" s="68">
        <v>9001</v>
      </c>
      <c r="N25" s="70"/>
      <c r="O25" s="24"/>
      <c r="P25" s="24"/>
      <c r="Q25" s="98">
        <f t="shared" si="4"/>
        <v>25</v>
      </c>
      <c r="R25" s="124"/>
      <c r="S25" s="114" t="str">
        <f t="shared" si="10"/>
        <v>Position</v>
      </c>
      <c r="T25" s="121"/>
      <c r="U25" s="119"/>
      <c r="V25" s="400"/>
      <c r="W25" s="115"/>
      <c r="X25" s="115"/>
      <c r="Y25" s="121">
        <v>200</v>
      </c>
      <c r="Z25" s="114" t="str">
        <f t="shared" si="5"/>
        <v>false</v>
      </c>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ApproverPos,</v>
      </c>
      <c r="AV25" s="25" t="str">
        <f t="shared" si="8"/>
        <v xml:space="preserve">          [ApproverPos] [varchar](200) NULL,</v>
      </c>
      <c r="AW25" s="25"/>
      <c r="AY25" s="102" t="str">
        <f t="shared" si="9"/>
        <v xml:space="preserve">          ApproverPos VARCHAR (200) NULL,</v>
      </c>
    </row>
    <row r="26" spans="2:51" ht="12.75">
      <c r="B26" s="18">
        <f t="shared" si="11"/>
        <v>11</v>
      </c>
      <c r="C26" s="4" t="s">
        <v>826</v>
      </c>
      <c r="D26" s="4">
        <v>9000</v>
      </c>
      <c r="E26" s="4" t="s">
        <v>11</v>
      </c>
      <c r="G26" s="4" t="str">
        <f t="shared" si="0"/>
        <v>Note</v>
      </c>
      <c r="H26" s="97" t="str">
        <f t="shared" si="13"/>
        <v>max</v>
      </c>
      <c r="I26" s="4" t="str">
        <f t="shared" si="2"/>
        <v>varchar</v>
      </c>
      <c r="J26" s="4" t="str">
        <f t="shared" si="3"/>
        <v xml:space="preserve"> NULL</v>
      </c>
      <c r="K26" s="114" t="s">
        <v>826</v>
      </c>
      <c r="L26" s="4"/>
      <c r="M26" s="68">
        <v>9001</v>
      </c>
      <c r="N26" s="70"/>
      <c r="O26" s="24"/>
      <c r="P26" s="24"/>
      <c r="Q26" s="98">
        <f t="shared" si="4"/>
        <v>26</v>
      </c>
      <c r="R26" s="124"/>
      <c r="S26" s="114" t="str">
        <f t="shared" si="10"/>
        <v>Note</v>
      </c>
      <c r="T26" s="121"/>
      <c r="U26" s="119"/>
      <c r="V26" s="400"/>
      <c r="W26" s="115"/>
      <c r="X26" s="115"/>
      <c r="Y26" s="121">
        <v>500</v>
      </c>
      <c r="Z26" s="114" t="str">
        <f t="shared" si="5"/>
        <v>false</v>
      </c>
      <c r="AA26" s="114" t="str">
        <f t="shared" si="12"/>
        <v/>
      </c>
      <c r="AB26" s="182" t="s">
        <v>1144</v>
      </c>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Note</v>
      </c>
      <c r="AV26" s="25" t="str">
        <f t="shared" si="8"/>
        <v xml:space="preserve">          [Note] [varchar](max) NULL</v>
      </c>
      <c r="AW26" s="25"/>
      <c r="AY26" s="102" t="str">
        <f t="shared" si="9"/>
        <v xml:space="preserve">          Note VARCHAR (max) NULL</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ByIDNO_772</v>
      </c>
      <c r="E118" s="7"/>
      <c r="S118" s="219" t="s">
        <v>747</v>
      </c>
      <c r="AV118" s="25" t="str">
        <f>+" CONSTRAINT ["&amp;D118&amp;"] PRIMARY KEY NONCLUSTERED "</f>
        <v xml:space="preserve"> CONSTRAINT [ByIDNO_772]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18" t="str">
        <f ca="1">UPPER(RIGHT(T2,1)&amp;V3&amp;MID(T2,2,1)&amp;V3&amp;MID(T2,5,1)&amp;LEFT(T2,1)&amp;C7)</f>
        <v>RPOA772</v>
      </c>
      <c r="T120" s="218" t="str">
        <f>+C8</f>
        <v>Approver</v>
      </c>
      <c r="U120" s="442" t="str">
        <f>+D120</f>
        <v>IDNO</v>
      </c>
      <c r="V120" s="443" t="str">
        <f>+C10</f>
        <v>46192f3b-1466-465b-a43c-ea0a4983ad9a</v>
      </c>
      <c r="W120" s="444"/>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4119</v>
      </c>
      <c r="T124" s="182" t="s">
        <v>3936</v>
      </c>
      <c r="U124" s="182" t="str">
        <f>+E8</f>
        <v>Approver set , HOD for Fleet Card, HOD by Range for Travel&amp;Entertain</v>
      </c>
      <c r="V124" s="182" t="s">
        <v>3788</v>
      </c>
      <c r="W124" s="182" t="s">
        <v>4468</v>
      </c>
      <c r="X124" s="182" t="str">
        <f ca="1">"./"&amp;V2</f>
        <v>./RPOA772.html</v>
      </c>
      <c r="Y124" s="182" t="str">
        <f ca="1">+S120</f>
        <v>RPOA772</v>
      </c>
      <c r="Z124" s="218" t="s">
        <v>4469</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"46192f3b-1466-465b-a43c-ea0a4983ad9a",</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"Approver",</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"Approver set , HOD for Fleet Card, HOD by Range for Travel&amp;Entertain",</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"IDNO,ApproverCode,ApperverDesc,ApproveToDivision,ApproverEmpID,ApproverName,ApproverEmail,ApproverDept,ApproverDiv,ApproverPos,Note",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["IDNO"],</v>
      </c>
      <c r="C137" s="102"/>
      <c r="D137" s="102"/>
      <c r="E137" s="102"/>
      <c r="F137" s="102"/>
      <c r="G137" s="102"/>
      <c r="H137" s="102"/>
      <c r="I137" s="102"/>
      <c r="J137" s="102"/>
      <c r="K137" s="102"/>
      <c r="L137" s="102"/>
      <c r="M137" s="102"/>
    </row>
    <row r="138" spans="2:49">
      <c r="B138" s="211" t="str">
        <f>REPT(" ",6)&amp;CHAR(34)&amp;"QueryStr"&amp;CHAR(34)&amp;": "&amp;G120</f>
        <v xml:space="preserve">      "QueryStr": "IDNO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47C293CB-E934-4935-BD26-5B6B9982F8DC}">
      <formula1>aEditorType</formula1>
    </dataValidation>
    <dataValidation type="list" showInputMessage="1" showErrorMessage="1" sqref="V16:V115" xr:uid="{422F42CD-7F66-42A7-82AD-437DDB4873AD}">
      <formula1>aFormat</formula1>
    </dataValidation>
    <dataValidation type="list" showInputMessage="1" showErrorMessage="1" sqref="U16:U115" xr:uid="{E4AA74CA-A5CB-476B-98D6-D31EBDF3A7CE}">
      <formula1>aDataType</formula1>
    </dataValidation>
    <dataValidation type="list" showInputMessage="1" showErrorMessage="1" sqref="W16:X115 X2 V6:V7 AL11:AL12 T7 X6" xr:uid="{7B5E88FE-2D97-4A4A-AC4A-96B797D2E9D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3F10F728-473F-4D27-9081-EFD7637F4F61}">
          <x14:formula1>
            <xm:f>Variables!$G$17:$G$22</xm:f>
          </x14:formula1>
          <xm:sqref>T8:T10</xm:sqref>
        </x14:dataValidation>
        <x14:dataValidation type="list" allowBlank="1" showInputMessage="1" showErrorMessage="1" xr:uid="{50172AEE-051E-4206-A663-173A4644BB26}">
          <x14:formula1>
            <xm:f>Variables!$G$12:$G$14</xm:f>
          </x14:formula1>
          <xm:sqref>AA16:AA115</xm:sqref>
        </x14:dataValidation>
        <x14:dataValidation type="list" allowBlank="1" showInputMessage="1" showErrorMessage="1" xr:uid="{3BD6846E-448C-4C65-89D6-0EA34523C429}">
          <x14:formula1>
            <xm:f>Variables!$G$6:$G$8</xm:f>
          </x14:formula1>
          <xm:sqref>T5</xm:sqref>
        </x14:dataValidation>
        <x14:dataValidation type="list" allowBlank="1" showInputMessage="1" showErrorMessage="1" xr:uid="{A2538EC4-3CD3-4603-A38C-9B0DAF62DFFC}">
          <x14:formula1>
            <xm:f>Variables!$I$28:$I$35</xm:f>
          </x14:formula1>
          <xm:sqref>T6</xm:sqref>
        </x14:dataValidation>
        <x14:dataValidation type="list" allowBlank="1" showInputMessage="1" showErrorMessage="1" xr:uid="{89F2BEAE-E5CD-46FA-A37E-B0EABB8AC26B}">
          <x14:formula1>
            <xm:f>Variables!$E$17:$E$22</xm:f>
          </x14:formula1>
          <xm:sqref>C6</xm:sqref>
        </x14:dataValidation>
        <x14:dataValidation type="list" allowBlank="1" showInputMessage="1" showErrorMessage="1" xr:uid="{46058094-7DB3-4082-A2EA-D71801520857}">
          <x14:formula1>
            <xm:f>Variables!$B$22:$B$25</xm:f>
          </x14:formula1>
          <xm:sqref>E6</xm:sqref>
        </x14:dataValidation>
        <x14:dataValidation type="list" allowBlank="1" showInputMessage="1" showErrorMessage="1" xr:uid="{D3F20861-B2C9-49C1-B1D5-369A97F2E5F6}">
          <x14:formula1>
            <xm:f>Variables!G$38:G$45</xm:f>
          </x14:formula1>
          <xm:sqref>X5</xm:sqref>
        </x14:dataValidation>
        <x14:dataValidation type="list" allowBlank="1" showInputMessage="1" showErrorMessage="1" xr:uid="{61ABC1A7-C655-4D23-858C-0ED93E2FFF2C}">
          <x14:formula1>
            <xm:f>Variables!E$28:E$34</xm:f>
          </x14:formula1>
          <xm:sqref>AM16:AM115</xm:sqref>
        </x14:dataValidation>
        <x14:dataValidation type="list" allowBlank="1" showInputMessage="1" showErrorMessage="1" xr:uid="{0AEB1F4B-CF58-4F9F-8BD1-CD9390157522}">
          <x14:formula1>
            <xm:f>Variables!E$28:E$34</xm:f>
          </x14:formula1>
          <xm:sqref>AJ16:AJ115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CCFD-A378-4DBE-BCE7-D03C7316539B}">
  <sheetPr codeName="Sheet44">
    <tabColor rgb="FFFFC000"/>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C8" sqref="C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Division</v>
      </c>
      <c r="U2" s="197" t="s">
        <v>718</v>
      </c>
      <c r="V2" s="183" t="str">
        <f ca="1">UPPER(RIGHT(T2,1)&amp;V3&amp;MID(T2,2,1)&amp;V3&amp;MID(T2,5,1)&amp;LEFT(T2,1)&amp;C7)&amp;".html"</f>
        <v>NISD456.html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"List of Division (Link from eLeave Division) Info"</v>
      </c>
      <c r="W5" s="185" t="s">
        <v>1096</v>
      </c>
      <c r="X5" s="183" t="s">
        <v>1098</v>
      </c>
      <c r="AV5" s="26" t="s">
        <v>1</v>
      </c>
      <c r="AW5" s="25"/>
    </row>
    <row r="6" spans="2:51">
      <c r="B6" s="192" t="s">
        <v>10</v>
      </c>
      <c r="C6" s="4" t="s">
        <v>706</v>
      </c>
      <c r="D6" s="191" t="s">
        <v>388</v>
      </c>
      <c r="E6" s="4" t="s">
        <v>2204</v>
      </c>
      <c r="S6" s="185" t="s">
        <v>430</v>
      </c>
      <c r="T6" s="188" t="s">
        <v>428</v>
      </c>
      <c r="U6" s="185" t="s">
        <v>423</v>
      </c>
      <c r="V6" s="188" t="s">
        <v>334</v>
      </c>
      <c r="W6" s="185" t="s">
        <v>1094</v>
      </c>
      <c r="X6" s="188" t="s">
        <v>334</v>
      </c>
      <c r="AV6" s="25" t="s">
        <v>2</v>
      </c>
      <c r="AW6" s="25"/>
    </row>
    <row r="7" spans="2:51">
      <c r="B7" s="191" t="s">
        <v>311</v>
      </c>
      <c r="C7" s="15">
        <v>456</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4135</v>
      </c>
      <c r="D8" s="167" t="s">
        <v>702</v>
      </c>
      <c r="E8" s="15" t="s">
        <v>4504</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4134</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DivCode,DivName,DepCode,Note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http://wikran-w10:8081/pythonLT/A75FCC75-8FB6-4460-B3F6-7070B4437930/c2dee741-7ecd-498c-b761-56e7db248b89/all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4</v>
      </c>
      <c r="D14" s="3" t="s">
        <v>412</v>
      </c>
      <c r="E14" s="3">
        <f>+C14+15</f>
        <v>19</v>
      </c>
      <c r="G14" s="14" t="s">
        <v>22</v>
      </c>
      <c r="H14" s="107" t="str">
        <f>IF(IFERROR(FIND("varchar",E22),0)&gt;0,IF(D22&gt;8000,"max",D22),"")</f>
        <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[dbo].[XOLDivision](</v>
      </c>
      <c r="AW15" s="25"/>
      <c r="AY15" s="102" t="str">
        <f>+"CREATE TABLE "&amp;TRIM(C8)&amp;" ("</f>
        <v>CREATE TABLE XOLDivision (</v>
      </c>
    </row>
    <row r="16" spans="2:51" ht="12.75">
      <c r="B16" s="18">
        <f>IF(C16=0,"",1)</f>
        <v>1</v>
      </c>
      <c r="C16" s="4" t="s">
        <v>1178</v>
      </c>
      <c r="D16" s="4">
        <v>15</v>
      </c>
      <c r="E16" s="4" t="s">
        <v>11</v>
      </c>
      <c r="G16" s="4" t="str">
        <f t="shared" ref="G16:G32" si="0">SUBSTITUTE(SUBSTITUTE(SUBSTITUTE(SUBSTITUTE(SUBSTITUTE(SUBSTITUTE(SUBSTITUTE(SUBSTITUTE(SUBSTITUTE(C16," ",""),".",""),"#","No"),"%",""),"(",""),"*",""),"-",""),"/",""),")","")</f>
        <v>DivCode</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320</v>
      </c>
      <c r="L16" s="4"/>
      <c r="M16" s="68">
        <v>1</v>
      </c>
      <c r="N16" s="70"/>
      <c r="O16" s="24"/>
      <c r="P16" s="24"/>
      <c r="Q16" s="98">
        <f t="shared" ref="Q16:Q45" si="4">IF(M16=0,"",ROW())</f>
        <v>16</v>
      </c>
      <c r="R16" s="124"/>
      <c r="S16" s="114" t="str">
        <f>IF(K16=0,"",K16)</f>
        <v>Division</v>
      </c>
      <c r="T16" s="121"/>
      <c r="U16" s="119"/>
      <c r="V16" s="400"/>
      <c r="W16" s="115"/>
      <c r="X16" s="115" t="s">
        <v>334</v>
      </c>
      <c r="Y16" s="121">
        <v>200</v>
      </c>
      <c r="Z16" s="114" t="str">
        <f t="shared" ref="Z16:Z23" si="5">IF(M16&lt;9000,"","false")</f>
        <v/>
      </c>
      <c r="AA16" s="114" t="str">
        <f>IF($C$120=B16,"asc","")</f>
        <v>asc</v>
      </c>
      <c r="AB16" s="182"/>
      <c r="AC16" s="255"/>
      <c r="AD16" s="255"/>
      <c r="AE16" s="255"/>
      <c r="AF16" s="255"/>
      <c r="AG16" s="255"/>
      <c r="AH16" s="255"/>
      <c r="AI16" s="255"/>
      <c r="AJ16" s="255" t="s">
        <v>763</v>
      </c>
      <c r="AK16" s="255"/>
      <c r="AL16" s="255"/>
      <c r="AM16" s="255"/>
      <c r="AN16" s="255"/>
      <c r="AO16" s="255"/>
      <c r="AP16" s="112"/>
      <c r="AQ16" s="112"/>
      <c r="AR16" s="112" t="str">
        <f t="shared" ref="AR16:AS47" si="6">IF(O16=0,"",ROW())</f>
        <v/>
      </c>
      <c r="AS16" s="112" t="str">
        <f t="shared" si="6"/>
        <v/>
      </c>
      <c r="AT16" s="4" t="str">
        <f t="shared" ref="AT16:AT79" si="7">IF(C16="","",C16&amp;IF(B17="","",","))</f>
        <v>DivCode,</v>
      </c>
      <c r="AV16" s="25" t="str">
        <f t="shared" ref="AV16:AV35" si="8">IF(G16="","",+"          ["&amp;TRIM(G16)&amp;"] ["&amp;TRIM(I16)&amp;"]"&amp;IF(H16="","","("&amp;H16&amp;")")&amp;" "&amp;TRIM(J16)&amp;IF(G17="","",","))</f>
        <v xml:space="preserve">          [DivCode] [varchar](15) NOT NULL,</v>
      </c>
      <c r="AW16" s="25"/>
      <c r="AY16" s="102" t="str">
        <f t="shared" ref="AY16:AY79" si="9">IF(G16="",IF(OR(AY15=");",AY15=""),"",");"),+"          "&amp;TRIM(G16)&amp;" "&amp;UPPER(TRIM(I16))&amp;IF(H16="",""," ("&amp;H16&amp;")")&amp;" "&amp;IF(TRIM(J16)="NOT NULL","PRIMARY KEY UNIQUE NOT NULL",TRIM(J16))&amp;IF(G17="","",","))</f>
        <v xml:space="preserve">          DivCode VARCHAR (15) PRIMARY KEY UNIQUE NOT NULL,</v>
      </c>
    </row>
    <row r="17" spans="2:51" ht="12.75">
      <c r="B17" s="18">
        <f>IF(C17=0,"",+B16+1)</f>
        <v>2</v>
      </c>
      <c r="C17" s="4" t="s">
        <v>4110</v>
      </c>
      <c r="D17" s="4">
        <v>120</v>
      </c>
      <c r="E17" s="4" t="s">
        <v>11</v>
      </c>
      <c r="G17" s="4" t="str">
        <f t="shared" si="0"/>
        <v>DivName</v>
      </c>
      <c r="H17" s="97">
        <f t="shared" si="1"/>
        <v>120</v>
      </c>
      <c r="I17" s="4" t="str">
        <f t="shared" si="2"/>
        <v>varchar</v>
      </c>
      <c r="J17" s="4" t="str">
        <f t="shared" si="3"/>
        <v xml:space="preserve"> NULL</v>
      </c>
      <c r="K17" s="114" t="s">
        <v>4109</v>
      </c>
      <c r="L17" s="4"/>
      <c r="M17" s="68">
        <v>2</v>
      </c>
      <c r="N17" s="70"/>
      <c r="O17" s="24"/>
      <c r="P17" s="24"/>
      <c r="Q17" s="98">
        <f t="shared" si="4"/>
        <v>17</v>
      </c>
      <c r="R17" s="124"/>
      <c r="S17" s="114" t="str">
        <f t="shared" ref="S17:S80" si="10">IF(K17=0,"",K17)</f>
        <v>Division Name</v>
      </c>
      <c r="T17" s="121"/>
      <c r="U17" s="119"/>
      <c r="V17" s="400"/>
      <c r="W17" s="115"/>
      <c r="X17" s="115"/>
      <c r="Y17" s="121">
        <v>700</v>
      </c>
      <c r="Z17" s="114" t="str">
        <f t="shared" si="5"/>
        <v/>
      </c>
      <c r="AA17" s="114" t="str">
        <f>IF($C$120=B17,"asc","")</f>
        <v/>
      </c>
      <c r="AB17" s="182"/>
      <c r="AC17" s="255"/>
      <c r="AD17" s="255"/>
      <c r="AE17" s="255"/>
      <c r="AF17" s="255"/>
      <c r="AG17" s="255"/>
      <c r="AH17" s="255"/>
      <c r="AI17" s="255"/>
      <c r="AJ17" s="255"/>
      <c r="AK17" s="255"/>
      <c r="AL17" s="255"/>
      <c r="AM17" s="255" t="s">
        <v>763</v>
      </c>
      <c r="AN17" s="255"/>
      <c r="AO17" s="255"/>
      <c r="AP17" s="112"/>
      <c r="AQ17" s="112"/>
      <c r="AR17" s="112" t="str">
        <f t="shared" si="6"/>
        <v/>
      </c>
      <c r="AS17" s="112" t="str">
        <f t="shared" si="6"/>
        <v/>
      </c>
      <c r="AT17" s="4" t="str">
        <f t="shared" si="7"/>
        <v>DivName,</v>
      </c>
      <c r="AV17" s="25" t="str">
        <f t="shared" si="8"/>
        <v xml:space="preserve">          [DivName] [varchar](120) NULL,</v>
      </c>
      <c r="AW17" s="25"/>
      <c r="AY17" s="102" t="str">
        <f t="shared" si="9"/>
        <v xml:space="preserve">          DivName VARCHAR (120) NULL,</v>
      </c>
    </row>
    <row r="18" spans="2:51" ht="12.75">
      <c r="B18" s="18">
        <f t="shared" ref="B18:B81" si="11">IF(C18=0,"",+B17+1)</f>
        <v>3</v>
      </c>
      <c r="C18" s="4" t="s">
        <v>4136</v>
      </c>
      <c r="D18" s="4">
        <v>15</v>
      </c>
      <c r="E18" s="4" t="s">
        <v>11</v>
      </c>
      <c r="G18" s="4" t="str">
        <f t="shared" si="0"/>
        <v>DepCode</v>
      </c>
      <c r="H18" s="97">
        <f t="shared" si="1"/>
        <v>15</v>
      </c>
      <c r="I18" s="4" t="str">
        <f t="shared" si="2"/>
        <v>varchar</v>
      </c>
      <c r="J18" s="4" t="str">
        <f t="shared" si="3"/>
        <v xml:space="preserve"> NULL</v>
      </c>
      <c r="K18" s="114" t="s">
        <v>377</v>
      </c>
      <c r="L18" s="4"/>
      <c r="M18" s="68">
        <v>3</v>
      </c>
      <c r="N18" s="70"/>
      <c r="O18" s="24"/>
      <c r="P18" s="24"/>
      <c r="Q18" s="98">
        <f t="shared" si="4"/>
        <v>18</v>
      </c>
      <c r="R18" s="124"/>
      <c r="S18" s="114" t="str">
        <f t="shared" si="10"/>
        <v>Department</v>
      </c>
      <c r="T18" s="121">
        <v>1</v>
      </c>
      <c r="U18" s="119"/>
      <c r="V18" s="400"/>
      <c r="W18" s="115"/>
      <c r="X18" s="115"/>
      <c r="Y18" s="121">
        <v>200</v>
      </c>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DepCode,</v>
      </c>
      <c r="AV18" s="25" t="str">
        <f t="shared" si="8"/>
        <v xml:space="preserve">          [DepCode] [varchar](15) NULL,</v>
      </c>
      <c r="AW18" s="25"/>
      <c r="AY18" s="102" t="str">
        <f t="shared" si="9"/>
        <v xml:space="preserve">          DepCode VARCHAR (15) NULL,</v>
      </c>
    </row>
    <row r="19" spans="2:51" ht="12.75">
      <c r="B19" s="18">
        <f t="shared" si="11"/>
        <v>4</v>
      </c>
      <c r="C19" s="4" t="s">
        <v>826</v>
      </c>
      <c r="D19" s="4">
        <v>200</v>
      </c>
      <c r="E19" s="4" t="s">
        <v>11</v>
      </c>
      <c r="G19" s="4" t="str">
        <f t="shared" si="0"/>
        <v>Note</v>
      </c>
      <c r="H19" s="97">
        <f t="shared" si="1"/>
        <v>200</v>
      </c>
      <c r="I19" s="4" t="str">
        <f t="shared" si="2"/>
        <v>varchar</v>
      </c>
      <c r="J19" s="4" t="str">
        <f t="shared" si="3"/>
        <v xml:space="preserve"> NULL</v>
      </c>
      <c r="K19" s="114" t="s">
        <v>826</v>
      </c>
      <c r="L19" s="4"/>
      <c r="M19" s="68">
        <v>9001</v>
      </c>
      <c r="N19" s="70"/>
      <c r="O19" s="24"/>
      <c r="P19" s="24"/>
      <c r="Q19" s="98">
        <f t="shared" si="4"/>
        <v>19</v>
      </c>
      <c r="R19" s="124"/>
      <c r="S19" s="114" t="str">
        <f t="shared" si="10"/>
        <v>Note</v>
      </c>
      <c r="T19" s="121"/>
      <c r="U19" s="119"/>
      <c r="V19" s="400"/>
      <c r="W19" s="115"/>
      <c r="X19" s="115"/>
      <c r="Y19" s="121">
        <v>200</v>
      </c>
      <c r="Z19" s="114" t="str">
        <f t="shared" si="5"/>
        <v>false</v>
      </c>
      <c r="AA19" s="114" t="str">
        <f t="shared" si="12"/>
        <v/>
      </c>
      <c r="AB19" s="182" t="s">
        <v>1144</v>
      </c>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Note</v>
      </c>
      <c r="AV19" s="25" t="str">
        <f t="shared" si="8"/>
        <v xml:space="preserve">          [Note] [varchar](200) NULL</v>
      </c>
      <c r="AW19" s="25"/>
      <c r="AY19" s="102" t="str">
        <f t="shared" si="9"/>
        <v xml:space="preserve">          Note VARCHAR (200) NULL</v>
      </c>
    </row>
    <row r="20" spans="2:51" ht="12.75">
      <c r="B20" s="18" t="str">
        <f t="shared" si="11"/>
        <v/>
      </c>
      <c r="C20" s="4"/>
      <c r="D20" s="4"/>
      <c r="E20" s="4"/>
      <c r="G20" s="4" t="str">
        <f t="shared" si="0"/>
        <v/>
      </c>
      <c r="H20" s="97" t="str">
        <f t="shared" si="1"/>
        <v/>
      </c>
      <c r="I20" s="4" t="str">
        <f t="shared" si="2"/>
        <v/>
      </c>
      <c r="J20" s="4" t="str">
        <f t="shared" si="3"/>
        <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
      </c>
      <c r="AV20" s="25" t="str">
        <f t="shared" si="8"/>
        <v/>
      </c>
      <c r="AW20" s="25"/>
      <c r="AY20" s="102" t="str">
        <f t="shared" si="9"/>
        <v>);</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ByDivCode</v>
      </c>
      <c r="D118" s="21" t="str">
        <f>SUBSTITUTE(SUBSTITUTE(SUBSTITUTE(SUBSTITUTE(SUBSTITUTE(SUBSTITUTE(SUBSTITUTE(C118," ",""),".",""),"&amp;",""),"(",""),")",""),",",""),"/","")&amp;"_"&amp;TRIM(TEXT(C7,"###"))</f>
        <v>ByDivCode_456</v>
      </c>
      <c r="E118" s="7"/>
      <c r="S118" s="219" t="s">
        <v>747</v>
      </c>
      <c r="AV118" s="25" t="str">
        <f>+" CONSTRAINT ["&amp;D118&amp;"] PRIMARY KEY NONCLUSTERED "</f>
        <v xml:space="preserve"> CONSTRAINT [ByDivCode_456]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DivCode</v>
      </c>
      <c r="E120" s="9" t="s">
        <v>5</v>
      </c>
      <c r="G120" s="4" t="str">
        <f>CHAR(34)&amp;D120&amp;" LIKE "&amp;H120&amp;"%{0}%"&amp;H120&amp;CHAR(34)&amp;","</f>
        <v>"DivCode LIKE '%{0}%'",</v>
      </c>
      <c r="H120" s="3" t="str">
        <f>IF(IFERROR(INDEX($I$16:$I$115,C120),"")="varchar","'","")</f>
        <v>'</v>
      </c>
      <c r="S120" s="218" t="str">
        <f ca="1">UPPER(RIGHT(T2,1)&amp;V3&amp;MID(T2,2,1)&amp;V3&amp;MID(T2,5,1)&amp;LEFT(T2,1)&amp;C7)</f>
        <v>NISD456</v>
      </c>
      <c r="T120" s="218" t="str">
        <f>+C8</f>
        <v>XOLDivision</v>
      </c>
      <c r="U120" s="442" t="str">
        <f>+D120</f>
        <v>DivCode</v>
      </c>
      <c r="V120" s="443" t="str">
        <f>+C10</f>
        <v>c2dee741-7ecd-498c-b761-56e7db248b89</v>
      </c>
      <c r="W120" s="444"/>
      <c r="AV120" s="25" t="str">
        <f t="shared" ref="AV120:AV126" si="36">+IF(D120="","","          ["&amp;D120&amp;"] "&amp;IF(TRIM(E120)="Ascending","ASC","DES")&amp;IF(D121="","",","))</f>
        <v xml:space="preserve">          [DivCode]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4137</v>
      </c>
      <c r="T124" s="182" t="s">
        <v>3936</v>
      </c>
      <c r="U124" s="182" t="str">
        <f>+E8</f>
        <v>List of Division (Link from eLeave Division)</v>
      </c>
      <c r="V124" s="182" t="s">
        <v>3643</v>
      </c>
      <c r="W124" s="182" t="s">
        <v>4462</v>
      </c>
      <c r="X124" s="182" t="str">
        <f ca="1">"./"&amp;V2</f>
        <v>./NISD456.html</v>
      </c>
      <c r="Y124" s="182" t="str">
        <f ca="1">+S120</f>
        <v>NISD456</v>
      </c>
      <c r="Z124" s="218" t="s">
        <v>831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"c2dee741-7ecd-498c-b761-56e7db248b89",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"XOLDivision",</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"List of Division (Link from eLeave Division)",</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"DivCode,DivName,DepCode,Note",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["DivCode"],</v>
      </c>
      <c r="C137" s="102"/>
      <c r="D137" s="102"/>
      <c r="E137" s="102"/>
      <c r="F137" s="102"/>
      <c r="G137" s="102"/>
      <c r="H137" s="102"/>
      <c r="I137" s="102"/>
      <c r="J137" s="102"/>
      <c r="K137" s="102"/>
      <c r="L137" s="102"/>
      <c r="M137" s="102"/>
    </row>
    <row r="138" spans="2:49">
      <c r="B138" s="211" t="str">
        <f>REPT(" ",6)&amp;CHAR(34)&amp;"QueryStr"&amp;CHAR(34)&amp;": "&amp;G120</f>
        <v xml:space="preserve">      "QueryStr": "DivCode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1CEC5B4A-D443-4201-97F1-54CF826DF447}">
      <formula1>aEditorType</formula1>
    </dataValidation>
    <dataValidation type="list" showInputMessage="1" showErrorMessage="1" sqref="V16:V115" xr:uid="{07FE9AF0-7643-42A7-A913-9D1BD58E3024}">
      <formula1>aFormat</formula1>
    </dataValidation>
    <dataValidation type="list" showInputMessage="1" showErrorMessage="1" sqref="U16:U115" xr:uid="{3C559519-32B7-48A4-8815-BC96CE115339}">
      <formula1>aDataType</formula1>
    </dataValidation>
    <dataValidation type="list" showInputMessage="1" showErrorMessage="1" sqref="W16:X115 X2 V6:V7 AL11:AL12 T7 X6" xr:uid="{84311F6F-783A-41A4-98E1-8837EB68BC5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F214E1E4-44C7-4FD5-A6B0-5AC8ECABDC37}">
          <x14:formula1>
            <xm:f>Variables!$G$17:$G$22</xm:f>
          </x14:formula1>
          <xm:sqref>T8:T10</xm:sqref>
        </x14:dataValidation>
        <x14:dataValidation type="list" allowBlank="1" showInputMessage="1" showErrorMessage="1" xr:uid="{00143759-12ED-4CA9-98DB-EC9E0762D0B1}">
          <x14:formula1>
            <xm:f>Variables!$G$12:$G$14</xm:f>
          </x14:formula1>
          <xm:sqref>AA16:AA115</xm:sqref>
        </x14:dataValidation>
        <x14:dataValidation type="list" allowBlank="1" showInputMessage="1" showErrorMessage="1" xr:uid="{E4093BD9-2650-49D3-81AF-654F6540E28E}">
          <x14:formula1>
            <xm:f>Variables!$G$6:$G$8</xm:f>
          </x14:formula1>
          <xm:sqref>T5</xm:sqref>
        </x14:dataValidation>
        <x14:dataValidation type="list" allowBlank="1" showInputMessage="1" showErrorMessage="1" xr:uid="{1C155FFA-C776-4495-BE41-74FC65446277}">
          <x14:formula1>
            <xm:f>Variables!$I$28:$I$35</xm:f>
          </x14:formula1>
          <xm:sqref>T6</xm:sqref>
        </x14:dataValidation>
        <x14:dataValidation type="list" allowBlank="1" showInputMessage="1" showErrorMessage="1" xr:uid="{E0CB3E54-10CE-4D86-88E8-3EB0B1BEAE86}">
          <x14:formula1>
            <xm:f>Variables!$E$17:$E$22</xm:f>
          </x14:formula1>
          <xm:sqref>C6</xm:sqref>
        </x14:dataValidation>
        <x14:dataValidation type="list" allowBlank="1" showInputMessage="1" showErrorMessage="1" xr:uid="{B8653B8F-A46E-4E28-9B0C-B6D41DD92E4C}">
          <x14:formula1>
            <xm:f>Variables!$B$22:$B$25</xm:f>
          </x14:formula1>
          <xm:sqref>E6</xm:sqref>
        </x14:dataValidation>
        <x14:dataValidation type="list" allowBlank="1" showInputMessage="1" showErrorMessage="1" xr:uid="{558C3EF4-BD62-425D-855B-2241CD6AA260}">
          <x14:formula1>
            <xm:f>Variables!G$38:G$45</xm:f>
          </x14:formula1>
          <xm:sqref>X5</xm:sqref>
        </x14:dataValidation>
        <x14:dataValidation type="list" allowBlank="1" showInputMessage="1" showErrorMessage="1" xr:uid="{5FA91CDE-B1E9-41A8-9E02-1FBCCE9057BC}">
          <x14:formula1>
            <xm:f>Variables!E$28:E$34</xm:f>
          </x14:formula1>
          <xm:sqref>AM16:AM115</xm:sqref>
        </x14:dataValidation>
        <x14:dataValidation type="list" allowBlank="1" showInputMessage="1" showErrorMessage="1" xr:uid="{BA417450-0A05-4F1E-8E51-B033F3432A37}">
          <x14:formula1>
            <xm:f>Variables!E$28:E$34</xm:f>
          </x14:formula1>
          <xm:sqref>AJ16:AJ115</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00BB4-4261-44C4-B3BC-4B9F42DFC01C}">
  <sheetPr codeName="Sheet40">
    <tabColor rgb="FFFFFF00"/>
  </sheetPr>
  <dimension ref="B1:AY174"/>
  <sheetViews>
    <sheetView showGridLines="0" workbookViewId="0">
      <pane xSplit="6" ySplit="15" topLeftCell="O118" activePane="bottomRight" state="frozen"/>
      <selection pane="topRight" activeCell="G1" sqref="G1"/>
      <selection pane="bottomLeft" activeCell="A16" sqref="A16"/>
      <selection pane="bottomRight" activeCell="AA141" sqref="AA141"/>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TaskControl</v>
      </c>
      <c r="U2" s="197" t="s">
        <v>718</v>
      </c>
      <c r="V2" s="183" t="str">
        <f ca="1">UPPER(RIGHT(T2,1)&amp;V3&amp;MID(T2,2,1)&amp;V3&amp;MID(T2,5,1)&amp;LEFT(T2,1)&amp;C7)&amp;".html"</f>
        <v>LACT771.html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"Task Control (Workflow Concept Not Done) - Excluded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771</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3927</v>
      </c>
      <c r="D8" s="167" t="s">
        <v>702</v>
      </c>
      <c r="E8" s="15" t="s">
        <v>4520</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3928</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IDNO,TaskName,TaskProgram,TaskGroup</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http://wikran-w10:8081/pythonLT/A75FCC75-8FB6-4460-B3F6-7070B4437930/19ae62cd-3de9-423d-ade7-43a335cf5def/all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4</v>
      </c>
      <c r="D14" s="3" t="s">
        <v>412</v>
      </c>
      <c r="E14" s="3">
        <f>+C14+15</f>
        <v>19</v>
      </c>
      <c r="G14" s="14" t="s">
        <v>22</v>
      </c>
      <c r="H14" s="107" t="str">
        <f>IF(IFERROR(FIND("varchar",E22),0)&gt;0,IF(D22&gt;8000,"max",D22),"")</f>
        <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[dbo].[TaskControl](</v>
      </c>
      <c r="AW15" s="25"/>
      <c r="AY15" s="102" t="str">
        <f>+"CREATE TABLE "&amp;TRIM(C8)&amp;" ("</f>
        <v>CREATE TABLE TaskControl (</v>
      </c>
    </row>
    <row r="16" spans="2:51" ht="12.75">
      <c r="B16" s="18">
        <f>IF(C16=0,"",1)</f>
        <v>1</v>
      </c>
      <c r="C16" s="4" t="s">
        <v>1270</v>
      </c>
      <c r="D16" s="4">
        <v>10</v>
      </c>
      <c r="E16" s="4" t="s">
        <v>11</v>
      </c>
      <c r="G16" s="4" t="str">
        <f t="shared" ref="G16:G32" si="0">SUBSTITUTE(SUBSTITUTE(SUBSTITUTE(SUBSTITUTE(SUBSTITUTE(SUBSTITUTE(SUBSTITUTE(SUBSTITUTE(SUBSTITUTE(C16," ",""),".",""),"#","No"),"%",""),"(",""),"*",""),"-",""),"/",""),")","")</f>
        <v>IDNO</v>
      </c>
      <c r="H16" s="97">
        <f t="shared" ref="H16:H21" si="1">IF(IFERROR(FIND("varchar",E16),0)&gt;0,IF(D16&gt;8000,"max",D16),"")</f>
        <v>10</v>
      </c>
      <c r="I16" s="4" t="str">
        <f t="shared" ref="I16:I45" si="2">IF(E16=0,"",+E16)</f>
        <v>varchar</v>
      </c>
      <c r="J16" s="4" t="str">
        <f t="shared" ref="J16:J45" si="3">IF(C16=0,"",(IF(ISERROR(VLOOKUP(G16,$D$120:$D$127,1,FALSE)),""," NOT")&amp;" NULL"))</f>
        <v xml:space="preserve"> NOT NULL</v>
      </c>
      <c r="K16" s="114" t="s">
        <v>1187</v>
      </c>
      <c r="L16" s="4"/>
      <c r="M16" s="68">
        <v>1</v>
      </c>
      <c r="N16" s="70"/>
      <c r="O16" s="24"/>
      <c r="P16" s="24"/>
      <c r="Q16" s="98">
        <f t="shared" ref="Q16:Q45" si="4">IF(M16=0,"",ROW())</f>
        <v>16</v>
      </c>
      <c r="R16" s="124"/>
      <c r="S16" s="114" t="str">
        <f>IF(K16=0,"",K16)</f>
        <v>ID NO</v>
      </c>
      <c r="T16" s="121"/>
      <c r="U16" s="119"/>
      <c r="V16" s="400"/>
      <c r="W16" s="115"/>
      <c r="X16" s="115" t="s">
        <v>334</v>
      </c>
      <c r="Y16" s="121"/>
      <c r="Z16" s="114" t="str">
        <f t="shared" ref="Z16:Z23" si="5">IF(M16&lt;9000,"","false")</f>
        <v/>
      </c>
      <c r="AA16" s="114" t="str">
        <f>IF($C$120=B16,"asc","")</f>
        <v>asc</v>
      </c>
      <c r="AB16" s="182"/>
      <c r="AC16" s="255"/>
      <c r="AD16" s="255"/>
      <c r="AE16" s="255"/>
      <c r="AF16" s="255"/>
      <c r="AG16" s="255"/>
      <c r="AH16" s="255"/>
      <c r="AI16" s="255"/>
      <c r="AJ16" s="255" t="s">
        <v>763</v>
      </c>
      <c r="AK16" s="255"/>
      <c r="AL16" s="255"/>
      <c r="AM16" s="255"/>
      <c r="AN16" s="255"/>
      <c r="AO16" s="255"/>
      <c r="AP16" s="112"/>
      <c r="AQ16" s="112"/>
      <c r="AR16" s="112" t="str">
        <f t="shared" ref="AR16:AS47" si="6">IF(O16=0,"",ROW())</f>
        <v/>
      </c>
      <c r="AS16" s="112" t="str">
        <f t="shared" si="6"/>
        <v/>
      </c>
      <c r="AT16" s="4" t="str">
        <f t="shared" ref="AT16:AT79" si="7">IF(C16="","",C16&amp;IF(B17="","",","))</f>
        <v>IDNO,</v>
      </c>
      <c r="AV16" s="25" t="str">
        <f t="shared" ref="AV16:AV35" si="8">IF(G16="","",+"          ["&amp;TRIM(G16)&amp;"] ["&amp;TRIM(I16)&amp;"]"&amp;IF(H16="","","("&amp;H16&amp;")")&amp;" "&amp;TRIM(J16)&amp;IF(G17="","",","))</f>
        <v xml:space="preserve">          [IDNO] [varchar](10) NOT NULL,</v>
      </c>
      <c r="AW16" s="25"/>
      <c r="AY16" s="102" t="str">
        <f t="shared" ref="AY16:AY79" si="9">IF(G16="",IF(OR(AY15=");",AY15=""),"",");"),+"          "&amp;TRIM(G16)&amp;" "&amp;UPPER(TRIM(I16))&amp;IF(H16="",""," ("&amp;H16&amp;")")&amp;" "&amp;IF(TRIM(J16)="NOT NULL","PRIMARY KEY UNIQUE NOT NULL",TRIM(J16))&amp;IF(G17="","",","))</f>
        <v xml:space="preserve">          IDNO VARCHAR (10) PRIMARY KEY UNIQUE NOT NULL,</v>
      </c>
    </row>
    <row r="17" spans="2:51" ht="12.75">
      <c r="B17" s="18">
        <f>IF(C17=0,"",+B16+1)</f>
        <v>2</v>
      </c>
      <c r="C17" s="4" t="s">
        <v>3930</v>
      </c>
      <c r="D17" s="4">
        <v>300</v>
      </c>
      <c r="E17" s="4" t="s">
        <v>11</v>
      </c>
      <c r="G17" s="4" t="str">
        <f t="shared" si="0"/>
        <v>TaskName</v>
      </c>
      <c r="H17" s="97">
        <f t="shared" si="1"/>
        <v>300</v>
      </c>
      <c r="I17" s="4" t="str">
        <f t="shared" si="2"/>
        <v>varchar</v>
      </c>
      <c r="J17" s="4" t="str">
        <f t="shared" si="3"/>
        <v xml:space="preserve"> NULL</v>
      </c>
      <c r="K17" s="114" t="s">
        <v>3932</v>
      </c>
      <c r="L17" s="4"/>
      <c r="M17" s="68">
        <v>2</v>
      </c>
      <c r="N17" s="70"/>
      <c r="O17" s="24"/>
      <c r="P17" s="24"/>
      <c r="Q17" s="98">
        <f t="shared" si="4"/>
        <v>17</v>
      </c>
      <c r="R17" s="124"/>
      <c r="S17" s="114" t="str">
        <f t="shared" ref="S17:S80" si="10">IF(K17=0,"",K17)</f>
        <v>Task Name</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TaskName,</v>
      </c>
      <c r="AV17" s="25" t="str">
        <f t="shared" si="8"/>
        <v xml:space="preserve">          [TaskName] [varchar](300) NULL,</v>
      </c>
      <c r="AW17" s="25"/>
      <c r="AY17" s="102" t="str">
        <f t="shared" si="9"/>
        <v xml:space="preserve">          TaskName VARCHAR (300) NULL,</v>
      </c>
    </row>
    <row r="18" spans="2:51" ht="12.75">
      <c r="B18" s="18">
        <f t="shared" ref="B18:B81" si="11">IF(C18=0,"",+B17+1)</f>
        <v>3</v>
      </c>
      <c r="C18" s="4" t="s">
        <v>3931</v>
      </c>
      <c r="D18" s="4">
        <v>1000</v>
      </c>
      <c r="E18" s="4" t="s">
        <v>11</v>
      </c>
      <c r="G18" s="4" t="str">
        <f t="shared" si="0"/>
        <v>TaskProgram</v>
      </c>
      <c r="H18" s="97">
        <f t="shared" si="1"/>
        <v>1000</v>
      </c>
      <c r="I18" s="4" t="str">
        <f t="shared" si="2"/>
        <v>varchar</v>
      </c>
      <c r="J18" s="4" t="str">
        <f t="shared" si="3"/>
        <v xml:space="preserve"> NULL</v>
      </c>
      <c r="K18" s="114" t="s">
        <v>3933</v>
      </c>
      <c r="L18" s="4"/>
      <c r="M18" s="68">
        <v>3</v>
      </c>
      <c r="N18" s="70"/>
      <c r="O18" s="24"/>
      <c r="P18" s="24"/>
      <c r="Q18" s="98">
        <f t="shared" si="4"/>
        <v>18</v>
      </c>
      <c r="R18" s="124"/>
      <c r="S18" s="114" t="str">
        <f t="shared" si="10"/>
        <v>Task Program</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TaskProgram,</v>
      </c>
      <c r="AV18" s="25" t="str">
        <f t="shared" si="8"/>
        <v xml:space="preserve">          [TaskProgram] [varchar](1000) NULL,</v>
      </c>
      <c r="AW18" s="25"/>
      <c r="AY18" s="102" t="str">
        <f t="shared" si="9"/>
        <v xml:space="preserve">          TaskProgram VARCHAR (1000) NULL,</v>
      </c>
    </row>
    <row r="19" spans="2:51" ht="12.75">
      <c r="B19" s="18">
        <f t="shared" si="11"/>
        <v>4</v>
      </c>
      <c r="C19" s="4" t="s">
        <v>3934</v>
      </c>
      <c r="D19" s="4">
        <v>100</v>
      </c>
      <c r="E19" s="4" t="s">
        <v>11</v>
      </c>
      <c r="G19" s="4" t="str">
        <f t="shared" si="0"/>
        <v>TaskGroup</v>
      </c>
      <c r="H19" s="97">
        <f t="shared" si="1"/>
        <v>100</v>
      </c>
      <c r="I19" s="4" t="str">
        <f t="shared" si="2"/>
        <v>varchar</v>
      </c>
      <c r="J19" s="4" t="str">
        <f t="shared" si="3"/>
        <v xml:space="preserve"> NULL</v>
      </c>
      <c r="K19" s="114" t="s">
        <v>3937</v>
      </c>
      <c r="L19" s="4"/>
      <c r="M19" s="68">
        <v>4</v>
      </c>
      <c r="N19" s="70"/>
      <c r="O19" s="24"/>
      <c r="P19" s="24"/>
      <c r="Q19" s="98">
        <f t="shared" si="4"/>
        <v>19</v>
      </c>
      <c r="R19" s="124"/>
      <c r="S19" s="114" t="str">
        <f t="shared" si="10"/>
        <v>Task Group</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t="s">
        <v>763</v>
      </c>
      <c r="AN19" s="255"/>
      <c r="AO19" s="255"/>
      <c r="AP19" s="112"/>
      <c r="AQ19" s="112"/>
      <c r="AR19" s="112" t="str">
        <f t="shared" si="6"/>
        <v/>
      </c>
      <c r="AS19" s="112" t="str">
        <f t="shared" si="6"/>
        <v/>
      </c>
      <c r="AT19" s="4" t="str">
        <f t="shared" si="7"/>
        <v>TaskGroup</v>
      </c>
      <c r="AV19" s="25" t="str">
        <f t="shared" si="8"/>
        <v xml:space="preserve">          [TaskGroup] [varchar](100) NULL</v>
      </c>
      <c r="AW19" s="25"/>
      <c r="AY19" s="102" t="str">
        <f t="shared" si="9"/>
        <v xml:space="preserve">          TaskGroup VARCHAR (100) NULL</v>
      </c>
    </row>
    <row r="20" spans="2:51" ht="12.75">
      <c r="B20" s="18" t="str">
        <f t="shared" si="11"/>
        <v/>
      </c>
      <c r="C20" s="4"/>
      <c r="D20" s="4"/>
      <c r="E20" s="4"/>
      <c r="G20" s="4" t="str">
        <f t="shared" si="0"/>
        <v/>
      </c>
      <c r="H20" s="97" t="str">
        <f t="shared" si="1"/>
        <v/>
      </c>
      <c r="I20" s="4" t="str">
        <f t="shared" si="2"/>
        <v/>
      </c>
      <c r="J20" s="4" t="str">
        <f t="shared" si="3"/>
        <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
      </c>
      <c r="AV20" s="25" t="str">
        <f t="shared" si="8"/>
        <v/>
      </c>
      <c r="AW20" s="25"/>
      <c r="AY20" s="102" t="str">
        <f t="shared" si="9"/>
        <v>);</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11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11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11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11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11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11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11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11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11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11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11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11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11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11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11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11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11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11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11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11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11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11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11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11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11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11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11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11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11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11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11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11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11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11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11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11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11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11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11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11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11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11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11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11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11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11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11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11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11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11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11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11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11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11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11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11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11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ByIDNO_771</v>
      </c>
      <c r="E118" s="7"/>
      <c r="S118" s="219" t="s">
        <v>747</v>
      </c>
      <c r="AV118" s="25" t="str">
        <f>+" CONSTRAINT ["&amp;D118&amp;"] PRIMARY KEY NONCLUSTERED "</f>
        <v xml:space="preserve"> CONSTRAINT [ByIDNO_771] PRIMARY KEY NONCLUSTERED </v>
      </c>
      <c r="AW118" s="26"/>
    </row>
    <row r="119" spans="2:51">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18" t="str">
        <f ca="1">UPPER(RIGHT(T2,1)&amp;V3&amp;MID(T2,2,1)&amp;V3&amp;MID(T2,5,1)&amp;LEFT(T2,1)&amp;C7)</f>
        <v>LACT771</v>
      </c>
      <c r="T120" s="218" t="str">
        <f>+C8</f>
        <v>TaskControl</v>
      </c>
      <c r="U120" s="218" t="str">
        <f>+D120</f>
        <v>IDNO</v>
      </c>
      <c r="V120" s="182" t="str">
        <f>+C10</f>
        <v>19ae62cd-3de9-423d-ade7-43a335cf5def</v>
      </c>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3935</v>
      </c>
      <c r="T124" s="182" t="s">
        <v>3936</v>
      </c>
      <c r="U124" s="182" t="str">
        <f>+E8</f>
        <v>Task Control (Workflow Concept Not Done) - Excluded</v>
      </c>
      <c r="V124" s="182"/>
      <c r="W124" s="182" t="s">
        <v>3929</v>
      </c>
      <c r="X124" s="182" t="str">
        <f ca="1">"./"&amp;V2</f>
        <v>./LACT771.html</v>
      </c>
      <c r="Y124" s="182" t="str">
        <f ca="1">+S120</f>
        <v>LACT771</v>
      </c>
      <c r="Z124" s="218" t="s">
        <v>4464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"19ae62cd-3de9-423d-ade7-43a335cf5def",</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"TaskControl",</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"Task Control (Workflow Concept Not Done) - Excluded",</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"IDNO,TaskName,TaskProgram,TaskGroup",</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["IDNO"],</v>
      </c>
      <c r="C137" s="102"/>
      <c r="D137" s="102"/>
      <c r="E137" s="102"/>
      <c r="F137" s="102"/>
      <c r="G137" s="102"/>
      <c r="H137" s="102"/>
      <c r="I137" s="102"/>
      <c r="J137" s="102"/>
      <c r="K137" s="102"/>
      <c r="L137" s="102"/>
      <c r="M137" s="102"/>
    </row>
    <row r="138" spans="2:49">
      <c r="B138" s="211" t="str">
        <f>REPT(" ",6)&amp;CHAR(34)&amp;"QueryStr"&amp;CHAR(34)&amp;": "&amp;G120</f>
        <v xml:space="preserve">      "QueryStr": "IDNO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8C78F2BB-119E-4758-82A6-77308487DD73}">
      <formula1>aEditorType</formula1>
    </dataValidation>
    <dataValidation type="list" showInputMessage="1" showErrorMessage="1" sqref="V16:V115" xr:uid="{B3AEB0C6-00B2-4B4C-B211-DB93141DBEE8}">
      <formula1>aFormat</formula1>
    </dataValidation>
    <dataValidation type="list" showInputMessage="1" showErrorMessage="1" sqref="U16:U115" xr:uid="{D0DCA57B-393E-494E-8AD5-C55850C834B7}">
      <formula1>aDataType</formula1>
    </dataValidation>
    <dataValidation type="list" showInputMessage="1" showErrorMessage="1" sqref="W16:X115 X2 V6:V7 AL11:AL12 T7 X6" xr:uid="{DB536924-3D0B-434E-91EB-BD2837ED49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E507529-3A1C-4135-A255-E0D07D1A77CE}">
          <x14:formula1>
            <xm:f>Variables!$G$17:$G$22</xm:f>
          </x14:formula1>
          <xm:sqref>T8:T10</xm:sqref>
        </x14:dataValidation>
        <x14:dataValidation type="list" allowBlank="1" showInputMessage="1" showErrorMessage="1" xr:uid="{3A44DCDA-A8E4-46D2-815D-97B5A772E0D1}">
          <x14:formula1>
            <xm:f>Variables!$G$12:$G$14</xm:f>
          </x14:formula1>
          <xm:sqref>AA16:AA115</xm:sqref>
        </x14:dataValidation>
        <x14:dataValidation type="list" allowBlank="1" showInputMessage="1" showErrorMessage="1" xr:uid="{006ABF18-8615-4D36-8716-0513A69B60FD}">
          <x14:formula1>
            <xm:f>Variables!$G$6:$G$8</xm:f>
          </x14:formula1>
          <xm:sqref>T5</xm:sqref>
        </x14:dataValidation>
        <x14:dataValidation type="list" allowBlank="1" showInputMessage="1" showErrorMessage="1" xr:uid="{E67F86A8-DC73-4C44-8C09-547FAD1581AB}">
          <x14:formula1>
            <xm:f>Variables!$I$28:$I$35</xm:f>
          </x14:formula1>
          <xm:sqref>T6</xm:sqref>
        </x14:dataValidation>
        <x14:dataValidation type="list" allowBlank="1" showInputMessage="1" showErrorMessage="1" xr:uid="{DD43DCC1-6E0E-43DD-92DE-13FF0668DC00}">
          <x14:formula1>
            <xm:f>Variables!$E$17:$E$22</xm:f>
          </x14:formula1>
          <xm:sqref>C6</xm:sqref>
        </x14:dataValidation>
        <x14:dataValidation type="list" allowBlank="1" showInputMessage="1" showErrorMessage="1" xr:uid="{628C7704-092E-4A5F-9625-D6296B97FD14}">
          <x14:formula1>
            <xm:f>Variables!$B$22:$B$25</xm:f>
          </x14:formula1>
          <xm:sqref>E6</xm:sqref>
        </x14:dataValidation>
        <x14:dataValidation type="list" allowBlank="1" showInputMessage="1" showErrorMessage="1" xr:uid="{DC9C7360-78D3-4F24-A525-E745800AC54D}">
          <x14:formula1>
            <xm:f>Variables!G$38:G$45</xm:f>
          </x14:formula1>
          <xm:sqref>X5</xm:sqref>
        </x14:dataValidation>
        <x14:dataValidation type="list" allowBlank="1" showInputMessage="1" showErrorMessage="1" xr:uid="{E1FC36A8-3867-48F5-9235-595C97C79F20}">
          <x14:formula1>
            <xm:f>Variables!E$28:E$34</xm:f>
          </x14:formula1>
          <xm:sqref>AM16:AM115</xm:sqref>
        </x14:dataValidation>
        <x14:dataValidation type="list" allowBlank="1" showInputMessage="1" showErrorMessage="1" xr:uid="{D1F5E829-D7A8-4C15-82CA-4BD419F60938}">
          <x14:formula1>
            <xm:f>Variables!E$28:E$34</xm:f>
          </x14:formula1>
          <xm:sqref>AJ16:AJ115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0D91-C786-475A-8A1E-115A10CDF813}">
  <sheetPr codeName="Sheet41">
    <tabColor rgb="FFFFFF00"/>
  </sheetPr>
  <dimension ref="B1:AY174"/>
  <sheetViews>
    <sheetView showGridLines="0" workbookViewId="0">
      <pane xSplit="6" ySplit="15" topLeftCell="M111" activePane="bottomRight" state="frozen"/>
      <selection pane="topRight" activeCell="G1" sqref="G1"/>
      <selection pane="bottomLeft" activeCell="A16" sqref="A16"/>
      <selection pane="bottomRight" activeCell="Z133" sqref="Z133"/>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HospitalList</v>
      </c>
      <c r="U2" s="197" t="s">
        <v>718</v>
      </c>
      <c r="V2" s="183" t="str">
        <f ca="1">UPPER(RIGHT(T2,1)&amp;V3&amp;MID(T2,2,1)&amp;V3&amp;MID(T2,5,1)&amp;LEFT(T2,1)&amp;C7)&amp;".html"</f>
        <v>TOIH8010.html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"Hospital Name List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8010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3938</v>
      </c>
      <c r="D8" s="167" t="s">
        <v>702</v>
      </c>
      <c r="E8" s="15" t="s">
        <v>4518</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3940</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ID,HOSPITAL,ADDRESS,TEL,DISTRICT,PROVINCE,NOTE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http://wikran-w10:8081/pythonLT/A75FCC75-8FB6-4460-B3F6-7070B4437930/f3d4b42c-812a-487b-b2a4-dc3aa7d71c4a/all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7</v>
      </c>
      <c r="D14" s="3" t="s">
        <v>412</v>
      </c>
      <c r="E14" s="3">
        <f>+C14+15</f>
        <v>22</v>
      </c>
      <c r="G14" s="14" t="s">
        <v>22</v>
      </c>
      <c r="H14" s="107" t="str">
        <f>IF(IFERROR(FIND("varchar",E22),0)&gt;0,IF(D22&gt;8000,"max",D22),"")</f>
        <v>max</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[dbo].[HospitalList](</v>
      </c>
      <c r="AW15" s="25"/>
      <c r="AY15" s="102" t="str">
        <f>+"CREATE TABLE "&amp;TRIM(C8)&amp;" ("</f>
        <v>CREATE TABLE HospitalList (</v>
      </c>
    </row>
    <row r="16" spans="2:51" ht="12.75">
      <c r="B16" s="18">
        <f>IF(C16=0,"",1)</f>
        <v>1</v>
      </c>
      <c r="C16" s="4" t="s">
        <v>310</v>
      </c>
      <c r="D16" s="4">
        <v>15</v>
      </c>
      <c r="E16" s="4" t="s">
        <v>11</v>
      </c>
      <c r="G16" s="4" t="str">
        <f t="shared" ref="G16:G32" si="0">SUBSTITUTE(SUBSTITUTE(SUBSTITUTE(SUBSTITUTE(SUBSTITUTE(SUBSTITUTE(SUBSTITUTE(SUBSTITUTE(SUBSTITUTE(C16," ",""),".",""),"#","No"),"%",""),"(",""),"*",""),"-",""),"/",""),")","")</f>
        <v>ID</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13</v>
      </c>
      <c r="L16" s="4"/>
      <c r="M16" s="68">
        <v>1</v>
      </c>
      <c r="N16" s="70"/>
      <c r="O16" s="24"/>
      <c r="P16" s="24"/>
      <c r="Q16" s="98">
        <f t="shared" ref="Q16:Q45" si="4">IF(M16=0,"",ROW())</f>
        <v>16</v>
      </c>
      <c r="R16" s="124"/>
      <c r="S16" s="114" t="str">
        <f>IF(K16=0,"",K16)</f>
        <v>NO</v>
      </c>
      <c r="T16" s="121"/>
      <c r="U16" s="119"/>
      <c r="V16" s="400"/>
      <c r="W16" s="115"/>
      <c r="X16" s="115" t="s">
        <v>334</v>
      </c>
      <c r="Y16" s="121"/>
      <c r="Z16" s="114" t="str">
        <f t="shared" ref="Z16:Z23" si="5">IF(M16&lt;9000,"","false")</f>
        <v/>
      </c>
      <c r="AA16" s="114" t="str">
        <f>IF($C$120=B16,"asc","")</f>
        <v>asc</v>
      </c>
      <c r="AB16" s="182"/>
      <c r="AC16" s="255"/>
      <c r="AD16" s="255"/>
      <c r="AE16" s="255"/>
      <c r="AF16" s="255"/>
      <c r="AG16" s="255"/>
      <c r="AH16" s="255"/>
      <c r="AI16" s="255"/>
      <c r="AJ16" s="255" t="s">
        <v>763</v>
      </c>
      <c r="AK16" s="255"/>
      <c r="AL16" s="255"/>
      <c r="AM16" s="255"/>
      <c r="AN16" s="255"/>
      <c r="AO16" s="255"/>
      <c r="AP16" s="112"/>
      <c r="AQ16" s="112"/>
      <c r="AR16" s="112" t="str">
        <f t="shared" ref="AR16:AS47" si="6">IF(O16=0,"",ROW())</f>
        <v/>
      </c>
      <c r="AS16" s="112" t="str">
        <f t="shared" si="6"/>
        <v/>
      </c>
      <c r="AT16" s="4" t="str">
        <f t="shared" ref="AT16:AT79" si="7">IF(C16="","",C16&amp;IF(B17="","",","))</f>
        <v>ID,</v>
      </c>
      <c r="AV16" s="25" t="str">
        <f t="shared" ref="AV16:AV35" si="8">IF(G16="","",+"          ["&amp;TRIM(G16)&amp;"] ["&amp;TRIM(I16)&amp;"]"&amp;IF(H16="","","("&amp;H16&amp;")")&amp;" "&amp;TRIM(J16)&amp;IF(G17="","",","))</f>
        <v xml:space="preserve">          [ID] [varchar](15) NOT NULL,</v>
      </c>
      <c r="AW16" s="25"/>
      <c r="AY16" s="102" t="str">
        <f t="shared" ref="AY16:AY79" si="9">IF(G16="",IF(OR(AY15=");",AY15=""),"",");"),+"          "&amp;TRIM(G16)&amp;" "&amp;UPPER(TRIM(I16))&amp;IF(H16="",""," ("&amp;H16&amp;")")&amp;" "&amp;IF(TRIM(J16)="NOT NULL","PRIMARY KEY UNIQUE NOT NULL",TRIM(J16))&amp;IF(G17="","",","))</f>
        <v xml:space="preserve">          ID VARCHAR (15) PRIMARY KEY UNIQUE NOT NULL,</v>
      </c>
    </row>
    <row r="17" spans="2:51" ht="12.75">
      <c r="B17" s="18">
        <f>IF(C17=0,"",+B16+1)</f>
        <v>2</v>
      </c>
      <c r="C17" s="4" t="s">
        <v>1860</v>
      </c>
      <c r="D17" s="4">
        <v>200</v>
      </c>
      <c r="E17" s="4" t="s">
        <v>11</v>
      </c>
      <c r="G17" s="4" t="str">
        <f t="shared" si="0"/>
        <v>HOSPITAL</v>
      </c>
      <c r="H17" s="97">
        <f t="shared" si="1"/>
        <v>200</v>
      </c>
      <c r="I17" s="4" t="str">
        <f t="shared" si="2"/>
        <v>varchar</v>
      </c>
      <c r="J17" s="4" t="str">
        <f t="shared" si="3"/>
        <v xml:space="preserve"> NULL</v>
      </c>
      <c r="K17" s="114" t="s">
        <v>3941</v>
      </c>
      <c r="L17" s="4"/>
      <c r="M17" s="68">
        <v>2</v>
      </c>
      <c r="N17" s="70"/>
      <c r="O17" s="24"/>
      <c r="P17" s="24"/>
      <c r="Q17" s="98">
        <f t="shared" si="4"/>
        <v>17</v>
      </c>
      <c r="R17" s="124"/>
      <c r="S17" s="114" t="str">
        <f t="shared" ref="S17:S80" si="10">IF(K17=0,"",K17)</f>
        <v>Hospital Name</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t="s">
        <v>763</v>
      </c>
      <c r="AN17" s="255"/>
      <c r="AO17" s="255"/>
      <c r="AP17" s="112"/>
      <c r="AQ17" s="112"/>
      <c r="AR17" s="112" t="str">
        <f t="shared" si="6"/>
        <v/>
      </c>
      <c r="AS17" s="112" t="str">
        <f t="shared" si="6"/>
        <v/>
      </c>
      <c r="AT17" s="4" t="str">
        <f t="shared" si="7"/>
        <v>HOSPITAL,</v>
      </c>
      <c r="AV17" s="25" t="str">
        <f t="shared" si="8"/>
        <v xml:space="preserve">          [HOSPITAL] [varchar](200) NULL,</v>
      </c>
      <c r="AW17" s="25"/>
      <c r="AY17" s="102" t="str">
        <f t="shared" si="9"/>
        <v xml:space="preserve">          HOSPITAL VARCHAR (200) NULL,</v>
      </c>
    </row>
    <row r="18" spans="2:51" ht="12.75">
      <c r="B18" s="18">
        <f t="shared" ref="B18:B81" si="11">IF(C18=0,"",+B17+1)</f>
        <v>3</v>
      </c>
      <c r="C18" s="4" t="s">
        <v>1861</v>
      </c>
      <c r="D18" s="4">
        <v>500</v>
      </c>
      <c r="E18" s="4" t="s">
        <v>11</v>
      </c>
      <c r="G18" s="4" t="str">
        <f t="shared" si="0"/>
        <v>ADDRESS</v>
      </c>
      <c r="H18" s="97">
        <f t="shared" si="1"/>
        <v>500</v>
      </c>
      <c r="I18" s="4" t="str">
        <f t="shared" si="2"/>
        <v>varchar</v>
      </c>
      <c r="J18" s="4" t="str">
        <f t="shared" si="3"/>
        <v xml:space="preserve"> NULL</v>
      </c>
      <c r="K18" s="114" t="s">
        <v>3942</v>
      </c>
      <c r="L18" s="4"/>
      <c r="M18" s="68">
        <v>3</v>
      </c>
      <c r="N18" s="70"/>
      <c r="O18" s="24"/>
      <c r="P18" s="24"/>
      <c r="Q18" s="98">
        <f t="shared" si="4"/>
        <v>18</v>
      </c>
      <c r="R18" s="124"/>
      <c r="S18" s="114" t="str">
        <f t="shared" si="10"/>
        <v>Address</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ADDRESS,</v>
      </c>
      <c r="AV18" s="25" t="str">
        <f t="shared" si="8"/>
        <v xml:space="preserve">          [ADDRESS] [varchar](500) NULL,</v>
      </c>
      <c r="AW18" s="25"/>
      <c r="AY18" s="102" t="str">
        <f t="shared" si="9"/>
        <v xml:space="preserve">          ADDRESS VARCHAR (500) NULL,</v>
      </c>
    </row>
    <row r="19" spans="2:51" ht="12.75">
      <c r="B19" s="18">
        <f t="shared" si="11"/>
        <v>4</v>
      </c>
      <c r="C19" s="4" t="s">
        <v>1862</v>
      </c>
      <c r="D19" s="4">
        <v>100</v>
      </c>
      <c r="E19" s="4" t="s">
        <v>11</v>
      </c>
      <c r="G19" s="4" t="str">
        <f t="shared" si="0"/>
        <v>TEL</v>
      </c>
      <c r="H19" s="97">
        <f t="shared" si="1"/>
        <v>100</v>
      </c>
      <c r="I19" s="4" t="str">
        <f t="shared" si="2"/>
        <v>varchar</v>
      </c>
      <c r="J19" s="4" t="str">
        <f t="shared" si="3"/>
        <v xml:space="preserve"> NULL</v>
      </c>
      <c r="K19" s="114" t="s">
        <v>3943</v>
      </c>
      <c r="L19" s="4"/>
      <c r="M19" s="68">
        <v>4</v>
      </c>
      <c r="N19" s="70"/>
      <c r="O19" s="24"/>
      <c r="P19" s="24"/>
      <c r="Q19" s="98">
        <f t="shared" si="4"/>
        <v>19</v>
      </c>
      <c r="R19" s="124"/>
      <c r="S19" s="114" t="str">
        <f t="shared" si="10"/>
        <v>Tel</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TEL,</v>
      </c>
      <c r="AV19" s="25" t="str">
        <f t="shared" si="8"/>
        <v xml:space="preserve">          [TEL] [varchar](100) NULL,</v>
      </c>
      <c r="AW19" s="25"/>
      <c r="AY19" s="102" t="str">
        <f t="shared" si="9"/>
        <v xml:space="preserve">          TEL VARCHAR (100) NULL,</v>
      </c>
    </row>
    <row r="20" spans="2:51" ht="12.75">
      <c r="B20" s="18">
        <f t="shared" si="11"/>
        <v>5</v>
      </c>
      <c r="C20" s="4" t="s">
        <v>1863</v>
      </c>
      <c r="D20" s="4">
        <v>150</v>
      </c>
      <c r="E20" s="4" t="s">
        <v>11</v>
      </c>
      <c r="G20" s="4" t="str">
        <f t="shared" si="0"/>
        <v>DISTRICT</v>
      </c>
      <c r="H20" s="97">
        <f t="shared" si="1"/>
        <v>150</v>
      </c>
      <c r="I20" s="4" t="str">
        <f t="shared" si="2"/>
        <v>varchar</v>
      </c>
      <c r="J20" s="4" t="str">
        <f t="shared" si="3"/>
        <v xml:space="preserve"> NULL</v>
      </c>
      <c r="K20" s="114" t="s">
        <v>3944</v>
      </c>
      <c r="L20" s="4"/>
      <c r="M20" s="68">
        <v>5</v>
      </c>
      <c r="N20" s="70"/>
      <c r="O20" s="24"/>
      <c r="P20" s="24"/>
      <c r="Q20" s="98">
        <f t="shared" si="4"/>
        <v>20</v>
      </c>
      <c r="R20" s="124"/>
      <c r="S20" s="114" t="str">
        <f t="shared" si="10"/>
        <v>District</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DISTRICT,</v>
      </c>
      <c r="AV20" s="25" t="str">
        <f t="shared" si="8"/>
        <v xml:space="preserve">          [DISTRICT] [varchar](150) NULL,</v>
      </c>
      <c r="AW20" s="25"/>
      <c r="AY20" s="102" t="str">
        <f t="shared" si="9"/>
        <v xml:space="preserve">          DISTRICT VARCHAR (150) NULL,</v>
      </c>
    </row>
    <row r="21" spans="2:51" ht="12.75">
      <c r="B21" s="18">
        <f t="shared" si="11"/>
        <v>6</v>
      </c>
      <c r="C21" s="4" t="s">
        <v>1864</v>
      </c>
      <c r="D21" s="4">
        <v>150</v>
      </c>
      <c r="E21" s="4" t="s">
        <v>11</v>
      </c>
      <c r="G21" s="4" t="str">
        <f t="shared" si="0"/>
        <v>PROVINCE</v>
      </c>
      <c r="H21" s="97">
        <f t="shared" si="1"/>
        <v>150</v>
      </c>
      <c r="I21" s="4" t="str">
        <f t="shared" si="2"/>
        <v>varchar</v>
      </c>
      <c r="J21" s="4" t="str">
        <f t="shared" si="3"/>
        <v xml:space="preserve"> NULL</v>
      </c>
      <c r="K21" s="114" t="s">
        <v>3945</v>
      </c>
      <c r="L21" s="4"/>
      <c r="M21" s="68">
        <v>6</v>
      </c>
      <c r="N21" s="70"/>
      <c r="O21" s="24"/>
      <c r="P21" s="24"/>
      <c r="Q21" s="98">
        <f t="shared" si="4"/>
        <v>21</v>
      </c>
      <c r="R21" s="124"/>
      <c r="S21" s="114" t="str">
        <f t="shared" si="10"/>
        <v>Province</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PROVINCE,</v>
      </c>
      <c r="AV21" s="25" t="str">
        <f t="shared" si="8"/>
        <v xml:space="preserve">          [PROVINCE] [varchar](150) NULL,</v>
      </c>
      <c r="AW21" s="25"/>
      <c r="AY21" s="102" t="str">
        <f t="shared" si="9"/>
        <v xml:space="preserve">          PROVINCE VARCHAR (150) NULL,</v>
      </c>
    </row>
    <row r="22" spans="2:51" ht="12.75">
      <c r="B22" s="18">
        <f t="shared" si="11"/>
        <v>7</v>
      </c>
      <c r="C22" s="4" t="s">
        <v>1137</v>
      </c>
      <c r="D22" s="4">
        <v>9000</v>
      </c>
      <c r="E22" s="4" t="s">
        <v>11</v>
      </c>
      <c r="G22" s="4" t="str">
        <f t="shared" si="0"/>
        <v>NOTE</v>
      </c>
      <c r="H22" s="97" t="str">
        <f>IF(IFERROR(FIND("varchar",E22),0)&gt;0,IF(D22&gt;8000,"max",D22),"")</f>
        <v>max</v>
      </c>
      <c r="I22" s="4" t="str">
        <f t="shared" si="2"/>
        <v>varchar</v>
      </c>
      <c r="J22" s="4" t="str">
        <f t="shared" si="3"/>
        <v xml:space="preserve"> NULL</v>
      </c>
      <c r="K22" s="114" t="s">
        <v>826</v>
      </c>
      <c r="L22" s="4"/>
      <c r="M22" s="68">
        <v>9001</v>
      </c>
      <c r="N22" s="70"/>
      <c r="O22" s="24"/>
      <c r="P22" s="24"/>
      <c r="Q22" s="98">
        <f t="shared" si="4"/>
        <v>22</v>
      </c>
      <c r="R22" s="124"/>
      <c r="S22" s="114" t="str">
        <f t="shared" si="10"/>
        <v>Note</v>
      </c>
      <c r="T22" s="121"/>
      <c r="U22" s="119"/>
      <c r="V22" s="400"/>
      <c r="W22" s="115"/>
      <c r="X22" s="115"/>
      <c r="Y22" s="121"/>
      <c r="Z22" s="114" t="str">
        <f t="shared" si="5"/>
        <v>false</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NOTE</v>
      </c>
      <c r="AV22" s="25" t="str">
        <f t="shared" si="8"/>
        <v xml:space="preserve">          [NOTE] [varchar](max) NULL</v>
      </c>
      <c r="AW22" s="25"/>
      <c r="AY22" s="102" t="str">
        <f t="shared" si="9"/>
        <v xml:space="preserve">          NOTE VARCHAR (max) NULL</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v>
      </c>
      <c r="D118" s="21" t="str">
        <f>SUBSTITUTE(SUBSTITUTE(SUBSTITUTE(SUBSTITUTE(SUBSTITUTE(SUBSTITUTE(SUBSTITUTE(C118," ",""),".",""),"&amp;",""),"(",""),")",""),",",""),"/","")&amp;"_"&amp;TRIM(TEXT(C7,"###"))</f>
        <v>ByID_8010</v>
      </c>
      <c r="E118" s="7"/>
      <c r="S118" s="219" t="s">
        <v>747</v>
      </c>
      <c r="AV118" s="25" t="str">
        <f>+" CONSTRAINT ["&amp;D118&amp;"] PRIMARY KEY NONCLUSTERED "</f>
        <v xml:space="preserve"> CONSTRAINT [ByID_8010]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ID</v>
      </c>
      <c r="E120" s="9" t="s">
        <v>5</v>
      </c>
      <c r="G120" s="4" t="str">
        <f>CHAR(34)&amp;D120&amp;" LIKE "&amp;H120&amp;"%{0}%"&amp;H120&amp;CHAR(34)&amp;","</f>
        <v>"ID LIKE '%{0}%'",</v>
      </c>
      <c r="H120" s="3" t="str">
        <f>IF(IFERROR(INDEX($I$16:$I$115,C120),"")="varchar","'","")</f>
        <v>'</v>
      </c>
      <c r="S120" s="218" t="str">
        <f ca="1">UPPER(RIGHT(T2,1)&amp;V3&amp;MID(T2,2,1)&amp;V3&amp;MID(T2,5,1)&amp;LEFT(T2,1)&amp;C7)</f>
        <v>TOIH8010</v>
      </c>
      <c r="T120" s="218" t="str">
        <f>+C8</f>
        <v>HospitalList</v>
      </c>
      <c r="U120" s="442" t="str">
        <f>+D120</f>
        <v>ID</v>
      </c>
      <c r="V120" s="443" t="str">
        <f>+C10</f>
        <v>f3d4b42c-812a-487b-b2a4-dc3aa7d71c4a</v>
      </c>
      <c r="W120" s="444"/>
      <c r="AV120" s="25" t="str">
        <f t="shared" ref="AV120:AV126" si="36">+IF(D120="","","          ["&amp;D120&amp;"] "&amp;IF(TRIM(E120)="Ascending","ASC","DES")&amp;IF(D121="","",","))</f>
        <v xml:space="preserve">          [ID]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3946</v>
      </c>
      <c r="T124" s="182" t="s">
        <v>3947</v>
      </c>
      <c r="U124" s="182" t="str">
        <f>+E8</f>
        <v>Hospital Name List</v>
      </c>
      <c r="V124" s="182"/>
      <c r="W124" s="182" t="s">
        <v>3939</v>
      </c>
      <c r="X124" s="182" t="str">
        <f ca="1">"./"&amp;V2</f>
        <v>./TOIH8010.html</v>
      </c>
      <c r="Y124" s="182" t="str">
        <f ca="1">+S120</f>
        <v>TOIH8010</v>
      </c>
      <c r="Z124" s="218" t="s">
        <v>4464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"f3d4b42c-812a-487b-b2a4-dc3aa7d71c4a",</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"HospitalList",</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"Hospital Name List",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"ID,HOSPITAL,ADDRESS,TEL,DISTRICT,PROVINCE,NOTE",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v>
      </c>
      <c r="C137" s="102"/>
      <c r="D137" s="102"/>
      <c r="E137" s="102"/>
      <c r="F137" s="102"/>
      <c r="G137" s="102"/>
      <c r="H137" s="102"/>
      <c r="I137" s="102"/>
      <c r="J137" s="102"/>
      <c r="K137" s="102"/>
      <c r="L137" s="102"/>
      <c r="M137" s="102"/>
    </row>
    <row r="138" spans="2:49">
      <c r="B138" s="211" t="str">
        <f>REPT(" ",6)&amp;CHAR(34)&amp;"QueryStr"&amp;CHAR(34)&amp;": "&amp;G120</f>
        <v xml:space="preserve">      "QueryStr": "ID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28920480-BE04-4815-BFAF-F31CF8C03466}">
      <formula1>aEditorType</formula1>
    </dataValidation>
    <dataValidation type="list" showInputMessage="1" showErrorMessage="1" sqref="V16:V115" xr:uid="{5C07A40B-6C53-493F-8758-763B827DF518}">
      <formula1>aFormat</formula1>
    </dataValidation>
    <dataValidation type="list" showInputMessage="1" showErrorMessage="1" sqref="U16:U115" xr:uid="{F7BA209A-B093-43FC-83E3-E8AF83C5D1AD}">
      <formula1>aDataType</formula1>
    </dataValidation>
    <dataValidation type="list" showInputMessage="1" showErrorMessage="1" sqref="W16:X115 X2 V6:V7 AL11:AL12 T7 X6" xr:uid="{C686CC8C-3C69-4240-84D2-C1AD54AC73E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94B92A3C-CDAD-47EB-BD0B-DA77E83B179D}">
          <x14:formula1>
            <xm:f>Variables!$G$17:$G$22</xm:f>
          </x14:formula1>
          <xm:sqref>T8:T10</xm:sqref>
        </x14:dataValidation>
        <x14:dataValidation type="list" allowBlank="1" showInputMessage="1" showErrorMessage="1" xr:uid="{165E5923-CDBC-4340-A323-AB6CA0B64410}">
          <x14:formula1>
            <xm:f>Variables!$G$12:$G$14</xm:f>
          </x14:formula1>
          <xm:sqref>AA16:AA115</xm:sqref>
        </x14:dataValidation>
        <x14:dataValidation type="list" allowBlank="1" showInputMessage="1" showErrorMessage="1" xr:uid="{1E474588-486E-40F7-BE01-6559ADB7BD93}">
          <x14:formula1>
            <xm:f>Variables!$G$6:$G$8</xm:f>
          </x14:formula1>
          <xm:sqref>T5</xm:sqref>
        </x14:dataValidation>
        <x14:dataValidation type="list" allowBlank="1" showInputMessage="1" showErrorMessage="1" xr:uid="{799E77FF-46ED-43BB-900A-4C11B09E4305}">
          <x14:formula1>
            <xm:f>Variables!$I$28:$I$35</xm:f>
          </x14:formula1>
          <xm:sqref>T6</xm:sqref>
        </x14:dataValidation>
        <x14:dataValidation type="list" allowBlank="1" showInputMessage="1" showErrorMessage="1" xr:uid="{7BDC8C32-35B6-468D-ADAF-9FDEA5ADB1F2}">
          <x14:formula1>
            <xm:f>Variables!$E$17:$E$22</xm:f>
          </x14:formula1>
          <xm:sqref>C6</xm:sqref>
        </x14:dataValidation>
        <x14:dataValidation type="list" allowBlank="1" showInputMessage="1" showErrorMessage="1" xr:uid="{C414DAEC-A268-43B6-B48B-C4E4F1F59F82}">
          <x14:formula1>
            <xm:f>Variables!$B$22:$B$25</xm:f>
          </x14:formula1>
          <xm:sqref>E6</xm:sqref>
        </x14:dataValidation>
        <x14:dataValidation type="list" allowBlank="1" showInputMessage="1" showErrorMessage="1" xr:uid="{442AB73E-0D4E-45CF-946F-7005202CDF01}">
          <x14:formula1>
            <xm:f>Variables!G$38:G$45</xm:f>
          </x14:formula1>
          <xm:sqref>X5</xm:sqref>
        </x14:dataValidation>
        <x14:dataValidation type="list" allowBlank="1" showInputMessage="1" showErrorMessage="1" xr:uid="{E797274C-1364-4AE1-A4BF-47CA8531BB5F}">
          <x14:formula1>
            <xm:f>Variables!E$28:E$34</xm:f>
          </x14:formula1>
          <xm:sqref>AM16:AM115</xm:sqref>
        </x14:dataValidation>
        <x14:dataValidation type="list" allowBlank="1" showInputMessage="1" showErrorMessage="1" xr:uid="{93D687E7-947E-464B-AD97-B9CA55F06E7E}">
          <x14:formula1>
            <xm:f>Variables!E$28:E$34</xm:f>
          </x14:formula1>
          <xm:sqref>AJ16:AJ115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B61B0-1E15-439E-94DA-EC917F0FABA9}">
  <sheetPr codeName="Sheet42">
    <tabColor rgb="FFFFFF00"/>
  </sheetPr>
  <dimension ref="B1:AY174"/>
  <sheetViews>
    <sheetView showGridLines="0" workbookViewId="0">
      <pane xSplit="6" ySplit="15" topLeftCell="M113"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DiseaseList</v>
      </c>
      <c r="U2" s="197" t="s">
        <v>718</v>
      </c>
      <c r="V2" s="183" t="str">
        <f ca="1">UPPER(RIGHT(T2,1)&amp;V3&amp;MID(T2,2,1)&amp;V3&amp;MID(T2,5,1)&amp;LEFT(T2,1)&amp;C7)&amp;".html"</f>
        <v>TIAD8011.html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"Disease Name List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8011</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4097</v>
      </c>
      <c r="D8" s="167" t="s">
        <v>702</v>
      </c>
      <c r="E8" s="15" t="s">
        <v>4519</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4098</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ID,Disease,Type,Note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http://wikran-w10:8081/pythonLT/A75FCC75-8FB6-4460-B3F6-7070B4437930/104aa61b-8352-497d-9c2a-5587d3f72c26/all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4</v>
      </c>
      <c r="D14" s="3" t="s">
        <v>412</v>
      </c>
      <c r="E14" s="3">
        <f>+C14+15</f>
        <v>19</v>
      </c>
      <c r="G14" s="14" t="s">
        <v>22</v>
      </c>
      <c r="H14" s="107" t="str">
        <f>IF(IFERROR(FIND("varchar",E22),0)&gt;0,IF(D22&gt;8000,"max",D22),"")</f>
        <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[dbo].[DiseaseList](</v>
      </c>
      <c r="AW15" s="25"/>
      <c r="AY15" s="102" t="str">
        <f>+"CREATE TABLE "&amp;TRIM(C8)&amp;" ("</f>
        <v>CREATE TABLE DiseaseList (</v>
      </c>
    </row>
    <row r="16" spans="2:51" ht="12.75">
      <c r="B16" s="18">
        <f>IF(C16=0,"",1)</f>
        <v>1</v>
      </c>
      <c r="C16" s="4" t="s">
        <v>310</v>
      </c>
      <c r="D16" s="4">
        <v>15</v>
      </c>
      <c r="E16" s="4" t="s">
        <v>11</v>
      </c>
      <c r="G16" s="4" t="str">
        <f t="shared" ref="G16:G32" si="0">SUBSTITUTE(SUBSTITUTE(SUBSTITUTE(SUBSTITUTE(SUBSTITUTE(SUBSTITUTE(SUBSTITUTE(SUBSTITUTE(SUBSTITUTE(C16," ",""),".",""),"#","No"),"%",""),"(",""),"*",""),"-",""),"/",""),")","")</f>
        <v>ID</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310</v>
      </c>
      <c r="L16" s="4"/>
      <c r="M16" s="68">
        <v>1</v>
      </c>
      <c r="N16" s="70"/>
      <c r="O16" s="24"/>
      <c r="P16" s="24"/>
      <c r="Q16" s="98">
        <f t="shared" ref="Q16:Q45" si="4">IF(M16=0,"",ROW())</f>
        <v>16</v>
      </c>
      <c r="R16" s="124"/>
      <c r="S16" s="114" t="str">
        <f>IF(K16=0,"",K16)</f>
        <v>ID</v>
      </c>
      <c r="T16" s="121"/>
      <c r="U16" s="119"/>
      <c r="V16" s="400"/>
      <c r="W16" s="115"/>
      <c r="X16" s="115" t="s">
        <v>334</v>
      </c>
      <c r="Y16" s="121"/>
      <c r="Z16" s="114" t="str">
        <f t="shared" ref="Z16:Z23" si="5">IF(M16&lt;9000,"","false")</f>
        <v/>
      </c>
      <c r="AA16" s="114" t="str">
        <f>IF($C$120=B16,"asc","")</f>
        <v>asc</v>
      </c>
      <c r="AB16" s="182"/>
      <c r="AC16" s="255"/>
      <c r="AD16" s="255"/>
      <c r="AE16" s="255"/>
      <c r="AF16" s="255"/>
      <c r="AG16" s="255"/>
      <c r="AH16" s="255"/>
      <c r="AI16" s="255"/>
      <c r="AJ16" s="255" t="s">
        <v>763</v>
      </c>
      <c r="AK16" s="255"/>
      <c r="AL16" s="255"/>
      <c r="AM16" s="255"/>
      <c r="AN16" s="255"/>
      <c r="AO16" s="255"/>
      <c r="AP16" s="112"/>
      <c r="AQ16" s="112"/>
      <c r="AR16" s="112" t="str">
        <f t="shared" ref="AR16:AS47" si="6">IF(O16=0,"",ROW())</f>
        <v/>
      </c>
      <c r="AS16" s="112" t="str">
        <f t="shared" si="6"/>
        <v/>
      </c>
      <c r="AT16" s="4" t="str">
        <f t="shared" ref="AT16:AT79" si="7">IF(C16="","",C16&amp;IF(B17="","",","))</f>
        <v>ID,</v>
      </c>
      <c r="AV16" s="25" t="str">
        <f t="shared" ref="AV16:AV35" si="8">IF(G16="","",+"          ["&amp;TRIM(G16)&amp;"] ["&amp;TRIM(I16)&amp;"]"&amp;IF(H16="","","("&amp;H16&amp;")")&amp;" "&amp;TRIM(J16)&amp;IF(G17="","",","))</f>
        <v xml:space="preserve">          [ID] [varchar](15) NOT NULL,</v>
      </c>
      <c r="AW16" s="25"/>
      <c r="AY16" s="102" t="str">
        <f t="shared" ref="AY16:AY79" si="9">IF(G16="",IF(OR(AY15=");",AY15=""),"",");"),+"          "&amp;TRIM(G16)&amp;" "&amp;UPPER(TRIM(I16))&amp;IF(H16="",""," ("&amp;H16&amp;")")&amp;" "&amp;IF(TRIM(J16)="NOT NULL","PRIMARY KEY UNIQUE NOT NULL",TRIM(J16))&amp;IF(G17="","",","))</f>
        <v xml:space="preserve">          ID VARCHAR (15) PRIMARY KEY UNIQUE NOT NULL,</v>
      </c>
    </row>
    <row r="17" spans="2:51" ht="12.75">
      <c r="B17" s="18">
        <f>IF(C17=0,"",+B16+1)</f>
        <v>2</v>
      </c>
      <c r="C17" s="4" t="s">
        <v>1417</v>
      </c>
      <c r="D17" s="4">
        <v>500</v>
      </c>
      <c r="E17" s="4" t="s">
        <v>11</v>
      </c>
      <c r="G17" s="4" t="str">
        <f t="shared" si="0"/>
        <v>Disease</v>
      </c>
      <c r="H17" s="97">
        <f t="shared" si="1"/>
        <v>500</v>
      </c>
      <c r="I17" s="4" t="str">
        <f t="shared" si="2"/>
        <v>varchar</v>
      </c>
      <c r="J17" s="4" t="str">
        <f t="shared" si="3"/>
        <v xml:space="preserve"> NULL</v>
      </c>
      <c r="K17" s="114" t="s">
        <v>1417</v>
      </c>
      <c r="L17" s="4"/>
      <c r="M17" s="68">
        <v>2</v>
      </c>
      <c r="N17" s="70"/>
      <c r="O17" s="24"/>
      <c r="P17" s="24"/>
      <c r="Q17" s="98">
        <f t="shared" si="4"/>
        <v>17</v>
      </c>
      <c r="R17" s="124"/>
      <c r="S17" s="114" t="str">
        <f t="shared" ref="S17:S80" si="10">IF(K17=0,"",K17)</f>
        <v>Disease</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t="s">
        <v>763</v>
      </c>
      <c r="AN17" s="255"/>
      <c r="AO17" s="255"/>
      <c r="AP17" s="112"/>
      <c r="AQ17" s="112"/>
      <c r="AR17" s="112" t="str">
        <f t="shared" si="6"/>
        <v/>
      </c>
      <c r="AS17" s="112" t="str">
        <f t="shared" si="6"/>
        <v/>
      </c>
      <c r="AT17" s="4" t="str">
        <f t="shared" si="7"/>
        <v>Disease,</v>
      </c>
      <c r="AV17" s="25" t="str">
        <f t="shared" si="8"/>
        <v xml:space="preserve">          [Disease] [varchar](500) NULL,</v>
      </c>
      <c r="AW17" s="25"/>
      <c r="AY17" s="102" t="str">
        <f t="shared" si="9"/>
        <v xml:space="preserve">          Disease VARCHAR (500) NULL,</v>
      </c>
    </row>
    <row r="18" spans="2:51" ht="12.75">
      <c r="B18" s="18">
        <f t="shared" ref="B18:B81" si="11">IF(C18=0,"",+B17+1)</f>
        <v>3</v>
      </c>
      <c r="C18" s="4" t="s">
        <v>42</v>
      </c>
      <c r="D18" s="4">
        <v>100</v>
      </c>
      <c r="E18" s="4" t="s">
        <v>11</v>
      </c>
      <c r="G18" s="4" t="str">
        <f t="shared" si="0"/>
        <v>Type</v>
      </c>
      <c r="H18" s="97">
        <f t="shared" si="1"/>
        <v>100</v>
      </c>
      <c r="I18" s="4" t="str">
        <f t="shared" si="2"/>
        <v>varchar</v>
      </c>
      <c r="J18" s="4" t="str">
        <f t="shared" si="3"/>
        <v xml:space="preserve"> NULL</v>
      </c>
      <c r="K18" s="114" t="s">
        <v>42</v>
      </c>
      <c r="L18" s="4"/>
      <c r="M18" s="68">
        <v>3</v>
      </c>
      <c r="N18" s="70"/>
      <c r="O18" s="24"/>
      <c r="P18" s="24"/>
      <c r="Q18" s="98">
        <f t="shared" si="4"/>
        <v>18</v>
      </c>
      <c r="R18" s="124"/>
      <c r="S18" s="114" t="str">
        <f t="shared" si="10"/>
        <v>Type</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Type,</v>
      </c>
      <c r="AV18" s="25" t="str">
        <f t="shared" si="8"/>
        <v xml:space="preserve">          [Type] [varchar](100) NULL,</v>
      </c>
      <c r="AW18" s="25"/>
      <c r="AY18" s="102" t="str">
        <f t="shared" si="9"/>
        <v xml:space="preserve">          Type VARCHAR (100) NULL,</v>
      </c>
    </row>
    <row r="19" spans="2:51" ht="12.75">
      <c r="B19" s="18">
        <f t="shared" si="11"/>
        <v>4</v>
      </c>
      <c r="C19" s="4" t="s">
        <v>826</v>
      </c>
      <c r="D19" s="4">
        <v>9000</v>
      </c>
      <c r="E19" s="4" t="s">
        <v>11</v>
      </c>
      <c r="G19" s="4" t="str">
        <f t="shared" si="0"/>
        <v>Note</v>
      </c>
      <c r="H19" s="97" t="str">
        <f t="shared" si="1"/>
        <v>max</v>
      </c>
      <c r="I19" s="4" t="str">
        <f t="shared" si="2"/>
        <v>varchar</v>
      </c>
      <c r="J19" s="4" t="str">
        <f t="shared" si="3"/>
        <v xml:space="preserve"> NULL</v>
      </c>
      <c r="K19" s="114" t="s">
        <v>826</v>
      </c>
      <c r="L19" s="4"/>
      <c r="M19" s="68">
        <v>4</v>
      </c>
      <c r="N19" s="70"/>
      <c r="O19" s="24"/>
      <c r="P19" s="24"/>
      <c r="Q19" s="98">
        <f t="shared" si="4"/>
        <v>19</v>
      </c>
      <c r="R19" s="124"/>
      <c r="S19" s="114" t="str">
        <f t="shared" si="10"/>
        <v>Note</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Note</v>
      </c>
      <c r="AV19" s="25" t="str">
        <f t="shared" si="8"/>
        <v xml:space="preserve">          [Note] [varchar](max) NULL</v>
      </c>
      <c r="AW19" s="25"/>
      <c r="AY19" s="102" t="str">
        <f t="shared" si="9"/>
        <v xml:space="preserve">          Note VARCHAR (max) NULL</v>
      </c>
    </row>
    <row r="20" spans="2:51" ht="12.75">
      <c r="B20" s="18" t="str">
        <f t="shared" si="11"/>
        <v/>
      </c>
      <c r="C20" s="4"/>
      <c r="D20" s="4"/>
      <c r="E20" s="4"/>
      <c r="G20" s="4" t="str">
        <f t="shared" si="0"/>
        <v/>
      </c>
      <c r="H20" s="97" t="str">
        <f t="shared" si="1"/>
        <v/>
      </c>
      <c r="I20" s="4" t="str">
        <f t="shared" si="2"/>
        <v/>
      </c>
      <c r="J20" s="4" t="str">
        <f t="shared" si="3"/>
        <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
      </c>
      <c r="AV20" s="25" t="str">
        <f t="shared" si="8"/>
        <v/>
      </c>
      <c r="AW20" s="25"/>
      <c r="AY20" s="102" t="str">
        <f t="shared" si="9"/>
        <v>);</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v>
      </c>
      <c r="D118" s="21" t="str">
        <f>SUBSTITUTE(SUBSTITUTE(SUBSTITUTE(SUBSTITUTE(SUBSTITUTE(SUBSTITUTE(SUBSTITUTE(C118," ",""),".",""),"&amp;",""),"(",""),")",""),",",""),"/","")&amp;"_"&amp;TRIM(TEXT(C7,"###"))</f>
        <v>ByID_8011</v>
      </c>
      <c r="E118" s="7"/>
      <c r="S118" s="219" t="s">
        <v>747</v>
      </c>
      <c r="AV118" s="25" t="str">
        <f>+" CONSTRAINT ["&amp;D118&amp;"] PRIMARY KEY NONCLUSTERED "</f>
        <v xml:space="preserve"> CONSTRAINT [ByID_8011]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ID</v>
      </c>
      <c r="E120" s="9" t="s">
        <v>5</v>
      </c>
      <c r="G120" s="4" t="str">
        <f>CHAR(34)&amp;D120&amp;" LIKE "&amp;H120&amp;"%{0}%"&amp;H120&amp;CHAR(34)&amp;","</f>
        <v>"ID LIKE '%{0}%'",</v>
      </c>
      <c r="H120" s="3" t="str">
        <f>IF(IFERROR(INDEX($I$16:$I$115,C120),"")="varchar","'","")</f>
        <v>'</v>
      </c>
      <c r="S120" s="218" t="str">
        <f ca="1">UPPER(RIGHT(T2,1)&amp;V3&amp;MID(T2,2,1)&amp;V3&amp;MID(T2,5,1)&amp;LEFT(T2,1)&amp;C7)</f>
        <v>TIAD8011</v>
      </c>
      <c r="T120" s="218" t="str">
        <f>+C8</f>
        <v>DiseaseList</v>
      </c>
      <c r="U120" s="442" t="str">
        <f>+D120</f>
        <v>ID</v>
      </c>
      <c r="V120" s="443" t="str">
        <f>+C10</f>
        <v>104aa61b-8352-497d-9c2a-5587d3f72c26</v>
      </c>
      <c r="W120" s="444"/>
      <c r="AV120" s="25" t="str">
        <f t="shared" ref="AV120:AV126" si="36">+IF(D120="","","          ["&amp;D120&amp;"] "&amp;IF(TRIM(E120)="Ascending","ASC","DES")&amp;IF(D121="","",","))</f>
        <v xml:space="preserve">          [ID]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4100</v>
      </c>
      <c r="T124" s="182" t="s">
        <v>3947</v>
      </c>
      <c r="U124" s="182" t="str">
        <f>+E8</f>
        <v>Disease Name List</v>
      </c>
      <c r="V124" s="182"/>
      <c r="W124" s="182" t="s">
        <v>4099</v>
      </c>
      <c r="X124" s="182" t="str">
        <f ca="1">"./"&amp;V2</f>
        <v>./TIAD8011.html</v>
      </c>
      <c r="Y124" s="182" t="str">
        <f ca="1">+S120</f>
        <v>TIAD8011</v>
      </c>
      <c r="Z124" s="218" t="s">
        <v>4464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"104aa61b-8352-497d-9c2a-5587d3f72c26",</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"DiseaseList",</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"Disease Name List",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"ID,Disease,Type,Note",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v>
      </c>
      <c r="C137" s="102"/>
      <c r="D137" s="102"/>
      <c r="E137" s="102"/>
      <c r="F137" s="102"/>
      <c r="G137" s="102"/>
      <c r="H137" s="102"/>
      <c r="I137" s="102"/>
      <c r="J137" s="102"/>
      <c r="K137" s="102"/>
      <c r="L137" s="102"/>
      <c r="M137" s="102"/>
    </row>
    <row r="138" spans="2:49">
      <c r="B138" s="211" t="str">
        <f>REPT(" ",6)&amp;CHAR(34)&amp;"QueryStr"&amp;CHAR(34)&amp;": "&amp;G120</f>
        <v xml:space="preserve">      "QueryStr": "ID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689D13F6-7AAC-49ED-934C-680B8AE052E7}">
      <formula1>aEditorType</formula1>
    </dataValidation>
    <dataValidation type="list" showInputMessage="1" showErrorMessage="1" sqref="V16:V115" xr:uid="{8BE5E638-7031-41B5-972D-C7942CDF75DB}">
      <formula1>aFormat</formula1>
    </dataValidation>
    <dataValidation type="list" showInputMessage="1" showErrorMessage="1" sqref="U16:U115" xr:uid="{A8E1B634-9741-46C6-8C65-DD2786BE6809}">
      <formula1>aDataType</formula1>
    </dataValidation>
    <dataValidation type="list" showInputMessage="1" showErrorMessage="1" sqref="W16:X115 X2 V6:V7 AL11:AL12 T7 X6" xr:uid="{6188E614-82CA-42D9-B73D-187EAA4DB56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62D6BC35-AB4B-4042-91A2-A1D0BC974AB0}">
          <x14:formula1>
            <xm:f>Variables!$G$17:$G$22</xm:f>
          </x14:formula1>
          <xm:sqref>T8:T10</xm:sqref>
        </x14:dataValidation>
        <x14:dataValidation type="list" allowBlank="1" showInputMessage="1" showErrorMessage="1" xr:uid="{0CBC4848-E942-4164-9B43-F78E248E0C81}">
          <x14:formula1>
            <xm:f>Variables!$G$12:$G$14</xm:f>
          </x14:formula1>
          <xm:sqref>AA16:AA115</xm:sqref>
        </x14:dataValidation>
        <x14:dataValidation type="list" allowBlank="1" showInputMessage="1" showErrorMessage="1" xr:uid="{7E34F41A-E4A6-4F68-8D85-3A2DC86A625F}">
          <x14:formula1>
            <xm:f>Variables!$G$6:$G$8</xm:f>
          </x14:formula1>
          <xm:sqref>T5</xm:sqref>
        </x14:dataValidation>
        <x14:dataValidation type="list" allowBlank="1" showInputMessage="1" showErrorMessage="1" xr:uid="{C067D470-37F9-4C17-9992-AA67713C4513}">
          <x14:formula1>
            <xm:f>Variables!$I$28:$I$35</xm:f>
          </x14:formula1>
          <xm:sqref>T6</xm:sqref>
        </x14:dataValidation>
        <x14:dataValidation type="list" allowBlank="1" showInputMessage="1" showErrorMessage="1" xr:uid="{9890DE67-801D-4341-B6C4-02F7A97E3770}">
          <x14:formula1>
            <xm:f>Variables!$E$17:$E$22</xm:f>
          </x14:formula1>
          <xm:sqref>C6</xm:sqref>
        </x14:dataValidation>
        <x14:dataValidation type="list" allowBlank="1" showInputMessage="1" showErrorMessage="1" xr:uid="{653302AC-8602-4FF9-AFD1-EC63EADDCAA2}">
          <x14:formula1>
            <xm:f>Variables!$B$22:$B$25</xm:f>
          </x14:formula1>
          <xm:sqref>E6</xm:sqref>
        </x14:dataValidation>
        <x14:dataValidation type="list" allowBlank="1" showInputMessage="1" showErrorMessage="1" xr:uid="{9521768B-33FE-4498-9F75-A2253E0A1591}">
          <x14:formula1>
            <xm:f>Variables!G$38:G$45</xm:f>
          </x14:formula1>
          <xm:sqref>X5</xm:sqref>
        </x14:dataValidation>
        <x14:dataValidation type="list" allowBlank="1" showInputMessage="1" showErrorMessage="1" xr:uid="{D96E45D6-7695-4FFC-876D-D02C296CD2C7}">
          <x14:formula1>
            <xm:f>Variables!E$28:E$34</xm:f>
          </x14:formula1>
          <xm:sqref>AM16:AM115</xm:sqref>
        </x14:dataValidation>
        <x14:dataValidation type="list" allowBlank="1" showInputMessage="1" showErrorMessage="1" xr:uid="{0D0B1D22-8B87-44C6-86BA-A31611613F57}">
          <x14:formula1>
            <xm:f>Variables!E$28:E$34</xm:f>
          </x14:formula1>
          <xm:sqref>AJ16:AJ115</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1EF67-FDF6-4926-A6AE-3DDC67E6A9DC}">
  <sheetPr codeName="Sheet45">
    <tabColor rgb="FFFFC000"/>
  </sheetPr>
  <dimension ref="B1:AY174"/>
  <sheetViews>
    <sheetView showGridLines="0" workbookViewId="0">
      <pane xSplit="6" ySplit="15" topLeftCell="P111" activePane="bottomRight" state="frozen"/>
      <selection pane="topRight" activeCell="G1" sqref="G1"/>
      <selection pane="bottomLeft" activeCell="A16" sqref="A16"/>
      <selection pane="bottomRight" activeCell="AB132" sqref="AB132"/>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9.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218" t="str" cm="1">
        <f t="array" aca="1" ref="T2" ca="1">MID(CELL("filename",A1),FIND("]",CELL("filename",A1))+1,250)</f>
        <v>PositionBenefitLevel</v>
      </c>
      <c r="U2" s="197" t="s">
        <v>718</v>
      </c>
      <c r="V2" s="183" t="str">
        <f ca="1">UPPER(RIGHT(T2,1)&amp;V3&amp;MID(T2,2,1)&amp;V3&amp;MID(T2,5,1)&amp;LEFT(T2,1)&amp;C7)&amp;".html"</f>
        <v>LXOXTP779.html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"Standard Benefit (Master Benefit) Info"</v>
      </c>
      <c r="W5" s="185" t="s">
        <v>1096</v>
      </c>
      <c r="X5" s="183" t="s">
        <v>1098</v>
      </c>
      <c r="AV5" s="26" t="s">
        <v>1</v>
      </c>
      <c r="AW5" s="25"/>
    </row>
    <row r="6" spans="2:51">
      <c r="B6" s="192" t="s">
        <v>10</v>
      </c>
      <c r="C6" s="4" t="s">
        <v>706</v>
      </c>
      <c r="D6" s="191" t="s">
        <v>388</v>
      </c>
      <c r="E6" s="4" t="s">
        <v>2204</v>
      </c>
      <c r="S6" s="185" t="s">
        <v>430</v>
      </c>
      <c r="T6" s="188" t="s">
        <v>422</v>
      </c>
      <c r="U6" s="185" t="s">
        <v>423</v>
      </c>
      <c r="V6" s="188" t="s">
        <v>334</v>
      </c>
      <c r="W6" s="185" t="s">
        <v>1094</v>
      </c>
      <c r="X6" s="188" t="s">
        <v>334</v>
      </c>
      <c r="AV6" s="25" t="s">
        <v>2</v>
      </c>
      <c r="AW6" s="25"/>
    </row>
    <row r="7" spans="2:51">
      <c r="B7" s="191" t="s">
        <v>311</v>
      </c>
      <c r="C7" s="15">
        <v>779</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4231</v>
      </c>
      <c r="D8" s="167" t="s">
        <v>702</v>
      </c>
      <c r="E8" s="15" t="s">
        <v>4511</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4226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IDNO,BenefitLevel,FamilyReimbursement,AllowSSO,OPDLimitperrequest,OPDLimitperyear,MaternityLimitperyear,IPDLimitpercase,FleetLimit,PositionGroup,NOTE,EntryBy,EntryDate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http://wikran-w10:8081/pythonLT/A75FCC75-8FB6-4460-B3F6-7070B4437930/dca3e8a0-8533-45a4-96ce-28aeddefab72/all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13</v>
      </c>
      <c r="D14" s="3" t="s">
        <v>412</v>
      </c>
      <c r="E14" s="3">
        <f>+C14+15</f>
        <v>28</v>
      </c>
      <c r="G14" s="14" t="s">
        <v>22</v>
      </c>
      <c r="H14" s="107" t="str">
        <f>IF(IFERROR(FIND("varchar",E22),0)&gt;0,IF(D22&gt;8000,"max",D22),"")</f>
        <v/>
      </c>
      <c r="M14" s="88" t="s">
        <v>335</v>
      </c>
      <c r="N14" s="575" t="s">
        <v>304</v>
      </c>
      <c r="O14" s="576"/>
      <c r="P14" s="577"/>
      <c r="S14" s="199" t="s">
        <v>715</v>
      </c>
      <c r="T14" s="122" t="s">
        <v>737</v>
      </c>
      <c r="AJ14" s="277">
        <f>COUNTBLANK(AJ16:AJ115)</f>
        <v>99</v>
      </c>
      <c r="AK14" s="28" t="s">
        <v>779</v>
      </c>
      <c r="AM14" s="277">
        <f>COUNTBLANK(AM16:AM115)</f>
        <v>99</v>
      </c>
      <c r="AN14" s="28" t="s">
        <v>771</v>
      </c>
      <c r="AO14" s="277">
        <f>+AM14+AJ14</f>
        <v>198</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[dbo].[PositionBenefitLevel](</v>
      </c>
      <c r="AW15" s="25"/>
      <c r="AY15" s="102" t="str">
        <f>+"CREATE TABLE "&amp;TRIM(C8)&amp;" ("</f>
        <v>CREATE TABLE PositionBenefitLevel (</v>
      </c>
    </row>
    <row r="16" spans="2:51" ht="12.75">
      <c r="B16" s="18">
        <f>IF(C16=0,"",1)</f>
        <v>1</v>
      </c>
      <c r="C16" s="4" t="s">
        <v>1270</v>
      </c>
      <c r="D16" s="4">
        <v>15</v>
      </c>
      <c r="E16" s="4" t="s">
        <v>11</v>
      </c>
      <c r="G16" s="4" t="str">
        <f t="shared" ref="G16:G32" si="0">SUBSTITUTE(SUBSTITUTE(SUBSTITUTE(SUBSTITUTE(SUBSTITUTE(SUBSTITUTE(SUBSTITUTE(SUBSTITUTE(SUBSTITUTE(C16," ",""),".",""),"#","No"),"%",""),"(",""),"*",""),"-",""),"/",""),")","")</f>
        <v>IDNO</v>
      </c>
      <c r="H16" s="97">
        <f t="shared" ref="H16:H21" si="1">IF(IFERROR(FIND("varchar",E16),0)&gt;0,IF(D16&gt;8000,"max",D16),"")</f>
        <v>15</v>
      </c>
      <c r="I16" s="4" t="str">
        <f t="shared" ref="I16:I45" si="2">IF(E16=0,"",+E16)</f>
        <v>varchar</v>
      </c>
      <c r="J16" s="4" t="str">
        <f t="shared" ref="J16:J45" si="3">IF(C16=0,"",(IF(ISERROR(VLOOKUP(G16,$D$120:$D$127,1,FALSE)),""," NOT")&amp;" NULL"))</f>
        <v xml:space="preserve"> NOT NULL</v>
      </c>
      <c r="K16" s="114" t="s">
        <v>1270</v>
      </c>
      <c r="L16" s="4"/>
      <c r="M16" s="68">
        <v>1</v>
      </c>
      <c r="N16" s="70"/>
      <c r="O16" s="24"/>
      <c r="P16" s="24"/>
      <c r="Q16" s="98">
        <f t="shared" ref="Q16:Q45" si="4">IF(M16=0,"",ROW())</f>
        <v>16</v>
      </c>
      <c r="R16" s="124"/>
      <c r="S16" s="114" t="str">
        <f>IF(K16=0,"",K16)</f>
        <v>IDNO</v>
      </c>
      <c r="T16" s="121"/>
      <c r="U16" s="119"/>
      <c r="V16" s="400"/>
      <c r="W16" s="115"/>
      <c r="X16" s="115" t="s">
        <v>334</v>
      </c>
      <c r="Y16" s="121">
        <v>50</v>
      </c>
      <c r="Z16" s="114" t="str">
        <f t="shared" ref="Z16:Z79" si="5">IF(M16&lt;9000,"","false")</f>
        <v/>
      </c>
      <c r="AA16" s="114" t="str">
        <f>IF($C$120=B16,"asc","")</f>
        <v>asc</v>
      </c>
      <c r="AB16" s="182"/>
      <c r="AC16" s="255"/>
      <c r="AD16" s="255"/>
      <c r="AE16" s="255"/>
      <c r="AF16" s="255"/>
      <c r="AG16" s="255"/>
      <c r="AH16" s="255"/>
      <c r="AI16" s="255"/>
      <c r="AJ16" s="255" t="s">
        <v>763</v>
      </c>
      <c r="AK16" s="255"/>
      <c r="AL16" s="255"/>
      <c r="AM16" s="255"/>
      <c r="AN16" s="255"/>
      <c r="AO16" s="255"/>
      <c r="AP16" s="112"/>
      <c r="AQ16" s="112"/>
      <c r="AR16" s="112" t="str">
        <f t="shared" ref="AR16:AS47" si="6">IF(O16=0,"",ROW())</f>
        <v/>
      </c>
      <c r="AS16" s="112" t="str">
        <f t="shared" si="6"/>
        <v/>
      </c>
      <c r="AT16" s="4" t="str">
        <f t="shared" ref="AT16:AT79" si="7">IF(C16="","",C16&amp;IF(B17="","",","))</f>
        <v>IDNO,</v>
      </c>
      <c r="AV16" s="25" t="str">
        <f t="shared" ref="AV16:AV35" si="8">IF(G16="","",+"          ["&amp;TRIM(G16)&amp;"] ["&amp;TRIM(I16)&amp;"]"&amp;IF(H16="","","("&amp;H16&amp;")")&amp;" "&amp;TRIM(J16)&amp;IF(G17="","",","))</f>
        <v xml:space="preserve">          [IDNO] [varchar](15) NOT NULL,</v>
      </c>
      <c r="AW16" s="25"/>
      <c r="AY16" s="102" t="str">
        <f t="shared" ref="AY16:AY79" si="9">IF(G16="",IF(OR(AY15=");",AY15=""),"",");"),+"          "&amp;TRIM(G16)&amp;" "&amp;UPPER(TRIM(I16))&amp;IF(H16="",""," ("&amp;H16&amp;")")&amp;" "&amp;IF(TRIM(J16)="NOT NULL","PRIMARY KEY UNIQUE NOT NULL",TRIM(J16))&amp;IF(G17="","",","))</f>
        <v xml:space="preserve">          IDNO VARCHAR (15) PRIMARY KEY UNIQUE NOT NULL,</v>
      </c>
    </row>
    <row r="17" spans="2:51" ht="12.75">
      <c r="B17" s="18">
        <f>IF(C17=0,"",+B16+1)</f>
        <v>2</v>
      </c>
      <c r="C17" s="4" t="s">
        <v>4223</v>
      </c>
      <c r="D17" s="4">
        <v>500</v>
      </c>
      <c r="E17" s="4" t="s">
        <v>11</v>
      </c>
      <c r="G17" s="4" t="str">
        <f t="shared" si="0"/>
        <v>BenefitLevel</v>
      </c>
      <c r="H17" s="97">
        <f t="shared" si="1"/>
        <v>500</v>
      </c>
      <c r="I17" s="4" t="str">
        <f t="shared" si="2"/>
        <v>varchar</v>
      </c>
      <c r="J17" s="4" t="str">
        <f t="shared" si="3"/>
        <v xml:space="preserve"> NULL</v>
      </c>
      <c r="K17" s="114" t="s">
        <v>4183</v>
      </c>
      <c r="L17" s="4"/>
      <c r="M17" s="68">
        <v>4</v>
      </c>
      <c r="N17" s="70"/>
      <c r="O17" s="24"/>
      <c r="P17" s="24"/>
      <c r="Q17" s="98">
        <f t="shared" si="4"/>
        <v>17</v>
      </c>
      <c r="R17" s="124"/>
      <c r="S17" s="114" t="str">
        <f t="shared" ref="S17:S80" si="10">IF(K17=0,"",K17)</f>
        <v>Benefit Level</v>
      </c>
      <c r="T17" s="121"/>
      <c r="U17" s="119"/>
      <c r="V17" s="400"/>
      <c r="W17" s="115" t="s">
        <v>345</v>
      </c>
      <c r="X17" s="115"/>
      <c r="Y17" s="121">
        <v>200</v>
      </c>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BenefitLevel,</v>
      </c>
      <c r="AV17" s="25" t="str">
        <f t="shared" si="8"/>
        <v xml:space="preserve">          [BenefitLevel] [varchar](500) NULL,</v>
      </c>
      <c r="AW17" s="25"/>
      <c r="AY17" s="102" t="str">
        <f t="shared" si="9"/>
        <v xml:space="preserve">          BenefitLevel VARCHAR (500) NULL,</v>
      </c>
    </row>
    <row r="18" spans="2:51" ht="12.75">
      <c r="B18" s="18">
        <f t="shared" ref="B18:B81" si="11">IF(C18=0,"",+B17+1)</f>
        <v>3</v>
      </c>
      <c r="C18" s="4" t="s">
        <v>4224</v>
      </c>
      <c r="D18" s="4"/>
      <c r="E18" s="4" t="s">
        <v>375</v>
      </c>
      <c r="G18" s="4" t="str">
        <f t="shared" si="0"/>
        <v>FamilyReimbursement</v>
      </c>
      <c r="H18" s="97" t="str">
        <f t="shared" si="1"/>
        <v/>
      </c>
      <c r="I18" s="4" t="str">
        <f t="shared" si="2"/>
        <v>bit</v>
      </c>
      <c r="J18" s="4" t="str">
        <f t="shared" si="3"/>
        <v xml:space="preserve"> NULL</v>
      </c>
      <c r="K18" s="114" t="s">
        <v>4184</v>
      </c>
      <c r="L18" s="4"/>
      <c r="M18" s="68">
        <v>5</v>
      </c>
      <c r="N18" s="70"/>
      <c r="O18" s="24"/>
      <c r="P18" s="24"/>
      <c r="Q18" s="98">
        <f t="shared" si="4"/>
        <v>18</v>
      </c>
      <c r="R18" s="124"/>
      <c r="S18" s="114" t="str">
        <f t="shared" si="10"/>
        <v>Family Reimbursement</v>
      </c>
      <c r="T18" s="121"/>
      <c r="U18" s="119"/>
      <c r="V18" s="400"/>
      <c r="W18" s="115"/>
      <c r="X18" s="115"/>
      <c r="Y18" s="121">
        <v>50</v>
      </c>
      <c r="Z18" s="114" t="str">
        <f t="shared" si="5"/>
        <v/>
      </c>
      <c r="AA18" s="114" t="str">
        <f t="shared" ref="AA18:AA81" si="12">IF($C$120=B18,"asc","")</f>
        <v/>
      </c>
      <c r="AB18" s="182" t="s">
        <v>1149</v>
      </c>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FamilyReimbursement,</v>
      </c>
      <c r="AV18" s="25" t="str">
        <f t="shared" si="8"/>
        <v xml:space="preserve">          [FamilyReimbursement] [bit] NULL,</v>
      </c>
      <c r="AW18" s="25"/>
      <c r="AY18" s="102" t="str">
        <f t="shared" si="9"/>
        <v xml:space="preserve">          FamilyReimbursement BIT NULL,</v>
      </c>
    </row>
    <row r="19" spans="2:51" ht="12.75">
      <c r="B19" s="18">
        <f t="shared" si="11"/>
        <v>4</v>
      </c>
      <c r="C19" s="4" t="s">
        <v>4225</v>
      </c>
      <c r="D19" s="4"/>
      <c r="E19" s="4" t="s">
        <v>375</v>
      </c>
      <c r="G19" s="4" t="str">
        <f t="shared" si="0"/>
        <v>AllowSSO</v>
      </c>
      <c r="H19" s="97" t="str">
        <f t="shared" si="1"/>
        <v/>
      </c>
      <c r="I19" s="4" t="str">
        <f t="shared" si="2"/>
        <v>bit</v>
      </c>
      <c r="J19" s="4" t="str">
        <f t="shared" si="3"/>
        <v xml:space="preserve"> NULL</v>
      </c>
      <c r="K19" s="114" t="s">
        <v>4185</v>
      </c>
      <c r="L19" s="4"/>
      <c r="M19" s="68">
        <v>6</v>
      </c>
      <c r="N19" s="70"/>
      <c r="O19" s="24"/>
      <c r="P19" s="24"/>
      <c r="Q19" s="98">
        <f t="shared" si="4"/>
        <v>19</v>
      </c>
      <c r="R19" s="124"/>
      <c r="S19" s="114" t="str">
        <f t="shared" si="10"/>
        <v>Allow SSO</v>
      </c>
      <c r="T19" s="121"/>
      <c r="U19" s="119"/>
      <c r="V19" s="400"/>
      <c r="W19" s="115"/>
      <c r="X19" s="115"/>
      <c r="Y19" s="121">
        <v>50</v>
      </c>
      <c r="Z19" s="114" t="str">
        <f t="shared" si="5"/>
        <v/>
      </c>
      <c r="AA19" s="114" t="str">
        <f t="shared" si="12"/>
        <v/>
      </c>
      <c r="AB19" s="182" t="s">
        <v>1149</v>
      </c>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AllowSSO,</v>
      </c>
      <c r="AV19" s="25" t="str">
        <f t="shared" si="8"/>
        <v xml:space="preserve">          [AllowSSO] [bit] NULL,</v>
      </c>
      <c r="AW19" s="25"/>
      <c r="AY19" s="102" t="str">
        <f t="shared" si="9"/>
        <v xml:space="preserve">          AllowSSO BIT NULL,</v>
      </c>
    </row>
    <row r="20" spans="2:51" ht="12.75">
      <c r="B20" s="18">
        <f t="shared" si="11"/>
        <v>5</v>
      </c>
      <c r="C20" s="4" t="s">
        <v>4283</v>
      </c>
      <c r="D20" s="4"/>
      <c r="E20" s="4" t="s">
        <v>1086</v>
      </c>
      <c r="G20" s="4" t="str">
        <f t="shared" si="0"/>
        <v>OPDLimitperrequest</v>
      </c>
      <c r="H20" s="97" t="str">
        <f t="shared" si="1"/>
        <v/>
      </c>
      <c r="I20" s="4" t="str">
        <f t="shared" si="2"/>
        <v>float</v>
      </c>
      <c r="J20" s="4" t="str">
        <f t="shared" si="3"/>
        <v xml:space="preserve"> NULL</v>
      </c>
      <c r="K20" s="114" t="s">
        <v>4186</v>
      </c>
      <c r="L20" s="4"/>
      <c r="M20" s="68">
        <v>7</v>
      </c>
      <c r="N20" s="70"/>
      <c r="O20" s="24"/>
      <c r="P20" s="24"/>
      <c r="Q20" s="98">
        <f t="shared" si="4"/>
        <v>20</v>
      </c>
      <c r="R20" s="124"/>
      <c r="S20" s="114" t="str">
        <f t="shared" si="10"/>
        <v>OPD Limit per request</v>
      </c>
      <c r="T20" s="121"/>
      <c r="U20" s="119"/>
      <c r="V20" s="400"/>
      <c r="W20" s="115"/>
      <c r="X20" s="115"/>
      <c r="Y20" s="121">
        <v>120</v>
      </c>
      <c r="Z20" s="114" t="str">
        <f t="shared" si="5"/>
        <v/>
      </c>
      <c r="AA20" s="114" t="str">
        <f t="shared" si="12"/>
        <v/>
      </c>
      <c r="AB20" s="182"/>
      <c r="AC20" s="255"/>
      <c r="AD20" s="255"/>
      <c r="AE20" s="255"/>
      <c r="AF20" s="255"/>
      <c r="AG20" s="255"/>
      <c r="AH20" s="255"/>
      <c r="AI20" s="255"/>
      <c r="AJ20" s="255"/>
      <c r="AK20" s="255"/>
      <c r="AL20" s="255"/>
      <c r="AM20" s="255" t="s">
        <v>763</v>
      </c>
      <c r="AN20" s="255"/>
      <c r="AO20" s="255"/>
      <c r="AP20" s="112"/>
      <c r="AQ20" s="112"/>
      <c r="AR20" s="112" t="str">
        <f t="shared" si="6"/>
        <v/>
      </c>
      <c r="AS20" s="112" t="str">
        <f t="shared" si="6"/>
        <v/>
      </c>
      <c r="AT20" s="4" t="str">
        <f t="shared" si="7"/>
        <v>OPDLimitperrequest,</v>
      </c>
      <c r="AV20" s="25" t="str">
        <f t="shared" si="8"/>
        <v xml:space="preserve">          [OPDLimitperrequest] [float] NULL,</v>
      </c>
      <c r="AW20" s="25"/>
      <c r="AY20" s="102" t="str">
        <f t="shared" si="9"/>
        <v xml:space="preserve">          OPDLimitperrequest FLOAT NULL,</v>
      </c>
    </row>
    <row r="21" spans="2:51" ht="12.75">
      <c r="B21" s="18">
        <f t="shared" si="11"/>
        <v>6</v>
      </c>
      <c r="C21" s="4" t="s">
        <v>4284</v>
      </c>
      <c r="D21" s="4"/>
      <c r="E21" s="4" t="s">
        <v>1086</v>
      </c>
      <c r="G21" s="4" t="str">
        <f t="shared" si="0"/>
        <v>OPDLimitperyear</v>
      </c>
      <c r="H21" s="97" t="str">
        <f t="shared" si="1"/>
        <v/>
      </c>
      <c r="I21" s="4" t="str">
        <f t="shared" si="2"/>
        <v>float</v>
      </c>
      <c r="J21" s="4" t="str">
        <f t="shared" si="3"/>
        <v xml:space="preserve"> NULL</v>
      </c>
      <c r="K21" s="114" t="s">
        <v>4187</v>
      </c>
      <c r="L21" s="4"/>
      <c r="M21" s="68">
        <v>8</v>
      </c>
      <c r="N21" s="70"/>
      <c r="O21" s="24"/>
      <c r="P21" s="24"/>
      <c r="Q21" s="98">
        <f t="shared" si="4"/>
        <v>21</v>
      </c>
      <c r="R21" s="124"/>
      <c r="S21" s="114" t="str">
        <f t="shared" si="10"/>
        <v>OPD Limit per year</v>
      </c>
      <c r="T21" s="121"/>
      <c r="U21" s="119"/>
      <c r="V21" s="400"/>
      <c r="W21" s="115"/>
      <c r="X21" s="115"/>
      <c r="Y21" s="121">
        <v>120</v>
      </c>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OPDLimitperyear,</v>
      </c>
      <c r="AV21" s="25" t="str">
        <f t="shared" si="8"/>
        <v xml:space="preserve">          [OPDLimitperyear] [float] NULL,</v>
      </c>
      <c r="AW21" s="25"/>
      <c r="AY21" s="102" t="str">
        <f t="shared" si="9"/>
        <v xml:space="preserve">          OPDLimitperyear FLOAT NULL,</v>
      </c>
    </row>
    <row r="22" spans="2:51" ht="12.75">
      <c r="B22" s="18">
        <f t="shared" si="11"/>
        <v>7</v>
      </c>
      <c r="C22" s="4" t="s">
        <v>4285</v>
      </c>
      <c r="D22" s="4"/>
      <c r="E22" s="4" t="s">
        <v>1086</v>
      </c>
      <c r="G22" s="4" t="str">
        <f t="shared" si="0"/>
        <v>MaternityLimitperyear</v>
      </c>
      <c r="H22" s="97" t="str">
        <f>IF(IFERROR(FIND("varchar",E22),0)&gt;0,IF(D22&gt;8000,"max",D22),"")</f>
        <v/>
      </c>
      <c r="I22" s="4" t="str">
        <f t="shared" si="2"/>
        <v>float</v>
      </c>
      <c r="J22" s="4" t="str">
        <f t="shared" si="3"/>
        <v xml:space="preserve"> NULL</v>
      </c>
      <c r="K22" s="114" t="s">
        <v>4188</v>
      </c>
      <c r="L22" s="4"/>
      <c r="M22" s="68">
        <v>9001</v>
      </c>
      <c r="N22" s="70"/>
      <c r="O22" s="24"/>
      <c r="P22" s="24"/>
      <c r="Q22" s="98">
        <f t="shared" si="4"/>
        <v>22</v>
      </c>
      <c r="R22" s="124"/>
      <c r="S22" s="114" t="str">
        <f t="shared" si="10"/>
        <v>Maternity Limit per year</v>
      </c>
      <c r="T22" s="121"/>
      <c r="U22" s="119"/>
      <c r="V22" s="400"/>
      <c r="W22" s="115"/>
      <c r="X22" s="115"/>
      <c r="Y22" s="121">
        <v>120</v>
      </c>
      <c r="Z22" s="114" t="str">
        <f t="shared" si="5"/>
        <v>false</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MaternityLimitperyear,</v>
      </c>
      <c r="AV22" s="25" t="str">
        <f t="shared" si="8"/>
        <v xml:space="preserve">          [MaternityLimitperyear] [float] NULL,</v>
      </c>
      <c r="AW22" s="25"/>
      <c r="AY22" s="102" t="str">
        <f t="shared" si="9"/>
        <v xml:space="preserve">          MaternityLimitperyear FLOAT NULL,</v>
      </c>
    </row>
    <row r="23" spans="2:51" ht="12.75">
      <c r="B23" s="18">
        <f t="shared" si="11"/>
        <v>8</v>
      </c>
      <c r="C23" s="4" t="s">
        <v>4286</v>
      </c>
      <c r="D23" s="4"/>
      <c r="E23" s="4" t="s">
        <v>1086</v>
      </c>
      <c r="G23" s="4" t="str">
        <f t="shared" si="0"/>
        <v>IPDLimitpercase</v>
      </c>
      <c r="H23" s="97" t="str">
        <f t="shared" ref="H23:H86" si="13">IF(IFERROR(FIND("varchar",E23),0)&gt;0,IF(D23&gt;8000,"max",D23),"")</f>
        <v/>
      </c>
      <c r="I23" s="4" t="str">
        <f t="shared" si="2"/>
        <v>float</v>
      </c>
      <c r="J23" s="4" t="str">
        <f t="shared" si="3"/>
        <v xml:space="preserve"> NULL</v>
      </c>
      <c r="K23" s="114" t="s">
        <v>4189</v>
      </c>
      <c r="L23" s="4"/>
      <c r="M23" s="68">
        <v>9001</v>
      </c>
      <c r="N23" s="70"/>
      <c r="O23" s="24"/>
      <c r="P23" s="24"/>
      <c r="Q23" s="98">
        <f t="shared" si="4"/>
        <v>23</v>
      </c>
      <c r="R23" s="124"/>
      <c r="S23" s="114" t="str">
        <f t="shared" si="10"/>
        <v>IPD Limit per case</v>
      </c>
      <c r="T23" s="121"/>
      <c r="U23" s="119"/>
      <c r="V23" s="400"/>
      <c r="W23" s="115"/>
      <c r="X23" s="115"/>
      <c r="Y23" s="121">
        <v>120</v>
      </c>
      <c r="Z23" s="114" t="str">
        <f t="shared" si="5"/>
        <v>false</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IPDLimitpercase,</v>
      </c>
      <c r="AV23" s="25" t="str">
        <f t="shared" si="8"/>
        <v xml:space="preserve">          [IPDLimitpercase] [float] NULL,</v>
      </c>
      <c r="AW23" s="25"/>
      <c r="AY23" s="102" t="str">
        <f t="shared" si="9"/>
        <v xml:space="preserve">          IPDLimitpercase FLOAT NULL,</v>
      </c>
    </row>
    <row r="24" spans="2:51" ht="12.75">
      <c r="B24" s="18">
        <f t="shared" si="11"/>
        <v>9</v>
      </c>
      <c r="C24" s="4" t="s">
        <v>4287</v>
      </c>
      <c r="D24" s="4"/>
      <c r="E24" s="4" t="s">
        <v>1086</v>
      </c>
      <c r="G24" s="4" t="str">
        <f t="shared" si="0"/>
        <v>FleetLimit</v>
      </c>
      <c r="H24" s="97" t="str">
        <f t="shared" si="13"/>
        <v/>
      </c>
      <c r="I24" s="4" t="str">
        <f t="shared" si="2"/>
        <v>float</v>
      </c>
      <c r="J24" s="4" t="str">
        <f t="shared" si="3"/>
        <v xml:space="preserve"> NULL</v>
      </c>
      <c r="K24" s="114" t="s">
        <v>4190</v>
      </c>
      <c r="L24" s="4"/>
      <c r="M24" s="68">
        <v>11</v>
      </c>
      <c r="N24" s="70"/>
      <c r="O24" s="24"/>
      <c r="P24" s="24"/>
      <c r="Q24" s="98">
        <f t="shared" si="4"/>
        <v>24</v>
      </c>
      <c r="R24" s="124"/>
      <c r="S24" s="114" t="str">
        <f t="shared" si="10"/>
        <v>Fleet Limit</v>
      </c>
      <c r="T24" s="121"/>
      <c r="U24" s="119"/>
      <c r="V24" s="400"/>
      <c r="W24" s="115"/>
      <c r="X24" s="115"/>
      <c r="Y24" s="121">
        <v>120</v>
      </c>
      <c r="Z24" s="114" t="str">
        <f t="shared" si="5"/>
        <v/>
      </c>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FleetLimit,</v>
      </c>
      <c r="AV24" s="25" t="str">
        <f t="shared" si="8"/>
        <v xml:space="preserve">          [FleetLimit] [float] NULL,</v>
      </c>
      <c r="AW24" s="25"/>
      <c r="AY24" s="102" t="str">
        <f t="shared" si="9"/>
        <v xml:space="preserve">          FleetLimit FLOAT NULL,</v>
      </c>
    </row>
    <row r="25" spans="2:51" ht="12.75">
      <c r="B25" s="18">
        <f t="shared" si="11"/>
        <v>10</v>
      </c>
      <c r="C25" s="4" t="s">
        <v>4227</v>
      </c>
      <c r="D25" s="4">
        <v>5000</v>
      </c>
      <c r="E25" s="4" t="s">
        <v>11</v>
      </c>
      <c r="G25" s="4" t="str">
        <f t="shared" si="0"/>
        <v>PositionGroup</v>
      </c>
      <c r="H25" s="97">
        <f t="shared" si="13"/>
        <v>5000</v>
      </c>
      <c r="I25" s="4" t="str">
        <f t="shared" si="2"/>
        <v>varchar</v>
      </c>
      <c r="J25" s="4" t="str">
        <f t="shared" si="3"/>
        <v xml:space="preserve"> NULL</v>
      </c>
      <c r="K25" s="114" t="s">
        <v>4228</v>
      </c>
      <c r="L25" s="4"/>
      <c r="M25" s="68">
        <v>3</v>
      </c>
      <c r="N25" s="70"/>
      <c r="O25" s="24"/>
      <c r="P25" s="24"/>
      <c r="Q25" s="98">
        <f t="shared" si="4"/>
        <v>25</v>
      </c>
      <c r="R25" s="124"/>
      <c r="S25" s="114" t="str">
        <f t="shared" si="10"/>
        <v>Position Group</v>
      </c>
      <c r="T25" s="121"/>
      <c r="U25" s="119"/>
      <c r="V25" s="400"/>
      <c r="W25" s="115"/>
      <c r="X25" s="115"/>
      <c r="Y25" s="121">
        <v>300</v>
      </c>
      <c r="Z25" s="114" t="str">
        <f t="shared" si="5"/>
        <v/>
      </c>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PositionGroup,</v>
      </c>
      <c r="AV25" s="25" t="str">
        <f t="shared" si="8"/>
        <v xml:space="preserve">          [PositionGroup] [varchar](5000) NULL,</v>
      </c>
      <c r="AW25" s="25"/>
      <c r="AY25" s="102" t="str">
        <f t="shared" si="9"/>
        <v xml:space="preserve">          PositionGroup VARCHAR (5000) NULL,</v>
      </c>
    </row>
    <row r="26" spans="2:51" ht="12.75">
      <c r="B26" s="18">
        <f t="shared" si="11"/>
        <v>11</v>
      </c>
      <c r="C26" s="4" t="s">
        <v>1137</v>
      </c>
      <c r="D26" s="4">
        <v>9999</v>
      </c>
      <c r="E26" s="4" t="s">
        <v>11</v>
      </c>
      <c r="G26" s="4" t="str">
        <f t="shared" si="0"/>
        <v>NOTE</v>
      </c>
      <c r="H26" s="97" t="str">
        <f t="shared" si="13"/>
        <v>max</v>
      </c>
      <c r="I26" s="4" t="str">
        <f t="shared" si="2"/>
        <v>varchar</v>
      </c>
      <c r="J26" s="4" t="str">
        <f t="shared" si="3"/>
        <v xml:space="preserve"> NULL</v>
      </c>
      <c r="K26" s="114" t="s">
        <v>1137</v>
      </c>
      <c r="L26" s="4"/>
      <c r="M26" s="68">
        <v>9001</v>
      </c>
      <c r="N26" s="70"/>
      <c r="O26" s="24"/>
      <c r="P26" s="24"/>
      <c r="Q26" s="98">
        <f t="shared" si="4"/>
        <v>26</v>
      </c>
      <c r="R26" s="124"/>
      <c r="S26" s="114" t="str">
        <f t="shared" si="10"/>
        <v>NOTE</v>
      </c>
      <c r="T26" s="121"/>
      <c r="U26" s="119"/>
      <c r="V26" s="400"/>
      <c r="W26" s="115"/>
      <c r="X26" s="115"/>
      <c r="Y26" s="121">
        <v>300</v>
      </c>
      <c r="Z26" s="114" t="str">
        <f t="shared" si="5"/>
        <v>false</v>
      </c>
      <c r="AA26" s="114" t="str">
        <f t="shared" si="12"/>
        <v/>
      </c>
      <c r="AB26" s="182" t="s">
        <v>1144</v>
      </c>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NOTE,</v>
      </c>
      <c r="AV26" s="25" t="str">
        <f t="shared" si="8"/>
        <v xml:space="preserve">          [NOTE] [varchar](max) NULL,</v>
      </c>
      <c r="AW26" s="25"/>
      <c r="AY26" s="102" t="str">
        <f t="shared" si="9"/>
        <v xml:space="preserve">          NOTE VARCHAR (max) NULL,</v>
      </c>
    </row>
    <row r="27" spans="2:51" ht="12.75">
      <c r="B27" s="18">
        <f t="shared" si="11"/>
        <v>12</v>
      </c>
      <c r="C27" s="4" t="s">
        <v>73</v>
      </c>
      <c r="D27" s="4">
        <v>20</v>
      </c>
      <c r="E27" s="4" t="s">
        <v>11</v>
      </c>
      <c r="G27" s="4" t="str">
        <f t="shared" si="0"/>
        <v>EntryBy</v>
      </c>
      <c r="H27" s="97">
        <f t="shared" si="13"/>
        <v>20</v>
      </c>
      <c r="I27" s="4" t="str">
        <f t="shared" si="2"/>
        <v>varchar</v>
      </c>
      <c r="J27" s="4" t="str">
        <f t="shared" si="3"/>
        <v xml:space="preserve"> NULL</v>
      </c>
      <c r="K27" s="114" t="s">
        <v>312</v>
      </c>
      <c r="L27" s="4"/>
      <c r="M27" s="68">
        <v>9001</v>
      </c>
      <c r="N27" s="70"/>
      <c r="O27" s="24"/>
      <c r="P27" s="24"/>
      <c r="Q27" s="98">
        <f t="shared" si="4"/>
        <v>27</v>
      </c>
      <c r="R27" s="124"/>
      <c r="S27" s="114" t="str">
        <f t="shared" si="10"/>
        <v>Entry By</v>
      </c>
      <c r="T27" s="121"/>
      <c r="U27" s="119"/>
      <c r="V27" s="400"/>
      <c r="W27" s="115"/>
      <c r="X27" s="115"/>
      <c r="Y27" s="121">
        <v>50</v>
      </c>
      <c r="Z27" s="114" t="str">
        <f t="shared" si="5"/>
        <v>false</v>
      </c>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EntryBy,</v>
      </c>
      <c r="AV27" s="25" t="str">
        <f t="shared" si="8"/>
        <v xml:space="preserve">          [EntryBy] [varchar](20) NULL,</v>
      </c>
      <c r="AW27" s="25"/>
      <c r="AY27" s="102" t="str">
        <f t="shared" si="9"/>
        <v xml:space="preserve">          EntryBy VARCHAR (20) NULL,</v>
      </c>
    </row>
    <row r="28" spans="2:51" ht="12.75">
      <c r="B28" s="18">
        <f t="shared" si="11"/>
        <v>13</v>
      </c>
      <c r="C28" s="4" t="s">
        <v>74</v>
      </c>
      <c r="D28" s="4"/>
      <c r="E28" s="4" t="s">
        <v>12</v>
      </c>
      <c r="G28" s="4" t="str">
        <f t="shared" si="0"/>
        <v>EntryDate</v>
      </c>
      <c r="H28" s="97" t="str">
        <f t="shared" si="13"/>
        <v/>
      </c>
      <c r="I28" s="4" t="str">
        <f t="shared" si="2"/>
        <v>datetime</v>
      </c>
      <c r="J28" s="4" t="str">
        <f t="shared" si="3"/>
        <v xml:space="preserve"> NULL</v>
      </c>
      <c r="K28" s="114" t="s">
        <v>313</v>
      </c>
      <c r="L28" s="4"/>
      <c r="M28" s="68">
        <v>9001</v>
      </c>
      <c r="N28" s="70"/>
      <c r="O28" s="24"/>
      <c r="P28" s="24"/>
      <c r="Q28" s="98">
        <f t="shared" si="4"/>
        <v>28</v>
      </c>
      <c r="R28" s="124"/>
      <c r="S28" s="114" t="str">
        <f t="shared" si="10"/>
        <v>Entry Date</v>
      </c>
      <c r="T28" s="121"/>
      <c r="U28" s="119"/>
      <c r="V28" s="400" t="s">
        <v>1202</v>
      </c>
      <c r="W28" s="115"/>
      <c r="X28" s="115"/>
      <c r="Y28" s="121">
        <v>50</v>
      </c>
      <c r="Z28" s="114" t="str">
        <f t="shared" si="5"/>
        <v>false</v>
      </c>
      <c r="AA28" s="114" t="str">
        <f t="shared" si="12"/>
        <v/>
      </c>
      <c r="AB28" s="182" t="s">
        <v>1146</v>
      </c>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EntryDate</v>
      </c>
      <c r="AV28" s="25" t="str">
        <f t="shared" si="8"/>
        <v xml:space="preserve">          [EntryDate] [datetime] NULL</v>
      </c>
      <c r="AW28" s="25"/>
      <c r="AY28" s="102" t="str">
        <f t="shared" si="9"/>
        <v xml:space="preserve">          EntryDate DATETIME NULL</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t="str">
        <f t="shared" si="5"/>
        <v/>
      </c>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t="str">
        <f t="shared" si="5"/>
        <v/>
      </c>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t="str">
        <f t="shared" si="5"/>
        <v/>
      </c>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t="str">
        <f t="shared" si="5"/>
        <v/>
      </c>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t="str">
        <f t="shared" si="5"/>
        <v/>
      </c>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t="str">
        <f t="shared" si="5"/>
        <v/>
      </c>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t="str">
        <f t="shared" si="5"/>
        <v/>
      </c>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t="str">
        <f t="shared" si="5"/>
        <v/>
      </c>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t="str">
        <f t="shared" si="5"/>
        <v/>
      </c>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t="str">
        <f t="shared" si="5"/>
        <v/>
      </c>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t="str">
        <f t="shared" si="5"/>
        <v/>
      </c>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t="str">
        <f t="shared" si="5"/>
        <v/>
      </c>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t="str">
        <f t="shared" si="5"/>
        <v/>
      </c>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t="str">
        <f t="shared" si="5"/>
        <v/>
      </c>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t="str">
        <f t="shared" si="5"/>
        <v/>
      </c>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t="str">
        <f t="shared" si="5"/>
        <v/>
      </c>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t="str">
        <f t="shared" si="5"/>
        <v/>
      </c>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t="str">
        <f t="shared" si="5"/>
        <v/>
      </c>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t="str">
        <f t="shared" si="5"/>
        <v/>
      </c>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t="str">
        <f t="shared" si="5"/>
        <v/>
      </c>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t="str">
        <f t="shared" si="5"/>
        <v/>
      </c>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t="str">
        <f t="shared" si="5"/>
        <v/>
      </c>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t="str">
        <f t="shared" si="5"/>
        <v/>
      </c>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t="str">
        <f t="shared" si="5"/>
        <v/>
      </c>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t="str">
        <f t="shared" si="5"/>
        <v/>
      </c>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t="str">
        <f t="shared" si="5"/>
        <v/>
      </c>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t="str">
        <f t="shared" si="5"/>
        <v/>
      </c>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t="str">
        <f t="shared" si="5"/>
        <v/>
      </c>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t="str">
        <f t="shared" si="5"/>
        <v/>
      </c>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t="str">
        <f t="shared" si="5"/>
        <v/>
      </c>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t="str">
        <f t="shared" si="5"/>
        <v/>
      </c>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si="5"/>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5"/>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5"/>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5"/>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5"/>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5"/>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5"/>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5"/>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5"/>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5"/>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5"/>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5"/>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5"/>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5"/>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5"/>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5"/>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5"/>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5"/>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5"/>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5"/>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ref="Z80:Z115" si="21">IF(M80&lt;9000,"","false")</f>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ByIDNO_779</v>
      </c>
      <c r="E118" s="7"/>
      <c r="S118" s="219" t="s">
        <v>747</v>
      </c>
      <c r="AV118" s="25" t="str">
        <f>+" CONSTRAINT ["&amp;D118&amp;"] PRIMARY KEY NONCLUSTERED "</f>
        <v xml:space="preserve"> CONSTRAINT [ByIDNO_779]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18" t="str">
        <f ca="1">UPPER(RIGHT(T2,1)&amp;V3&amp;MID(T2,2,1)&amp;V3&amp;MID(T2,5,1)&amp;LEFT(T2,1)&amp;C7)</f>
        <v>LXOXTP779</v>
      </c>
      <c r="T120" s="218" t="str">
        <f>+C8</f>
        <v>PositionBenefitLevel</v>
      </c>
      <c r="U120" s="442" t="str">
        <f>+D120</f>
        <v>IDNO</v>
      </c>
      <c r="V120" s="443" t="str">
        <f>+C10</f>
        <v>dca3e8a0-8533-45a4-96ce-28aeddefab72</v>
      </c>
      <c r="W120" s="444"/>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357</v>
      </c>
      <c r="U123" s="224" t="s">
        <v>358</v>
      </c>
      <c r="V123" s="224" t="s">
        <v>354</v>
      </c>
      <c r="W123" s="224" t="s">
        <v>355</v>
      </c>
      <c r="X123" s="224" t="s">
        <v>356</v>
      </c>
      <c r="Y123" s="224" t="s">
        <v>364</v>
      </c>
      <c r="Z123" s="224" t="s">
        <v>395</v>
      </c>
      <c r="AV123" s="25" t="str">
        <f t="shared" si="36"/>
        <v/>
      </c>
      <c r="AW123" s="26"/>
    </row>
    <row r="124" spans="2:51">
      <c r="B124" s="18" t="str">
        <f t="shared" si="37"/>
        <v/>
      </c>
      <c r="C124" s="9"/>
      <c r="D124" s="19" t="str">
        <f t="shared" si="35"/>
        <v/>
      </c>
      <c r="E124" s="9"/>
      <c r="G124" s="4"/>
      <c r="S124" s="182" t="s">
        <v>4229</v>
      </c>
      <c r="T124" s="182" t="s">
        <v>3936</v>
      </c>
      <c r="U124" s="182" t="str">
        <f>+E8</f>
        <v>Standard Benefit (Master Benefit)</v>
      </c>
      <c r="V124" s="182" t="s">
        <v>3715</v>
      </c>
      <c r="W124" s="182" t="s">
        <v>4230</v>
      </c>
      <c r="X124" s="182" t="str">
        <f ca="1">"./"&amp;V2</f>
        <v>./LXOXTP779.html</v>
      </c>
      <c r="Y124" s="182" t="str">
        <f ca="1">+S120</f>
        <v>LXOXTP779</v>
      </c>
      <c r="Z124" s="218" t="s">
        <v>4474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"dca3e8a0-8533-45a4-96ce-28aeddefab72",</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"PositionBenefitLevel",</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"Standard Benefit (Master Benefit)",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"IDNO,BenefitLevel,FamilyReimbursement,AllowSSO,OPDLimitperrequest,OPDLimitperyear,MaternityLimitperyear,IPDLimitpercase,FleetLimit,PositionGroup,NOTE,EntryBy,EntryDate",</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["IDNO"],</v>
      </c>
      <c r="C137" s="102"/>
      <c r="D137" s="102"/>
      <c r="E137" s="102"/>
      <c r="F137" s="102"/>
      <c r="G137" s="102"/>
      <c r="H137" s="102"/>
      <c r="I137" s="102"/>
      <c r="J137" s="102"/>
      <c r="K137" s="102"/>
      <c r="L137" s="102"/>
      <c r="M137" s="102"/>
    </row>
    <row r="138" spans="2:49">
      <c r="B138" s="211" t="str">
        <f>REPT(" ",6)&amp;CHAR(34)&amp;"QueryStr"&amp;CHAR(34)&amp;": "&amp;G120</f>
        <v xml:space="preserve">      "QueryStr": "IDNO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6105CB5C-F09F-44CF-AE4A-E64E52AFF13F}">
      <formula1>aEditorType</formula1>
    </dataValidation>
    <dataValidation type="list" showInputMessage="1" showErrorMessage="1" sqref="V16:V115" xr:uid="{6221DE7F-CA3B-4C51-9106-39B427BD24FE}">
      <formula1>aFormat</formula1>
    </dataValidation>
    <dataValidation type="list" showInputMessage="1" showErrorMessage="1" sqref="U16:U115" xr:uid="{AF8F7C95-A4E6-4323-A8EA-72861AC2981E}">
      <formula1>aDataType</formula1>
    </dataValidation>
    <dataValidation type="list" showInputMessage="1" showErrorMessage="1" sqref="W16:X115 X2 V6:V7 AL11:AL12 T7 X6" xr:uid="{ADB82C3B-F4D7-46C1-9472-813E5516BA98}">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265CB3B4-EF41-4E4A-870C-6A02AD4CEF14}">
          <x14:formula1>
            <xm:f>Variables!$G$17:$G$22</xm:f>
          </x14:formula1>
          <xm:sqref>T8:T10</xm:sqref>
        </x14:dataValidation>
        <x14:dataValidation type="list" allowBlank="1" showInputMessage="1" showErrorMessage="1" xr:uid="{940EF788-17E6-434D-A52F-792DA27FD002}">
          <x14:formula1>
            <xm:f>Variables!$G$12:$G$14</xm:f>
          </x14:formula1>
          <xm:sqref>AA16:AA115</xm:sqref>
        </x14:dataValidation>
        <x14:dataValidation type="list" allowBlank="1" showInputMessage="1" showErrorMessage="1" xr:uid="{904FB68B-8708-4D88-8CBA-791A40DCAF30}">
          <x14:formula1>
            <xm:f>Variables!$G$6:$G$8</xm:f>
          </x14:formula1>
          <xm:sqref>T5</xm:sqref>
        </x14:dataValidation>
        <x14:dataValidation type="list" allowBlank="1" showInputMessage="1" showErrorMessage="1" xr:uid="{467A820F-7229-458C-BD65-7C3F755AD68C}">
          <x14:formula1>
            <xm:f>Variables!$I$28:$I$35</xm:f>
          </x14:formula1>
          <xm:sqref>T6</xm:sqref>
        </x14:dataValidation>
        <x14:dataValidation type="list" allowBlank="1" showInputMessage="1" showErrorMessage="1" xr:uid="{429D1AB7-31C5-4801-96BF-B9AFAE26402F}">
          <x14:formula1>
            <xm:f>Variables!$E$17:$E$22</xm:f>
          </x14:formula1>
          <xm:sqref>C6</xm:sqref>
        </x14:dataValidation>
        <x14:dataValidation type="list" allowBlank="1" showInputMessage="1" showErrorMessage="1" xr:uid="{7B70E080-8F3D-49A7-B0D6-4B2184C1B6E8}">
          <x14:formula1>
            <xm:f>Variables!$B$22:$B$25</xm:f>
          </x14:formula1>
          <xm:sqref>E6</xm:sqref>
        </x14:dataValidation>
        <x14:dataValidation type="list" allowBlank="1" showInputMessage="1" showErrorMessage="1" xr:uid="{5D641FCD-15EF-4F53-9121-FCE7D6A5B7BE}">
          <x14:formula1>
            <xm:f>Variables!G$38:G$45</xm:f>
          </x14:formula1>
          <xm:sqref>X5</xm:sqref>
        </x14:dataValidation>
        <x14:dataValidation type="list" allowBlank="1" showInputMessage="1" showErrorMessage="1" xr:uid="{CB138F6B-6FC0-495D-A362-4AC5D47C8788}">
          <x14:formula1>
            <xm:f>Variables!E$28:E$34</xm:f>
          </x14:formula1>
          <xm:sqref>AM16:AM115</xm:sqref>
        </x14:dataValidation>
        <x14:dataValidation type="list" allowBlank="1" showInputMessage="1" showErrorMessage="1" xr:uid="{7F8F9C59-BBB6-4AA0-B9E7-7BE42367303F}">
          <x14:formula1>
            <xm:f>Variables!E$28:E$34</xm:f>
          </x14:formula1>
          <xm:sqref>AJ16:AJ115</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0892D-1060-4572-94B9-18EADB49D8BE}">
  <sheetPr codeName="Sheet23">
    <tabColor rgb="FFFFC000"/>
  </sheetPr>
  <dimension ref="B1:BF174"/>
  <sheetViews>
    <sheetView showGridLines="0" workbookViewId="0">
      <pane xSplit="6" ySplit="15" topLeftCell="L111" activePane="bottomRight" state="frozen"/>
      <selection pane="topRight" activeCell="G1" sqref="G1"/>
      <selection pane="bottomLeft" activeCell="A16" sqref="A16"/>
      <selection pane="bottomRight" activeCell="X133" sqref="X133"/>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3.140625" style="110" customWidth="1"/>
    <col min="21" max="21" width="15" style="110"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9" width="11.85546875"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8">
      <c r="B1" s="162"/>
      <c r="AV1" s="12" t="s">
        <v>389</v>
      </c>
    </row>
    <row r="2" spans="2:58">
      <c r="S2" s="197" t="s">
        <v>719</v>
      </c>
      <c r="T2" s="183" t="str" cm="1">
        <f t="array" aca="1" ref="T2" ca="1">MID(CELL("filename",A1),FIND("]",CELL("filename",A1))+1,250)</f>
        <v>ALLTRANS</v>
      </c>
      <c r="U2" s="197" t="s">
        <v>718</v>
      </c>
      <c r="V2" s="183" t="str">
        <f>IF(X3="",UPPER(RIGHT(T2,1)&amp;V3&amp;MID(T2,2,1)&amp;V3&amp;MID(T2,5,1)&amp;LEFT(T2,1)&amp;C7),X3)&amp;".html"</f>
        <v>MXXXEE123.html</v>
      </c>
      <c r="W2" s="197" t="s">
        <v>791</v>
      </c>
      <c r="X2" s="188" t="s">
        <v>345</v>
      </c>
      <c r="AV2" s="25" t="str">
        <f>+"USE "&amp;TRIM(C5)</f>
        <v>USE ExtraOnLine</v>
      </c>
      <c r="AW2" s="25"/>
    </row>
    <row r="3" spans="2:58">
      <c r="B3" s="189" t="s">
        <v>452</v>
      </c>
      <c r="C3" s="83" t="str">
        <f>+DBTableList!G5</f>
        <v>http://wikran-w10:8081</v>
      </c>
      <c r="D3" s="190" t="s">
        <v>701</v>
      </c>
      <c r="E3" s="4" t="str">
        <f>+DBTableList!$G$4</f>
        <v>XOL</v>
      </c>
      <c r="I3" s="171"/>
      <c r="J3" s="171"/>
      <c r="U3" s="196" t="s">
        <v>721</v>
      </c>
      <c r="V3" s="183" t="str">
        <f>IF(ISERROR(FIND("EntryBy",C11)),"","X")</f>
        <v>X</v>
      </c>
      <c r="W3" s="518" t="s">
        <v>4390</v>
      </c>
      <c r="X3" s="183" t="s">
        <v>4391</v>
      </c>
      <c r="AV3" s="25" t="s">
        <v>0</v>
      </c>
      <c r="AW3" s="25"/>
    </row>
    <row r="4" spans="2:58">
      <c r="B4" s="190" t="s">
        <v>708</v>
      </c>
      <c r="C4" s="170" t="str">
        <f ca="1">+DBTableList!G6</f>
        <v>pythonLT</v>
      </c>
      <c r="D4" s="192" t="s">
        <v>372</v>
      </c>
      <c r="E4" s="62" t="s">
        <v>367</v>
      </c>
      <c r="S4" s="198" t="s">
        <v>716</v>
      </c>
      <c r="AV4" s="26" t="s">
        <v>1</v>
      </c>
      <c r="AW4" s="25"/>
    </row>
    <row r="5" spans="2:58">
      <c r="B5" s="191" t="s">
        <v>19</v>
      </c>
      <c r="C5" s="82" t="s">
        <v>1199</v>
      </c>
      <c r="D5" s="190" t="s">
        <v>368</v>
      </c>
      <c r="E5" s="4" t="str">
        <f>+DBTableList!$G$4</f>
        <v>XOL</v>
      </c>
      <c r="S5" s="184" t="s">
        <v>717</v>
      </c>
      <c r="T5" s="187" t="s">
        <v>444</v>
      </c>
      <c r="U5" s="186" t="s">
        <v>343</v>
      </c>
      <c r="V5" s="183" t="str">
        <f>CHAR(34)&amp;E8&amp;" Info"&amp;CHAR(34)</f>
        <v>"All Transaction of Expenses Reimbursement (each Employee) Info"</v>
      </c>
      <c r="W5" s="185" t="s">
        <v>1096</v>
      </c>
      <c r="X5" s="183" t="s">
        <v>1098</v>
      </c>
      <c r="AV5" s="26" t="s">
        <v>1</v>
      </c>
      <c r="AW5" s="25"/>
    </row>
    <row r="6" spans="2:58">
      <c r="B6" s="192" t="s">
        <v>10</v>
      </c>
      <c r="C6" s="4" t="s">
        <v>707</v>
      </c>
      <c r="D6" s="191" t="s">
        <v>388</v>
      </c>
      <c r="E6" s="4" t="s">
        <v>2204</v>
      </c>
      <c r="S6" s="185" t="s">
        <v>430</v>
      </c>
      <c r="T6" s="188" t="s">
        <v>422</v>
      </c>
      <c r="U6" s="185" t="s">
        <v>423</v>
      </c>
      <c r="V6" s="188" t="s">
        <v>334</v>
      </c>
      <c r="W6" s="185" t="s">
        <v>1094</v>
      </c>
      <c r="X6" s="188" t="s">
        <v>334</v>
      </c>
      <c r="AV6" s="25" t="s">
        <v>2</v>
      </c>
      <c r="AW6" s="25"/>
    </row>
    <row r="7" spans="2:58">
      <c r="B7" s="191" t="s">
        <v>311</v>
      </c>
      <c r="C7" s="15">
        <v>123</v>
      </c>
      <c r="D7" s="191" t="str">
        <f>"LIMIT "&amp;IF(E7=0,"(MAX)","")</f>
        <v>LIMIT (MAX)</v>
      </c>
      <c r="E7" s="15">
        <v>0</v>
      </c>
      <c r="I7" s="362"/>
      <c r="S7" s="185" t="s">
        <v>424</v>
      </c>
      <c r="T7" s="188" t="s">
        <v>345</v>
      </c>
      <c r="U7" s="185" t="s">
        <v>351</v>
      </c>
      <c r="V7" s="188" t="s">
        <v>345</v>
      </c>
      <c r="W7" s="185" t="s">
        <v>1104</v>
      </c>
      <c r="X7" s="183">
        <v>2</v>
      </c>
      <c r="AV7" s="25" t="s">
        <v>0</v>
      </c>
      <c r="AW7" s="25"/>
    </row>
    <row r="8" spans="2:58">
      <c r="B8" s="167" t="s">
        <v>16</v>
      </c>
      <c r="C8" s="15" t="s">
        <v>1111</v>
      </c>
      <c r="D8" s="167" t="s">
        <v>702</v>
      </c>
      <c r="E8" s="15" t="s">
        <v>4512</v>
      </c>
      <c r="S8" s="185" t="s">
        <v>425</v>
      </c>
      <c r="T8" s="188" t="s">
        <v>345</v>
      </c>
      <c r="U8" s="185" t="s">
        <v>346</v>
      </c>
      <c r="V8" s="188">
        <v>1500</v>
      </c>
      <c r="W8" s="185"/>
      <c r="X8" s="183"/>
      <c r="AV8" s="26" t="s">
        <v>1</v>
      </c>
      <c r="AW8" s="25"/>
    </row>
    <row r="9" spans="2:58">
      <c r="B9" s="192" t="s">
        <v>369</v>
      </c>
      <c r="C9" s="83" t="str">
        <f>VLOOKUP(E6,Variables!$B$22:$C$25,2,FALSE)</f>
        <v>9367094B-79DD-4467-BE4A-A882615C986C</v>
      </c>
      <c r="D9" s="85"/>
      <c r="E9" s="84"/>
      <c r="S9" s="185" t="s">
        <v>426</v>
      </c>
      <c r="T9" s="188" t="s">
        <v>947</v>
      </c>
      <c r="U9" s="185" t="s">
        <v>344</v>
      </c>
      <c r="V9" s="188">
        <v>650</v>
      </c>
      <c r="W9" s="185"/>
      <c r="X9" s="183"/>
      <c r="AV9" s="25" t="s">
        <v>3</v>
      </c>
      <c r="AW9" s="25"/>
    </row>
    <row r="10" spans="2:58">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8">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8">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8">
      <c r="AV13" s="25" t="s">
        <v>0</v>
      </c>
      <c r="AW13" s="25"/>
    </row>
    <row r="14" spans="2:58"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98</v>
      </c>
      <c r="AK14" s="28" t="s">
        <v>779</v>
      </c>
      <c r="AM14" s="277">
        <f>COUNTBLANK(AM16:AM115)</f>
        <v>99</v>
      </c>
      <c r="AN14" s="28" t="s">
        <v>771</v>
      </c>
      <c r="AO14" s="277">
        <f>+AM14+AJ14</f>
        <v>197</v>
      </c>
      <c r="AV14" s="26" t="s">
        <v>1</v>
      </c>
      <c r="AW14" s="25"/>
      <c r="AY14" s="12" t="s">
        <v>390</v>
      </c>
    </row>
    <row r="15" spans="2:58"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401" t="s">
        <v>1142</v>
      </c>
      <c r="AC15" s="401"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c r="BA15" s="3" t="str">
        <f>"ALTER TABLE " &amp; C8</f>
        <v>ALTER TABLE EXPREIM</v>
      </c>
      <c r="BF15" s="3" t="s">
        <v>2067</v>
      </c>
    </row>
    <row r="16" spans="2:58"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IF(E16=0,"",IF(LEFT(E16,8)="IDENTITY","INT",+E16))</f>
        <v>varchar</v>
      </c>
      <c r="J16" s="4" t="str">
        <f>IF(C16=0,"",(IF(ISERROR(VLOOKUP(G16,$D$120:$D$127,1,FALSE)),""," NOT")&amp;" NULL"))&amp; IF(LEFT(E16,8)="IDENTITY"," "&amp;E16,"")</f>
        <v xml:space="preserve"> NOT NULL</v>
      </c>
      <c r="K16" s="114" t="s">
        <v>1121</v>
      </c>
      <c r="L16" s="4"/>
      <c r="M16" s="68">
        <v>1</v>
      </c>
      <c r="N16" s="70"/>
      <c r="O16" s="24"/>
      <c r="P16" s="24"/>
      <c r="Q16" s="98">
        <f t="shared" ref="Q16:Q45" si="2">IF(M16=0,"",ROW())</f>
        <v>16</v>
      </c>
      <c r="R16" s="124"/>
      <c r="S16" s="114" t="str">
        <f>IF(K16=0,"",K16)</f>
        <v>REF NO</v>
      </c>
      <c r="T16" s="121"/>
      <c r="U16" s="119"/>
      <c r="V16" s="400"/>
      <c r="W16" s="115"/>
      <c r="X16" s="115" t="s">
        <v>334</v>
      </c>
      <c r="Y16" s="121"/>
      <c r="Z16" s="114" t="str">
        <f t="shared" ref="Z16:Z79" si="3">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4">IF(O16=0,"",ROW())</f>
        <v/>
      </c>
      <c r="AS16" s="112" t="str">
        <f t="shared" si="4"/>
        <v/>
      </c>
      <c r="AT16" s="4" t="str">
        <f t="shared" ref="AT16:AT79" si="5">IF(C16="","",C16&amp;IF(B17="","",","))</f>
        <v>REFNO,</v>
      </c>
      <c r="AV16" s="25" t="str">
        <f t="shared" ref="AV16:AV35" si="6">IF(G16="","",+"          ["&amp;TRIM(G16)&amp;"] ["&amp;TRIM(I16)&amp;"]"&amp;IF(H16="","","("&amp;H16&amp;")")&amp;" "&amp;TRIM(J16)&amp;IF(G17="","",","))</f>
        <v xml:space="preserve">          [REFNO] [varchar](30) NOT NULL,</v>
      </c>
      <c r="AW16" s="25"/>
      <c r="AY16" s="102" t="str">
        <f t="shared" ref="AY16:AY79" si="7">IF(G16="",IF(OR(AY15=");",AY15=""),"",");"),+"          "&amp;TRIM(G16)&amp;" "&amp;UPPER(TRIM(I16))&amp;IF(H16="",""," ("&amp;H16&amp;")")&amp;" "&amp;IF(TRIM(J16)="NOT NULL","PRIMARY KEY UNIQUE NOT NULL",TRIM(J16))&amp;IF(G17="","",","))</f>
        <v xml:space="preserve">          REFNO VARCHAR (30) PRIMARY KEY UNIQUE NOT NULL,</v>
      </c>
      <c r="BA16" s="3" t="str">
        <f>"ADD "&amp;TRIM(AY16)</f>
        <v>ADD REFNO VARCHAR (30) PRIMARY KEY UNIQUE NOT NULL,</v>
      </c>
    </row>
    <row r="17" spans="2:58" ht="12.75">
      <c r="B17" s="18">
        <f>IF(C17=0,"",+B16+1)</f>
        <v>2</v>
      </c>
      <c r="C17" s="4" t="s">
        <v>310</v>
      </c>
      <c r="D17" s="4"/>
      <c r="E17" s="4" t="s">
        <v>1086</v>
      </c>
      <c r="G17" s="4" t="str">
        <f t="shared" si="0"/>
        <v>ID</v>
      </c>
      <c r="H17" s="97" t="str">
        <f t="shared" si="1"/>
        <v/>
      </c>
      <c r="I17" s="4" t="str">
        <f t="shared" ref="I17:I45" si="8">IF(E17=0,"",+E17)</f>
        <v>float</v>
      </c>
      <c r="J17" s="4" t="str">
        <f t="shared" ref="J17:J45" si="9">IF(C17=0,"",(IF(ISERROR(VLOOKUP(G17,$D$120:$D$127,1,FALSE)),""," NOT")&amp;" NULL"))</f>
        <v xml:space="preserve"> NULL</v>
      </c>
      <c r="K17" s="4" t="s">
        <v>310</v>
      </c>
      <c r="L17" s="4"/>
      <c r="M17" s="68">
        <v>2</v>
      </c>
      <c r="N17" s="70"/>
      <c r="O17" s="24"/>
      <c r="P17" s="24"/>
      <c r="Q17" s="98">
        <f t="shared" si="2"/>
        <v>17</v>
      </c>
      <c r="R17" s="124"/>
      <c r="S17" s="114" t="str">
        <f t="shared" ref="S17:S80" si="10">IF(K17=0,"",K17)</f>
        <v>ID</v>
      </c>
      <c r="T17" s="121"/>
      <c r="U17" s="119"/>
      <c r="V17" s="400"/>
      <c r="W17" s="115"/>
      <c r="X17" s="115"/>
      <c r="Y17" s="121">
        <v>100</v>
      </c>
      <c r="Z17" s="114" t="str">
        <f t="shared" si="3"/>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4"/>
        <v/>
      </c>
      <c r="AS17" s="112" t="str">
        <f t="shared" si="4"/>
        <v/>
      </c>
      <c r="AT17" s="4" t="str">
        <f t="shared" si="5"/>
        <v>ID,</v>
      </c>
      <c r="AV17" s="25" t="str">
        <f t="shared" si="6"/>
        <v xml:space="preserve">          [ID] [float] NULL,</v>
      </c>
      <c r="AW17" s="25"/>
      <c r="AY17" s="102" t="str">
        <f t="shared" si="7"/>
        <v xml:space="preserve">          ID FLOAT NULL,</v>
      </c>
      <c r="BA17" s="3" t="str">
        <f>TRIM(AY17)</f>
        <v>ID FLOAT NULL,</v>
      </c>
    </row>
    <row r="18" spans="2:58" ht="12.75">
      <c r="B18" s="18">
        <f t="shared" ref="B18:B81" si="11">IF(C18=0,"",+B17+1)</f>
        <v>3</v>
      </c>
      <c r="C18" s="4" t="s">
        <v>1321</v>
      </c>
      <c r="D18" s="4">
        <v>30</v>
      </c>
      <c r="E18" s="4" t="s">
        <v>11</v>
      </c>
      <c r="G18" s="4" t="str">
        <f t="shared" si="0"/>
        <v>HeadRefNo</v>
      </c>
      <c r="H18" s="97">
        <f t="shared" si="1"/>
        <v>30</v>
      </c>
      <c r="I18" s="4" t="str">
        <f t="shared" si="8"/>
        <v>varchar</v>
      </c>
      <c r="J18" s="4" t="str">
        <f t="shared" si="9"/>
        <v xml:space="preserve"> NULL</v>
      </c>
      <c r="K18" s="4" t="s">
        <v>1362</v>
      </c>
      <c r="L18" s="4"/>
      <c r="M18" s="68">
        <v>3</v>
      </c>
      <c r="N18" s="70"/>
      <c r="O18" s="24"/>
      <c r="P18" s="24"/>
      <c r="Q18" s="98">
        <f t="shared" si="2"/>
        <v>18</v>
      </c>
      <c r="R18" s="124"/>
      <c r="S18" s="114" t="str">
        <f t="shared" si="10"/>
        <v>Head RefNo</v>
      </c>
      <c r="T18" s="121">
        <v>1</v>
      </c>
      <c r="U18" s="119"/>
      <c r="V18" s="400"/>
      <c r="W18" s="115"/>
      <c r="X18" s="115"/>
      <c r="Y18" s="121">
        <v>100</v>
      </c>
      <c r="Z18" s="114" t="str">
        <f t="shared" si="3"/>
        <v/>
      </c>
      <c r="AA18" s="114" t="str">
        <f t="shared" ref="AA18:AA81" si="12">IF($C$120=B18,"asc","")</f>
        <v/>
      </c>
      <c r="AB18" s="182"/>
      <c r="AC18" s="255"/>
      <c r="AD18" s="255"/>
      <c r="AE18" s="255"/>
      <c r="AF18" s="255"/>
      <c r="AG18" s="255"/>
      <c r="AH18" s="255"/>
      <c r="AI18" s="255"/>
      <c r="AJ18" s="255" t="s">
        <v>765</v>
      </c>
      <c r="AK18" s="255"/>
      <c r="AL18" s="255"/>
      <c r="AM18" s="255"/>
      <c r="AN18" s="255"/>
      <c r="AO18" s="255"/>
      <c r="AP18" s="112"/>
      <c r="AQ18" s="112"/>
      <c r="AR18" s="112" t="str">
        <f t="shared" si="4"/>
        <v/>
      </c>
      <c r="AS18" s="112" t="str">
        <f t="shared" si="4"/>
        <v/>
      </c>
      <c r="AT18" s="4" t="str">
        <f t="shared" si="5"/>
        <v>HeadRefNo,</v>
      </c>
      <c r="AV18" s="25" t="str">
        <f t="shared" si="6"/>
        <v xml:space="preserve">          [HeadRefNo] [varchar](30) NULL,</v>
      </c>
      <c r="AW18" s="25"/>
      <c r="AY18" s="102" t="str">
        <f t="shared" si="7"/>
        <v xml:space="preserve">          HeadRefNo VARCHAR (30) NULL,</v>
      </c>
      <c r="BA18" s="3" t="str">
        <f t="shared" ref="BA18:BA81" si="13">TRIM(AY18)</f>
        <v>HeadRefNo VARCHAR (30) NULL,</v>
      </c>
    </row>
    <row r="19" spans="2:58" ht="12.75">
      <c r="B19" s="18">
        <f t="shared" si="11"/>
        <v>4</v>
      </c>
      <c r="C19" s="4" t="s">
        <v>1124</v>
      </c>
      <c r="D19" s="4"/>
      <c r="E19" s="4" t="s">
        <v>12</v>
      </c>
      <c r="G19" s="4" t="str">
        <f t="shared" si="0"/>
        <v>ReqDate</v>
      </c>
      <c r="H19" s="97" t="str">
        <f t="shared" si="1"/>
        <v/>
      </c>
      <c r="I19" s="4" t="str">
        <f t="shared" si="8"/>
        <v>datetime</v>
      </c>
      <c r="J19" s="4" t="str">
        <f t="shared" si="9"/>
        <v xml:space="preserve"> NULL</v>
      </c>
      <c r="K19" s="4" t="s">
        <v>1125</v>
      </c>
      <c r="L19" s="4"/>
      <c r="M19" s="68">
        <v>4</v>
      </c>
      <c r="N19" s="70"/>
      <c r="O19" s="24"/>
      <c r="P19" s="24"/>
      <c r="Q19" s="98">
        <f t="shared" si="2"/>
        <v>19</v>
      </c>
      <c r="R19" s="124"/>
      <c r="S19" s="114" t="str">
        <f t="shared" si="10"/>
        <v>Requested Date</v>
      </c>
      <c r="T19" s="121"/>
      <c r="U19" s="119"/>
      <c r="V19" s="400"/>
      <c r="W19" s="115"/>
      <c r="X19" s="115"/>
      <c r="Y19" s="121">
        <v>200</v>
      </c>
      <c r="Z19" s="114" t="str">
        <f t="shared" si="3"/>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4"/>
        <v/>
      </c>
      <c r="AS19" s="112" t="str">
        <f t="shared" si="4"/>
        <v/>
      </c>
      <c r="AT19" s="4" t="str">
        <f t="shared" si="5"/>
        <v>ReqDate,</v>
      </c>
      <c r="AV19" s="25" t="str">
        <f t="shared" si="6"/>
        <v xml:space="preserve">          [ReqDate] [datetime] NULL,</v>
      </c>
      <c r="AW19" s="25"/>
      <c r="AY19" s="102" t="str">
        <f t="shared" si="7"/>
        <v xml:space="preserve">          ReqDate DATETIME NULL,</v>
      </c>
      <c r="BA19" s="3" t="str">
        <f t="shared" si="13"/>
        <v>ReqDate DATETIME NULL,</v>
      </c>
    </row>
    <row r="20" spans="2:58" ht="12.75">
      <c r="B20" s="18">
        <f t="shared" si="11"/>
        <v>5</v>
      </c>
      <c r="C20" s="4" t="s">
        <v>1114</v>
      </c>
      <c r="D20" s="4">
        <v>10</v>
      </c>
      <c r="E20" s="4" t="s">
        <v>11</v>
      </c>
      <c r="G20" s="4" t="str">
        <f t="shared" si="0"/>
        <v>PayToCode</v>
      </c>
      <c r="H20" s="97">
        <f t="shared" si="1"/>
        <v>10</v>
      </c>
      <c r="I20" s="4" t="str">
        <f t="shared" si="8"/>
        <v>varchar</v>
      </c>
      <c r="J20" s="4" t="str">
        <f t="shared" si="9"/>
        <v xml:space="preserve"> NULL</v>
      </c>
      <c r="K20" s="4" t="s">
        <v>1363</v>
      </c>
      <c r="L20" s="4"/>
      <c r="M20" s="68">
        <v>9001</v>
      </c>
      <c r="N20" s="70"/>
      <c r="O20" s="24"/>
      <c r="P20" s="24"/>
      <c r="Q20" s="98">
        <f t="shared" si="2"/>
        <v>20</v>
      </c>
      <c r="R20" s="124"/>
      <c r="S20" s="114" t="str">
        <f t="shared" si="10"/>
        <v>Employee ID</v>
      </c>
      <c r="T20" s="121"/>
      <c r="U20" s="119"/>
      <c r="V20" s="400"/>
      <c r="W20" s="115"/>
      <c r="X20" s="115"/>
      <c r="Y20" s="121">
        <v>100</v>
      </c>
      <c r="Z20" s="114" t="str">
        <f t="shared" si="3"/>
        <v>false</v>
      </c>
      <c r="AA20" s="114" t="str">
        <f t="shared" si="12"/>
        <v/>
      </c>
      <c r="AB20" s="182"/>
      <c r="AC20" s="255"/>
      <c r="AD20" s="255"/>
      <c r="AE20" s="255"/>
      <c r="AF20" s="255"/>
      <c r="AG20" s="255"/>
      <c r="AH20" s="255"/>
      <c r="AI20" s="255"/>
      <c r="AJ20" s="255"/>
      <c r="AK20" s="255"/>
      <c r="AL20" s="255"/>
      <c r="AM20" s="255"/>
      <c r="AN20" s="255"/>
      <c r="AO20" s="255"/>
      <c r="AP20" s="112"/>
      <c r="AQ20" s="112"/>
      <c r="AR20" s="112" t="str">
        <f t="shared" si="4"/>
        <v/>
      </c>
      <c r="AS20" s="112" t="str">
        <f t="shared" si="4"/>
        <v/>
      </c>
      <c r="AT20" s="4" t="str">
        <f t="shared" si="5"/>
        <v>PayToCode,</v>
      </c>
      <c r="AV20" s="25" t="str">
        <f t="shared" si="6"/>
        <v xml:space="preserve">          [PayToCode] [varchar](10) NULL,</v>
      </c>
      <c r="AW20" s="25"/>
      <c r="AY20" s="102" t="str">
        <f t="shared" si="7"/>
        <v xml:space="preserve">          PayToCode VARCHAR (10) NULL,</v>
      </c>
      <c r="BA20" s="3" t="str">
        <f t="shared" si="13"/>
        <v>PayToCode VARCHAR (10) NULL,</v>
      </c>
    </row>
    <row r="21" spans="2:58" ht="12.75">
      <c r="B21" s="18">
        <f t="shared" si="11"/>
        <v>6</v>
      </c>
      <c r="C21" s="4" t="s">
        <v>1115</v>
      </c>
      <c r="D21" s="4">
        <v>200</v>
      </c>
      <c r="E21" s="4" t="s">
        <v>11</v>
      </c>
      <c r="G21" s="4" t="str">
        <f t="shared" si="0"/>
        <v>PayToName</v>
      </c>
      <c r="H21" s="97">
        <f t="shared" si="1"/>
        <v>200</v>
      </c>
      <c r="I21" s="4" t="str">
        <f t="shared" si="8"/>
        <v>varchar</v>
      </c>
      <c r="J21" s="4" t="str">
        <f t="shared" si="9"/>
        <v xml:space="preserve"> NULL</v>
      </c>
      <c r="K21" s="4" t="s">
        <v>1364</v>
      </c>
      <c r="L21" s="4"/>
      <c r="M21" s="68">
        <v>6</v>
      </c>
      <c r="N21" s="70"/>
      <c r="O21" s="24"/>
      <c r="P21" s="24"/>
      <c r="Q21" s="98">
        <f t="shared" si="2"/>
        <v>21</v>
      </c>
      <c r="R21" s="124"/>
      <c r="S21" s="114" t="str">
        <f t="shared" si="10"/>
        <v>Employee Name</v>
      </c>
      <c r="T21" s="121"/>
      <c r="U21" s="119"/>
      <c r="V21" s="400"/>
      <c r="W21" s="115"/>
      <c r="X21" s="115"/>
      <c r="Y21" s="121">
        <v>100</v>
      </c>
      <c r="Z21" s="114" t="str">
        <f t="shared" si="3"/>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4"/>
        <v/>
      </c>
      <c r="AS21" s="112" t="str">
        <f t="shared" si="4"/>
        <v/>
      </c>
      <c r="AT21" s="4" t="str">
        <f t="shared" si="5"/>
        <v>PayToName,</v>
      </c>
      <c r="AV21" s="25" t="str">
        <f t="shared" si="6"/>
        <v xml:space="preserve">          [PayToName] [varchar](200) NULL,</v>
      </c>
      <c r="AW21" s="25"/>
      <c r="AY21" s="102" t="str">
        <f t="shared" si="7"/>
        <v xml:space="preserve">          PayToName VARCHAR (200) NULL,</v>
      </c>
      <c r="BA21" s="3" t="str">
        <f t="shared" si="13"/>
        <v>PayToName VARCHAR (200) NULL,</v>
      </c>
    </row>
    <row r="22" spans="2:58" ht="12.75">
      <c r="B22" s="18">
        <f t="shared" si="11"/>
        <v>7</v>
      </c>
      <c r="C22" s="4" t="s">
        <v>377</v>
      </c>
      <c r="D22" s="4">
        <v>12</v>
      </c>
      <c r="E22" s="4" t="s">
        <v>11</v>
      </c>
      <c r="G22" s="4" t="str">
        <f t="shared" si="0"/>
        <v>Department</v>
      </c>
      <c r="H22" s="97">
        <f>IF(IFERROR(FIND("varchar",E22),0)&gt;0,IF(D22&gt;8000,"max",D22),"")</f>
        <v>12</v>
      </c>
      <c r="I22" s="4" t="str">
        <f t="shared" si="8"/>
        <v>varchar</v>
      </c>
      <c r="J22" s="4" t="str">
        <f t="shared" si="9"/>
        <v xml:space="preserve"> NULL</v>
      </c>
      <c r="K22" s="4" t="s">
        <v>377</v>
      </c>
      <c r="L22" s="4"/>
      <c r="M22" s="68">
        <v>7</v>
      </c>
      <c r="N22" s="70"/>
      <c r="O22" s="24"/>
      <c r="P22" s="24"/>
      <c r="Q22" s="98">
        <f t="shared" si="2"/>
        <v>22</v>
      </c>
      <c r="R22" s="124"/>
      <c r="S22" s="114" t="str">
        <f t="shared" si="10"/>
        <v>Department</v>
      </c>
      <c r="T22" s="121"/>
      <c r="U22" s="119"/>
      <c r="V22" s="400"/>
      <c r="W22" s="115"/>
      <c r="X22" s="115"/>
      <c r="Y22" s="121">
        <v>200</v>
      </c>
      <c r="Z22" s="114" t="str">
        <f t="shared" si="3"/>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4"/>
        <v/>
      </c>
      <c r="AS22" s="112" t="str">
        <f t="shared" si="4"/>
        <v/>
      </c>
      <c r="AT22" s="4" t="str">
        <f t="shared" si="5"/>
        <v>Department,</v>
      </c>
      <c r="AV22" s="25" t="str">
        <f t="shared" si="6"/>
        <v xml:space="preserve">          [Department] [varchar](12) NULL,</v>
      </c>
      <c r="AW22" s="25"/>
      <c r="AY22" s="102" t="str">
        <f t="shared" si="7"/>
        <v xml:space="preserve">          Department VARCHAR (12) NULL,</v>
      </c>
      <c r="BA22" s="3" t="str">
        <f t="shared" si="13"/>
        <v>Department VARCHAR (12) NULL,</v>
      </c>
      <c r="BF22" s="3" t="s">
        <v>2059</v>
      </c>
    </row>
    <row r="23" spans="2:58" ht="12.75">
      <c r="B23" s="18">
        <f t="shared" si="11"/>
        <v>8</v>
      </c>
      <c r="C23" s="4" t="s">
        <v>320</v>
      </c>
      <c r="D23" s="4">
        <v>12</v>
      </c>
      <c r="E23" s="4" t="s">
        <v>11</v>
      </c>
      <c r="G23" s="4" t="str">
        <f t="shared" si="0"/>
        <v>Division</v>
      </c>
      <c r="H23" s="97">
        <f t="shared" ref="H23:H86" si="14">IF(IFERROR(FIND("varchar",E23),0)&gt;0,IF(D23&gt;8000,"max",D23),"")</f>
        <v>12</v>
      </c>
      <c r="I23" s="4" t="str">
        <f t="shared" si="8"/>
        <v>varchar</v>
      </c>
      <c r="J23" s="4" t="str">
        <f t="shared" si="9"/>
        <v xml:space="preserve"> NULL</v>
      </c>
      <c r="K23" s="4" t="s">
        <v>320</v>
      </c>
      <c r="L23" s="4"/>
      <c r="M23" s="68">
        <v>8</v>
      </c>
      <c r="N23" s="70"/>
      <c r="O23" s="24"/>
      <c r="P23" s="24"/>
      <c r="Q23" s="98">
        <f t="shared" si="2"/>
        <v>23</v>
      </c>
      <c r="R23" s="124"/>
      <c r="S23" s="114" t="str">
        <f t="shared" si="10"/>
        <v>Division</v>
      </c>
      <c r="T23" s="121"/>
      <c r="U23" s="119"/>
      <c r="V23" s="400"/>
      <c r="W23" s="115"/>
      <c r="X23" s="115"/>
      <c r="Y23" s="121">
        <v>300</v>
      </c>
      <c r="Z23" s="114" t="str">
        <f t="shared" si="3"/>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4"/>
        <v/>
      </c>
      <c r="AS23" s="112" t="str">
        <f t="shared" si="4"/>
        <v/>
      </c>
      <c r="AT23" s="4" t="str">
        <f t="shared" si="5"/>
        <v>Division,</v>
      </c>
      <c r="AV23" s="25" t="str">
        <f t="shared" si="6"/>
        <v xml:space="preserve">          [Division] [varchar](12) NULL,</v>
      </c>
      <c r="AW23" s="25"/>
      <c r="AY23" s="102" t="str">
        <f t="shared" si="7"/>
        <v xml:space="preserve">          Division VARCHAR (12) NULL,</v>
      </c>
      <c r="BA23" s="3" t="str">
        <f t="shared" si="13"/>
        <v>Division VARCHAR (12) NULL,</v>
      </c>
      <c r="BF23" s="3" t="s">
        <v>2060</v>
      </c>
    </row>
    <row r="24" spans="2:58" ht="12.75">
      <c r="B24" s="18">
        <f t="shared" si="11"/>
        <v>9</v>
      </c>
      <c r="C24" s="4" t="s">
        <v>1116</v>
      </c>
      <c r="D24" s="4">
        <v>15</v>
      </c>
      <c r="E24" s="4" t="s">
        <v>11</v>
      </c>
      <c r="G24" s="4" t="str">
        <f t="shared" si="0"/>
        <v>ExpensesCode</v>
      </c>
      <c r="H24" s="97">
        <f t="shared" si="14"/>
        <v>15</v>
      </c>
      <c r="I24" s="4" t="str">
        <f t="shared" si="8"/>
        <v>varchar</v>
      </c>
      <c r="J24" s="4" t="str">
        <f t="shared" si="9"/>
        <v xml:space="preserve"> NULL</v>
      </c>
      <c r="K24" s="4" t="s">
        <v>1122</v>
      </c>
      <c r="L24" s="4"/>
      <c r="M24" s="68">
        <v>9001</v>
      </c>
      <c r="N24" s="70"/>
      <c r="O24" s="24"/>
      <c r="P24" s="24"/>
      <c r="Q24" s="98">
        <f t="shared" si="2"/>
        <v>24</v>
      </c>
      <c r="R24" s="124"/>
      <c r="S24" s="114" t="str">
        <f t="shared" si="10"/>
        <v>Expenses Code</v>
      </c>
      <c r="T24" s="121"/>
      <c r="U24" s="119"/>
      <c r="V24" s="400"/>
      <c r="W24" s="115"/>
      <c r="X24" s="115"/>
      <c r="Y24" s="121"/>
      <c r="Z24" s="114" t="str">
        <f t="shared" si="3"/>
        <v>false</v>
      </c>
      <c r="AA24" s="114" t="str">
        <f t="shared" si="12"/>
        <v/>
      </c>
      <c r="AB24" s="182"/>
      <c r="AC24" s="255"/>
      <c r="AD24" s="255"/>
      <c r="AE24" s="255"/>
      <c r="AF24" s="255"/>
      <c r="AG24" s="255"/>
      <c r="AH24" s="255"/>
      <c r="AI24" s="255"/>
      <c r="AJ24" s="255"/>
      <c r="AK24" s="255"/>
      <c r="AL24" s="255"/>
      <c r="AM24" s="255"/>
      <c r="AN24" s="255"/>
      <c r="AO24" s="255"/>
      <c r="AP24" s="112"/>
      <c r="AQ24" s="112"/>
      <c r="AR24" s="112" t="str">
        <f t="shared" si="4"/>
        <v/>
      </c>
      <c r="AS24" s="112" t="str">
        <f t="shared" si="4"/>
        <v/>
      </c>
      <c r="AT24" s="4" t="str">
        <f t="shared" si="5"/>
        <v>ExpensesCode,</v>
      </c>
      <c r="AV24" s="25" t="str">
        <f t="shared" si="6"/>
        <v xml:space="preserve">          [ExpensesCode] [varchar](15) NULL,</v>
      </c>
      <c r="AW24" s="25"/>
      <c r="AY24" s="102" t="str">
        <f t="shared" si="7"/>
        <v xml:space="preserve">          ExpensesCode VARCHAR (15) NULL,</v>
      </c>
      <c r="BA24" s="3" t="str">
        <f t="shared" si="13"/>
        <v>ExpensesCode VARCHAR (15) NULL,</v>
      </c>
      <c r="BF24" s="3" t="s">
        <v>2061</v>
      </c>
    </row>
    <row r="25" spans="2:58" ht="12.75">
      <c r="B25" s="18">
        <f t="shared" si="11"/>
        <v>10</v>
      </c>
      <c r="C25" s="4" t="s">
        <v>1117</v>
      </c>
      <c r="D25" s="4">
        <v>200</v>
      </c>
      <c r="E25" s="4" t="s">
        <v>11</v>
      </c>
      <c r="G25" s="4" t="str">
        <f t="shared" si="0"/>
        <v>ExpensesDescription</v>
      </c>
      <c r="H25" s="97">
        <f t="shared" si="14"/>
        <v>200</v>
      </c>
      <c r="I25" s="4" t="str">
        <f t="shared" si="8"/>
        <v>varchar</v>
      </c>
      <c r="J25" s="4" t="str">
        <f t="shared" si="9"/>
        <v xml:space="preserve"> NULL</v>
      </c>
      <c r="K25" s="4" t="s">
        <v>1365</v>
      </c>
      <c r="L25" s="4"/>
      <c r="M25" s="68">
        <v>9002</v>
      </c>
      <c r="N25" s="70"/>
      <c r="O25" s="24"/>
      <c r="P25" s="24"/>
      <c r="Q25" s="98">
        <f t="shared" si="2"/>
        <v>25</v>
      </c>
      <c r="R25" s="124"/>
      <c r="S25" s="114" t="str">
        <f t="shared" si="10"/>
        <v>Expenses Description</v>
      </c>
      <c r="T25" s="121"/>
      <c r="U25" s="119"/>
      <c r="V25" s="400"/>
      <c r="W25" s="115"/>
      <c r="X25" s="115"/>
      <c r="Y25" s="121"/>
      <c r="Z25" s="114" t="str">
        <f t="shared" si="3"/>
        <v>false</v>
      </c>
      <c r="AA25" s="114"/>
      <c r="AB25" s="182"/>
      <c r="AC25" s="255"/>
      <c r="AD25" s="255"/>
      <c r="AE25" s="255"/>
      <c r="AF25" s="255"/>
      <c r="AG25" s="255"/>
      <c r="AH25" s="255"/>
      <c r="AI25" s="255"/>
      <c r="AJ25" s="255"/>
      <c r="AK25" s="255"/>
      <c r="AL25" s="255"/>
      <c r="AM25" s="255"/>
      <c r="AN25" s="255"/>
      <c r="AO25" s="255"/>
      <c r="AP25" s="112"/>
      <c r="AQ25" s="112"/>
      <c r="AR25" s="112" t="str">
        <f t="shared" si="4"/>
        <v/>
      </c>
      <c r="AS25" s="112" t="str">
        <f t="shared" si="4"/>
        <v/>
      </c>
      <c r="AT25" s="4" t="str">
        <f t="shared" si="5"/>
        <v>ExpensesDescription,</v>
      </c>
      <c r="AV25" s="25" t="str">
        <f t="shared" si="6"/>
        <v xml:space="preserve">          [ExpensesDescription] [varchar](200) NULL,</v>
      </c>
      <c r="AW25" s="25"/>
      <c r="AY25" s="102" t="str">
        <f t="shared" si="7"/>
        <v xml:space="preserve">          ExpensesDescription VARCHAR (200) NULL,</v>
      </c>
      <c r="BA25" s="3" t="str">
        <f t="shared" si="13"/>
        <v>ExpensesDescription VARCHAR (200) NULL,</v>
      </c>
      <c r="BF25" s="3" t="s">
        <v>2062</v>
      </c>
    </row>
    <row r="26" spans="2:58" ht="12.75">
      <c r="B26" s="18">
        <f t="shared" si="11"/>
        <v>11</v>
      </c>
      <c r="C26" s="4" t="s">
        <v>72</v>
      </c>
      <c r="D26" s="4">
        <v>10</v>
      </c>
      <c r="E26" s="4" t="s">
        <v>11</v>
      </c>
      <c r="G26" s="4" t="str">
        <f t="shared" si="0"/>
        <v>Currency</v>
      </c>
      <c r="H26" s="97">
        <f t="shared" si="14"/>
        <v>10</v>
      </c>
      <c r="I26" s="4" t="str">
        <f t="shared" si="8"/>
        <v>varchar</v>
      </c>
      <c r="J26" s="4" t="str">
        <f t="shared" si="9"/>
        <v xml:space="preserve"> NULL</v>
      </c>
      <c r="K26" s="4" t="s">
        <v>72</v>
      </c>
      <c r="L26" s="4"/>
      <c r="M26" s="68">
        <v>9</v>
      </c>
      <c r="N26" s="70"/>
      <c r="O26" s="24"/>
      <c r="P26" s="24"/>
      <c r="Q26" s="98">
        <f t="shared" si="2"/>
        <v>26</v>
      </c>
      <c r="R26" s="124"/>
      <c r="S26" s="114" t="str">
        <f t="shared" si="10"/>
        <v>Currency</v>
      </c>
      <c r="T26" s="121"/>
      <c r="U26" s="119"/>
      <c r="V26" s="400"/>
      <c r="W26" s="115"/>
      <c r="X26" s="115"/>
      <c r="Y26" s="121"/>
      <c r="Z26" s="114" t="str">
        <f t="shared" si="3"/>
        <v/>
      </c>
      <c r="AA26" s="114" t="str">
        <f t="shared" si="12"/>
        <v/>
      </c>
      <c r="AB26" s="182"/>
      <c r="AC26" s="255"/>
      <c r="AD26" s="255"/>
      <c r="AE26" s="255"/>
      <c r="AF26" s="255"/>
      <c r="AG26" s="255"/>
      <c r="AH26" s="255"/>
      <c r="AI26" s="255"/>
      <c r="AJ26" s="255"/>
      <c r="AK26" s="255"/>
      <c r="AL26" s="255"/>
      <c r="AM26" s="255"/>
      <c r="AN26" s="255"/>
      <c r="AO26" s="255"/>
      <c r="AP26" s="112"/>
      <c r="AQ26" s="112"/>
      <c r="AR26" s="112" t="str">
        <f t="shared" si="4"/>
        <v/>
      </c>
      <c r="AS26" s="112" t="str">
        <f t="shared" si="4"/>
        <v/>
      </c>
      <c r="AT26" s="4" t="str">
        <f t="shared" si="5"/>
        <v>Currency,</v>
      </c>
      <c r="AV26" s="25" t="str">
        <f t="shared" si="6"/>
        <v xml:space="preserve">          [Currency] [varchar](10) NULL,</v>
      </c>
      <c r="AW26" s="25"/>
      <c r="AY26" s="102" t="str">
        <f t="shared" si="7"/>
        <v xml:space="preserve">          Currency VARCHAR (10) NULL,</v>
      </c>
      <c r="BA26" s="3" t="str">
        <f t="shared" si="13"/>
        <v>Currency VARCHAR (10) NULL,</v>
      </c>
      <c r="BF26" s="3" t="s">
        <v>2063</v>
      </c>
    </row>
    <row r="27" spans="2:58" ht="12.75">
      <c r="B27" s="18">
        <f t="shared" si="11"/>
        <v>12</v>
      </c>
      <c r="C27" s="4" t="s">
        <v>1118</v>
      </c>
      <c r="D27" s="4"/>
      <c r="E27" s="4" t="s">
        <v>1086</v>
      </c>
      <c r="G27" s="4" t="str">
        <f t="shared" si="0"/>
        <v>Xrate</v>
      </c>
      <c r="H27" s="97" t="str">
        <f t="shared" si="14"/>
        <v/>
      </c>
      <c r="I27" s="4" t="str">
        <f t="shared" si="8"/>
        <v>float</v>
      </c>
      <c r="J27" s="4" t="str">
        <f t="shared" si="9"/>
        <v xml:space="preserve"> NULL</v>
      </c>
      <c r="K27" s="4" t="s">
        <v>1123</v>
      </c>
      <c r="L27" s="4"/>
      <c r="M27" s="68">
        <v>9003</v>
      </c>
      <c r="N27" s="70"/>
      <c r="O27" s="24"/>
      <c r="P27" s="24"/>
      <c r="Q27" s="98">
        <f t="shared" si="2"/>
        <v>27</v>
      </c>
      <c r="R27" s="124"/>
      <c r="S27" s="114" t="str">
        <f t="shared" si="10"/>
        <v>X-Rate</v>
      </c>
      <c r="T27" s="121"/>
      <c r="U27" s="119"/>
      <c r="V27" s="400"/>
      <c r="W27" s="115"/>
      <c r="X27" s="115"/>
      <c r="Y27" s="121"/>
      <c r="Z27" s="114" t="str">
        <f t="shared" si="3"/>
        <v>false</v>
      </c>
      <c r="AA27" s="114" t="str">
        <f t="shared" si="12"/>
        <v/>
      </c>
      <c r="AB27" s="182"/>
      <c r="AC27" s="255"/>
      <c r="AD27" s="255"/>
      <c r="AE27" s="255"/>
      <c r="AF27" s="255"/>
      <c r="AG27" s="255"/>
      <c r="AH27" s="255"/>
      <c r="AI27" s="255"/>
      <c r="AJ27" s="255"/>
      <c r="AK27" s="255"/>
      <c r="AL27" s="255"/>
      <c r="AM27" s="255"/>
      <c r="AN27" s="255"/>
      <c r="AO27" s="255"/>
      <c r="AP27" s="112"/>
      <c r="AQ27" s="112"/>
      <c r="AR27" s="112" t="str">
        <f t="shared" si="4"/>
        <v/>
      </c>
      <c r="AS27" s="112" t="str">
        <f t="shared" si="4"/>
        <v/>
      </c>
      <c r="AT27" s="4" t="str">
        <f t="shared" si="5"/>
        <v>Xrate,</v>
      </c>
      <c r="AV27" s="25" t="str">
        <f t="shared" si="6"/>
        <v xml:space="preserve">          [Xrate] [float] NULL,</v>
      </c>
      <c r="AW27" s="25"/>
      <c r="AY27" s="102" t="str">
        <f t="shared" si="7"/>
        <v xml:space="preserve">          Xrate FLOAT NULL,</v>
      </c>
      <c r="BA27" s="3" t="str">
        <f t="shared" si="13"/>
        <v>Xrate FLOAT NULL,</v>
      </c>
      <c r="BF27" s="3" t="s">
        <v>2064</v>
      </c>
    </row>
    <row r="28" spans="2:58" ht="12.75">
      <c r="B28" s="18">
        <f t="shared" si="11"/>
        <v>13</v>
      </c>
      <c r="C28" s="4" t="s">
        <v>1119</v>
      </c>
      <c r="D28" s="4"/>
      <c r="E28" s="4" t="s">
        <v>1086</v>
      </c>
      <c r="G28" s="4" t="str">
        <f t="shared" si="0"/>
        <v>Amount</v>
      </c>
      <c r="H28" s="97" t="str">
        <f t="shared" si="14"/>
        <v/>
      </c>
      <c r="I28" s="4" t="str">
        <f t="shared" si="8"/>
        <v>float</v>
      </c>
      <c r="J28" s="4" t="str">
        <f t="shared" si="9"/>
        <v xml:space="preserve"> NULL</v>
      </c>
      <c r="K28" s="4" t="s">
        <v>1119</v>
      </c>
      <c r="L28" s="4"/>
      <c r="M28" s="68">
        <v>9004</v>
      </c>
      <c r="N28" s="70"/>
      <c r="O28" s="24"/>
      <c r="P28" s="24"/>
      <c r="Q28" s="98">
        <f t="shared" si="2"/>
        <v>28</v>
      </c>
      <c r="R28" s="124"/>
      <c r="S28" s="114" t="str">
        <f t="shared" si="10"/>
        <v>Amount</v>
      </c>
      <c r="T28" s="121"/>
      <c r="U28" s="119"/>
      <c r="V28" s="400"/>
      <c r="W28" s="115"/>
      <c r="X28" s="115"/>
      <c r="Y28" s="121"/>
      <c r="Z28" s="114" t="str">
        <f t="shared" si="3"/>
        <v>false</v>
      </c>
      <c r="AA28" s="114" t="str">
        <f t="shared" si="12"/>
        <v/>
      </c>
      <c r="AB28" s="182"/>
      <c r="AC28" s="255"/>
      <c r="AD28" s="255"/>
      <c r="AE28" s="255"/>
      <c r="AF28" s="255"/>
      <c r="AG28" s="255"/>
      <c r="AH28" s="255"/>
      <c r="AI28" s="255"/>
      <c r="AJ28" s="255"/>
      <c r="AK28" s="255"/>
      <c r="AL28" s="255"/>
      <c r="AM28" s="255"/>
      <c r="AN28" s="255"/>
      <c r="AO28" s="255"/>
      <c r="AP28" s="112"/>
      <c r="AQ28" s="112"/>
      <c r="AR28" s="112" t="str">
        <f t="shared" si="4"/>
        <v/>
      </c>
      <c r="AS28" s="112" t="str">
        <f t="shared" si="4"/>
        <v/>
      </c>
      <c r="AT28" s="4" t="str">
        <f t="shared" si="5"/>
        <v>Amount,</v>
      </c>
      <c r="AV28" s="25" t="str">
        <f t="shared" si="6"/>
        <v xml:space="preserve">          [Amount] [float] NULL,</v>
      </c>
      <c r="AW28" s="25"/>
      <c r="AY28" s="102" t="str">
        <f t="shared" si="7"/>
        <v xml:space="preserve">          Amount FLOAT NULL,</v>
      </c>
      <c r="BA28" s="3" t="str">
        <f t="shared" si="13"/>
        <v>Amount FLOAT NULL,</v>
      </c>
      <c r="BF28" s="3" t="s">
        <v>2065</v>
      </c>
    </row>
    <row r="29" spans="2:58" ht="12.75">
      <c r="B29" s="18">
        <f t="shared" si="11"/>
        <v>14</v>
      </c>
      <c r="C29" s="4" t="s">
        <v>1120</v>
      </c>
      <c r="D29" s="4"/>
      <c r="E29" s="4" t="s">
        <v>1086</v>
      </c>
      <c r="G29" s="4" t="str">
        <f t="shared" si="0"/>
        <v>LocalAmount</v>
      </c>
      <c r="H29" s="97" t="str">
        <f t="shared" si="14"/>
        <v/>
      </c>
      <c r="I29" s="4" t="str">
        <f t="shared" si="8"/>
        <v>float</v>
      </c>
      <c r="J29" s="4" t="str">
        <f t="shared" si="9"/>
        <v xml:space="preserve"> NULL</v>
      </c>
      <c r="K29" s="4" t="s">
        <v>1366</v>
      </c>
      <c r="L29" s="4"/>
      <c r="M29" s="68">
        <v>9005</v>
      </c>
      <c r="N29" s="70"/>
      <c r="O29" s="24"/>
      <c r="P29" s="24"/>
      <c r="Q29" s="98">
        <f t="shared" si="2"/>
        <v>29</v>
      </c>
      <c r="R29" s="124"/>
      <c r="S29" s="114" t="str">
        <f t="shared" si="10"/>
        <v>Local Amount</v>
      </c>
      <c r="T29" s="121"/>
      <c r="U29" s="119"/>
      <c r="V29" s="400"/>
      <c r="W29" s="115"/>
      <c r="X29" s="115"/>
      <c r="Y29" s="121"/>
      <c r="Z29" s="114" t="str">
        <f t="shared" si="3"/>
        <v>false</v>
      </c>
      <c r="AA29" s="114" t="str">
        <f t="shared" si="12"/>
        <v/>
      </c>
      <c r="AB29" s="182"/>
      <c r="AC29" s="255"/>
      <c r="AD29" s="255"/>
      <c r="AE29" s="255"/>
      <c r="AF29" s="255"/>
      <c r="AG29" s="255"/>
      <c r="AH29" s="255"/>
      <c r="AI29" s="255"/>
      <c r="AJ29" s="255"/>
      <c r="AK29" s="255"/>
      <c r="AL29" s="255"/>
      <c r="AM29" s="255"/>
      <c r="AN29" s="255"/>
      <c r="AO29" s="255"/>
      <c r="AP29" s="112"/>
      <c r="AQ29" s="112"/>
      <c r="AR29" s="112" t="str">
        <f t="shared" si="4"/>
        <v/>
      </c>
      <c r="AS29" s="112" t="str">
        <f t="shared" si="4"/>
        <v/>
      </c>
      <c r="AT29" s="4" t="str">
        <f t="shared" si="5"/>
        <v>LocalAmount,</v>
      </c>
      <c r="AV29" s="25" t="str">
        <f t="shared" si="6"/>
        <v xml:space="preserve">          [LocalAmount] [float] NULL,</v>
      </c>
      <c r="AW29" s="25"/>
      <c r="AY29" s="102" t="str">
        <f t="shared" si="7"/>
        <v xml:space="preserve">          LocalAmount FLOAT NULL,</v>
      </c>
      <c r="BA29" s="3" t="str">
        <f t="shared" si="13"/>
        <v>LocalAmount FLOAT NULL,</v>
      </c>
      <c r="BF29" s="3" t="s">
        <v>2066</v>
      </c>
    </row>
    <row r="30" spans="2:58" ht="12.75">
      <c r="B30" s="18">
        <f t="shared" si="11"/>
        <v>15</v>
      </c>
      <c r="C30" s="4" t="s">
        <v>1128</v>
      </c>
      <c r="D30" s="4"/>
      <c r="E30" s="4" t="s">
        <v>375</v>
      </c>
      <c r="G30" s="4" t="str">
        <f t="shared" si="0"/>
        <v>Confirmed</v>
      </c>
      <c r="H30" s="97" t="str">
        <f t="shared" si="14"/>
        <v/>
      </c>
      <c r="I30" s="4" t="str">
        <f t="shared" si="8"/>
        <v>bit</v>
      </c>
      <c r="J30" s="4" t="str">
        <f t="shared" si="9"/>
        <v xml:space="preserve"> NULL</v>
      </c>
      <c r="K30" s="4" t="s">
        <v>1128</v>
      </c>
      <c r="L30" s="4"/>
      <c r="M30" s="68">
        <v>9005</v>
      </c>
      <c r="N30" s="70"/>
      <c r="O30" s="24"/>
      <c r="P30" s="24"/>
      <c r="Q30" s="98">
        <f t="shared" si="2"/>
        <v>30</v>
      </c>
      <c r="R30" s="124"/>
      <c r="S30" s="114" t="str">
        <f t="shared" si="10"/>
        <v>Confirmed</v>
      </c>
      <c r="T30" s="121"/>
      <c r="U30" s="119"/>
      <c r="V30" s="400"/>
      <c r="W30" s="115"/>
      <c r="X30" s="115"/>
      <c r="Y30" s="121">
        <v>300</v>
      </c>
      <c r="Z30" s="114" t="str">
        <f t="shared" si="3"/>
        <v>false</v>
      </c>
      <c r="AA30" s="114" t="str">
        <f t="shared" si="12"/>
        <v/>
      </c>
      <c r="AB30" s="182"/>
      <c r="AC30" s="255"/>
      <c r="AD30" s="255"/>
      <c r="AE30" s="255"/>
      <c r="AF30" s="255"/>
      <c r="AG30" s="255"/>
      <c r="AH30" s="255"/>
      <c r="AI30" s="255"/>
      <c r="AJ30" s="255"/>
      <c r="AK30" s="255"/>
      <c r="AL30" s="255"/>
      <c r="AM30" s="255"/>
      <c r="AN30" s="255"/>
      <c r="AO30" s="255"/>
      <c r="AP30" s="112"/>
      <c r="AQ30" s="112"/>
      <c r="AR30" s="112" t="str">
        <f t="shared" si="4"/>
        <v/>
      </c>
      <c r="AS30" s="112" t="str">
        <f t="shared" si="4"/>
        <v/>
      </c>
      <c r="AT30" s="4" t="str">
        <f t="shared" si="5"/>
        <v>Confirmed,</v>
      </c>
      <c r="AV30" s="25" t="str">
        <f t="shared" si="6"/>
        <v xml:space="preserve">          [Confirmed] [bit] NULL,</v>
      </c>
      <c r="AW30" s="25"/>
      <c r="AY30" s="102" t="str">
        <f t="shared" si="7"/>
        <v xml:space="preserve">          Confirmed BIT NULL,</v>
      </c>
      <c r="BA30" s="3" t="str">
        <f t="shared" si="13"/>
        <v>Confirmed BIT NULL,</v>
      </c>
    </row>
    <row r="31" spans="2:58" ht="12.75">
      <c r="B31" s="18">
        <f t="shared" si="11"/>
        <v>16</v>
      </c>
      <c r="C31" s="4" t="s">
        <v>1129</v>
      </c>
      <c r="D31" s="4"/>
      <c r="E31" s="4" t="s">
        <v>375</v>
      </c>
      <c r="G31" s="4" t="str">
        <f t="shared" si="0"/>
        <v>Approved</v>
      </c>
      <c r="H31" s="97" t="str">
        <f t="shared" si="14"/>
        <v/>
      </c>
      <c r="I31" s="4" t="str">
        <f t="shared" si="8"/>
        <v>bit</v>
      </c>
      <c r="J31" s="4" t="str">
        <f t="shared" si="9"/>
        <v xml:space="preserve"> NULL</v>
      </c>
      <c r="K31" s="4" t="s">
        <v>4138</v>
      </c>
      <c r="L31" s="4"/>
      <c r="M31" s="68">
        <v>9006</v>
      </c>
      <c r="N31" s="70"/>
      <c r="O31" s="24"/>
      <c r="P31" s="24"/>
      <c r="Q31" s="98">
        <f t="shared" si="2"/>
        <v>31</v>
      </c>
      <c r="R31" s="124"/>
      <c r="S31" s="114" t="str">
        <f t="shared" si="10"/>
        <v>FA Approved</v>
      </c>
      <c r="T31" s="121"/>
      <c r="U31" s="119"/>
      <c r="V31" s="400"/>
      <c r="W31" s="115"/>
      <c r="X31" s="115"/>
      <c r="Y31" s="121"/>
      <c r="Z31" s="114" t="str">
        <f t="shared" si="3"/>
        <v>false</v>
      </c>
      <c r="AA31" s="114" t="str">
        <f t="shared" si="12"/>
        <v/>
      </c>
      <c r="AB31" s="182"/>
      <c r="AC31" s="255"/>
      <c r="AD31" s="255"/>
      <c r="AE31" s="255"/>
      <c r="AF31" s="255"/>
      <c r="AG31" s="255"/>
      <c r="AH31" s="255"/>
      <c r="AI31" s="255"/>
      <c r="AJ31" s="255"/>
      <c r="AK31" s="255"/>
      <c r="AL31" s="255"/>
      <c r="AM31" s="255"/>
      <c r="AN31" s="255"/>
      <c r="AO31" s="255"/>
      <c r="AP31" s="112"/>
      <c r="AQ31" s="112"/>
      <c r="AR31" s="112" t="str">
        <f t="shared" si="4"/>
        <v/>
      </c>
      <c r="AS31" s="112" t="str">
        <f t="shared" si="4"/>
        <v/>
      </c>
      <c r="AT31" s="4" t="str">
        <f t="shared" si="5"/>
        <v>Approved,</v>
      </c>
      <c r="AV31" s="25" t="str">
        <f t="shared" si="6"/>
        <v xml:space="preserve">          [Approved] [bit] NULL,</v>
      </c>
      <c r="AW31" s="25"/>
      <c r="AY31" s="102" t="str">
        <f t="shared" si="7"/>
        <v xml:space="preserve">          Approved BIT NULL,</v>
      </c>
      <c r="BA31" s="3" t="str">
        <f t="shared" si="13"/>
        <v>Approved BIT NULL,</v>
      </c>
    </row>
    <row r="32" spans="2:58" ht="12.75">
      <c r="B32" s="18">
        <f t="shared" si="11"/>
        <v>17</v>
      </c>
      <c r="C32" s="4" t="s">
        <v>826</v>
      </c>
      <c r="D32" s="4">
        <v>9000</v>
      </c>
      <c r="E32" s="4" t="s">
        <v>11</v>
      </c>
      <c r="G32" s="4" t="str">
        <f t="shared" si="0"/>
        <v>Note</v>
      </c>
      <c r="H32" s="97" t="str">
        <f t="shared" si="14"/>
        <v>max</v>
      </c>
      <c r="I32" s="4" t="str">
        <f t="shared" si="8"/>
        <v>varchar</v>
      </c>
      <c r="J32" s="4" t="str">
        <f t="shared" si="9"/>
        <v xml:space="preserve"> NULL</v>
      </c>
      <c r="K32" s="4" t="s">
        <v>826</v>
      </c>
      <c r="L32" s="4"/>
      <c r="M32" s="68">
        <v>9007</v>
      </c>
      <c r="N32" s="70"/>
      <c r="O32" s="24"/>
      <c r="P32" s="24"/>
      <c r="Q32" s="98">
        <f t="shared" si="2"/>
        <v>32</v>
      </c>
      <c r="R32" s="124"/>
      <c r="S32" s="114" t="str">
        <f t="shared" si="10"/>
        <v>Note</v>
      </c>
      <c r="T32" s="121"/>
      <c r="U32" s="119"/>
      <c r="V32" s="400"/>
      <c r="W32" s="115"/>
      <c r="X32" s="115"/>
      <c r="Y32" s="121"/>
      <c r="Z32" s="114" t="str">
        <f t="shared" si="3"/>
        <v>false</v>
      </c>
      <c r="AA32" s="114" t="str">
        <f t="shared" si="12"/>
        <v/>
      </c>
      <c r="AB32" s="182"/>
      <c r="AC32" s="255"/>
      <c r="AD32" s="255"/>
      <c r="AE32" s="255"/>
      <c r="AF32" s="255"/>
      <c r="AG32" s="255"/>
      <c r="AH32" s="255"/>
      <c r="AI32" s="255"/>
      <c r="AJ32" s="255"/>
      <c r="AK32" s="255"/>
      <c r="AL32" s="255"/>
      <c r="AM32" s="255"/>
      <c r="AN32" s="255"/>
      <c r="AO32" s="255"/>
      <c r="AP32" s="112"/>
      <c r="AQ32" s="112"/>
      <c r="AR32" s="112" t="str">
        <f t="shared" si="4"/>
        <v/>
      </c>
      <c r="AS32" s="112" t="str">
        <f t="shared" si="4"/>
        <v/>
      </c>
      <c r="AT32" s="4" t="str">
        <f t="shared" si="5"/>
        <v>Note,</v>
      </c>
      <c r="AV32" s="25" t="str">
        <f t="shared" si="6"/>
        <v xml:space="preserve">          [Note] [varchar](max) NULL,</v>
      </c>
      <c r="AW32" s="25"/>
      <c r="AY32" s="102" t="str">
        <f t="shared" si="7"/>
        <v xml:space="preserve">          Note VARCHAR (max) NULL,</v>
      </c>
      <c r="BA32" s="3" t="str">
        <f t="shared" si="13"/>
        <v>Note VARCHAR (max) NULL,</v>
      </c>
    </row>
    <row r="33" spans="2:53" ht="12.75">
      <c r="B33" s="18">
        <f t="shared" si="11"/>
        <v>18</v>
      </c>
      <c r="C33" s="4" t="s">
        <v>73</v>
      </c>
      <c r="D33" s="4">
        <v>20</v>
      </c>
      <c r="E33" s="4" t="s">
        <v>11</v>
      </c>
      <c r="G33" s="4" t="str">
        <f>SUBSTITUTE(SUBSTITUTE(SUBSTITUTE(SUBSTITUTE(SUBSTITUTE(SUBSTITUTE(SUBSTITUTE(SUBSTITUTE(SUBSTITUTE(C33," ",""),".",""),"#","No"),"%",""),"(",""),"*",""),"-",""),"/",""),")","")</f>
        <v>EntryBy</v>
      </c>
      <c r="H33" s="97">
        <f t="shared" si="14"/>
        <v>20</v>
      </c>
      <c r="I33" s="4" t="str">
        <f t="shared" si="8"/>
        <v>varchar</v>
      </c>
      <c r="J33" s="4" t="str">
        <f t="shared" si="9"/>
        <v xml:space="preserve"> NULL</v>
      </c>
      <c r="K33" s="4" t="s">
        <v>312</v>
      </c>
      <c r="L33" s="4"/>
      <c r="M33" s="68">
        <v>9007</v>
      </c>
      <c r="N33" s="70"/>
      <c r="O33" s="24"/>
      <c r="P33" s="24"/>
      <c r="Q33" s="98">
        <f t="shared" si="2"/>
        <v>33</v>
      </c>
      <c r="R33" s="124"/>
      <c r="S33" s="114" t="str">
        <f t="shared" si="10"/>
        <v>Entry By</v>
      </c>
      <c r="T33" s="121"/>
      <c r="U33" s="119"/>
      <c r="V33" s="400"/>
      <c r="W33" s="115"/>
      <c r="X33" s="115"/>
      <c r="Y33" s="121"/>
      <c r="Z33" s="114" t="str">
        <f t="shared" si="3"/>
        <v>false</v>
      </c>
      <c r="AA33" s="114" t="str">
        <f t="shared" si="12"/>
        <v/>
      </c>
      <c r="AB33" s="182"/>
      <c r="AC33" s="255"/>
      <c r="AD33" s="255"/>
      <c r="AE33" s="255"/>
      <c r="AF33" s="255"/>
      <c r="AG33" s="255"/>
      <c r="AH33" s="255"/>
      <c r="AI33" s="255"/>
      <c r="AJ33" s="255"/>
      <c r="AK33" s="255"/>
      <c r="AL33" s="255"/>
      <c r="AM33" s="255"/>
      <c r="AN33" s="255"/>
      <c r="AO33" s="255"/>
      <c r="AP33" s="112"/>
      <c r="AQ33" s="112"/>
      <c r="AR33" s="112" t="str">
        <f t="shared" si="4"/>
        <v/>
      </c>
      <c r="AS33" s="112" t="str">
        <f t="shared" si="4"/>
        <v/>
      </c>
      <c r="AT33" s="4" t="str">
        <f t="shared" si="5"/>
        <v>EntryBy,</v>
      </c>
      <c r="AV33" s="25" t="str">
        <f t="shared" si="6"/>
        <v xml:space="preserve">          [EntryBy] [varchar](20) NULL,</v>
      </c>
      <c r="AW33" s="25"/>
      <c r="AY33" s="102" t="str">
        <f t="shared" si="7"/>
        <v xml:space="preserve">          EntryBy VARCHAR (20) NULL,</v>
      </c>
      <c r="BA33" s="3" t="str">
        <f t="shared" si="13"/>
        <v>EntryBy VARCHAR (20) NULL,</v>
      </c>
    </row>
    <row r="34" spans="2:53" ht="12.75">
      <c r="B34" s="18">
        <f t="shared" si="11"/>
        <v>19</v>
      </c>
      <c r="C34" s="4" t="s">
        <v>74</v>
      </c>
      <c r="D34" s="4"/>
      <c r="E34" s="4" t="s">
        <v>12</v>
      </c>
      <c r="G34" s="4" t="str">
        <f>SUBSTITUTE(SUBSTITUTE(SUBSTITUTE(SUBSTITUTE(SUBSTITUTE(SUBSTITUTE(SUBSTITUTE(SUBSTITUTE(SUBSTITUTE(C34," ",""),".",""),"#","No"),"%",""),"(",""),"*",""),"-",""),"/",""),")","")</f>
        <v>EntryDate</v>
      </c>
      <c r="H34" s="97" t="str">
        <f t="shared" si="14"/>
        <v/>
      </c>
      <c r="I34" s="4" t="str">
        <f t="shared" si="8"/>
        <v>datetime</v>
      </c>
      <c r="J34" s="4" t="str">
        <f t="shared" si="9"/>
        <v xml:space="preserve"> NULL</v>
      </c>
      <c r="K34" s="4" t="s">
        <v>313</v>
      </c>
      <c r="L34" s="4"/>
      <c r="M34" s="68">
        <v>10</v>
      </c>
      <c r="N34" s="70"/>
      <c r="O34" s="24"/>
      <c r="P34" s="24"/>
      <c r="Q34" s="98">
        <f t="shared" si="2"/>
        <v>34</v>
      </c>
      <c r="R34" s="124"/>
      <c r="S34" s="114" t="str">
        <f t="shared" si="10"/>
        <v>Entry Date</v>
      </c>
      <c r="T34" s="121"/>
      <c r="U34" s="119"/>
      <c r="V34" s="400"/>
      <c r="W34" s="115"/>
      <c r="X34" s="115"/>
      <c r="Y34" s="121"/>
      <c r="Z34" s="114" t="str">
        <f t="shared" si="3"/>
        <v/>
      </c>
      <c r="AA34" s="114" t="str">
        <f t="shared" si="12"/>
        <v/>
      </c>
      <c r="AB34" s="182"/>
      <c r="AC34" s="255"/>
      <c r="AD34" s="255"/>
      <c r="AE34" s="255"/>
      <c r="AF34" s="255"/>
      <c r="AG34" s="255"/>
      <c r="AH34" s="255"/>
      <c r="AI34" s="255"/>
      <c r="AJ34" s="255"/>
      <c r="AK34" s="255"/>
      <c r="AL34" s="255"/>
      <c r="AM34" s="255"/>
      <c r="AN34" s="255"/>
      <c r="AO34" s="255"/>
      <c r="AP34" s="112"/>
      <c r="AQ34" s="112"/>
      <c r="AR34" s="112" t="str">
        <f t="shared" si="4"/>
        <v/>
      </c>
      <c r="AS34" s="112" t="str">
        <f t="shared" si="4"/>
        <v/>
      </c>
      <c r="AT34" s="4" t="str">
        <f t="shared" si="5"/>
        <v>EntryDate,</v>
      </c>
      <c r="AV34" s="25" t="str">
        <f t="shared" si="6"/>
        <v xml:space="preserve">          [EntryDate] [datetime] NULL,</v>
      </c>
      <c r="AW34" s="25"/>
      <c r="AY34" s="102" t="str">
        <f t="shared" si="7"/>
        <v xml:space="preserve">          EntryDate DATETIME NULL,</v>
      </c>
      <c r="BA34" s="3" t="str">
        <f t="shared" si="13"/>
        <v>EntryDate DATETIME NULL,</v>
      </c>
    </row>
    <row r="35" spans="2:53" ht="12.75">
      <c r="B35" s="18">
        <f t="shared" si="11"/>
        <v>20</v>
      </c>
      <c r="C35" s="4" t="s">
        <v>1204</v>
      </c>
      <c r="D35" s="4"/>
      <c r="E35" s="4" t="s">
        <v>375</v>
      </c>
      <c r="G35" s="4" t="str">
        <f>SUBSTITUTE(SUBSTITUTE(SUBSTITUTE(SUBSTITUTE(SUBSTITUTE(SUBSTITUTE(SUBSTITUTE(SUBSTITUTE(SUBSTITUTE(C35," ",""),".",""),"#","No"),"%",""),"(",""),"*",""),"-",""),"/",""),")","")</f>
        <v>HRApproved</v>
      </c>
      <c r="H35" s="97" t="str">
        <f t="shared" si="14"/>
        <v/>
      </c>
      <c r="I35" s="4" t="str">
        <f t="shared" si="8"/>
        <v>bit</v>
      </c>
      <c r="J35" s="4" t="str">
        <f t="shared" si="9"/>
        <v xml:space="preserve"> NULL</v>
      </c>
      <c r="K35" s="4" t="s">
        <v>1299</v>
      </c>
      <c r="L35" s="4"/>
      <c r="M35" s="68">
        <v>9007</v>
      </c>
      <c r="N35" s="70"/>
      <c r="O35" s="24"/>
      <c r="P35" s="24"/>
      <c r="Q35" s="98">
        <f t="shared" si="2"/>
        <v>35</v>
      </c>
      <c r="R35" s="124"/>
      <c r="S35" s="114" t="str">
        <f t="shared" si="10"/>
        <v>HR Approved</v>
      </c>
      <c r="T35" s="121"/>
      <c r="U35" s="119"/>
      <c r="V35" s="400"/>
      <c r="W35" s="115"/>
      <c r="X35" s="115"/>
      <c r="Y35" s="121"/>
      <c r="Z35" s="114" t="str">
        <f t="shared" si="3"/>
        <v>false</v>
      </c>
      <c r="AA35" s="114" t="str">
        <f t="shared" si="12"/>
        <v/>
      </c>
      <c r="AB35" s="182"/>
      <c r="AC35" s="255"/>
      <c r="AD35" s="255"/>
      <c r="AE35" s="255"/>
      <c r="AF35" s="255"/>
      <c r="AG35" s="255"/>
      <c r="AH35" s="255"/>
      <c r="AI35" s="255"/>
      <c r="AJ35" s="255"/>
      <c r="AK35" s="255"/>
      <c r="AL35" s="255"/>
      <c r="AM35" s="255"/>
      <c r="AN35" s="255"/>
      <c r="AO35" s="255"/>
      <c r="AP35" s="112"/>
      <c r="AQ35" s="112"/>
      <c r="AR35" s="112" t="str">
        <f t="shared" si="4"/>
        <v/>
      </c>
      <c r="AS35" s="112" t="str">
        <f t="shared" si="4"/>
        <v/>
      </c>
      <c r="AT35" s="4" t="str">
        <f t="shared" si="5"/>
        <v>HRApproved,</v>
      </c>
      <c r="AV35" s="25" t="str">
        <f t="shared" si="6"/>
        <v xml:space="preserve">          [HRApproved] [bit] NULL,</v>
      </c>
      <c r="AW35" s="25"/>
      <c r="AY35" s="102" t="str">
        <f t="shared" si="7"/>
        <v xml:space="preserve">          HRApproved BIT NULL,</v>
      </c>
      <c r="BA35" s="3" t="str">
        <f t="shared" si="13"/>
        <v>HRApproved BIT NULL,</v>
      </c>
    </row>
    <row r="36" spans="2:53" ht="12.75">
      <c r="B36" s="18">
        <f t="shared" si="11"/>
        <v>21</v>
      </c>
      <c r="C36" s="4" t="s">
        <v>1265</v>
      </c>
      <c r="D36" s="4">
        <v>200</v>
      </c>
      <c r="E36" s="4" t="s">
        <v>11</v>
      </c>
      <c r="G36" s="4" t="str">
        <f>SUBSTITUTE(SUBSTITUTE(SUBSTITUTE(SUBSTITUTE(SUBSTITUTE(SUBSTITUTE(SUBSTITUTE(SUBSTITUTE(SUBSTITUTE(C36," ",""),".",""),"#","No"),"%",""),"(",""),"*",""),"-",""),"/",""),")","")</f>
        <v>ERStatus</v>
      </c>
      <c r="H36" s="97">
        <f t="shared" si="14"/>
        <v>200</v>
      </c>
      <c r="I36" s="4" t="str">
        <f t="shared" si="8"/>
        <v>varchar</v>
      </c>
      <c r="J36" s="4" t="str">
        <f t="shared" si="9"/>
        <v xml:space="preserve"> NULL</v>
      </c>
      <c r="K36" s="4" t="s">
        <v>71</v>
      </c>
      <c r="L36" s="4"/>
      <c r="M36" s="68">
        <v>11</v>
      </c>
      <c r="N36" s="70"/>
      <c r="O36" s="24"/>
      <c r="P36" s="24"/>
      <c r="Q36" s="98">
        <f t="shared" si="2"/>
        <v>36</v>
      </c>
      <c r="R36" s="124"/>
      <c r="S36" s="114" t="str">
        <f t="shared" si="10"/>
        <v>Status</v>
      </c>
      <c r="T36" s="121"/>
      <c r="U36" s="119"/>
      <c r="V36" s="400"/>
      <c r="W36" s="115"/>
      <c r="X36" s="115"/>
      <c r="Y36" s="121"/>
      <c r="Z36" s="114" t="str">
        <f t="shared" si="3"/>
        <v/>
      </c>
      <c r="AA36" s="114" t="str">
        <f t="shared" si="12"/>
        <v/>
      </c>
      <c r="AB36" s="182"/>
      <c r="AC36" s="255"/>
      <c r="AD36" s="255"/>
      <c r="AE36" s="255"/>
      <c r="AF36" s="255"/>
      <c r="AG36" s="255"/>
      <c r="AH36" s="255"/>
      <c r="AI36" s="255"/>
      <c r="AJ36" s="255"/>
      <c r="AK36" s="255"/>
      <c r="AL36" s="255"/>
      <c r="AM36" s="255"/>
      <c r="AN36" s="255"/>
      <c r="AO36" s="255"/>
      <c r="AP36" s="112"/>
      <c r="AQ36" s="112"/>
      <c r="AR36" s="112" t="str">
        <f t="shared" si="4"/>
        <v/>
      </c>
      <c r="AS36" s="112" t="str">
        <f t="shared" si="4"/>
        <v/>
      </c>
      <c r="AT36" s="4" t="str">
        <f t="shared" si="5"/>
        <v>ERStatus,</v>
      </c>
      <c r="AV36" s="25" t="str">
        <f>IF(G36="","",+"          ["&amp;TRIM(G36)&amp;"] ["&amp;TRIM(I36)&amp;"]"&amp;IF(H36="","","("&amp;H36&amp;")")&amp;" "&amp;TRIM(J36)&amp;IF(G46="","",","))</f>
        <v xml:space="preserve">          [ERStatus] [varchar](200) NULL,</v>
      </c>
      <c r="AW36" s="25"/>
      <c r="AY36" s="102" t="str">
        <f t="shared" si="7"/>
        <v xml:space="preserve">          ERStatus VARCHAR (200) NULL,</v>
      </c>
      <c r="BA36" s="3" t="str">
        <f t="shared" si="13"/>
        <v>ERStatus VARCHAR (200) NULL,</v>
      </c>
    </row>
    <row r="37" spans="2:53" ht="12.75">
      <c r="B37" s="18">
        <f t="shared" si="11"/>
        <v>22</v>
      </c>
      <c r="C37" s="4" t="s">
        <v>1272</v>
      </c>
      <c r="D37" s="4"/>
      <c r="E37" s="4" t="s">
        <v>1086</v>
      </c>
      <c r="G37" s="4" t="str">
        <f t="shared" ref="G37:G45" si="15">SUBSTITUTE(SUBSTITUTE(SUBSTITUTE(SUBSTITUTE(SUBSTITUTE(SUBSTITUTE(SUBSTITUTE(SUBSTITUTE(SUBSTITUTE(C37," ",""),".",""),"#","No"),"%",""),"(",""),"*",""),"-",""),"/",""),")","")</f>
        <v>LimitedAmount</v>
      </c>
      <c r="H37" s="97" t="str">
        <f t="shared" si="14"/>
        <v/>
      </c>
      <c r="I37" s="4" t="str">
        <f t="shared" si="8"/>
        <v>float</v>
      </c>
      <c r="J37" s="4" t="str">
        <f t="shared" si="9"/>
        <v xml:space="preserve"> NULL</v>
      </c>
      <c r="K37" s="4" t="s">
        <v>1298</v>
      </c>
      <c r="L37" s="4"/>
      <c r="M37" s="68">
        <v>9007</v>
      </c>
      <c r="N37" s="70"/>
      <c r="O37" s="24"/>
      <c r="P37" s="24"/>
      <c r="Q37" s="98">
        <f t="shared" si="2"/>
        <v>37</v>
      </c>
      <c r="R37" s="124"/>
      <c r="S37" s="114" t="str">
        <f t="shared" si="10"/>
        <v>Limited Amount</v>
      </c>
      <c r="T37" s="121"/>
      <c r="U37" s="119"/>
      <c r="V37" s="400"/>
      <c r="W37" s="115"/>
      <c r="X37" s="115"/>
      <c r="Y37" s="121"/>
      <c r="Z37" s="114" t="str">
        <f t="shared" si="3"/>
        <v>false</v>
      </c>
      <c r="AA37" s="114" t="str">
        <f t="shared" si="12"/>
        <v/>
      </c>
      <c r="AB37" s="182"/>
      <c r="AC37" s="255"/>
      <c r="AD37" s="255"/>
      <c r="AE37" s="255"/>
      <c r="AF37" s="255"/>
      <c r="AG37" s="255"/>
      <c r="AH37" s="255"/>
      <c r="AI37" s="255"/>
      <c r="AJ37" s="255"/>
      <c r="AK37" s="255"/>
      <c r="AL37" s="255"/>
      <c r="AM37" s="255"/>
      <c r="AN37" s="255"/>
      <c r="AO37" s="255"/>
      <c r="AP37" s="112"/>
      <c r="AQ37" s="112"/>
      <c r="AR37" s="112" t="str">
        <f t="shared" si="4"/>
        <v/>
      </c>
      <c r="AS37" s="112" t="str">
        <f t="shared" si="4"/>
        <v/>
      </c>
      <c r="AT37" s="4" t="str">
        <f t="shared" si="5"/>
        <v>LimitedAmount,</v>
      </c>
      <c r="AV37" s="25" t="str">
        <f>IF(G37="","",+"          ["&amp;TRIM(G37)&amp;"] ["&amp;TRIM(I37)&amp;"]"&amp;IF(H37="","","("&amp;H37&amp;")")&amp;" "&amp;TRIM(J37)&amp;IF(G38="","",","))</f>
        <v xml:space="preserve">          [LimitedAmount] [float] NULL,</v>
      </c>
      <c r="AW37" s="25"/>
      <c r="AY37" s="102" t="str">
        <f t="shared" si="7"/>
        <v xml:space="preserve">          LimitedAmount FLOAT NULL,</v>
      </c>
      <c r="BA37" s="3" t="str">
        <f t="shared" si="13"/>
        <v>LimitedAmount FLOAT NULL,</v>
      </c>
    </row>
    <row r="38" spans="2:53" ht="12.75">
      <c r="B38" s="18">
        <f t="shared" si="11"/>
        <v>23</v>
      </c>
      <c r="C38" s="4" t="s">
        <v>1359</v>
      </c>
      <c r="D38" s="4">
        <v>20</v>
      </c>
      <c r="E38" s="4" t="s">
        <v>11</v>
      </c>
      <c r="G38" s="4" t="str">
        <f t="shared" si="15"/>
        <v>OtherRefNo</v>
      </c>
      <c r="H38" s="97">
        <f t="shared" si="14"/>
        <v>20</v>
      </c>
      <c r="I38" s="4" t="str">
        <f t="shared" si="8"/>
        <v>varchar</v>
      </c>
      <c r="J38" s="4" t="str">
        <f t="shared" si="9"/>
        <v xml:space="preserve"> NULL</v>
      </c>
      <c r="K38" s="4" t="s">
        <v>1367</v>
      </c>
      <c r="L38" s="4"/>
      <c r="M38" s="68">
        <v>9007</v>
      </c>
      <c r="N38" s="70"/>
      <c r="O38" s="24"/>
      <c r="P38" s="24"/>
      <c r="Q38" s="98">
        <f t="shared" si="2"/>
        <v>38</v>
      </c>
      <c r="R38" s="124"/>
      <c r="S38" s="114" t="str">
        <f t="shared" si="10"/>
        <v>Other RefNo</v>
      </c>
      <c r="T38" s="121"/>
      <c r="U38" s="119"/>
      <c r="V38" s="400"/>
      <c r="W38" s="115"/>
      <c r="X38" s="115"/>
      <c r="Y38" s="121"/>
      <c r="Z38" s="114" t="str">
        <f t="shared" si="3"/>
        <v>false</v>
      </c>
      <c r="AA38" s="114" t="str">
        <f t="shared" si="12"/>
        <v/>
      </c>
      <c r="AB38" s="182"/>
      <c r="AC38" s="255"/>
      <c r="AD38" s="255"/>
      <c r="AE38" s="255"/>
      <c r="AF38" s="255"/>
      <c r="AG38" s="255"/>
      <c r="AH38" s="255"/>
      <c r="AI38" s="255"/>
      <c r="AJ38" s="255"/>
      <c r="AK38" s="255"/>
      <c r="AL38" s="255"/>
      <c r="AM38" s="255"/>
      <c r="AN38" s="255"/>
      <c r="AO38" s="255"/>
      <c r="AP38" s="112"/>
      <c r="AQ38" s="112"/>
      <c r="AR38" s="112" t="str">
        <f t="shared" si="4"/>
        <v/>
      </c>
      <c r="AS38" s="112" t="str">
        <f t="shared" si="4"/>
        <v/>
      </c>
      <c r="AT38" s="4" t="str">
        <f t="shared" si="5"/>
        <v>OtherRefNo,</v>
      </c>
      <c r="AV38" s="25" t="str">
        <f>IF(G38="","",+"          ["&amp;TRIM(G38)&amp;"] ["&amp;TRIM(I38)&amp;"]"&amp;IF(H38="","","("&amp;H38&amp;")")&amp;" "&amp;TRIM(J38)&amp;IF(G39="","",","))</f>
        <v xml:space="preserve">          [OtherRefNo] [varchar](20) NULL,</v>
      </c>
      <c r="AW38" s="25"/>
      <c r="AY38" s="102" t="str">
        <f t="shared" si="7"/>
        <v xml:space="preserve">          OtherRefNo VARCHAR (20) NULL,</v>
      </c>
      <c r="BA38" s="3" t="str">
        <f t="shared" si="13"/>
        <v>OtherRefNo VARCHAR (20) NULL,</v>
      </c>
    </row>
    <row r="39" spans="2:53" ht="12.75">
      <c r="B39" s="18">
        <f t="shared" si="11"/>
        <v>24</v>
      </c>
      <c r="C39" s="4" t="s">
        <v>1297</v>
      </c>
      <c r="D39" s="4">
        <v>20</v>
      </c>
      <c r="E39" s="4" t="s">
        <v>11</v>
      </c>
      <c r="G39" s="4" t="str">
        <f t="shared" si="15"/>
        <v>PBatchNo</v>
      </c>
      <c r="H39" s="97">
        <f t="shared" si="14"/>
        <v>20</v>
      </c>
      <c r="I39" s="4" t="str">
        <f t="shared" si="8"/>
        <v>varchar</v>
      </c>
      <c r="J39" s="4" t="str">
        <f t="shared" si="9"/>
        <v xml:space="preserve"> NULL</v>
      </c>
      <c r="K39" s="4" t="s">
        <v>1368</v>
      </c>
      <c r="L39" s="4"/>
      <c r="M39" s="68">
        <v>9007</v>
      </c>
      <c r="N39" s="70"/>
      <c r="O39" s="24"/>
      <c r="P39" s="24"/>
      <c r="Q39" s="98">
        <f t="shared" si="2"/>
        <v>39</v>
      </c>
      <c r="R39" s="124"/>
      <c r="S39" s="114" t="str">
        <f t="shared" si="10"/>
        <v>P-Batch No</v>
      </c>
      <c r="T39" s="121"/>
      <c r="U39" s="119"/>
      <c r="V39" s="400"/>
      <c r="W39" s="115"/>
      <c r="X39" s="115"/>
      <c r="Y39" s="121"/>
      <c r="Z39" s="114" t="str">
        <f t="shared" si="3"/>
        <v>false</v>
      </c>
      <c r="AA39" s="114" t="str">
        <f t="shared" si="12"/>
        <v/>
      </c>
      <c r="AB39" s="182"/>
      <c r="AC39" s="255"/>
      <c r="AD39" s="255"/>
      <c r="AE39" s="255"/>
      <c r="AF39" s="255"/>
      <c r="AG39" s="255"/>
      <c r="AH39" s="255"/>
      <c r="AI39" s="255"/>
      <c r="AJ39" s="255"/>
      <c r="AK39" s="255"/>
      <c r="AL39" s="255"/>
      <c r="AM39" s="255"/>
      <c r="AN39" s="255"/>
      <c r="AO39" s="255"/>
      <c r="AP39" s="112"/>
      <c r="AQ39" s="112"/>
      <c r="AR39" s="112" t="str">
        <f t="shared" si="4"/>
        <v/>
      </c>
      <c r="AS39" s="112" t="str">
        <f t="shared" si="4"/>
        <v/>
      </c>
      <c r="AT39" s="4" t="str">
        <f t="shared" si="5"/>
        <v>PBatchNo,</v>
      </c>
      <c r="AV39" s="25" t="str">
        <f>IF(G39="","",+"          ["&amp;TRIM(G39)&amp;"] ["&amp;TRIM(I39)&amp;"]"&amp;IF(H39="","","("&amp;H39&amp;")")&amp;" "&amp;TRIM(J39)&amp;IF(G69="","",","))</f>
        <v xml:space="preserve">          [PBatchNo] [varchar](20) NULL,</v>
      </c>
      <c r="AW39" s="25"/>
      <c r="AY39" s="102" t="str">
        <f t="shared" si="7"/>
        <v xml:space="preserve">          PBatchNo VARCHAR (20) NULL,</v>
      </c>
      <c r="BA39" s="3" t="str">
        <f t="shared" si="13"/>
        <v>PBatchNo VARCHAR (20) NULL,</v>
      </c>
    </row>
    <row r="40" spans="2:53" ht="12.75">
      <c r="B40" s="18">
        <f t="shared" si="11"/>
        <v>25</v>
      </c>
      <c r="C40" s="4" t="s">
        <v>1352</v>
      </c>
      <c r="D40" s="4"/>
      <c r="E40" s="4" t="s">
        <v>12</v>
      </c>
      <c r="G40" s="4" t="str">
        <f t="shared" si="15"/>
        <v>PBatchDate</v>
      </c>
      <c r="H40" s="97" t="str">
        <f t="shared" si="14"/>
        <v/>
      </c>
      <c r="I40" s="4" t="str">
        <f t="shared" si="8"/>
        <v>datetime</v>
      </c>
      <c r="J40" s="4" t="str">
        <f t="shared" si="9"/>
        <v xml:space="preserve"> NULL</v>
      </c>
      <c r="K40" s="4" t="s">
        <v>1369</v>
      </c>
      <c r="L40" s="4"/>
      <c r="M40" s="68">
        <v>9007</v>
      </c>
      <c r="N40" s="70"/>
      <c r="O40" s="24"/>
      <c r="P40" s="24"/>
      <c r="Q40" s="98">
        <f t="shared" si="2"/>
        <v>40</v>
      </c>
      <c r="R40" s="124"/>
      <c r="S40" s="114" t="str">
        <f t="shared" si="10"/>
        <v>P-Batch Date</v>
      </c>
      <c r="T40" s="121"/>
      <c r="U40" s="119"/>
      <c r="V40" s="400"/>
      <c r="W40" s="115"/>
      <c r="X40" s="115"/>
      <c r="Y40" s="121"/>
      <c r="Z40" s="114" t="str">
        <f t="shared" si="3"/>
        <v>false</v>
      </c>
      <c r="AA40" s="114" t="str">
        <f t="shared" si="12"/>
        <v/>
      </c>
      <c r="AB40" s="182"/>
      <c r="AC40" s="255"/>
      <c r="AD40" s="255"/>
      <c r="AE40" s="255"/>
      <c r="AF40" s="255"/>
      <c r="AG40" s="255"/>
      <c r="AH40" s="255"/>
      <c r="AI40" s="255"/>
      <c r="AJ40" s="255"/>
      <c r="AK40" s="255"/>
      <c r="AL40" s="255"/>
      <c r="AM40" s="255"/>
      <c r="AN40" s="255"/>
      <c r="AO40" s="255"/>
      <c r="AP40" s="112"/>
      <c r="AQ40" s="112"/>
      <c r="AR40" s="112" t="str">
        <f t="shared" si="4"/>
        <v/>
      </c>
      <c r="AS40" s="112" t="str">
        <f t="shared" si="4"/>
        <v/>
      </c>
      <c r="AT40" s="4" t="str">
        <f t="shared" si="5"/>
        <v>PBatchDate,</v>
      </c>
      <c r="AV40" s="25" t="str">
        <f>IF(G40="","",+"          ["&amp;TRIM(G40)&amp;"] ["&amp;TRIM(I40)&amp;"]"&amp;IF(H40="","","("&amp;H40&amp;")")&amp;" "&amp;TRIM(J40)&amp;IF(G68="","",","))</f>
        <v xml:space="preserve">          [PBatchDate] [datetime] NULL,</v>
      </c>
      <c r="AW40" s="25"/>
      <c r="AY40" s="102" t="str">
        <f t="shared" si="7"/>
        <v xml:space="preserve">          PBatchDate DATETIME NULL,</v>
      </c>
      <c r="BA40" s="3" t="str">
        <f t="shared" si="13"/>
        <v>PBatchDate DATETIME NULL,</v>
      </c>
    </row>
    <row r="41" spans="2:53" ht="12.75">
      <c r="B41" s="18">
        <f t="shared" si="11"/>
        <v>26</v>
      </c>
      <c r="C41" s="4" t="s">
        <v>1360</v>
      </c>
      <c r="D41" s="4">
        <v>30</v>
      </c>
      <c r="E41" s="4" t="s">
        <v>11</v>
      </c>
      <c r="G41" s="4" t="str">
        <f t="shared" si="15"/>
        <v>PSPvNO</v>
      </c>
      <c r="H41" s="97">
        <f t="shared" si="14"/>
        <v>30</v>
      </c>
      <c r="I41" s="4" t="str">
        <f t="shared" si="8"/>
        <v>varchar</v>
      </c>
      <c r="J41" s="4" t="str">
        <f t="shared" si="9"/>
        <v xml:space="preserve"> NULL</v>
      </c>
      <c r="K41" s="4" t="s">
        <v>1370</v>
      </c>
      <c r="L41" s="4"/>
      <c r="M41" s="68">
        <v>9007</v>
      </c>
      <c r="N41" s="70"/>
      <c r="O41" s="24"/>
      <c r="P41" s="24"/>
      <c r="Q41" s="98">
        <f t="shared" si="2"/>
        <v>41</v>
      </c>
      <c r="R41" s="124"/>
      <c r="S41" s="114" t="str">
        <f t="shared" si="10"/>
        <v>Peoplesoft PV NO</v>
      </c>
      <c r="T41" s="121"/>
      <c r="U41" s="119"/>
      <c r="V41" s="400"/>
      <c r="W41" s="115"/>
      <c r="X41" s="115"/>
      <c r="Y41" s="121"/>
      <c r="Z41" s="114" t="str">
        <f t="shared" si="3"/>
        <v>false</v>
      </c>
      <c r="AA41" s="114" t="str">
        <f t="shared" si="12"/>
        <v/>
      </c>
      <c r="AB41" s="182"/>
      <c r="AC41" s="255"/>
      <c r="AD41" s="255"/>
      <c r="AE41" s="255"/>
      <c r="AF41" s="255"/>
      <c r="AG41" s="255"/>
      <c r="AH41" s="255"/>
      <c r="AI41" s="255"/>
      <c r="AJ41" s="255"/>
      <c r="AK41" s="255"/>
      <c r="AL41" s="255"/>
      <c r="AM41" s="255"/>
      <c r="AN41" s="255"/>
      <c r="AO41" s="255"/>
      <c r="AP41" s="112"/>
      <c r="AQ41" s="112"/>
      <c r="AR41" s="112" t="str">
        <f t="shared" si="4"/>
        <v/>
      </c>
      <c r="AS41" s="112" t="str">
        <f t="shared" si="4"/>
        <v/>
      </c>
      <c r="AT41" s="4" t="str">
        <f t="shared" si="5"/>
        <v>PSPvNO,</v>
      </c>
      <c r="AV41" s="25" t="str">
        <f>IF(G41="","",+"          ["&amp;TRIM(G41)&amp;"] ["&amp;TRIM(I41)&amp;"]"&amp;IF(H41="","","("&amp;H41&amp;")")&amp;" "&amp;TRIM(J41)&amp;IF(G42="","",","))</f>
        <v xml:space="preserve">          [PSPvNO] [varchar](30) NULL,</v>
      </c>
      <c r="AW41" s="25"/>
      <c r="AY41" s="102" t="str">
        <f t="shared" si="7"/>
        <v xml:space="preserve">          PSPvNO VARCHAR (30) NULL,</v>
      </c>
      <c r="BA41" s="3" t="str">
        <f t="shared" si="13"/>
        <v>PSPvNO VARCHAR (30) NULL,</v>
      </c>
    </row>
    <row r="42" spans="2:53" ht="12.75">
      <c r="B42" s="18">
        <f t="shared" si="11"/>
        <v>27</v>
      </c>
      <c r="C42" s="4" t="s">
        <v>1361</v>
      </c>
      <c r="D42" s="4"/>
      <c r="E42" s="4" t="s">
        <v>12</v>
      </c>
      <c r="G42" s="4" t="str">
        <f t="shared" si="15"/>
        <v>PSPvDate</v>
      </c>
      <c r="H42" s="97" t="str">
        <f t="shared" si="14"/>
        <v/>
      </c>
      <c r="I42" s="4" t="str">
        <f t="shared" si="8"/>
        <v>datetime</v>
      </c>
      <c r="J42" s="4" t="str">
        <f>IF(C42=0,"",(IF(ISERROR(VLOOKUP(G42,$D$120:$D$127,1,FALSE)),""," NOT")&amp;" NULL"))</f>
        <v xml:space="preserve"> NULL</v>
      </c>
      <c r="K42" s="4" t="s">
        <v>1371</v>
      </c>
      <c r="L42" s="4"/>
      <c r="M42" s="68">
        <v>9007</v>
      </c>
      <c r="N42" s="70"/>
      <c r="O42" s="24"/>
      <c r="P42" s="24"/>
      <c r="Q42" s="98">
        <f t="shared" si="2"/>
        <v>42</v>
      </c>
      <c r="R42" s="124"/>
      <c r="S42" s="114" t="str">
        <f t="shared" si="10"/>
        <v>Peoplesoft PV Date</v>
      </c>
      <c r="T42" s="121"/>
      <c r="U42" s="119"/>
      <c r="V42" s="400"/>
      <c r="W42" s="115"/>
      <c r="X42" s="115"/>
      <c r="Y42" s="121"/>
      <c r="Z42" s="114" t="str">
        <f t="shared" si="3"/>
        <v>false</v>
      </c>
      <c r="AA42" s="114" t="str">
        <f t="shared" si="12"/>
        <v/>
      </c>
      <c r="AB42" s="182"/>
      <c r="AC42" s="255"/>
      <c r="AD42" s="255"/>
      <c r="AE42" s="255"/>
      <c r="AF42" s="255"/>
      <c r="AG42" s="255"/>
      <c r="AH42" s="255"/>
      <c r="AI42" s="255"/>
      <c r="AJ42" s="255"/>
      <c r="AK42" s="255"/>
      <c r="AL42" s="255"/>
      <c r="AM42" s="255"/>
      <c r="AN42" s="255"/>
      <c r="AO42" s="255"/>
      <c r="AP42" s="112"/>
      <c r="AQ42" s="112"/>
      <c r="AR42" s="112" t="str">
        <f t="shared" si="4"/>
        <v/>
      </c>
      <c r="AS42" s="112" t="str">
        <f t="shared" si="4"/>
        <v/>
      </c>
      <c r="AT42" s="4" t="str">
        <f t="shared" si="5"/>
        <v>PSPvDate,</v>
      </c>
      <c r="AV42" s="25" t="str">
        <f>IF(G42="","",+"          ["&amp;TRIM(G42)&amp;"] ["&amp;TRIM(I42)&amp;"]"&amp;IF(H42="","","("&amp;H42&amp;")")&amp;" "&amp;TRIM(J42)&amp;IF(G45="","",","))</f>
        <v xml:space="preserve">          [PSPvDate] [datetime] NULL,</v>
      </c>
      <c r="AW42" s="25"/>
      <c r="AY42" s="102" t="str">
        <f t="shared" si="7"/>
        <v xml:space="preserve">          PSPvDate DATETIME NULL,</v>
      </c>
      <c r="BA42" s="3" t="str">
        <f t="shared" si="13"/>
        <v>PSPvDate DATETIME NULL,</v>
      </c>
    </row>
    <row r="43" spans="2:53" ht="12.75">
      <c r="B43" s="18">
        <f t="shared" si="11"/>
        <v>28</v>
      </c>
      <c r="C43" s="4" t="s">
        <v>2052</v>
      </c>
      <c r="D43" s="4">
        <v>20</v>
      </c>
      <c r="E43" s="4" t="s">
        <v>11</v>
      </c>
      <c r="G43" s="4" t="str">
        <f t="shared" si="15"/>
        <v>Vendor01</v>
      </c>
      <c r="H43" s="97">
        <f t="shared" si="14"/>
        <v>20</v>
      </c>
      <c r="I43" s="4" t="str">
        <f t="shared" si="8"/>
        <v>varchar</v>
      </c>
      <c r="J43" s="4" t="str">
        <f t="shared" si="9"/>
        <v xml:space="preserve"> NULL</v>
      </c>
      <c r="K43" s="4" t="s">
        <v>1373</v>
      </c>
      <c r="L43" s="4"/>
      <c r="M43" s="68">
        <v>9007</v>
      </c>
      <c r="N43" s="70"/>
      <c r="O43" s="24"/>
      <c r="P43" s="24"/>
      <c r="Q43" s="98">
        <f t="shared" si="2"/>
        <v>43</v>
      </c>
      <c r="R43" s="124"/>
      <c r="S43" s="114" t="str">
        <f t="shared" si="10"/>
        <v>Remit To 1</v>
      </c>
      <c r="T43" s="121"/>
      <c r="U43" s="119"/>
      <c r="V43" s="400"/>
      <c r="W43" s="115"/>
      <c r="X43" s="115"/>
      <c r="Y43" s="121"/>
      <c r="Z43" s="114" t="str">
        <f t="shared" si="3"/>
        <v>false</v>
      </c>
      <c r="AA43" s="114" t="str">
        <f t="shared" si="12"/>
        <v/>
      </c>
      <c r="AB43" s="182"/>
      <c r="AC43" s="255"/>
      <c r="AD43" s="255"/>
      <c r="AE43" s="255"/>
      <c r="AF43" s="255"/>
      <c r="AG43" s="255"/>
      <c r="AH43" s="255"/>
      <c r="AI43" s="255"/>
      <c r="AJ43" s="255"/>
      <c r="AK43" s="255"/>
      <c r="AL43" s="255"/>
      <c r="AM43" s="255"/>
      <c r="AN43" s="255"/>
      <c r="AO43" s="255"/>
      <c r="AP43" s="112"/>
      <c r="AQ43" s="112"/>
      <c r="AR43" s="112" t="str">
        <f t="shared" si="4"/>
        <v/>
      </c>
      <c r="AS43" s="112" t="str">
        <f t="shared" si="4"/>
        <v/>
      </c>
      <c r="AT43" s="4" t="str">
        <f t="shared" si="5"/>
        <v>Vendor01,</v>
      </c>
      <c r="AV43" s="25" t="str">
        <f>IF(G43="","",+"          ["&amp;TRIM(G43)&amp;"] ["&amp;TRIM(I43)&amp;"]"&amp;IF(H43="","","("&amp;H43&amp;")")&amp;" "&amp;TRIM(J43)&amp;IF(G44="","",","))</f>
        <v xml:space="preserve">          [Vendor01] [varchar](20) NULL,</v>
      </c>
      <c r="AW43" s="25"/>
      <c r="AY43" s="102" t="str">
        <f t="shared" si="7"/>
        <v xml:space="preserve">          Vendor01 VARCHAR (20) NULL,</v>
      </c>
      <c r="BA43" s="3" t="str">
        <f t="shared" si="13"/>
        <v>Vendor01 VARCHAR (20) NULL,</v>
      </c>
    </row>
    <row r="44" spans="2:53" ht="12.75">
      <c r="B44" s="18">
        <f t="shared" si="11"/>
        <v>29</v>
      </c>
      <c r="C44" s="4" t="s">
        <v>2053</v>
      </c>
      <c r="D44" s="4">
        <v>20</v>
      </c>
      <c r="E44" s="4" t="s">
        <v>11</v>
      </c>
      <c r="G44" s="4" t="str">
        <f t="shared" si="15"/>
        <v>Vendor02</v>
      </c>
      <c r="H44" s="97">
        <f t="shared" si="14"/>
        <v>20</v>
      </c>
      <c r="I44" s="4" t="str">
        <f t="shared" si="8"/>
        <v>varchar</v>
      </c>
      <c r="J44" s="4" t="str">
        <f t="shared" si="9"/>
        <v xml:space="preserve"> NULL</v>
      </c>
      <c r="K44" s="4" t="s">
        <v>1372</v>
      </c>
      <c r="L44" s="4"/>
      <c r="M44" s="68">
        <v>9007</v>
      </c>
      <c r="N44" s="70"/>
      <c r="O44" s="24"/>
      <c r="P44" s="24"/>
      <c r="Q44" s="98">
        <f t="shared" si="2"/>
        <v>44</v>
      </c>
      <c r="R44" s="124"/>
      <c r="S44" s="114" t="str">
        <f t="shared" si="10"/>
        <v>Remit To 2</v>
      </c>
      <c r="T44" s="121"/>
      <c r="U44" s="119"/>
      <c r="V44" s="400"/>
      <c r="W44" s="115"/>
      <c r="X44" s="115"/>
      <c r="Y44" s="121"/>
      <c r="Z44" s="114" t="str">
        <f t="shared" si="3"/>
        <v>false</v>
      </c>
      <c r="AA44" s="114" t="str">
        <f t="shared" si="12"/>
        <v/>
      </c>
      <c r="AB44" s="182"/>
      <c r="AC44" s="255"/>
      <c r="AD44" s="255"/>
      <c r="AE44" s="255"/>
      <c r="AF44" s="255"/>
      <c r="AG44" s="255"/>
      <c r="AH44" s="255"/>
      <c r="AI44" s="255"/>
      <c r="AJ44" s="255"/>
      <c r="AK44" s="255"/>
      <c r="AL44" s="255"/>
      <c r="AM44" s="255"/>
      <c r="AN44" s="255"/>
      <c r="AO44" s="255"/>
      <c r="AP44" s="112"/>
      <c r="AQ44" s="112"/>
      <c r="AR44" s="112" t="str">
        <f t="shared" si="4"/>
        <v/>
      </c>
      <c r="AS44" s="112" t="str">
        <f t="shared" si="4"/>
        <v/>
      </c>
      <c r="AT44" s="4" t="str">
        <f t="shared" si="5"/>
        <v>Vendor02,</v>
      </c>
      <c r="AV44" s="25" t="str">
        <f>IF(G44="","",+"          ["&amp;TRIM(G44)&amp;"] ["&amp;TRIM(I44)&amp;"]"&amp;IF(H44="","","("&amp;H44&amp;")")&amp;" "&amp;TRIM(J44)&amp;IF(G45="","",","))</f>
        <v xml:space="preserve">          [Vendor02] [varchar](20) NULL,</v>
      </c>
      <c r="AW44" s="25"/>
      <c r="AY44" s="102" t="str">
        <f t="shared" si="7"/>
        <v xml:space="preserve">          Vendor02 VARCHAR (20) NULL,</v>
      </c>
      <c r="BA44" s="3" t="str">
        <f t="shared" si="13"/>
        <v>Vendor02 VARCHAR (20) NULL,</v>
      </c>
    </row>
    <row r="45" spans="2:53" ht="12.75">
      <c r="B45" s="18">
        <f t="shared" si="11"/>
        <v>30</v>
      </c>
      <c r="C45" s="4" t="s">
        <v>2054</v>
      </c>
      <c r="D45" s="4"/>
      <c r="E45" s="4" t="s">
        <v>1086</v>
      </c>
      <c r="G45" s="4" t="str">
        <f t="shared" si="15"/>
        <v>Vendor01Amount</v>
      </c>
      <c r="H45" s="97" t="str">
        <f t="shared" si="14"/>
        <v/>
      </c>
      <c r="I45" s="4" t="str">
        <f t="shared" si="8"/>
        <v>float</v>
      </c>
      <c r="J45" s="4" t="str">
        <f t="shared" si="9"/>
        <v xml:space="preserve"> NULL</v>
      </c>
      <c r="K45" s="4" t="s">
        <v>1374</v>
      </c>
      <c r="L45" s="4"/>
      <c r="M45" s="68">
        <v>9007</v>
      </c>
      <c r="N45" s="70"/>
      <c r="O45" s="24"/>
      <c r="P45" s="24"/>
      <c r="Q45" s="98">
        <f t="shared" si="2"/>
        <v>45</v>
      </c>
      <c r="R45" s="124"/>
      <c r="S45" s="114" t="str">
        <f t="shared" si="10"/>
        <v>Remit To Amount1</v>
      </c>
      <c r="T45" s="121"/>
      <c r="U45" s="119"/>
      <c r="V45" s="400"/>
      <c r="W45" s="115"/>
      <c r="X45" s="115"/>
      <c r="Y45" s="121"/>
      <c r="Z45" s="114" t="str">
        <f t="shared" si="3"/>
        <v>false</v>
      </c>
      <c r="AA45" s="114" t="str">
        <f t="shared" si="12"/>
        <v/>
      </c>
      <c r="AB45" s="182"/>
      <c r="AC45" s="255"/>
      <c r="AD45" s="255"/>
      <c r="AE45" s="255"/>
      <c r="AF45" s="255"/>
      <c r="AG45" s="255"/>
      <c r="AH45" s="255"/>
      <c r="AI45" s="255"/>
      <c r="AJ45" s="255"/>
      <c r="AK45" s="255"/>
      <c r="AL45" s="255"/>
      <c r="AM45" s="255"/>
      <c r="AN45" s="255"/>
      <c r="AO45" s="255"/>
      <c r="AP45" s="112"/>
      <c r="AQ45" s="112"/>
      <c r="AR45" s="112" t="str">
        <f t="shared" si="4"/>
        <v/>
      </c>
      <c r="AS45" s="112" t="str">
        <f t="shared" si="4"/>
        <v/>
      </c>
      <c r="AT45" s="4" t="str">
        <f t="shared" si="5"/>
        <v>Vendor01Amount,</v>
      </c>
      <c r="AV45" s="25" t="str">
        <f>IF(G45="","",+"          ["&amp;TRIM(G45)&amp;"] ["&amp;TRIM(I45)&amp;"]"&amp;IF(H45="","","("&amp;H45&amp;")")&amp;" "&amp;TRIM(J45)&amp;IF(G54="","",","))</f>
        <v xml:space="preserve">          [Vendor01Amount] [float] NULL,</v>
      </c>
      <c r="AW45" s="25"/>
      <c r="AY45" s="102" t="str">
        <f>IF(G45="",IF(OR(AY44=");",AY44=""),"",");"),+"          "&amp;TRIM(G45)&amp;" "&amp;UPPER(TRIM(I45))&amp;IF(H45="",""," ("&amp;H45&amp;")")&amp;" "&amp;IF(TRIM(J45)="NOT NULL","PRIMARY KEY UNIQUE NOT NULL",TRIM(J45))&amp;IF(G46="","",","))</f>
        <v xml:space="preserve">          Vendor01Amount FLOAT NULL,</v>
      </c>
      <c r="BA45" s="3" t="str">
        <f t="shared" si="13"/>
        <v>Vendor01Amount FLOAT NULL,</v>
      </c>
    </row>
    <row r="46" spans="2:53" ht="12.75">
      <c r="B46" s="18">
        <f t="shared" si="11"/>
        <v>31</v>
      </c>
      <c r="C46" s="4" t="s">
        <v>2055</v>
      </c>
      <c r="D46" s="4"/>
      <c r="E46" s="4" t="s">
        <v>1086</v>
      </c>
      <c r="G46" s="4" t="str">
        <f>SUBSTITUTE(SUBSTITUTE(SUBSTITUTE(SUBSTITUTE(SUBSTITUTE(SUBSTITUTE(SUBSTITUTE(SUBSTITUTE(SUBSTITUTE(C46," ",""),".",""),"#","No"),"%",""),"(",""),"*",""),"-",""),"/",""),")","")</f>
        <v>Vendor02Amount</v>
      </c>
      <c r="H46" s="97" t="str">
        <f t="shared" si="14"/>
        <v/>
      </c>
      <c r="I46" s="4" t="str">
        <f>IF(E46=0,"",+E46)</f>
        <v>float</v>
      </c>
      <c r="J46" s="4" t="str">
        <f>IF(C46=0,"",(IF(ISERROR(VLOOKUP(G46,$D$120:$D$127,1,FALSE)),""," NOT")&amp;" NULL"))</f>
        <v xml:space="preserve"> NULL</v>
      </c>
      <c r="K46" s="4" t="s">
        <v>1375</v>
      </c>
      <c r="L46" s="4"/>
      <c r="M46" s="68">
        <v>9007</v>
      </c>
      <c r="N46" s="70"/>
      <c r="O46" s="24"/>
      <c r="P46" s="24"/>
      <c r="Q46" s="98">
        <f>IF(M46=0,"",ROW())</f>
        <v>46</v>
      </c>
      <c r="R46" s="124"/>
      <c r="S46" s="114" t="str">
        <f t="shared" si="10"/>
        <v>Remit To Amount2</v>
      </c>
      <c r="T46" s="121"/>
      <c r="U46" s="119"/>
      <c r="V46" s="400"/>
      <c r="W46" s="115"/>
      <c r="X46" s="115"/>
      <c r="Y46" s="121"/>
      <c r="Z46" s="114" t="str">
        <f t="shared" si="3"/>
        <v>false</v>
      </c>
      <c r="AA46" s="114" t="str">
        <f t="shared" si="12"/>
        <v/>
      </c>
      <c r="AB46" s="182"/>
      <c r="AC46" s="255"/>
      <c r="AD46" s="255"/>
      <c r="AE46" s="255"/>
      <c r="AF46" s="255"/>
      <c r="AG46" s="255"/>
      <c r="AH46" s="255"/>
      <c r="AI46" s="255"/>
      <c r="AJ46" s="255"/>
      <c r="AK46" s="255"/>
      <c r="AL46" s="255"/>
      <c r="AM46" s="255"/>
      <c r="AN46" s="255"/>
      <c r="AO46" s="255"/>
      <c r="AP46" s="112"/>
      <c r="AQ46" s="112"/>
      <c r="AR46" s="112" t="str">
        <f t="shared" si="4"/>
        <v/>
      </c>
      <c r="AS46" s="112" t="str">
        <f t="shared" si="4"/>
        <v/>
      </c>
      <c r="AT46" s="4" t="str">
        <f t="shared" si="5"/>
        <v>Vendor02Amount,</v>
      </c>
      <c r="AV46" s="25" t="str">
        <f>IF(G46="","",+"          ["&amp;TRIM(G46)&amp;"] ["&amp;TRIM(I46)&amp;"]"&amp;IF(H46="","","("&amp;H46&amp;")")&amp;" "&amp;TRIM(J46)&amp;IF(G47="","",","))</f>
        <v xml:space="preserve">          [Vendor02Amount] [float] NULL,</v>
      </c>
      <c r="AW46" s="25"/>
      <c r="AY46" s="102" t="str">
        <f t="shared" si="7"/>
        <v xml:space="preserve">          Vendor02Amount FLOAT NULL,</v>
      </c>
      <c r="BA46" s="3" t="str">
        <f t="shared" si="13"/>
        <v>Vendor02Amount FLOAT NULL,</v>
      </c>
    </row>
    <row r="47" spans="2:53" ht="12.75">
      <c r="B47" s="18">
        <f t="shared" si="11"/>
        <v>32</v>
      </c>
      <c r="C47" s="4" t="s">
        <v>2056</v>
      </c>
      <c r="D47" s="4"/>
      <c r="E47" s="4" t="s">
        <v>1086</v>
      </c>
      <c r="G47" s="4" t="str">
        <f>SUBSTITUTE(SUBSTITUTE(SUBSTITUTE(SUBSTITUTE(SUBSTITUTE(SUBSTITUTE(SUBSTITUTE(SUBSTITUTE(SUBSTITUTE(C47," ",""),".",""),"#","No"),"%",""),"(",""),"*",""),"-",""),"/",""),")","")</f>
        <v>Vendor01Diff</v>
      </c>
      <c r="H47" s="97" t="str">
        <f t="shared" si="14"/>
        <v/>
      </c>
      <c r="I47" s="4" t="str">
        <f>IF(E47=0,"",+E47)</f>
        <v>float</v>
      </c>
      <c r="J47" s="4" t="str">
        <f>IF(C47=0,"",(IF(ISERROR(VLOOKUP(G47,$D$120:$D$127,1,FALSE)),""," NOT")&amp;" NULL"))</f>
        <v xml:space="preserve"> NULL</v>
      </c>
      <c r="K47" s="4" t="s">
        <v>1376</v>
      </c>
      <c r="L47" s="4"/>
      <c r="M47" s="68">
        <v>9007</v>
      </c>
      <c r="N47" s="70"/>
      <c r="O47" s="24"/>
      <c r="P47" s="24"/>
      <c r="Q47" s="98">
        <f>IF(M47=0,"",ROW())</f>
        <v>47</v>
      </c>
      <c r="R47" s="124"/>
      <c r="S47" s="114" t="str">
        <f t="shared" si="10"/>
        <v>Remit To Diff1</v>
      </c>
      <c r="T47" s="121"/>
      <c r="U47" s="119"/>
      <c r="V47" s="400"/>
      <c r="W47" s="115"/>
      <c r="X47" s="115"/>
      <c r="Y47" s="121"/>
      <c r="Z47" s="114" t="str">
        <f t="shared" si="3"/>
        <v>false</v>
      </c>
      <c r="AA47" s="114" t="str">
        <f t="shared" si="12"/>
        <v/>
      </c>
      <c r="AB47" s="182"/>
      <c r="AC47" s="255"/>
      <c r="AD47" s="255"/>
      <c r="AE47" s="255"/>
      <c r="AF47" s="255"/>
      <c r="AG47" s="255"/>
      <c r="AH47" s="255"/>
      <c r="AI47" s="255"/>
      <c r="AJ47" s="255"/>
      <c r="AK47" s="255"/>
      <c r="AL47" s="255"/>
      <c r="AM47" s="255"/>
      <c r="AN47" s="255"/>
      <c r="AO47" s="255"/>
      <c r="AP47" s="112"/>
      <c r="AQ47" s="112"/>
      <c r="AR47" s="112" t="str">
        <f t="shared" si="4"/>
        <v/>
      </c>
      <c r="AS47" s="112" t="str">
        <f t="shared" si="4"/>
        <v/>
      </c>
      <c r="AT47" s="4" t="str">
        <f t="shared" si="5"/>
        <v>Vendor01Diff,</v>
      </c>
      <c r="AV47" s="25" t="str">
        <f>IF(G47="","",+"          ["&amp;TRIM(G47)&amp;"] ["&amp;TRIM(I47)&amp;"]"&amp;IF(H47="","","("&amp;H47&amp;")")&amp;" "&amp;TRIM(J47)&amp;IF(G48="","",","))</f>
        <v xml:space="preserve">          [Vendor01Diff] [float] NULL,</v>
      </c>
      <c r="AW47" s="25"/>
      <c r="AY47" s="102" t="str">
        <f t="shared" si="7"/>
        <v xml:space="preserve">          Vendor01Diff FLOAT NULL,</v>
      </c>
      <c r="BA47" s="3" t="str">
        <f t="shared" si="13"/>
        <v>Vendor01Diff FLOAT NULL,</v>
      </c>
    </row>
    <row r="48" spans="2:53" ht="12.75">
      <c r="B48" s="18">
        <f t="shared" si="11"/>
        <v>33</v>
      </c>
      <c r="C48" s="4" t="s">
        <v>2057</v>
      </c>
      <c r="D48" s="4"/>
      <c r="E48" s="4" t="s">
        <v>1086</v>
      </c>
      <c r="G48" s="4" t="str">
        <f>SUBSTITUTE(SUBSTITUTE(SUBSTITUTE(SUBSTITUTE(SUBSTITUTE(SUBSTITUTE(SUBSTITUTE(SUBSTITUTE(SUBSTITUTE(C48," ",""),".",""),"#","No"),"%",""),"(",""),"*",""),"-",""),"/",""),")","")</f>
        <v>Vendor02Diff</v>
      </c>
      <c r="H48" s="97" t="str">
        <f t="shared" si="14"/>
        <v/>
      </c>
      <c r="I48" s="4" t="str">
        <f>IF(E48=0,"",+E48)</f>
        <v>float</v>
      </c>
      <c r="J48" s="4" t="str">
        <f>IF(C48=0,"",(IF(ISERROR(VLOOKUP(G48,$D$120:$D$127,1,FALSE)),""," NOT")&amp;" NULL"))</f>
        <v xml:space="preserve"> NULL</v>
      </c>
      <c r="K48" s="4" t="s">
        <v>1377</v>
      </c>
      <c r="L48" s="4"/>
      <c r="M48" s="68">
        <v>9007</v>
      </c>
      <c r="N48" s="70"/>
      <c r="O48" s="24"/>
      <c r="P48" s="24"/>
      <c r="Q48" s="98">
        <f>IF(M48=0,"",ROW())</f>
        <v>48</v>
      </c>
      <c r="R48" s="124"/>
      <c r="S48" s="114" t="str">
        <f t="shared" si="10"/>
        <v>Remit To Diff2</v>
      </c>
      <c r="T48" s="121"/>
      <c r="U48" s="119"/>
      <c r="V48" s="400"/>
      <c r="W48" s="115"/>
      <c r="X48" s="115"/>
      <c r="Y48" s="121"/>
      <c r="Z48" s="114" t="str">
        <f t="shared" si="3"/>
        <v>false</v>
      </c>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6">IF(O48=0,"",ROW())</f>
        <v/>
      </c>
      <c r="AS48" s="112" t="str">
        <f t="shared" si="16"/>
        <v/>
      </c>
      <c r="AT48" s="4" t="str">
        <f t="shared" si="5"/>
        <v>Vendor02Diff,</v>
      </c>
      <c r="AV48" s="25" t="str">
        <f>IF(G48="","",+"          ["&amp;TRIM(G48)&amp;"] ["&amp;TRIM(I48)&amp;"]"&amp;IF(H48="","","("&amp;H48&amp;")")&amp;" "&amp;TRIM(J48)&amp;IF(G96="","",","))</f>
        <v xml:space="preserve">          [Vendor02Diff] [float] NULL,</v>
      </c>
      <c r="AW48" s="25"/>
      <c r="AY48" s="102" t="str">
        <f t="shared" si="7"/>
        <v xml:space="preserve">          Vendor02Diff FLOAT NULL,</v>
      </c>
      <c r="BA48" s="3" t="str">
        <f t="shared" si="13"/>
        <v>Vendor02Diff FLOAT NULL,</v>
      </c>
    </row>
    <row r="49" spans="2:53" ht="12.75">
      <c r="B49" s="18">
        <f t="shared" si="11"/>
        <v>34</v>
      </c>
      <c r="C49" s="4" t="s">
        <v>2200</v>
      </c>
      <c r="D49" s="4">
        <v>300</v>
      </c>
      <c r="E49" s="4" t="s">
        <v>11</v>
      </c>
      <c r="G49" s="4" t="str">
        <f>SUBSTITUTE(SUBSTITUTE(SUBSTITUTE(SUBSTITUTE(SUBSTITUTE(SUBSTITUTE(SUBSTITUTE(SUBSTITUTE(SUBSTITUTE(C49," ",""),".",""),"#","No"),"%",""),"(",""),"*",""),"-",""),"/",""),")","")</f>
        <v>Vendor01Note</v>
      </c>
      <c r="H49" s="97">
        <f t="shared" si="14"/>
        <v>300</v>
      </c>
      <c r="I49" s="4" t="str">
        <f>IF(E49=0,"",+E49)</f>
        <v>varchar</v>
      </c>
      <c r="J49" s="4" t="str">
        <f>IF(C49=0,"",(IF(ISERROR(VLOOKUP(G49,$D$120:$D$127,1,FALSE)),""," NOT")&amp;" NULL"))</f>
        <v xml:space="preserve"> NULL</v>
      </c>
      <c r="K49" s="4" t="s">
        <v>1378</v>
      </c>
      <c r="L49" s="4"/>
      <c r="M49" s="68">
        <v>9007</v>
      </c>
      <c r="N49" s="70"/>
      <c r="O49" s="24"/>
      <c r="P49" s="24"/>
      <c r="Q49" s="98">
        <f>IF(M49=0,"",ROW())</f>
        <v>49</v>
      </c>
      <c r="R49" s="124"/>
      <c r="S49" s="114" t="str">
        <f t="shared" si="10"/>
        <v>Remit To Note1</v>
      </c>
      <c r="T49" s="121"/>
      <c r="U49" s="119"/>
      <c r="V49" s="400"/>
      <c r="W49" s="115"/>
      <c r="X49" s="115"/>
      <c r="Y49" s="121"/>
      <c r="Z49" s="114" t="str">
        <f t="shared" si="3"/>
        <v>false</v>
      </c>
      <c r="AA49" s="114" t="str">
        <f t="shared" si="12"/>
        <v/>
      </c>
      <c r="AB49" s="182"/>
      <c r="AC49" s="255"/>
      <c r="AD49" s="255"/>
      <c r="AE49" s="255"/>
      <c r="AF49" s="255"/>
      <c r="AG49" s="255"/>
      <c r="AH49" s="255"/>
      <c r="AI49" s="255"/>
      <c r="AJ49" s="255"/>
      <c r="AK49" s="255"/>
      <c r="AL49" s="255"/>
      <c r="AM49" s="255"/>
      <c r="AN49" s="255"/>
      <c r="AO49" s="255"/>
      <c r="AP49" s="112"/>
      <c r="AQ49" s="112"/>
      <c r="AR49" s="112" t="str">
        <f t="shared" si="16"/>
        <v/>
      </c>
      <c r="AS49" s="112" t="str">
        <f t="shared" si="16"/>
        <v/>
      </c>
      <c r="AT49" s="4" t="str">
        <f t="shared" si="5"/>
        <v>Vendor01Note,</v>
      </c>
      <c r="AV49" s="25" t="str">
        <f>IF(G49="","",+"          ["&amp;TRIM(G49)&amp;"] ["&amp;TRIM(I49)&amp;"]"&amp;IF(H49="","","("&amp;H49&amp;")")&amp;" "&amp;TRIM(J49)&amp;IF(G95="","",","))</f>
        <v xml:space="preserve">          [Vendor01Note] [varchar](300) NULL,</v>
      </c>
      <c r="AW49" s="25"/>
      <c r="AY49" s="102" t="str">
        <f t="shared" si="7"/>
        <v xml:space="preserve">          Vendor01Note VARCHAR (300) NULL,</v>
      </c>
      <c r="BA49" s="3" t="str">
        <f t="shared" si="13"/>
        <v>Vendor01Note VARCHAR (300) NULL,</v>
      </c>
    </row>
    <row r="50" spans="2:53" ht="12.75">
      <c r="B50" s="18">
        <f t="shared" si="11"/>
        <v>35</v>
      </c>
      <c r="C50" s="4" t="s">
        <v>2058</v>
      </c>
      <c r="D50" s="4">
        <v>300</v>
      </c>
      <c r="E50" s="4" t="s">
        <v>11</v>
      </c>
      <c r="G50" s="4" t="str">
        <f t="shared" ref="G50:G93" si="17">SUBSTITUTE(SUBSTITUTE(SUBSTITUTE(SUBSTITUTE(SUBSTITUTE(SUBSTITUTE(SUBSTITUTE(SUBSTITUTE(SUBSTITUTE(C50," ",""),".",""),"#","No"),"%",""),"(",""),"*",""),"-",""),"/",""),")","")</f>
        <v>Vendor02Note</v>
      </c>
      <c r="H50" s="97">
        <f t="shared" si="14"/>
        <v>300</v>
      </c>
      <c r="I50" s="4" t="str">
        <f t="shared" ref="I50:I93" si="18">IF(E50=0,"",+E50)</f>
        <v>varchar</v>
      </c>
      <c r="J50" s="4" t="str">
        <f t="shared" ref="J50:J93" si="19">IF(C50=0,"",(IF(ISERROR(VLOOKUP(G50,$D$120:$D$127,1,FALSE)),""," NOT")&amp;" NULL"))</f>
        <v xml:space="preserve"> NULL</v>
      </c>
      <c r="K50" s="4" t="s">
        <v>1379</v>
      </c>
      <c r="L50" s="4"/>
      <c r="M50" s="68">
        <v>9007</v>
      </c>
      <c r="N50" s="70"/>
      <c r="O50" s="24"/>
      <c r="P50" s="24"/>
      <c r="Q50" s="98">
        <f t="shared" ref="Q50:Q93" si="20">IF(M50=0,"",ROW())</f>
        <v>50</v>
      </c>
      <c r="R50" s="124"/>
      <c r="S50" s="114" t="str">
        <f t="shared" si="10"/>
        <v>Remit To Note2</v>
      </c>
      <c r="T50" s="121"/>
      <c r="U50" s="119"/>
      <c r="V50" s="400"/>
      <c r="W50" s="115"/>
      <c r="X50" s="115"/>
      <c r="Y50" s="121"/>
      <c r="Z50" s="114" t="str">
        <f t="shared" si="3"/>
        <v>false</v>
      </c>
      <c r="AA50" s="114" t="str">
        <f t="shared" si="12"/>
        <v/>
      </c>
      <c r="AB50" s="182"/>
      <c r="AC50" s="255"/>
      <c r="AD50" s="255"/>
      <c r="AE50" s="255"/>
      <c r="AF50" s="255"/>
      <c r="AG50" s="255"/>
      <c r="AH50" s="255"/>
      <c r="AI50" s="255"/>
      <c r="AJ50" s="255"/>
      <c r="AK50" s="255"/>
      <c r="AL50" s="255"/>
      <c r="AM50" s="255"/>
      <c r="AN50" s="255"/>
      <c r="AO50" s="255"/>
      <c r="AP50" s="112"/>
      <c r="AQ50" s="112"/>
      <c r="AR50" s="112" t="str">
        <f t="shared" si="16"/>
        <v/>
      </c>
      <c r="AS50" s="112" t="str">
        <f t="shared" si="16"/>
        <v/>
      </c>
      <c r="AT50" s="4" t="str">
        <f t="shared" si="5"/>
        <v>Vendor02Note,</v>
      </c>
      <c r="AV50" s="25" t="str">
        <f>IF(G50="","",+"          ["&amp;TRIM(G50)&amp;"] ["&amp;TRIM(I50)&amp;"]"&amp;IF(H50="","","("&amp;H50&amp;")")&amp;" "&amp;TRIM(J50)&amp;IF(G51="","",","))</f>
        <v xml:space="preserve">          [Vendor02Note] [varchar](300) NULL,</v>
      </c>
      <c r="AW50" s="25"/>
      <c r="AY50" s="102" t="str">
        <f t="shared" si="7"/>
        <v xml:space="preserve">          Vendor02Note VARCHAR (300) NULL,</v>
      </c>
      <c r="BA50" s="3" t="str">
        <f t="shared" si="13"/>
        <v>Vendor02Note VARCHAR (300) NULL,</v>
      </c>
    </row>
    <row r="51" spans="2:53" ht="12.75">
      <c r="B51" s="18">
        <f t="shared" si="11"/>
        <v>36</v>
      </c>
      <c r="C51" s="4" t="s">
        <v>1294</v>
      </c>
      <c r="D51" s="4"/>
      <c r="E51" s="4" t="s">
        <v>12</v>
      </c>
      <c r="G51" s="4" t="str">
        <f t="shared" si="17"/>
        <v>ERODate01</v>
      </c>
      <c r="H51" s="97" t="str">
        <f t="shared" si="14"/>
        <v/>
      </c>
      <c r="I51" s="4" t="str">
        <f t="shared" si="18"/>
        <v>datetime</v>
      </c>
      <c r="J51" s="4" t="str">
        <f t="shared" si="19"/>
        <v xml:space="preserve"> NULL</v>
      </c>
      <c r="K51" s="4" t="s">
        <v>1294</v>
      </c>
      <c r="L51" s="4"/>
      <c r="M51" s="68">
        <v>9007</v>
      </c>
      <c r="N51" s="70"/>
      <c r="O51" s="24"/>
      <c r="P51" s="24"/>
      <c r="Q51" s="98">
        <f t="shared" si="20"/>
        <v>51</v>
      </c>
      <c r="R51" s="124"/>
      <c r="S51" s="114" t="str">
        <f t="shared" si="10"/>
        <v>ERODate01</v>
      </c>
      <c r="T51" s="121"/>
      <c r="U51" s="119"/>
      <c r="V51" s="400"/>
      <c r="W51" s="115"/>
      <c r="X51" s="115"/>
      <c r="Y51" s="121"/>
      <c r="Z51" s="114" t="str">
        <f t="shared" si="3"/>
        <v>false</v>
      </c>
      <c r="AA51" s="114" t="str">
        <f t="shared" si="12"/>
        <v/>
      </c>
      <c r="AB51" s="182"/>
      <c r="AC51" s="255"/>
      <c r="AD51" s="255"/>
      <c r="AE51" s="255"/>
      <c r="AF51" s="255"/>
      <c r="AG51" s="255"/>
      <c r="AH51" s="255"/>
      <c r="AI51" s="255"/>
      <c r="AJ51" s="255"/>
      <c r="AK51" s="255"/>
      <c r="AL51" s="255"/>
      <c r="AM51" s="255"/>
      <c r="AN51" s="255"/>
      <c r="AO51" s="255"/>
      <c r="AP51" s="112"/>
      <c r="AQ51" s="112"/>
      <c r="AR51" s="112" t="str">
        <f t="shared" si="16"/>
        <v/>
      </c>
      <c r="AS51" s="112" t="str">
        <f t="shared" si="16"/>
        <v/>
      </c>
      <c r="AT51" s="4" t="str">
        <f t="shared" si="5"/>
        <v>ERODate01,</v>
      </c>
      <c r="AV51" s="25" t="str">
        <f>IF(G51="","",+"          ["&amp;TRIM(G51)&amp;"] ["&amp;TRIM(I51)&amp;"]"&amp;IF(H51="","","("&amp;H51&amp;")")&amp;" "&amp;TRIM(J51)&amp;IF(G54="","",","))</f>
        <v xml:space="preserve">          [ERODate01] [datetime] NULL,</v>
      </c>
      <c r="AW51" s="25"/>
      <c r="AY51" s="102" t="str">
        <f t="shared" si="7"/>
        <v xml:space="preserve">          ERODate01 DATETIME NULL,</v>
      </c>
      <c r="BA51" s="3" t="str">
        <f t="shared" si="13"/>
        <v>ERODate01 DATETIME NULL,</v>
      </c>
    </row>
    <row r="52" spans="2:53" ht="12.75">
      <c r="B52" s="18">
        <f t="shared" si="11"/>
        <v>37</v>
      </c>
      <c r="C52" s="4" t="s">
        <v>1295</v>
      </c>
      <c r="D52" s="4"/>
      <c r="E52" s="4" t="s">
        <v>12</v>
      </c>
      <c r="G52" s="4" t="str">
        <f t="shared" si="17"/>
        <v>ERODate02</v>
      </c>
      <c r="H52" s="97" t="str">
        <f t="shared" si="14"/>
        <v/>
      </c>
      <c r="I52" s="4" t="str">
        <f t="shared" si="18"/>
        <v>datetime</v>
      </c>
      <c r="J52" s="4" t="str">
        <f t="shared" si="19"/>
        <v xml:space="preserve"> NULL</v>
      </c>
      <c r="K52" s="4" t="s">
        <v>1295</v>
      </c>
      <c r="L52" s="4"/>
      <c r="M52" s="68">
        <v>9007</v>
      </c>
      <c r="N52" s="70"/>
      <c r="O52" s="24"/>
      <c r="P52" s="24"/>
      <c r="Q52" s="98">
        <f t="shared" si="20"/>
        <v>52</v>
      </c>
      <c r="R52" s="124"/>
      <c r="S52" s="114" t="str">
        <f t="shared" si="10"/>
        <v>ERODate02</v>
      </c>
      <c r="T52" s="121"/>
      <c r="U52" s="119"/>
      <c r="V52" s="400"/>
      <c r="W52" s="115"/>
      <c r="X52" s="115"/>
      <c r="Y52" s="121"/>
      <c r="Z52" s="114" t="str">
        <f t="shared" si="3"/>
        <v>false</v>
      </c>
      <c r="AA52" s="114" t="str">
        <f t="shared" si="12"/>
        <v/>
      </c>
      <c r="AB52" s="182"/>
      <c r="AC52" s="255"/>
      <c r="AD52" s="255"/>
      <c r="AE52" s="255"/>
      <c r="AF52" s="255"/>
      <c r="AG52" s="255"/>
      <c r="AH52" s="255"/>
      <c r="AI52" s="255"/>
      <c r="AJ52" s="255"/>
      <c r="AK52" s="255"/>
      <c r="AL52" s="255"/>
      <c r="AM52" s="255"/>
      <c r="AN52" s="255"/>
      <c r="AO52" s="255"/>
      <c r="AP52" s="112"/>
      <c r="AQ52" s="112"/>
      <c r="AR52" s="112" t="str">
        <f t="shared" si="16"/>
        <v/>
      </c>
      <c r="AS52" s="112" t="str">
        <f t="shared" si="16"/>
        <v/>
      </c>
      <c r="AT52" s="4" t="str">
        <f t="shared" si="5"/>
        <v>ERODate02,</v>
      </c>
      <c r="AV52" s="25" t="str">
        <f>IF(G52="","",+"          ["&amp;TRIM(G52)&amp;"] ["&amp;TRIM(I52)&amp;"]"&amp;IF(H52="","","("&amp;H52&amp;")")&amp;" "&amp;TRIM(J52)&amp;IF(G53="","",","))</f>
        <v xml:space="preserve">          [ERODate02] [datetime] NULL,</v>
      </c>
      <c r="AW52" s="25"/>
      <c r="AY52" s="102" t="str">
        <f t="shared" si="7"/>
        <v xml:space="preserve">          ERODate02 DATETIME NULL,</v>
      </c>
      <c r="BA52" s="3" t="str">
        <f t="shared" si="13"/>
        <v>ERODate02 DATETIME NULL,</v>
      </c>
    </row>
    <row r="53" spans="2:53" ht="12.75">
      <c r="B53" s="18">
        <f t="shared" si="11"/>
        <v>38</v>
      </c>
      <c r="C53" s="4" t="s">
        <v>1324</v>
      </c>
      <c r="D53" s="4"/>
      <c r="E53" s="4" t="s">
        <v>12</v>
      </c>
      <c r="G53" s="4" t="str">
        <f t="shared" si="17"/>
        <v>ERODate03</v>
      </c>
      <c r="H53" s="97" t="str">
        <f t="shared" si="14"/>
        <v/>
      </c>
      <c r="I53" s="4" t="str">
        <f t="shared" si="18"/>
        <v>datetime</v>
      </c>
      <c r="J53" s="4" t="str">
        <f t="shared" si="19"/>
        <v xml:space="preserve"> NULL</v>
      </c>
      <c r="K53" s="4" t="s">
        <v>1324</v>
      </c>
      <c r="L53" s="4"/>
      <c r="M53" s="68">
        <v>9007</v>
      </c>
      <c r="N53" s="70"/>
      <c r="O53" s="24"/>
      <c r="P53" s="24"/>
      <c r="Q53" s="98">
        <f t="shared" si="20"/>
        <v>53</v>
      </c>
      <c r="R53" s="124"/>
      <c r="S53" s="114" t="str">
        <f t="shared" si="10"/>
        <v>ERODate03</v>
      </c>
      <c r="T53" s="121"/>
      <c r="U53" s="119"/>
      <c r="V53" s="400"/>
      <c r="W53" s="115"/>
      <c r="X53" s="115"/>
      <c r="Y53" s="121"/>
      <c r="Z53" s="114" t="str">
        <f t="shared" si="3"/>
        <v>false</v>
      </c>
      <c r="AA53" s="114" t="str">
        <f t="shared" si="12"/>
        <v/>
      </c>
      <c r="AB53" s="182"/>
      <c r="AC53" s="255"/>
      <c r="AD53" s="255"/>
      <c r="AE53" s="255"/>
      <c r="AF53" s="255"/>
      <c r="AG53" s="255"/>
      <c r="AH53" s="255"/>
      <c r="AI53" s="255"/>
      <c r="AJ53" s="255"/>
      <c r="AK53" s="255"/>
      <c r="AL53" s="255"/>
      <c r="AM53" s="255"/>
      <c r="AN53" s="255"/>
      <c r="AO53" s="255"/>
      <c r="AP53" s="112"/>
      <c r="AQ53" s="112"/>
      <c r="AR53" s="112" t="str">
        <f t="shared" si="16"/>
        <v/>
      </c>
      <c r="AS53" s="112" t="str">
        <f t="shared" si="16"/>
        <v/>
      </c>
      <c r="AT53" s="4" t="str">
        <f t="shared" si="5"/>
        <v>ERODate03,</v>
      </c>
      <c r="AV53" s="25" t="str">
        <f>IF(G53="","",+"          ["&amp;TRIM(G53)&amp;"] ["&amp;TRIM(I53)&amp;"]"&amp;IF(H53="","","("&amp;H53&amp;")")&amp;" "&amp;TRIM(J53)&amp;IF(G54="","",","))</f>
        <v xml:space="preserve">          [ERODate03] [datetime] NULL,</v>
      </c>
      <c r="AW53" s="25"/>
      <c r="AY53" s="102" t="str">
        <f t="shared" si="7"/>
        <v xml:space="preserve">          ERODate03 DATETIME NULL,</v>
      </c>
      <c r="BA53" s="3" t="str">
        <f t="shared" si="13"/>
        <v>ERODate03 DATETIME NULL,</v>
      </c>
    </row>
    <row r="54" spans="2:53" ht="12.75">
      <c r="B54" s="18">
        <f t="shared" si="11"/>
        <v>39</v>
      </c>
      <c r="C54" s="4" t="s">
        <v>1325</v>
      </c>
      <c r="D54" s="4"/>
      <c r="E54" s="4" t="s">
        <v>12</v>
      </c>
      <c r="G54" s="4" t="str">
        <f t="shared" si="17"/>
        <v>ERODate04</v>
      </c>
      <c r="H54" s="97" t="str">
        <f t="shared" si="14"/>
        <v/>
      </c>
      <c r="I54" s="4" t="str">
        <f t="shared" si="18"/>
        <v>datetime</v>
      </c>
      <c r="J54" s="4" t="str">
        <f t="shared" si="19"/>
        <v xml:space="preserve"> NULL</v>
      </c>
      <c r="K54" s="4" t="s">
        <v>1325</v>
      </c>
      <c r="L54" s="4"/>
      <c r="M54" s="68">
        <v>9007</v>
      </c>
      <c r="N54" s="70"/>
      <c r="O54" s="24"/>
      <c r="P54" s="24"/>
      <c r="Q54" s="98">
        <f t="shared" si="20"/>
        <v>54</v>
      </c>
      <c r="R54" s="124"/>
      <c r="S54" s="114" t="str">
        <f t="shared" si="10"/>
        <v>ERODate04</v>
      </c>
      <c r="T54" s="121"/>
      <c r="U54" s="119"/>
      <c r="V54" s="400"/>
      <c r="W54" s="115"/>
      <c r="X54" s="115"/>
      <c r="Y54" s="121"/>
      <c r="Z54" s="114" t="str">
        <f t="shared" si="3"/>
        <v>false</v>
      </c>
      <c r="AA54" s="114" t="str">
        <f t="shared" si="12"/>
        <v/>
      </c>
      <c r="AB54" s="182"/>
      <c r="AC54" s="255"/>
      <c r="AD54" s="255"/>
      <c r="AE54" s="255"/>
      <c r="AF54" s="255"/>
      <c r="AG54" s="255"/>
      <c r="AH54" s="255"/>
      <c r="AI54" s="255"/>
      <c r="AJ54" s="255"/>
      <c r="AK54" s="255"/>
      <c r="AL54" s="255"/>
      <c r="AM54" s="255"/>
      <c r="AN54" s="255"/>
      <c r="AO54" s="255"/>
      <c r="AP54" s="112"/>
      <c r="AQ54" s="112"/>
      <c r="AR54" s="112" t="str">
        <f t="shared" si="16"/>
        <v/>
      </c>
      <c r="AS54" s="112" t="str">
        <f t="shared" si="16"/>
        <v/>
      </c>
      <c r="AT54" s="4" t="str">
        <f t="shared" si="5"/>
        <v>ERODate04,</v>
      </c>
      <c r="AV54" s="25" t="str">
        <f>IF(G54="","",+"          ["&amp;TRIM(G54)&amp;"] ["&amp;TRIM(I54)&amp;"]"&amp;IF(H54="","","("&amp;H54&amp;")")&amp;" "&amp;TRIM(J54)&amp;IF(G63="","",","))</f>
        <v xml:space="preserve">          [ERODate04] [datetime] NULL,</v>
      </c>
      <c r="AW54" s="25"/>
      <c r="AY54" s="102" t="str">
        <f t="shared" si="7"/>
        <v xml:space="preserve">          ERODate04 DATETIME NULL,</v>
      </c>
      <c r="BA54" s="3" t="str">
        <f t="shared" si="13"/>
        <v>ERODate04 DATETIME NULL,</v>
      </c>
    </row>
    <row r="55" spans="2:53" ht="12.75">
      <c r="B55" s="18">
        <f t="shared" si="11"/>
        <v>40</v>
      </c>
      <c r="C55" s="4" t="s">
        <v>1326</v>
      </c>
      <c r="D55" s="4"/>
      <c r="E55" s="4" t="s">
        <v>12</v>
      </c>
      <c r="G55" s="4" t="str">
        <f t="shared" si="17"/>
        <v>ERODate05</v>
      </c>
      <c r="H55" s="97" t="str">
        <f t="shared" si="14"/>
        <v/>
      </c>
      <c r="I55" s="4" t="str">
        <f t="shared" si="18"/>
        <v>datetime</v>
      </c>
      <c r="J55" s="4" t="str">
        <f t="shared" si="19"/>
        <v xml:space="preserve"> NULL</v>
      </c>
      <c r="K55" s="4" t="s">
        <v>1326</v>
      </c>
      <c r="L55" s="4"/>
      <c r="M55" s="68">
        <v>9007</v>
      </c>
      <c r="N55" s="70"/>
      <c r="O55" s="24"/>
      <c r="P55" s="24"/>
      <c r="Q55" s="98">
        <f t="shared" si="20"/>
        <v>55</v>
      </c>
      <c r="R55" s="124"/>
      <c r="S55" s="114" t="str">
        <f t="shared" si="10"/>
        <v>ERODate05</v>
      </c>
      <c r="T55" s="121"/>
      <c r="U55" s="119"/>
      <c r="V55" s="400"/>
      <c r="W55" s="115"/>
      <c r="X55" s="115"/>
      <c r="Y55" s="121"/>
      <c r="Z55" s="114" t="str">
        <f t="shared" si="3"/>
        <v>false</v>
      </c>
      <c r="AA55" s="114" t="str">
        <f t="shared" si="12"/>
        <v/>
      </c>
      <c r="AB55" s="182"/>
      <c r="AC55" s="255"/>
      <c r="AD55" s="255"/>
      <c r="AE55" s="255"/>
      <c r="AF55" s="255"/>
      <c r="AG55" s="255"/>
      <c r="AH55" s="255"/>
      <c r="AI55" s="255"/>
      <c r="AJ55" s="255"/>
      <c r="AK55" s="255"/>
      <c r="AL55" s="255"/>
      <c r="AM55" s="255"/>
      <c r="AN55" s="255"/>
      <c r="AO55" s="255"/>
      <c r="AP55" s="112"/>
      <c r="AQ55" s="112"/>
      <c r="AR55" s="112" t="str">
        <f t="shared" si="16"/>
        <v/>
      </c>
      <c r="AS55" s="112" t="str">
        <f t="shared" si="16"/>
        <v/>
      </c>
      <c r="AT55" s="4" t="str">
        <f t="shared" si="5"/>
        <v>ERODate05,</v>
      </c>
      <c r="AV55" s="25" t="str">
        <f>IF(G55="","",+"          ["&amp;TRIM(G55)&amp;"] ["&amp;TRIM(I55)&amp;"]"&amp;IF(H55="","","("&amp;H55&amp;")")&amp;" "&amp;TRIM(J55)&amp;IF(G56="","",","))</f>
        <v xml:space="preserve">          [ERODate05] [datetime] NULL,</v>
      </c>
      <c r="AW55" s="25"/>
      <c r="AY55" s="102" t="str">
        <f t="shared" si="7"/>
        <v xml:space="preserve">          ERODate05 DATETIME NULL,</v>
      </c>
      <c r="BA55" s="3" t="str">
        <f t="shared" si="13"/>
        <v>ERODate05 DATETIME NULL,</v>
      </c>
    </row>
    <row r="56" spans="2:53" ht="12.75">
      <c r="B56" s="18">
        <f t="shared" si="11"/>
        <v>41</v>
      </c>
      <c r="C56" s="4" t="s">
        <v>1327</v>
      </c>
      <c r="D56" s="4"/>
      <c r="E56" s="4" t="s">
        <v>12</v>
      </c>
      <c r="G56" s="4" t="str">
        <f t="shared" si="17"/>
        <v>ERODate06</v>
      </c>
      <c r="H56" s="97" t="str">
        <f t="shared" si="14"/>
        <v/>
      </c>
      <c r="I56" s="4" t="str">
        <f t="shared" si="18"/>
        <v>datetime</v>
      </c>
      <c r="J56" s="4" t="str">
        <f t="shared" si="19"/>
        <v xml:space="preserve"> NULL</v>
      </c>
      <c r="K56" s="4" t="s">
        <v>1327</v>
      </c>
      <c r="L56" s="4"/>
      <c r="M56" s="68">
        <v>9007</v>
      </c>
      <c r="N56" s="70"/>
      <c r="O56" s="24"/>
      <c r="P56" s="24"/>
      <c r="Q56" s="98">
        <f t="shared" si="20"/>
        <v>56</v>
      </c>
      <c r="R56" s="124"/>
      <c r="S56" s="114" t="str">
        <f t="shared" si="10"/>
        <v>ERODate06</v>
      </c>
      <c r="T56" s="121"/>
      <c r="U56" s="119"/>
      <c r="V56" s="400"/>
      <c r="W56" s="115"/>
      <c r="X56" s="115"/>
      <c r="Y56" s="121"/>
      <c r="Z56" s="114" t="str">
        <f t="shared" si="3"/>
        <v>false</v>
      </c>
      <c r="AA56" s="114" t="str">
        <f t="shared" si="12"/>
        <v/>
      </c>
      <c r="AB56" s="182"/>
      <c r="AC56" s="255"/>
      <c r="AD56" s="255"/>
      <c r="AE56" s="255"/>
      <c r="AF56" s="255"/>
      <c r="AG56" s="255"/>
      <c r="AH56" s="255"/>
      <c r="AI56" s="255"/>
      <c r="AJ56" s="255"/>
      <c r="AK56" s="255"/>
      <c r="AL56" s="255"/>
      <c r="AM56" s="255"/>
      <c r="AN56" s="255"/>
      <c r="AO56" s="255"/>
      <c r="AP56" s="112"/>
      <c r="AQ56" s="112"/>
      <c r="AR56" s="112" t="str">
        <f t="shared" si="16"/>
        <v/>
      </c>
      <c r="AS56" s="112" t="str">
        <f t="shared" si="16"/>
        <v/>
      </c>
      <c r="AT56" s="4" t="str">
        <f t="shared" si="5"/>
        <v>ERODate06,</v>
      </c>
      <c r="AV56" s="25" t="str">
        <f>IF(G56="","",+"          ["&amp;TRIM(G56)&amp;"] ["&amp;TRIM(I56)&amp;"]"&amp;IF(H56="","","("&amp;H56&amp;")")&amp;" "&amp;TRIM(J56)&amp;IF(G62="","",","))</f>
        <v xml:space="preserve">          [ERODate06] [datetime] NULL,</v>
      </c>
      <c r="AW56" s="25"/>
      <c r="AY56" s="102" t="str">
        <f t="shared" si="7"/>
        <v xml:space="preserve">          ERODate06 DATETIME NULL,</v>
      </c>
      <c r="BA56" s="3" t="str">
        <f t="shared" si="13"/>
        <v>ERODate06 DATETIME NULL,</v>
      </c>
    </row>
    <row r="57" spans="2:53" ht="12.75">
      <c r="B57" s="18">
        <f t="shared" si="11"/>
        <v>42</v>
      </c>
      <c r="C57" s="4" t="s">
        <v>1291</v>
      </c>
      <c r="D57" s="4">
        <v>500</v>
      </c>
      <c r="E57" s="4" t="s">
        <v>11</v>
      </c>
      <c r="G57" s="4" t="str">
        <f t="shared" si="17"/>
        <v>ERODesc01</v>
      </c>
      <c r="H57" s="97">
        <f t="shared" si="14"/>
        <v>500</v>
      </c>
      <c r="I57" s="4" t="str">
        <f t="shared" si="18"/>
        <v>varchar</v>
      </c>
      <c r="J57" s="4" t="str">
        <f t="shared" si="19"/>
        <v xml:space="preserve"> NULL</v>
      </c>
      <c r="K57" s="4" t="s">
        <v>1291</v>
      </c>
      <c r="L57" s="4"/>
      <c r="M57" s="68">
        <v>9007</v>
      </c>
      <c r="N57" s="70"/>
      <c r="O57" s="24"/>
      <c r="P57" s="24"/>
      <c r="Q57" s="98">
        <f t="shared" si="20"/>
        <v>57</v>
      </c>
      <c r="R57" s="124"/>
      <c r="S57" s="114" t="str">
        <f t="shared" si="10"/>
        <v>ERODesc01</v>
      </c>
      <c r="T57" s="121"/>
      <c r="U57" s="119"/>
      <c r="V57" s="400"/>
      <c r="W57" s="115"/>
      <c r="X57" s="115"/>
      <c r="Y57" s="121"/>
      <c r="Z57" s="114" t="str">
        <f t="shared" si="3"/>
        <v>false</v>
      </c>
      <c r="AA57" s="114" t="str">
        <f t="shared" si="12"/>
        <v/>
      </c>
      <c r="AB57" s="182"/>
      <c r="AC57" s="255"/>
      <c r="AD57" s="255"/>
      <c r="AE57" s="255"/>
      <c r="AF57" s="255"/>
      <c r="AG57" s="255"/>
      <c r="AH57" s="255"/>
      <c r="AI57" s="255"/>
      <c r="AJ57" s="255"/>
      <c r="AK57" s="255"/>
      <c r="AL57" s="255"/>
      <c r="AM57" s="255"/>
      <c r="AN57" s="255"/>
      <c r="AO57" s="255"/>
      <c r="AP57" s="112"/>
      <c r="AQ57" s="112"/>
      <c r="AR57" s="112" t="str">
        <f t="shared" si="16"/>
        <v/>
      </c>
      <c r="AS57" s="112" t="str">
        <f t="shared" si="16"/>
        <v/>
      </c>
      <c r="AT57" s="4" t="str">
        <f t="shared" si="5"/>
        <v>ERODesc01,</v>
      </c>
      <c r="AV57" s="25" t="str">
        <f>IF(G57="","",+"          ["&amp;TRIM(G57)&amp;"] ["&amp;TRIM(I57)&amp;"]"&amp;IF(H57="","","("&amp;H57&amp;")")&amp;" "&amp;TRIM(J57)&amp;IF(G58="","",","))</f>
        <v xml:space="preserve">          [ERODesc01] [varchar](500) NULL,</v>
      </c>
      <c r="AW57" s="25"/>
      <c r="AY57" s="102" t="str">
        <f t="shared" si="7"/>
        <v xml:space="preserve">          ERODesc01 VARCHAR (500) NULL,</v>
      </c>
      <c r="BA57" s="3" t="str">
        <f t="shared" si="13"/>
        <v>ERODesc01 VARCHAR (500) NULL,</v>
      </c>
    </row>
    <row r="58" spans="2:53" ht="12.75">
      <c r="B58" s="18">
        <f t="shared" si="11"/>
        <v>43</v>
      </c>
      <c r="C58" s="4" t="s">
        <v>1292</v>
      </c>
      <c r="D58" s="4">
        <v>500</v>
      </c>
      <c r="E58" s="4" t="s">
        <v>11</v>
      </c>
      <c r="G58" s="4" t="str">
        <f t="shared" si="17"/>
        <v>ERODesc02</v>
      </c>
      <c r="H58" s="97">
        <f t="shared" si="14"/>
        <v>500</v>
      </c>
      <c r="I58" s="4" t="str">
        <f t="shared" si="18"/>
        <v>varchar</v>
      </c>
      <c r="J58" s="4" t="str">
        <f t="shared" si="19"/>
        <v xml:space="preserve"> NULL</v>
      </c>
      <c r="K58" s="4" t="s">
        <v>1292</v>
      </c>
      <c r="L58" s="4"/>
      <c r="M58" s="68">
        <v>9007</v>
      </c>
      <c r="N58" s="70"/>
      <c r="O58" s="24"/>
      <c r="P58" s="24"/>
      <c r="Q58" s="98">
        <f t="shared" si="20"/>
        <v>58</v>
      </c>
      <c r="R58" s="124"/>
      <c r="S58" s="114" t="str">
        <f t="shared" si="10"/>
        <v>ERODesc02</v>
      </c>
      <c r="T58" s="121"/>
      <c r="U58" s="119"/>
      <c r="V58" s="400"/>
      <c r="W58" s="115"/>
      <c r="X58" s="115"/>
      <c r="Y58" s="121"/>
      <c r="Z58" s="114" t="str">
        <f t="shared" si="3"/>
        <v>false</v>
      </c>
      <c r="AA58" s="114" t="str">
        <f t="shared" si="12"/>
        <v/>
      </c>
      <c r="AB58" s="182"/>
      <c r="AC58" s="255"/>
      <c r="AD58" s="255"/>
      <c r="AE58" s="255"/>
      <c r="AF58" s="255"/>
      <c r="AG58" s="255"/>
      <c r="AH58" s="255"/>
      <c r="AI58" s="255"/>
      <c r="AJ58" s="255"/>
      <c r="AK58" s="255"/>
      <c r="AL58" s="255"/>
      <c r="AM58" s="255"/>
      <c r="AN58" s="255"/>
      <c r="AO58" s="255"/>
      <c r="AP58" s="112"/>
      <c r="AQ58" s="112"/>
      <c r="AR58" s="112" t="str">
        <f t="shared" si="16"/>
        <v/>
      </c>
      <c r="AS58" s="112" t="str">
        <f t="shared" si="16"/>
        <v/>
      </c>
      <c r="AT58" s="4" t="str">
        <f t="shared" si="5"/>
        <v>ERODesc02,</v>
      </c>
      <c r="AV58" s="25" t="str">
        <f>IF(G58="","",+"          ["&amp;TRIM(G58)&amp;"] ["&amp;TRIM(I58)&amp;"]"&amp;IF(H58="","","("&amp;H58&amp;")")&amp;" "&amp;TRIM(J58)&amp;IF(G61="","",","))</f>
        <v xml:space="preserve">          [ERODesc02] [varchar](500) NULL,</v>
      </c>
      <c r="AW58" s="25"/>
      <c r="AY58" s="102" t="str">
        <f t="shared" si="7"/>
        <v xml:space="preserve">          ERODesc02 VARCHAR (500) NULL,</v>
      </c>
      <c r="BA58" s="3" t="str">
        <f t="shared" si="13"/>
        <v>ERODesc02 VARCHAR (500) NULL,</v>
      </c>
    </row>
    <row r="59" spans="2:53" ht="12.75">
      <c r="B59" s="18">
        <f t="shared" si="11"/>
        <v>44</v>
      </c>
      <c r="C59" s="4" t="s">
        <v>1293</v>
      </c>
      <c r="D59" s="4">
        <v>500</v>
      </c>
      <c r="E59" s="4" t="s">
        <v>11</v>
      </c>
      <c r="G59" s="4" t="str">
        <f t="shared" si="17"/>
        <v>ERODesc03</v>
      </c>
      <c r="H59" s="97">
        <f t="shared" si="14"/>
        <v>500</v>
      </c>
      <c r="I59" s="4" t="str">
        <f t="shared" si="18"/>
        <v>varchar</v>
      </c>
      <c r="J59" s="4" t="str">
        <f t="shared" si="19"/>
        <v xml:space="preserve"> NULL</v>
      </c>
      <c r="K59" s="4" t="s">
        <v>1293</v>
      </c>
      <c r="L59" s="4"/>
      <c r="M59" s="68">
        <v>9007</v>
      </c>
      <c r="N59" s="70"/>
      <c r="O59" s="24"/>
      <c r="P59" s="24"/>
      <c r="Q59" s="98">
        <f t="shared" si="20"/>
        <v>59</v>
      </c>
      <c r="R59" s="124"/>
      <c r="S59" s="114" t="str">
        <f t="shared" si="10"/>
        <v>ERODesc03</v>
      </c>
      <c r="T59" s="121"/>
      <c r="U59" s="119"/>
      <c r="V59" s="400"/>
      <c r="W59" s="115"/>
      <c r="X59" s="115"/>
      <c r="Y59" s="121"/>
      <c r="Z59" s="114" t="str">
        <f t="shared" si="3"/>
        <v>false</v>
      </c>
      <c r="AA59" s="114" t="str">
        <f t="shared" si="12"/>
        <v/>
      </c>
      <c r="AB59" s="182"/>
      <c r="AC59" s="255"/>
      <c r="AD59" s="255"/>
      <c r="AE59" s="255"/>
      <c r="AF59" s="255"/>
      <c r="AG59" s="255"/>
      <c r="AH59" s="255"/>
      <c r="AI59" s="255"/>
      <c r="AJ59" s="255"/>
      <c r="AK59" s="255"/>
      <c r="AL59" s="255"/>
      <c r="AM59" s="255"/>
      <c r="AN59" s="255"/>
      <c r="AO59" s="255"/>
      <c r="AP59" s="112"/>
      <c r="AQ59" s="112"/>
      <c r="AR59" s="112" t="str">
        <f t="shared" si="16"/>
        <v/>
      </c>
      <c r="AS59" s="112" t="str">
        <f t="shared" si="16"/>
        <v/>
      </c>
      <c r="AT59" s="4" t="str">
        <f t="shared" si="5"/>
        <v>ERODesc03,</v>
      </c>
      <c r="AV59" s="25" t="str">
        <f t="shared" ref="AV59:AV64" si="21">IF(G59="","",+"          ["&amp;TRIM(G59)&amp;"] ["&amp;TRIM(I59)&amp;"]"&amp;IF(H59="","","("&amp;H59&amp;")")&amp;" "&amp;TRIM(J59)&amp;IF(G60="","",","))</f>
        <v xml:space="preserve">          [ERODesc03] [varchar](500) NULL,</v>
      </c>
      <c r="AW59" s="25"/>
      <c r="AY59" s="102" t="str">
        <f t="shared" si="7"/>
        <v xml:space="preserve">          ERODesc03 VARCHAR (500) NULL,</v>
      </c>
      <c r="BA59" s="3" t="str">
        <f t="shared" si="13"/>
        <v>ERODesc03 VARCHAR (500) NULL,</v>
      </c>
    </row>
    <row r="60" spans="2:53" ht="12.75">
      <c r="B60" s="18">
        <f t="shared" si="11"/>
        <v>45</v>
      </c>
      <c r="C60" s="4" t="s">
        <v>1322</v>
      </c>
      <c r="D60" s="4">
        <v>500</v>
      </c>
      <c r="E60" s="4" t="s">
        <v>11</v>
      </c>
      <c r="G60" s="4" t="str">
        <f t="shared" si="17"/>
        <v>ERODesc04</v>
      </c>
      <c r="H60" s="97">
        <f t="shared" si="14"/>
        <v>500</v>
      </c>
      <c r="I60" s="4" t="str">
        <f t="shared" si="18"/>
        <v>varchar</v>
      </c>
      <c r="J60" s="4" t="str">
        <f t="shared" si="19"/>
        <v xml:space="preserve"> NULL</v>
      </c>
      <c r="K60" s="4" t="s">
        <v>1322</v>
      </c>
      <c r="L60" s="4"/>
      <c r="M60" s="68">
        <v>9007</v>
      </c>
      <c r="N60" s="70"/>
      <c r="O60" s="24"/>
      <c r="P60" s="24"/>
      <c r="Q60" s="98">
        <f t="shared" si="20"/>
        <v>60</v>
      </c>
      <c r="R60" s="124"/>
      <c r="S60" s="114" t="str">
        <f t="shared" si="10"/>
        <v>ERODesc04</v>
      </c>
      <c r="T60" s="121"/>
      <c r="U60" s="119"/>
      <c r="V60" s="400"/>
      <c r="W60" s="115"/>
      <c r="X60" s="115"/>
      <c r="Y60" s="121"/>
      <c r="Z60" s="114" t="str">
        <f t="shared" si="3"/>
        <v>false</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6"/>
        <v/>
      </c>
      <c r="AS60" s="112" t="str">
        <f t="shared" si="16"/>
        <v/>
      </c>
      <c r="AT60" s="4" t="str">
        <f t="shared" si="5"/>
        <v>ERODesc04,</v>
      </c>
      <c r="AV60" s="25" t="str">
        <f t="shared" si="21"/>
        <v xml:space="preserve">          [ERODesc04] [varchar](500) NULL,</v>
      </c>
      <c r="AW60" s="25"/>
      <c r="AY60" s="102" t="str">
        <f t="shared" si="7"/>
        <v xml:space="preserve">          ERODesc04 VARCHAR (500) NULL,</v>
      </c>
      <c r="BA60" s="3" t="str">
        <f t="shared" si="13"/>
        <v>ERODesc04 VARCHAR (500) NULL,</v>
      </c>
    </row>
    <row r="61" spans="2:53" ht="12.75">
      <c r="B61" s="18">
        <f t="shared" si="11"/>
        <v>46</v>
      </c>
      <c r="C61" s="4" t="s">
        <v>1323</v>
      </c>
      <c r="D61" s="4">
        <v>500</v>
      </c>
      <c r="E61" s="4" t="s">
        <v>11</v>
      </c>
      <c r="G61" s="4" t="str">
        <f t="shared" si="17"/>
        <v>ERODesc05</v>
      </c>
      <c r="H61" s="97">
        <f t="shared" si="14"/>
        <v>500</v>
      </c>
      <c r="I61" s="4" t="str">
        <f t="shared" si="18"/>
        <v>varchar</v>
      </c>
      <c r="J61" s="4" t="str">
        <f t="shared" si="19"/>
        <v xml:space="preserve"> NULL</v>
      </c>
      <c r="K61" s="4" t="s">
        <v>1323</v>
      </c>
      <c r="L61" s="4"/>
      <c r="M61" s="68">
        <v>9007</v>
      </c>
      <c r="N61" s="70"/>
      <c r="O61" s="24"/>
      <c r="P61" s="24"/>
      <c r="Q61" s="98">
        <f t="shared" si="20"/>
        <v>61</v>
      </c>
      <c r="R61" s="124"/>
      <c r="S61" s="114" t="str">
        <f t="shared" si="10"/>
        <v>ERODesc05</v>
      </c>
      <c r="T61" s="121"/>
      <c r="U61" s="119"/>
      <c r="V61" s="400"/>
      <c r="W61" s="115"/>
      <c r="X61" s="115"/>
      <c r="Y61" s="121"/>
      <c r="Z61" s="114" t="str">
        <f t="shared" si="3"/>
        <v>false</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6"/>
        <v/>
      </c>
      <c r="AS61" s="112" t="str">
        <f t="shared" si="16"/>
        <v/>
      </c>
      <c r="AT61" s="4" t="str">
        <f t="shared" si="5"/>
        <v>ERODesc05,</v>
      </c>
      <c r="AV61" s="25" t="str">
        <f t="shared" si="21"/>
        <v xml:space="preserve">          [ERODesc05] [varchar](500) NULL,</v>
      </c>
      <c r="AW61" s="25"/>
      <c r="AY61" s="102" t="str">
        <f t="shared" si="7"/>
        <v xml:space="preserve">          ERODesc05 VARCHAR (500) NULL,</v>
      </c>
      <c r="BA61" s="3" t="str">
        <f t="shared" si="13"/>
        <v>ERODesc05 VARCHAR (500) NULL,</v>
      </c>
    </row>
    <row r="62" spans="2:53" ht="12.75">
      <c r="B62" s="18">
        <f t="shared" si="11"/>
        <v>47</v>
      </c>
      <c r="C62" s="4" t="s">
        <v>1329</v>
      </c>
      <c r="D62" s="4">
        <v>500</v>
      </c>
      <c r="E62" s="4" t="s">
        <v>11</v>
      </c>
      <c r="G62" s="4" t="str">
        <f t="shared" si="17"/>
        <v>ERODesc06</v>
      </c>
      <c r="H62" s="97">
        <f t="shared" si="14"/>
        <v>500</v>
      </c>
      <c r="I62" s="4" t="str">
        <f t="shared" si="18"/>
        <v>varchar</v>
      </c>
      <c r="J62" s="4" t="str">
        <f t="shared" si="19"/>
        <v xml:space="preserve"> NULL</v>
      </c>
      <c r="K62" s="4" t="s">
        <v>1329</v>
      </c>
      <c r="L62" s="4"/>
      <c r="M62" s="68">
        <v>9007</v>
      </c>
      <c r="N62" s="70"/>
      <c r="O62" s="24"/>
      <c r="P62" s="24"/>
      <c r="Q62" s="98">
        <f t="shared" si="20"/>
        <v>62</v>
      </c>
      <c r="R62" s="124"/>
      <c r="S62" s="114" t="str">
        <f t="shared" si="10"/>
        <v>ERODesc06</v>
      </c>
      <c r="T62" s="121"/>
      <c r="U62" s="119"/>
      <c r="V62" s="400"/>
      <c r="W62" s="115"/>
      <c r="X62" s="115"/>
      <c r="Y62" s="121"/>
      <c r="Z62" s="114" t="str">
        <f t="shared" si="3"/>
        <v>false</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6"/>
        <v/>
      </c>
      <c r="AS62" s="112" t="str">
        <f t="shared" si="16"/>
        <v/>
      </c>
      <c r="AT62" s="4" t="str">
        <f t="shared" si="5"/>
        <v>ERODesc06,</v>
      </c>
      <c r="AV62" s="25" t="str">
        <f t="shared" si="21"/>
        <v xml:space="preserve">          [ERODesc06] [varchar](500) NULL,</v>
      </c>
      <c r="AW62" s="25"/>
      <c r="AY62" s="102" t="str">
        <f t="shared" si="7"/>
        <v xml:space="preserve">          ERODesc06 VARCHAR (500) NULL,</v>
      </c>
      <c r="BA62" s="3" t="str">
        <f t="shared" si="13"/>
        <v>ERODesc06 VARCHAR (500) NULL,</v>
      </c>
    </row>
    <row r="63" spans="2:53" ht="12.75">
      <c r="B63" s="18">
        <f t="shared" si="11"/>
        <v>48</v>
      </c>
      <c r="C63" s="4" t="s">
        <v>1296</v>
      </c>
      <c r="D63" s="4"/>
      <c r="E63" s="4" t="s">
        <v>375</v>
      </c>
      <c r="G63" s="4" t="str">
        <f t="shared" si="17"/>
        <v>EROCheck01</v>
      </c>
      <c r="H63" s="97" t="str">
        <f t="shared" ref="H63:H76" si="22">IF(IFERROR(FIND("varchar",E63),0)&gt;0,IF(D63&gt;8000,"max",D63),"")</f>
        <v/>
      </c>
      <c r="I63" s="4" t="str">
        <f t="shared" ref="I63:I76" si="23">IF(E63=0,"",+E63)</f>
        <v>bit</v>
      </c>
      <c r="J63" s="4" t="str">
        <f t="shared" si="19"/>
        <v xml:space="preserve"> NULL</v>
      </c>
      <c r="K63" s="4" t="s">
        <v>1296</v>
      </c>
      <c r="L63" s="4"/>
      <c r="M63" s="68">
        <v>9007</v>
      </c>
      <c r="N63" s="70"/>
      <c r="O63" s="24"/>
      <c r="P63" s="24"/>
      <c r="Q63" s="98">
        <f t="shared" si="20"/>
        <v>63</v>
      </c>
      <c r="R63" s="124"/>
      <c r="S63" s="114" t="str">
        <f t="shared" si="10"/>
        <v>EROCheck01</v>
      </c>
      <c r="T63" s="121"/>
      <c r="U63" s="119"/>
      <c r="V63" s="400"/>
      <c r="W63" s="115"/>
      <c r="X63" s="115"/>
      <c r="Y63" s="121"/>
      <c r="Z63" s="114" t="str">
        <f t="shared" si="3"/>
        <v>false</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6"/>
        <v/>
      </c>
      <c r="AS63" s="112" t="str">
        <f t="shared" si="16"/>
        <v/>
      </c>
      <c r="AT63" s="4" t="str">
        <f t="shared" si="5"/>
        <v>EROCheck01,</v>
      </c>
      <c r="AV63" s="25" t="str">
        <f t="shared" si="21"/>
        <v xml:space="preserve">          [EROCheck01] [bit] NULL,</v>
      </c>
      <c r="AW63" s="25"/>
      <c r="AY63" s="102" t="str">
        <f t="shared" si="7"/>
        <v xml:space="preserve">          EROCheck01 BIT NULL,</v>
      </c>
      <c r="BA63" s="3" t="str">
        <f t="shared" si="13"/>
        <v>EROCheck01 BIT NULL,</v>
      </c>
    </row>
    <row r="64" spans="2:53" ht="12.75">
      <c r="B64" s="18">
        <f t="shared" si="11"/>
        <v>49</v>
      </c>
      <c r="C64" s="4" t="s">
        <v>1328</v>
      </c>
      <c r="D64" s="4"/>
      <c r="E64" s="4" t="s">
        <v>375</v>
      </c>
      <c r="G64" s="4" t="str">
        <f t="shared" si="17"/>
        <v>EROCheck02</v>
      </c>
      <c r="H64" s="97" t="str">
        <f t="shared" si="22"/>
        <v/>
      </c>
      <c r="I64" s="4" t="str">
        <f t="shared" si="23"/>
        <v>bit</v>
      </c>
      <c r="J64" s="4" t="str">
        <f t="shared" si="19"/>
        <v xml:space="preserve"> NULL</v>
      </c>
      <c r="K64" s="4" t="s">
        <v>1328</v>
      </c>
      <c r="L64" s="4"/>
      <c r="M64" s="68">
        <v>9007</v>
      </c>
      <c r="N64" s="70"/>
      <c r="O64" s="24"/>
      <c r="P64" s="24"/>
      <c r="Q64" s="98">
        <f t="shared" si="20"/>
        <v>64</v>
      </c>
      <c r="R64" s="124"/>
      <c r="S64" s="114" t="str">
        <f t="shared" si="10"/>
        <v>EROCheck02</v>
      </c>
      <c r="T64" s="121"/>
      <c r="U64" s="119"/>
      <c r="V64" s="400"/>
      <c r="W64" s="115"/>
      <c r="X64" s="115"/>
      <c r="Y64" s="121"/>
      <c r="Z64" s="114" t="str">
        <f t="shared" si="3"/>
        <v>false</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6"/>
        <v/>
      </c>
      <c r="AS64" s="112" t="str">
        <f t="shared" si="16"/>
        <v/>
      </c>
      <c r="AT64" s="4" t="str">
        <f t="shared" si="5"/>
        <v>EROCheck02,</v>
      </c>
      <c r="AV64" s="25" t="str">
        <f t="shared" si="21"/>
        <v xml:space="preserve">          [EROCheck02] [bit] NULL,</v>
      </c>
      <c r="AW64" s="25"/>
      <c r="AY64" s="102" t="str">
        <f t="shared" si="7"/>
        <v xml:space="preserve">          EROCheck02 BIT NULL,</v>
      </c>
      <c r="BA64" s="3" t="str">
        <f t="shared" si="13"/>
        <v>EROCheck02 BIT NULL,</v>
      </c>
    </row>
    <row r="65" spans="2:53" ht="12.75">
      <c r="B65" s="18">
        <f t="shared" si="11"/>
        <v>50</v>
      </c>
      <c r="C65" s="4" t="s">
        <v>1330</v>
      </c>
      <c r="D65" s="4"/>
      <c r="E65" s="4" t="s">
        <v>375</v>
      </c>
      <c r="G65" s="4" t="str">
        <f t="shared" si="17"/>
        <v>EROCheck03</v>
      </c>
      <c r="H65" s="97" t="str">
        <f t="shared" si="22"/>
        <v/>
      </c>
      <c r="I65" s="4" t="str">
        <f t="shared" si="23"/>
        <v>bit</v>
      </c>
      <c r="J65" s="4" t="str">
        <f t="shared" si="19"/>
        <v xml:space="preserve"> NULL</v>
      </c>
      <c r="K65" s="4" t="s">
        <v>1330</v>
      </c>
      <c r="L65" s="4"/>
      <c r="M65" s="68">
        <v>9007</v>
      </c>
      <c r="N65" s="70"/>
      <c r="O65" s="24"/>
      <c r="P65" s="24"/>
      <c r="Q65" s="98">
        <f t="shared" si="20"/>
        <v>65</v>
      </c>
      <c r="R65" s="124"/>
      <c r="S65" s="114" t="str">
        <f t="shared" si="10"/>
        <v>EROCheck03</v>
      </c>
      <c r="T65" s="121"/>
      <c r="U65" s="119"/>
      <c r="V65" s="400"/>
      <c r="W65" s="115"/>
      <c r="X65" s="115"/>
      <c r="Y65" s="121"/>
      <c r="Z65" s="114" t="str">
        <f t="shared" si="3"/>
        <v>false</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6"/>
        <v/>
      </c>
      <c r="AS65" s="112" t="str">
        <f t="shared" si="16"/>
        <v/>
      </c>
      <c r="AT65" s="4" t="str">
        <f t="shared" si="5"/>
        <v>EROCheck03,</v>
      </c>
      <c r="AV65" s="25" t="str">
        <f>IF(G65="","",+"          ["&amp;TRIM(G65)&amp;"] ["&amp;TRIM(I65)&amp;"]"&amp;IF(H65="","","("&amp;H65&amp;")")&amp;" "&amp;TRIM(J65)&amp;IF(G68="","",","))</f>
        <v xml:space="preserve">          [EROCheck03] [bit] NULL,</v>
      </c>
      <c r="AW65" s="25"/>
      <c r="AY65" s="102" t="str">
        <f t="shared" si="7"/>
        <v xml:space="preserve">          EROCheck03 BIT NULL,</v>
      </c>
      <c r="BA65" s="3" t="str">
        <f t="shared" si="13"/>
        <v>EROCheck03 BIT NULL,</v>
      </c>
    </row>
    <row r="66" spans="2:53" ht="12.75">
      <c r="B66" s="18">
        <f t="shared" si="11"/>
        <v>51</v>
      </c>
      <c r="C66" s="4" t="s">
        <v>1331</v>
      </c>
      <c r="D66" s="4"/>
      <c r="E66" s="4" t="s">
        <v>375</v>
      </c>
      <c r="G66" s="4" t="str">
        <f t="shared" si="17"/>
        <v>EROCheck04</v>
      </c>
      <c r="H66" s="97" t="str">
        <f t="shared" si="22"/>
        <v/>
      </c>
      <c r="I66" s="4" t="str">
        <f t="shared" si="23"/>
        <v>bit</v>
      </c>
      <c r="J66" s="4" t="str">
        <f t="shared" si="19"/>
        <v xml:space="preserve"> NULL</v>
      </c>
      <c r="K66" s="4" t="s">
        <v>1331</v>
      </c>
      <c r="L66" s="4"/>
      <c r="M66" s="68">
        <v>9007</v>
      </c>
      <c r="N66" s="70"/>
      <c r="O66" s="24"/>
      <c r="P66" s="24"/>
      <c r="Q66" s="98">
        <f t="shared" si="20"/>
        <v>66</v>
      </c>
      <c r="R66" s="124"/>
      <c r="S66" s="114" t="str">
        <f t="shared" si="10"/>
        <v>EROCheck04</v>
      </c>
      <c r="T66" s="121"/>
      <c r="U66" s="119"/>
      <c r="V66" s="400"/>
      <c r="W66" s="115"/>
      <c r="X66" s="115"/>
      <c r="Y66" s="121"/>
      <c r="Z66" s="114" t="str">
        <f t="shared" si="3"/>
        <v>false</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6"/>
        <v/>
      </c>
      <c r="AS66" s="112" t="str">
        <f t="shared" si="16"/>
        <v/>
      </c>
      <c r="AT66" s="4" t="str">
        <f t="shared" si="5"/>
        <v>EROCheck04,</v>
      </c>
      <c r="AV66" s="25" t="str">
        <f>IF(G66="","",+"          ["&amp;TRIM(G66)&amp;"] ["&amp;TRIM(I66)&amp;"]"&amp;IF(H66="","","("&amp;H66&amp;")")&amp;" "&amp;TRIM(J66)&amp;IF(G67="","",","))</f>
        <v xml:space="preserve">          [EROCheck04] [bit] NULL,</v>
      </c>
      <c r="AW66" s="25"/>
      <c r="AY66" s="102" t="str">
        <f t="shared" si="7"/>
        <v xml:space="preserve">          EROCheck04 BIT NULL,</v>
      </c>
      <c r="BA66" s="3" t="str">
        <f t="shared" si="13"/>
        <v>EROCheck04 BIT NULL,</v>
      </c>
    </row>
    <row r="67" spans="2:53" ht="12.75">
      <c r="B67" s="18">
        <f t="shared" si="11"/>
        <v>52</v>
      </c>
      <c r="C67" s="4" t="s">
        <v>1332</v>
      </c>
      <c r="D67" s="4"/>
      <c r="E67" s="4" t="s">
        <v>375</v>
      </c>
      <c r="G67" s="4" t="str">
        <f t="shared" si="17"/>
        <v>EROCheck05</v>
      </c>
      <c r="H67" s="97" t="str">
        <f t="shared" si="22"/>
        <v/>
      </c>
      <c r="I67" s="4" t="str">
        <f t="shared" si="23"/>
        <v>bit</v>
      </c>
      <c r="J67" s="4" t="str">
        <f t="shared" si="19"/>
        <v xml:space="preserve"> NULL</v>
      </c>
      <c r="K67" s="4" t="s">
        <v>1332</v>
      </c>
      <c r="L67" s="4"/>
      <c r="M67" s="68">
        <v>9007</v>
      </c>
      <c r="N67" s="70"/>
      <c r="O67" s="24"/>
      <c r="P67" s="24"/>
      <c r="Q67" s="98">
        <f t="shared" si="20"/>
        <v>67</v>
      </c>
      <c r="R67" s="124"/>
      <c r="S67" s="114" t="str">
        <f t="shared" si="10"/>
        <v>EROCheck05</v>
      </c>
      <c r="T67" s="121"/>
      <c r="U67" s="119"/>
      <c r="V67" s="400"/>
      <c r="W67" s="115"/>
      <c r="X67" s="115"/>
      <c r="Y67" s="121"/>
      <c r="Z67" s="114" t="str">
        <f t="shared" si="3"/>
        <v>false</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6"/>
        <v/>
      </c>
      <c r="AS67" s="112" t="str">
        <f t="shared" si="16"/>
        <v/>
      </c>
      <c r="AT67" s="4" t="str">
        <f t="shared" si="5"/>
        <v>EROCheck05,</v>
      </c>
      <c r="AV67" s="25" t="str">
        <f>IF(G67="","",+"          ["&amp;TRIM(G67)&amp;"] ["&amp;TRIM(I67)&amp;"]"&amp;IF(H67="","","("&amp;H67&amp;")")&amp;" "&amp;TRIM(J67)&amp;IF(G68="","",","))</f>
        <v xml:space="preserve">          [EROCheck05] [bit] NULL,</v>
      </c>
      <c r="AW67" s="25"/>
      <c r="AY67" s="102" t="str">
        <f t="shared" si="7"/>
        <v xml:space="preserve">          EROCheck05 BIT NULL,</v>
      </c>
      <c r="BA67" s="3" t="str">
        <f t="shared" si="13"/>
        <v>EROCheck05 BIT NULL,</v>
      </c>
    </row>
    <row r="68" spans="2:53" ht="12.75">
      <c r="B68" s="18">
        <f t="shared" si="11"/>
        <v>53</v>
      </c>
      <c r="C68" s="4" t="s">
        <v>1333</v>
      </c>
      <c r="D68" s="4"/>
      <c r="E68" s="4" t="s">
        <v>375</v>
      </c>
      <c r="G68" s="4" t="str">
        <f t="shared" si="17"/>
        <v>EROCheck06</v>
      </c>
      <c r="H68" s="97" t="str">
        <f t="shared" si="22"/>
        <v/>
      </c>
      <c r="I68" s="4" t="str">
        <f t="shared" si="23"/>
        <v>bit</v>
      </c>
      <c r="J68" s="4" t="str">
        <f t="shared" si="19"/>
        <v xml:space="preserve"> NULL</v>
      </c>
      <c r="K68" s="4" t="s">
        <v>1333</v>
      </c>
      <c r="L68" s="4"/>
      <c r="M68" s="68">
        <v>9007</v>
      </c>
      <c r="N68" s="70"/>
      <c r="O68" s="24"/>
      <c r="P68" s="24"/>
      <c r="Q68" s="98">
        <f t="shared" si="20"/>
        <v>68</v>
      </c>
      <c r="R68" s="124"/>
      <c r="S68" s="114" t="str">
        <f t="shared" si="10"/>
        <v>EROCheck06</v>
      </c>
      <c r="T68" s="121"/>
      <c r="U68" s="119"/>
      <c r="V68" s="400"/>
      <c r="W68" s="115"/>
      <c r="X68" s="115"/>
      <c r="Y68" s="121"/>
      <c r="Z68" s="114" t="str">
        <f t="shared" si="3"/>
        <v>false</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6"/>
        <v/>
      </c>
      <c r="AS68" s="112" t="str">
        <f t="shared" si="16"/>
        <v/>
      </c>
      <c r="AT68" s="4" t="str">
        <f t="shared" si="5"/>
        <v>EROCheck06,</v>
      </c>
      <c r="AV68" s="25" t="str">
        <f>IF(G68="","",+"          ["&amp;TRIM(G68)&amp;"] ["&amp;TRIM(I68)&amp;"]"&amp;IF(H68="","","("&amp;H68&amp;")")&amp;" "&amp;TRIM(J68)&amp;IF(G95="","",","))</f>
        <v xml:space="preserve">          [EROCheck06] [bit] NULL,</v>
      </c>
      <c r="AW68" s="25"/>
      <c r="AY68" s="102" t="str">
        <f t="shared" si="7"/>
        <v xml:space="preserve">          EROCheck06 BIT NULL,</v>
      </c>
      <c r="BA68" s="3" t="str">
        <f t="shared" si="13"/>
        <v>EROCheck06 BIT NULL,</v>
      </c>
    </row>
    <row r="69" spans="2:53" ht="12.75">
      <c r="B69" s="18">
        <f t="shared" si="11"/>
        <v>54</v>
      </c>
      <c r="C69" s="4" t="s">
        <v>1334</v>
      </c>
      <c r="D69" s="4">
        <v>20</v>
      </c>
      <c r="E69" s="4" t="s">
        <v>11</v>
      </c>
      <c r="G69" s="4" t="str">
        <f t="shared" si="17"/>
        <v>EROCode01</v>
      </c>
      <c r="H69" s="97">
        <f t="shared" si="22"/>
        <v>20</v>
      </c>
      <c r="I69" s="4" t="str">
        <f t="shared" si="23"/>
        <v>varchar</v>
      </c>
      <c r="J69" s="4" t="str">
        <f t="shared" si="19"/>
        <v xml:space="preserve"> NULL</v>
      </c>
      <c r="K69" s="4" t="s">
        <v>1334</v>
      </c>
      <c r="L69" s="4"/>
      <c r="M69" s="68">
        <v>9007</v>
      </c>
      <c r="N69" s="70"/>
      <c r="O69" s="24"/>
      <c r="P69" s="24"/>
      <c r="Q69" s="98">
        <f t="shared" si="20"/>
        <v>69</v>
      </c>
      <c r="R69" s="124"/>
      <c r="S69" s="114" t="str">
        <f t="shared" si="10"/>
        <v>EROCode01</v>
      </c>
      <c r="T69" s="121"/>
      <c r="U69" s="119"/>
      <c r="V69" s="400"/>
      <c r="W69" s="115"/>
      <c r="X69" s="115"/>
      <c r="Y69" s="121"/>
      <c r="Z69" s="114" t="str">
        <f t="shared" si="3"/>
        <v>false</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6"/>
        <v/>
      </c>
      <c r="AS69" s="112" t="str">
        <f t="shared" si="16"/>
        <v/>
      </c>
      <c r="AT69" s="4" t="str">
        <f t="shared" si="5"/>
        <v>EROCode01,</v>
      </c>
      <c r="AV69" s="25" t="str">
        <f>IF(G69="","",+"          ["&amp;TRIM(G69)&amp;"] ["&amp;TRIM(I69)&amp;"]"&amp;IF(H69="","","("&amp;H69&amp;")")&amp;" "&amp;TRIM(J69)&amp;IF(G70="","",","))</f>
        <v xml:space="preserve">          [EROCode01] [varchar](20) NULL,</v>
      </c>
      <c r="AW69" s="25"/>
      <c r="AY69" s="102" t="str">
        <f t="shared" si="7"/>
        <v xml:space="preserve">          EROCode01 VARCHAR (20) NULL,</v>
      </c>
      <c r="BA69" s="3" t="str">
        <f t="shared" si="13"/>
        <v>EROCode01 VARCHAR (20) NULL,</v>
      </c>
    </row>
    <row r="70" spans="2:53" ht="12.75">
      <c r="B70" s="18">
        <f t="shared" si="11"/>
        <v>55</v>
      </c>
      <c r="C70" s="4" t="s">
        <v>1335</v>
      </c>
      <c r="D70" s="4">
        <v>20</v>
      </c>
      <c r="E70" s="4" t="s">
        <v>11</v>
      </c>
      <c r="G70" s="4" t="str">
        <f t="shared" si="17"/>
        <v>EROCode02</v>
      </c>
      <c r="H70" s="97">
        <f t="shared" si="22"/>
        <v>20</v>
      </c>
      <c r="I70" s="4" t="str">
        <f t="shared" si="23"/>
        <v>varchar</v>
      </c>
      <c r="J70" s="4" t="str">
        <f t="shared" si="19"/>
        <v xml:space="preserve"> NULL</v>
      </c>
      <c r="K70" s="4" t="s">
        <v>1335</v>
      </c>
      <c r="L70" s="4"/>
      <c r="M70" s="68">
        <v>9007</v>
      </c>
      <c r="N70" s="70"/>
      <c r="O70" s="24"/>
      <c r="P70" s="24"/>
      <c r="Q70" s="98">
        <f t="shared" si="20"/>
        <v>70</v>
      </c>
      <c r="R70" s="124"/>
      <c r="S70" s="114" t="str">
        <f t="shared" si="10"/>
        <v>EROCode02</v>
      </c>
      <c r="T70" s="121"/>
      <c r="U70" s="119"/>
      <c r="V70" s="400"/>
      <c r="W70" s="115"/>
      <c r="X70" s="115"/>
      <c r="Y70" s="121"/>
      <c r="Z70" s="114" t="str">
        <f t="shared" si="3"/>
        <v>false</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6"/>
        <v/>
      </c>
      <c r="AS70" s="112" t="str">
        <f t="shared" si="16"/>
        <v/>
      </c>
      <c r="AT70" s="4" t="str">
        <f t="shared" si="5"/>
        <v>EROCode02,</v>
      </c>
      <c r="AV70" s="25" t="str">
        <f>IF(G70="","",+"          ["&amp;TRIM(G70)&amp;"] ["&amp;TRIM(I70)&amp;"]"&amp;IF(H70="","","("&amp;H70&amp;")")&amp;" "&amp;TRIM(J70)&amp;IF(G94="","",","))</f>
        <v xml:space="preserve">          [EROCode02] [varchar](20) NULL,</v>
      </c>
      <c r="AW70" s="25"/>
      <c r="AY70" s="102" t="str">
        <f t="shared" si="7"/>
        <v xml:space="preserve">          EROCode02 VARCHAR (20) NULL,</v>
      </c>
      <c r="BA70" s="3" t="str">
        <f t="shared" si="13"/>
        <v>EROCode02 VARCHAR (20) NULL,</v>
      </c>
    </row>
    <row r="71" spans="2:53" ht="12.75">
      <c r="B71" s="18">
        <f t="shared" si="11"/>
        <v>56</v>
      </c>
      <c r="C71" s="4" t="s">
        <v>1336</v>
      </c>
      <c r="D71" s="4">
        <v>20</v>
      </c>
      <c r="E71" s="4" t="s">
        <v>11</v>
      </c>
      <c r="G71" s="4" t="str">
        <f t="shared" si="17"/>
        <v>EROCode03</v>
      </c>
      <c r="H71" s="97">
        <f t="shared" si="22"/>
        <v>20</v>
      </c>
      <c r="I71" s="4" t="str">
        <f t="shared" si="23"/>
        <v>varchar</v>
      </c>
      <c r="J71" s="4" t="str">
        <f t="shared" si="19"/>
        <v xml:space="preserve"> NULL</v>
      </c>
      <c r="K71" s="4" t="s">
        <v>1336</v>
      </c>
      <c r="L71" s="4"/>
      <c r="M71" s="68">
        <v>9007</v>
      </c>
      <c r="N71" s="70"/>
      <c r="O71" s="24"/>
      <c r="P71" s="24"/>
      <c r="Q71" s="98">
        <f t="shared" si="20"/>
        <v>71</v>
      </c>
      <c r="R71" s="124"/>
      <c r="S71" s="114" t="str">
        <f t="shared" si="10"/>
        <v>EROCode03</v>
      </c>
      <c r="T71" s="121"/>
      <c r="U71" s="119"/>
      <c r="V71" s="400"/>
      <c r="W71" s="115"/>
      <c r="X71" s="115"/>
      <c r="Y71" s="121"/>
      <c r="Z71" s="114" t="str">
        <f t="shared" si="3"/>
        <v>false</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6"/>
        <v/>
      </c>
      <c r="AS71" s="112" t="str">
        <f t="shared" si="16"/>
        <v/>
      </c>
      <c r="AT71" s="4" t="str">
        <f t="shared" si="5"/>
        <v>EROCode03,</v>
      </c>
      <c r="AV71" s="25" t="str">
        <f>IF(G71="","",+"          ["&amp;TRIM(G71)&amp;"] ["&amp;TRIM(I71)&amp;"]"&amp;IF(H71="","","("&amp;H71&amp;")")&amp;" "&amp;TRIM(J71)&amp;IF(G72="","",","))</f>
        <v xml:space="preserve">          [EROCode03] [varchar](20) NULL,</v>
      </c>
      <c r="AW71" s="25"/>
      <c r="AY71" s="102" t="str">
        <f t="shared" si="7"/>
        <v xml:space="preserve">          EROCode03 VARCHAR (20) NULL,</v>
      </c>
      <c r="BA71" s="3" t="str">
        <f t="shared" si="13"/>
        <v>EROCode03 VARCHAR (20) NULL,</v>
      </c>
    </row>
    <row r="72" spans="2:53" ht="12.75" customHeight="1">
      <c r="B72" s="18">
        <f t="shared" si="11"/>
        <v>57</v>
      </c>
      <c r="C72" s="4" t="s">
        <v>1337</v>
      </c>
      <c r="D72" s="4">
        <v>20</v>
      </c>
      <c r="E72" s="4" t="s">
        <v>11</v>
      </c>
      <c r="G72" s="4" t="str">
        <f t="shared" si="17"/>
        <v>EROCode04</v>
      </c>
      <c r="H72" s="97">
        <f t="shared" si="22"/>
        <v>20</v>
      </c>
      <c r="I72" s="4" t="str">
        <f t="shared" si="23"/>
        <v>varchar</v>
      </c>
      <c r="J72" s="4" t="str">
        <f t="shared" si="19"/>
        <v xml:space="preserve"> NULL</v>
      </c>
      <c r="K72" s="4" t="s">
        <v>1337</v>
      </c>
      <c r="L72" s="4"/>
      <c r="M72" s="68">
        <v>9007</v>
      </c>
      <c r="N72" s="70"/>
      <c r="O72" s="24"/>
      <c r="P72" s="24"/>
      <c r="Q72" s="98">
        <f t="shared" si="20"/>
        <v>72</v>
      </c>
      <c r="R72" s="124"/>
      <c r="S72" s="114" t="str">
        <f t="shared" si="10"/>
        <v>EROCode04</v>
      </c>
      <c r="T72" s="121"/>
      <c r="U72" s="119"/>
      <c r="V72" s="400"/>
      <c r="W72" s="115"/>
      <c r="X72" s="115"/>
      <c r="Y72" s="121"/>
      <c r="Z72" s="114" t="str">
        <f t="shared" si="3"/>
        <v>false</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6"/>
        <v/>
      </c>
      <c r="AS72" s="112" t="str">
        <f t="shared" si="16"/>
        <v/>
      </c>
      <c r="AT72" s="4" t="str">
        <f t="shared" si="5"/>
        <v>EROCode04,</v>
      </c>
      <c r="AV72" s="25" t="str">
        <f>IF(G72="","",+"          ["&amp;TRIM(G72)&amp;"] ["&amp;TRIM(I72)&amp;"]"&amp;IF(H72="","","("&amp;H72&amp;")")&amp;" "&amp;TRIM(J72)&amp;IF(G75="","",","))</f>
        <v xml:space="preserve">          [EROCode04] [varchar](20) NULL,</v>
      </c>
      <c r="AW72" s="25"/>
      <c r="AY72" s="102" t="str">
        <f t="shared" si="7"/>
        <v xml:space="preserve">          EROCode04 VARCHAR (20) NULL,</v>
      </c>
      <c r="BA72" s="3" t="str">
        <f t="shared" si="13"/>
        <v>EROCode04 VARCHAR (20) NULL,</v>
      </c>
    </row>
    <row r="73" spans="2:53" ht="12.75" customHeight="1">
      <c r="B73" s="18">
        <f t="shared" si="11"/>
        <v>58</v>
      </c>
      <c r="C73" s="4" t="s">
        <v>1338</v>
      </c>
      <c r="D73" s="4">
        <v>20</v>
      </c>
      <c r="E73" s="4" t="s">
        <v>11</v>
      </c>
      <c r="G73" s="4" t="str">
        <f t="shared" si="17"/>
        <v>EROCode05</v>
      </c>
      <c r="H73" s="97">
        <f t="shared" si="22"/>
        <v>20</v>
      </c>
      <c r="I73" s="4" t="str">
        <f t="shared" si="23"/>
        <v>varchar</v>
      </c>
      <c r="J73" s="4" t="str">
        <f t="shared" si="19"/>
        <v xml:space="preserve"> NULL</v>
      </c>
      <c r="K73" s="4" t="s">
        <v>1338</v>
      </c>
      <c r="L73" s="4"/>
      <c r="M73" s="68">
        <v>9007</v>
      </c>
      <c r="N73" s="70"/>
      <c r="O73" s="24"/>
      <c r="P73" s="24"/>
      <c r="Q73" s="98">
        <f t="shared" si="20"/>
        <v>73</v>
      </c>
      <c r="R73" s="124"/>
      <c r="S73" s="114" t="str">
        <f t="shared" si="10"/>
        <v>EROCode05</v>
      </c>
      <c r="T73" s="121"/>
      <c r="U73" s="119"/>
      <c r="V73" s="400"/>
      <c r="W73" s="115"/>
      <c r="X73" s="115"/>
      <c r="Y73" s="121"/>
      <c r="Z73" s="114" t="str">
        <f t="shared" si="3"/>
        <v>false</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6"/>
        <v/>
      </c>
      <c r="AS73" s="112" t="str">
        <f t="shared" si="16"/>
        <v/>
      </c>
      <c r="AT73" s="4" t="str">
        <f t="shared" si="5"/>
        <v>EROCode05,</v>
      </c>
      <c r="AV73" s="25" t="str">
        <f>IF(G73="","",+"          ["&amp;TRIM(G73)&amp;"] ["&amp;TRIM(I73)&amp;"]"&amp;IF(H73="","","("&amp;H73&amp;")")&amp;" "&amp;TRIM(J73)&amp;IF(G74="","",","))</f>
        <v xml:space="preserve">          [EROCode05] [varchar](20) NULL,</v>
      </c>
      <c r="AW73" s="25"/>
      <c r="AY73" s="102" t="str">
        <f t="shared" si="7"/>
        <v xml:space="preserve">          EROCode05 VARCHAR (20) NULL,</v>
      </c>
      <c r="BA73" s="3" t="str">
        <f t="shared" si="13"/>
        <v>EROCode05 VARCHAR (20) NULL,</v>
      </c>
    </row>
    <row r="74" spans="2:53" ht="12.75" customHeight="1">
      <c r="B74" s="18">
        <f t="shared" si="11"/>
        <v>59</v>
      </c>
      <c r="C74" s="4" t="s">
        <v>1339</v>
      </c>
      <c r="D74" s="4">
        <v>20</v>
      </c>
      <c r="E74" s="4" t="s">
        <v>11</v>
      </c>
      <c r="G74" s="4" t="str">
        <f t="shared" si="17"/>
        <v>EROCode06</v>
      </c>
      <c r="H74" s="97">
        <f t="shared" si="22"/>
        <v>20</v>
      </c>
      <c r="I74" s="4" t="str">
        <f t="shared" si="23"/>
        <v>varchar</v>
      </c>
      <c r="J74" s="4" t="str">
        <f t="shared" si="19"/>
        <v xml:space="preserve"> NULL</v>
      </c>
      <c r="K74" s="4" t="s">
        <v>1339</v>
      </c>
      <c r="L74" s="4"/>
      <c r="M74" s="68">
        <v>9007</v>
      </c>
      <c r="N74" s="70"/>
      <c r="O74" s="24"/>
      <c r="P74" s="24"/>
      <c r="Q74" s="98">
        <f t="shared" si="20"/>
        <v>74</v>
      </c>
      <c r="R74" s="124"/>
      <c r="S74" s="114" t="str">
        <f t="shared" si="10"/>
        <v>EROCode06</v>
      </c>
      <c r="T74" s="121"/>
      <c r="U74" s="119"/>
      <c r="V74" s="400"/>
      <c r="W74" s="115"/>
      <c r="X74" s="115"/>
      <c r="Y74" s="121"/>
      <c r="Z74" s="114" t="str">
        <f t="shared" si="3"/>
        <v>false</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6"/>
        <v/>
      </c>
      <c r="AS74" s="112" t="str">
        <f t="shared" si="16"/>
        <v/>
      </c>
      <c r="AT74" s="4" t="str">
        <f t="shared" si="5"/>
        <v>EROCode06,</v>
      </c>
      <c r="AV74" s="25" t="str">
        <f>IF(G74="","",+"          ["&amp;TRIM(G74)&amp;"] ["&amp;TRIM(I74)&amp;"]"&amp;IF(H74="","","("&amp;H74&amp;")")&amp;" "&amp;TRIM(J74)&amp;IF(G75="","",","))</f>
        <v xml:space="preserve">          [EROCode06] [varchar](20) NULL,</v>
      </c>
      <c r="AW74" s="25"/>
      <c r="AY74" s="102" t="str">
        <f t="shared" si="7"/>
        <v xml:space="preserve">          EROCode06 VARCHAR (20) NULL,</v>
      </c>
      <c r="BA74" s="3" t="str">
        <f t="shared" si="13"/>
        <v>EROCode06 VARCHAR (20) NULL,</v>
      </c>
    </row>
    <row r="75" spans="2:53" ht="12.75" customHeight="1">
      <c r="B75" s="18">
        <f t="shared" si="11"/>
        <v>60</v>
      </c>
      <c r="C75" s="4" t="s">
        <v>1340</v>
      </c>
      <c r="D75" s="4">
        <v>50</v>
      </c>
      <c r="E75" s="4" t="s">
        <v>11</v>
      </c>
      <c r="G75" s="4" t="str">
        <f t="shared" si="17"/>
        <v>ERORefNo1</v>
      </c>
      <c r="H75" s="97">
        <f t="shared" si="22"/>
        <v>50</v>
      </c>
      <c r="I75" s="4" t="str">
        <f t="shared" si="23"/>
        <v>varchar</v>
      </c>
      <c r="J75" s="4" t="str">
        <f t="shared" si="19"/>
        <v xml:space="preserve"> NULL</v>
      </c>
      <c r="K75" s="4" t="s">
        <v>1340</v>
      </c>
      <c r="L75" s="4"/>
      <c r="M75" s="68">
        <v>9007</v>
      </c>
      <c r="N75" s="70"/>
      <c r="O75" s="24"/>
      <c r="P75" s="24"/>
      <c r="Q75" s="98">
        <f t="shared" si="20"/>
        <v>75</v>
      </c>
      <c r="R75" s="124"/>
      <c r="S75" s="114" t="str">
        <f t="shared" si="10"/>
        <v>ERORefNo1</v>
      </c>
      <c r="T75" s="121"/>
      <c r="U75" s="119"/>
      <c r="V75" s="400"/>
      <c r="W75" s="115"/>
      <c r="X75" s="115"/>
      <c r="Y75" s="121"/>
      <c r="Z75" s="114" t="str">
        <f t="shared" si="3"/>
        <v>false</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6"/>
        <v/>
      </c>
      <c r="AS75" s="112" t="str">
        <f t="shared" si="16"/>
        <v/>
      </c>
      <c r="AT75" s="4" t="str">
        <f t="shared" si="5"/>
        <v>ERORefNo1,</v>
      </c>
      <c r="AV75" s="25" t="str">
        <f>IF(G75="","",+"          ["&amp;TRIM(G75)&amp;"] ["&amp;TRIM(I75)&amp;"]"&amp;IF(H75="","","("&amp;H75&amp;")")&amp;" "&amp;TRIM(J75)&amp;IF(G94="","",","))</f>
        <v xml:space="preserve">          [ERORefNo1] [varchar](50) NULL,</v>
      </c>
      <c r="AW75" s="25"/>
      <c r="AY75" s="102" t="str">
        <f t="shared" si="7"/>
        <v xml:space="preserve">          ERORefNo1 VARCHAR (50) NULL,</v>
      </c>
      <c r="BA75" s="3" t="str">
        <f t="shared" si="13"/>
        <v>ERORefNo1 VARCHAR (50) NULL,</v>
      </c>
    </row>
    <row r="76" spans="2:53" ht="12.75" customHeight="1">
      <c r="B76" s="18">
        <f t="shared" si="11"/>
        <v>61</v>
      </c>
      <c r="C76" s="4" t="s">
        <v>1341</v>
      </c>
      <c r="D76" s="4">
        <v>50</v>
      </c>
      <c r="E76" s="4" t="s">
        <v>11</v>
      </c>
      <c r="G76" s="4" t="str">
        <f t="shared" si="17"/>
        <v>ERORefNo2</v>
      </c>
      <c r="H76" s="97">
        <f t="shared" si="22"/>
        <v>50</v>
      </c>
      <c r="I76" s="4" t="str">
        <f t="shared" si="23"/>
        <v>varchar</v>
      </c>
      <c r="J76" s="4" t="str">
        <f t="shared" si="19"/>
        <v xml:space="preserve"> NULL</v>
      </c>
      <c r="K76" s="4" t="s">
        <v>1341</v>
      </c>
      <c r="L76" s="4"/>
      <c r="M76" s="68">
        <v>9007</v>
      </c>
      <c r="N76" s="70"/>
      <c r="O76" s="24"/>
      <c r="P76" s="24"/>
      <c r="Q76" s="98">
        <f t="shared" si="20"/>
        <v>76</v>
      </c>
      <c r="R76" s="124"/>
      <c r="S76" s="114" t="str">
        <f t="shared" si="10"/>
        <v>ERORefNo2</v>
      </c>
      <c r="T76" s="121"/>
      <c r="U76" s="119"/>
      <c r="V76" s="400"/>
      <c r="W76" s="115"/>
      <c r="X76" s="115"/>
      <c r="Y76" s="121"/>
      <c r="Z76" s="114" t="str">
        <f t="shared" si="3"/>
        <v>false</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6"/>
        <v/>
      </c>
      <c r="AS76" s="112" t="str">
        <f t="shared" si="16"/>
        <v/>
      </c>
      <c r="AT76" s="4" t="str">
        <f t="shared" si="5"/>
        <v>ERORefNo2,</v>
      </c>
      <c r="AV76" s="25" t="str">
        <f>IF(G76="","",+"          ["&amp;TRIM(G76)&amp;"] ["&amp;TRIM(I76)&amp;"]"&amp;IF(H76="","","("&amp;H76&amp;")")&amp;" "&amp;TRIM(J76)&amp;IF(G77="","",","))</f>
        <v xml:space="preserve">          [ERORefNo2] [varchar](50) NULL,</v>
      </c>
      <c r="AW76" s="25"/>
      <c r="AY76" s="102" t="str">
        <f t="shared" si="7"/>
        <v xml:space="preserve">          ERORefNo2 VARCHAR (50) NULL,</v>
      </c>
      <c r="BA76" s="3" t="str">
        <f t="shared" si="13"/>
        <v>ERORefNo2 VARCHAR (50) NULL,</v>
      </c>
    </row>
    <row r="77" spans="2:53" ht="12.75" customHeight="1">
      <c r="B77" s="18">
        <f t="shared" si="11"/>
        <v>62</v>
      </c>
      <c r="C77" s="4" t="s">
        <v>1342</v>
      </c>
      <c r="D77" s="4">
        <v>50</v>
      </c>
      <c r="E77" s="4" t="s">
        <v>11</v>
      </c>
      <c r="G77" s="4" t="str">
        <f t="shared" si="17"/>
        <v>ERORefNo3</v>
      </c>
      <c r="H77" s="97">
        <f t="shared" si="14"/>
        <v>50</v>
      </c>
      <c r="I77" s="4" t="str">
        <f t="shared" si="18"/>
        <v>varchar</v>
      </c>
      <c r="J77" s="4" t="str">
        <f t="shared" si="19"/>
        <v xml:space="preserve"> NULL</v>
      </c>
      <c r="K77" s="4" t="s">
        <v>1342</v>
      </c>
      <c r="L77" s="4"/>
      <c r="M77" s="68">
        <v>9007</v>
      </c>
      <c r="N77" s="70"/>
      <c r="O77" s="24"/>
      <c r="P77" s="24"/>
      <c r="Q77" s="98">
        <f t="shared" si="20"/>
        <v>77</v>
      </c>
      <c r="R77" s="124"/>
      <c r="S77" s="114" t="str">
        <f t="shared" si="10"/>
        <v>ERORefNo3</v>
      </c>
      <c r="T77" s="121"/>
      <c r="U77" s="119"/>
      <c r="V77" s="400"/>
      <c r="W77" s="115"/>
      <c r="X77" s="115"/>
      <c r="Y77" s="121"/>
      <c r="Z77" s="114" t="str">
        <f t="shared" si="3"/>
        <v>false</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6"/>
        <v/>
      </c>
      <c r="AS77" s="112" t="str">
        <f t="shared" si="16"/>
        <v/>
      </c>
      <c r="AT77" s="4" t="str">
        <f t="shared" si="5"/>
        <v>ERORefNo3,</v>
      </c>
      <c r="AV77" s="25" t="str">
        <f>IF(G77="","",+"          ["&amp;TRIM(G77)&amp;"] ["&amp;TRIM(I77)&amp;"]"&amp;IF(H77="","","("&amp;H77&amp;")")&amp;" "&amp;TRIM(J77)&amp;IF(G78="","",","))</f>
        <v xml:space="preserve">          [ERORefNo3] [varchar](50) NULL,</v>
      </c>
      <c r="AW77" s="25"/>
      <c r="AY77" s="102" t="str">
        <f t="shared" si="7"/>
        <v xml:space="preserve">          ERORefNo3 VARCHAR (50) NULL,</v>
      </c>
      <c r="BA77" s="3" t="str">
        <f t="shared" si="13"/>
        <v>ERORefNo3 VARCHAR (50) NULL,</v>
      </c>
    </row>
    <row r="78" spans="2:53" ht="12.75" customHeight="1">
      <c r="B78" s="18">
        <f t="shared" si="11"/>
        <v>63</v>
      </c>
      <c r="C78" s="4" t="s">
        <v>1343</v>
      </c>
      <c r="D78" s="4">
        <v>50</v>
      </c>
      <c r="E78" s="4" t="s">
        <v>11</v>
      </c>
      <c r="G78" s="4" t="str">
        <f t="shared" si="17"/>
        <v>ERORefNo4</v>
      </c>
      <c r="H78" s="97">
        <f t="shared" si="14"/>
        <v>50</v>
      </c>
      <c r="I78" s="4" t="str">
        <f t="shared" si="18"/>
        <v>varchar</v>
      </c>
      <c r="J78" s="4" t="str">
        <f t="shared" si="19"/>
        <v xml:space="preserve"> NULL</v>
      </c>
      <c r="K78" s="4" t="s">
        <v>1343</v>
      </c>
      <c r="L78" s="4"/>
      <c r="M78" s="68">
        <v>9007</v>
      </c>
      <c r="N78" s="70"/>
      <c r="O78" s="24"/>
      <c r="P78" s="24"/>
      <c r="Q78" s="98">
        <f t="shared" si="20"/>
        <v>78</v>
      </c>
      <c r="R78" s="124"/>
      <c r="S78" s="114" t="str">
        <f t="shared" si="10"/>
        <v>ERORefNo4</v>
      </c>
      <c r="T78" s="121"/>
      <c r="U78" s="119"/>
      <c r="V78" s="400"/>
      <c r="W78" s="115"/>
      <c r="X78" s="115"/>
      <c r="Y78" s="121"/>
      <c r="Z78" s="114" t="str">
        <f t="shared" si="3"/>
        <v>false</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6"/>
        <v/>
      </c>
      <c r="AS78" s="112" t="str">
        <f t="shared" si="16"/>
        <v/>
      </c>
      <c r="AT78" s="4" t="str">
        <f t="shared" si="5"/>
        <v>ERORefNo4,</v>
      </c>
      <c r="AV78" s="25" t="str">
        <f>IF(G78="","",+"          ["&amp;TRIM(G78)&amp;"] ["&amp;TRIM(I78)&amp;"]"&amp;IF(H78="","","("&amp;H78&amp;")")&amp;" "&amp;TRIM(J78)&amp;IF(G93="","",","))</f>
        <v xml:space="preserve">          [ERORefNo4] [varchar](50) NULL,</v>
      </c>
      <c r="AW78" s="25"/>
      <c r="AY78" s="102" t="str">
        <f t="shared" si="7"/>
        <v xml:space="preserve">          ERORefNo4 VARCHAR (50) NULL,</v>
      </c>
      <c r="BA78" s="3" t="str">
        <f t="shared" si="13"/>
        <v>ERORefNo4 VARCHAR (50) NULL,</v>
      </c>
    </row>
    <row r="79" spans="2:53" ht="12.75" customHeight="1">
      <c r="B79" s="18">
        <f t="shared" si="11"/>
        <v>64</v>
      </c>
      <c r="C79" s="4" t="s">
        <v>1344</v>
      </c>
      <c r="D79" s="4">
        <v>50</v>
      </c>
      <c r="E79" s="4" t="s">
        <v>11</v>
      </c>
      <c r="G79" s="4" t="str">
        <f t="shared" si="17"/>
        <v>ERORefNo5</v>
      </c>
      <c r="H79" s="97">
        <f t="shared" si="14"/>
        <v>50</v>
      </c>
      <c r="I79" s="4" t="str">
        <f t="shared" si="18"/>
        <v>varchar</v>
      </c>
      <c r="J79" s="4" t="str">
        <f t="shared" si="19"/>
        <v xml:space="preserve"> NULL</v>
      </c>
      <c r="K79" s="4" t="s">
        <v>1344</v>
      </c>
      <c r="L79" s="4"/>
      <c r="M79" s="68">
        <v>9007</v>
      </c>
      <c r="N79" s="70"/>
      <c r="O79" s="24"/>
      <c r="P79" s="24"/>
      <c r="Q79" s="98">
        <f t="shared" si="20"/>
        <v>79</v>
      </c>
      <c r="R79" s="124"/>
      <c r="S79" s="114" t="str">
        <f t="shared" si="10"/>
        <v>ERORefNo5</v>
      </c>
      <c r="T79" s="121"/>
      <c r="U79" s="119"/>
      <c r="V79" s="400"/>
      <c r="W79" s="115"/>
      <c r="X79" s="115"/>
      <c r="Y79" s="121"/>
      <c r="Z79" s="114" t="str">
        <f t="shared" si="3"/>
        <v>false</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6"/>
        <v/>
      </c>
      <c r="AS79" s="112" t="str">
        <f t="shared" si="16"/>
        <v/>
      </c>
      <c r="AT79" s="4" t="str">
        <f t="shared" si="5"/>
        <v>ERORefNo5,</v>
      </c>
      <c r="AV79" s="25" t="str">
        <f>IF(G79="","",+"          ["&amp;TRIM(G79)&amp;"] ["&amp;TRIM(I79)&amp;"]"&amp;IF(H79="","","("&amp;H79&amp;")")&amp;" "&amp;TRIM(J79)&amp;IF(G80="","",","))</f>
        <v xml:space="preserve">          [ERORefNo5] [varchar](50) NULL,</v>
      </c>
      <c r="AW79" s="25"/>
      <c r="AY79" s="102" t="str">
        <f t="shared" si="7"/>
        <v xml:space="preserve">          ERORefNo5 VARCHAR (50) NULL,</v>
      </c>
      <c r="BA79" s="3" t="str">
        <f t="shared" si="13"/>
        <v>ERORefNo5 VARCHAR (50) NULL,</v>
      </c>
    </row>
    <row r="80" spans="2:53" ht="12.75" customHeight="1">
      <c r="B80" s="18">
        <f t="shared" si="11"/>
        <v>65</v>
      </c>
      <c r="C80" s="4" t="s">
        <v>1345</v>
      </c>
      <c r="D80" s="4">
        <v>50</v>
      </c>
      <c r="E80" s="4" t="s">
        <v>11</v>
      </c>
      <c r="G80" s="4" t="str">
        <f t="shared" si="17"/>
        <v>ERORefNo6</v>
      </c>
      <c r="H80" s="97">
        <f t="shared" si="14"/>
        <v>50</v>
      </c>
      <c r="I80" s="4" t="str">
        <f t="shared" si="18"/>
        <v>varchar</v>
      </c>
      <c r="J80" s="4" t="str">
        <f t="shared" si="19"/>
        <v xml:space="preserve"> NULL</v>
      </c>
      <c r="K80" s="4" t="s">
        <v>1345</v>
      </c>
      <c r="L80" s="4"/>
      <c r="M80" s="68">
        <v>9007</v>
      </c>
      <c r="N80" s="70"/>
      <c r="O80" s="24"/>
      <c r="P80" s="24"/>
      <c r="Q80" s="98">
        <f t="shared" si="20"/>
        <v>80</v>
      </c>
      <c r="R80" s="124"/>
      <c r="S80" s="114" t="str">
        <f t="shared" si="10"/>
        <v>ERORefNo6</v>
      </c>
      <c r="T80" s="121"/>
      <c r="U80" s="119"/>
      <c r="V80" s="400"/>
      <c r="W80" s="115"/>
      <c r="X80" s="115"/>
      <c r="Y80" s="121"/>
      <c r="Z80" s="114" t="str">
        <f t="shared" ref="Z80:Z115" si="24">IF(M80&lt;9000,"","false")</f>
        <v>false</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5">IF(O80=0,"",ROW())</f>
        <v/>
      </c>
      <c r="AS80" s="112" t="str">
        <f t="shared" si="25"/>
        <v/>
      </c>
      <c r="AT80" s="4" t="str">
        <f t="shared" ref="AT80:AT116" si="26">IF(C80="","",C80&amp;IF(B81="","",","))</f>
        <v>ERORefNo6,</v>
      </c>
      <c r="AV80" s="25" t="str">
        <f>IF(G80="","",+"          ["&amp;TRIM(G80)&amp;"] ["&amp;TRIM(I80)&amp;"]"&amp;IF(H80="","","("&amp;H80&amp;")")&amp;" "&amp;TRIM(J80)&amp;IF(G83="","",","))</f>
        <v xml:space="preserve">          [ERORefNo6] [varchar](50) NULL,</v>
      </c>
      <c r="AW80" s="25"/>
      <c r="AY80" s="102" t="str">
        <f t="shared" ref="AY80:AY116" si="27">IF(G80="",IF(OR(AY79=");",AY79=""),"",");"),+"          "&amp;TRIM(G80)&amp;" "&amp;UPPER(TRIM(I80))&amp;IF(H80="",""," ("&amp;H80&amp;")")&amp;" "&amp;IF(TRIM(J80)="NOT NULL","PRIMARY KEY UNIQUE NOT NULL",TRIM(J80))&amp;IF(G81="","",","))</f>
        <v xml:space="preserve">          ERORefNo6 VARCHAR (50) NULL,</v>
      </c>
      <c r="BA80" s="3" t="str">
        <f t="shared" si="13"/>
        <v>ERORefNo6 VARCHAR (50) NULL,</v>
      </c>
    </row>
    <row r="81" spans="2:53" ht="12.75" customHeight="1">
      <c r="B81" s="18">
        <f t="shared" si="11"/>
        <v>66</v>
      </c>
      <c r="C81" s="4" t="s">
        <v>1346</v>
      </c>
      <c r="D81" s="403"/>
      <c r="E81" s="4" t="s">
        <v>1086</v>
      </c>
      <c r="G81" s="4" t="str">
        <f t="shared" si="17"/>
        <v>EROAmount1</v>
      </c>
      <c r="H81" s="97" t="str">
        <f t="shared" si="14"/>
        <v/>
      </c>
      <c r="I81" s="4" t="str">
        <f t="shared" si="18"/>
        <v>float</v>
      </c>
      <c r="J81" s="4" t="str">
        <f t="shared" si="19"/>
        <v xml:space="preserve"> NULL</v>
      </c>
      <c r="K81" s="4" t="s">
        <v>1346</v>
      </c>
      <c r="L81" s="4"/>
      <c r="M81" s="68">
        <v>9007</v>
      </c>
      <c r="N81" s="70"/>
      <c r="O81" s="24"/>
      <c r="P81" s="24"/>
      <c r="Q81" s="98">
        <f t="shared" si="20"/>
        <v>81</v>
      </c>
      <c r="R81" s="124"/>
      <c r="S81" s="114" t="str">
        <f t="shared" ref="S81:S115" si="28">IF(K81=0,"",K81)</f>
        <v>EROAmount1</v>
      </c>
      <c r="T81" s="121"/>
      <c r="U81" s="119"/>
      <c r="V81" s="400"/>
      <c r="W81" s="115"/>
      <c r="X81" s="115"/>
      <c r="Y81" s="121"/>
      <c r="Z81" s="114" t="str">
        <f t="shared" si="24"/>
        <v>false</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5"/>
        <v/>
      </c>
      <c r="AS81" s="112" t="str">
        <f t="shared" si="25"/>
        <v/>
      </c>
      <c r="AT81" s="4" t="str">
        <f t="shared" si="26"/>
        <v>EROAmount1,</v>
      </c>
      <c r="AV81" s="25" t="str">
        <f>IF(G81="","",+"          ["&amp;TRIM(G81)&amp;"] ["&amp;TRIM(I81)&amp;"]"&amp;IF(H81="","","("&amp;H81&amp;")")&amp;" "&amp;TRIM(J81)&amp;IF(G82="","",","))</f>
        <v xml:space="preserve">          [EROAmount1] [float] NULL,</v>
      </c>
      <c r="AW81" s="25"/>
      <c r="AY81" s="102" t="str">
        <f t="shared" si="27"/>
        <v xml:space="preserve">          EROAmount1 FLOAT NULL,</v>
      </c>
      <c r="BA81" s="3" t="str">
        <f t="shared" si="13"/>
        <v>EROAmount1 FLOAT NULL,</v>
      </c>
    </row>
    <row r="82" spans="2:53" ht="12.75" customHeight="1">
      <c r="B82" s="18">
        <f t="shared" ref="B82:B115" si="29">IF(C82=0,"",+B81+1)</f>
        <v>67</v>
      </c>
      <c r="C82" s="4" t="s">
        <v>1347</v>
      </c>
      <c r="D82" s="403"/>
      <c r="E82" s="4" t="s">
        <v>1086</v>
      </c>
      <c r="G82" s="4" t="str">
        <f t="shared" si="17"/>
        <v>EROAmount2</v>
      </c>
      <c r="H82" s="97" t="str">
        <f t="shared" si="14"/>
        <v/>
      </c>
      <c r="I82" s="4" t="str">
        <f t="shared" si="18"/>
        <v>float</v>
      </c>
      <c r="J82" s="4" t="str">
        <f t="shared" si="19"/>
        <v xml:space="preserve"> NULL</v>
      </c>
      <c r="K82" s="4" t="s">
        <v>1347</v>
      </c>
      <c r="L82" s="4"/>
      <c r="M82" s="68">
        <v>9007</v>
      </c>
      <c r="N82" s="70"/>
      <c r="O82" s="24"/>
      <c r="P82" s="24"/>
      <c r="Q82" s="98">
        <f t="shared" si="20"/>
        <v>82</v>
      </c>
      <c r="R82" s="124"/>
      <c r="S82" s="114" t="str">
        <f t="shared" si="28"/>
        <v>EROAmount2</v>
      </c>
      <c r="T82" s="121"/>
      <c r="U82" s="119"/>
      <c r="V82" s="400"/>
      <c r="W82" s="115"/>
      <c r="X82" s="115"/>
      <c r="Y82" s="121"/>
      <c r="Z82" s="114" t="str">
        <f t="shared" si="24"/>
        <v>false</v>
      </c>
      <c r="AA82" s="114" t="str">
        <f t="shared" ref="AA82:AA115" si="30">IF($C$120=B82,"asc","")</f>
        <v/>
      </c>
      <c r="AB82" s="182"/>
      <c r="AC82" s="255"/>
      <c r="AD82" s="255"/>
      <c r="AE82" s="255"/>
      <c r="AF82" s="255"/>
      <c r="AG82" s="255"/>
      <c r="AH82" s="255"/>
      <c r="AI82" s="255"/>
      <c r="AJ82" s="255"/>
      <c r="AK82" s="255"/>
      <c r="AL82" s="255"/>
      <c r="AM82" s="255"/>
      <c r="AN82" s="255"/>
      <c r="AO82" s="255"/>
      <c r="AP82" s="112"/>
      <c r="AQ82" s="112"/>
      <c r="AR82" s="112" t="str">
        <f t="shared" si="25"/>
        <v/>
      </c>
      <c r="AS82" s="112" t="str">
        <f t="shared" si="25"/>
        <v/>
      </c>
      <c r="AT82" s="4" t="str">
        <f t="shared" si="26"/>
        <v>EROAmount2,</v>
      </c>
      <c r="AV82" s="25" t="str">
        <f>IF(G82="","",+"          ["&amp;TRIM(G82)&amp;"] ["&amp;TRIM(I82)&amp;"]"&amp;IF(H82="","","("&amp;H82&amp;")")&amp;" "&amp;TRIM(J82)&amp;IF(G83="","",","))</f>
        <v xml:space="preserve">          [EROAmount2] [float] NULL,</v>
      </c>
      <c r="AW82" s="25"/>
      <c r="AY82" s="102" t="str">
        <f t="shared" si="27"/>
        <v xml:space="preserve">          EROAmount2 FLOAT NULL,</v>
      </c>
      <c r="BA82" s="3" t="str">
        <f t="shared" ref="BA82:BA115" si="31">TRIM(AY82)</f>
        <v>EROAmount2 FLOAT NULL,</v>
      </c>
    </row>
    <row r="83" spans="2:53" ht="12.75" customHeight="1">
      <c r="B83" s="18">
        <f t="shared" si="29"/>
        <v>68</v>
      </c>
      <c r="C83" s="4" t="s">
        <v>1348</v>
      </c>
      <c r="D83" s="403"/>
      <c r="E83" s="4" t="s">
        <v>1086</v>
      </c>
      <c r="G83" s="4" t="str">
        <f t="shared" si="17"/>
        <v>EROAmount3</v>
      </c>
      <c r="H83" s="97" t="str">
        <f t="shared" si="14"/>
        <v/>
      </c>
      <c r="I83" s="4" t="str">
        <f t="shared" si="18"/>
        <v>float</v>
      </c>
      <c r="J83" s="4" t="str">
        <f t="shared" si="19"/>
        <v xml:space="preserve"> NULL</v>
      </c>
      <c r="K83" s="4" t="s">
        <v>1348</v>
      </c>
      <c r="L83" s="4"/>
      <c r="M83" s="68">
        <v>9007</v>
      </c>
      <c r="N83" s="70"/>
      <c r="O83" s="24"/>
      <c r="P83" s="24"/>
      <c r="Q83" s="98">
        <f t="shared" si="20"/>
        <v>83</v>
      </c>
      <c r="R83" s="124"/>
      <c r="S83" s="114" t="str">
        <f t="shared" si="28"/>
        <v>EROAmount3</v>
      </c>
      <c r="T83" s="121"/>
      <c r="U83" s="119"/>
      <c r="V83" s="400"/>
      <c r="W83" s="115"/>
      <c r="X83" s="115"/>
      <c r="Y83" s="121"/>
      <c r="Z83" s="114" t="str">
        <f t="shared" si="24"/>
        <v>false</v>
      </c>
      <c r="AA83" s="114" t="str">
        <f t="shared" si="30"/>
        <v/>
      </c>
      <c r="AB83" s="182"/>
      <c r="AC83" s="255"/>
      <c r="AD83" s="255"/>
      <c r="AE83" s="255"/>
      <c r="AF83" s="255"/>
      <c r="AG83" s="255"/>
      <c r="AH83" s="255"/>
      <c r="AI83" s="255"/>
      <c r="AJ83" s="255"/>
      <c r="AK83" s="255"/>
      <c r="AL83" s="255"/>
      <c r="AM83" s="255"/>
      <c r="AN83" s="255"/>
      <c r="AO83" s="255"/>
      <c r="AP83" s="112"/>
      <c r="AQ83" s="112"/>
      <c r="AR83" s="112" t="str">
        <f t="shared" si="25"/>
        <v/>
      </c>
      <c r="AS83" s="112" t="str">
        <f t="shared" si="25"/>
        <v/>
      </c>
      <c r="AT83" s="4" t="str">
        <f t="shared" si="26"/>
        <v>EROAmount3,</v>
      </c>
      <c r="AV83" s="25" t="str">
        <f>IF(G83="","",+"          ["&amp;TRIM(G83)&amp;"] ["&amp;TRIM(I83)&amp;"]"&amp;IF(H83="","","("&amp;H83&amp;")")&amp;" "&amp;TRIM(J83)&amp;IF(G93="","",","))</f>
        <v xml:space="preserve">          [EROAmount3] [float] NULL,</v>
      </c>
      <c r="AW83" s="25"/>
      <c r="AY83" s="102" t="str">
        <f t="shared" si="27"/>
        <v xml:space="preserve">          EROAmount3 FLOAT NULL,</v>
      </c>
      <c r="BA83" s="3" t="str">
        <f t="shared" si="31"/>
        <v>EROAmount3 FLOAT NULL,</v>
      </c>
    </row>
    <row r="84" spans="2:53" ht="12.75" customHeight="1">
      <c r="B84" s="18">
        <f t="shared" si="29"/>
        <v>69</v>
      </c>
      <c r="C84" s="4" t="s">
        <v>1349</v>
      </c>
      <c r="D84" s="403"/>
      <c r="E84" s="4" t="s">
        <v>1086</v>
      </c>
      <c r="G84" s="4" t="str">
        <f t="shared" si="17"/>
        <v>EROAmount4</v>
      </c>
      <c r="H84" s="97" t="str">
        <f t="shared" si="14"/>
        <v/>
      </c>
      <c r="I84" s="4" t="str">
        <f t="shared" si="18"/>
        <v>float</v>
      </c>
      <c r="J84" s="4" t="str">
        <f t="shared" si="19"/>
        <v xml:space="preserve"> NULL</v>
      </c>
      <c r="K84" s="4" t="s">
        <v>1349</v>
      </c>
      <c r="L84" s="4"/>
      <c r="M84" s="68">
        <v>9007</v>
      </c>
      <c r="N84" s="70"/>
      <c r="O84" s="24"/>
      <c r="P84" s="24"/>
      <c r="Q84" s="98">
        <f t="shared" si="20"/>
        <v>84</v>
      </c>
      <c r="R84" s="124"/>
      <c r="S84" s="114" t="str">
        <f t="shared" si="28"/>
        <v>EROAmount4</v>
      </c>
      <c r="T84" s="121"/>
      <c r="U84" s="119"/>
      <c r="V84" s="400"/>
      <c r="W84" s="115"/>
      <c r="X84" s="115"/>
      <c r="Y84" s="121"/>
      <c r="Z84" s="114" t="str">
        <f t="shared" si="24"/>
        <v>false</v>
      </c>
      <c r="AA84" s="114" t="str">
        <f t="shared" si="30"/>
        <v/>
      </c>
      <c r="AB84" s="182"/>
      <c r="AC84" s="255"/>
      <c r="AD84" s="255"/>
      <c r="AE84" s="255"/>
      <c r="AF84" s="255"/>
      <c r="AG84" s="255"/>
      <c r="AH84" s="255"/>
      <c r="AI84" s="255"/>
      <c r="AJ84" s="255"/>
      <c r="AK84" s="255"/>
      <c r="AL84" s="255"/>
      <c r="AM84" s="255"/>
      <c r="AN84" s="255"/>
      <c r="AO84" s="255"/>
      <c r="AP84" s="112"/>
      <c r="AQ84" s="112"/>
      <c r="AR84" s="112" t="str">
        <f t="shared" si="25"/>
        <v/>
      </c>
      <c r="AS84" s="112" t="str">
        <f t="shared" si="25"/>
        <v/>
      </c>
      <c r="AT84" s="4" t="str">
        <f t="shared" si="26"/>
        <v>EROAmount4,</v>
      </c>
      <c r="AV84" s="25" t="str">
        <f>IF(G84="","",+"          ["&amp;TRIM(G84)&amp;"] ["&amp;TRIM(I84)&amp;"]"&amp;IF(H84="","","("&amp;H84&amp;")")&amp;" "&amp;TRIM(J84)&amp;IF(G85="","",","))</f>
        <v xml:space="preserve">          [EROAmount4] [float] NULL,</v>
      </c>
      <c r="AW84" s="25"/>
      <c r="AY84" s="102" t="str">
        <f t="shared" si="27"/>
        <v xml:space="preserve">          EROAmount4 FLOAT NULL,</v>
      </c>
      <c r="BA84" s="3" t="str">
        <f t="shared" si="31"/>
        <v>EROAmount4 FLOAT NULL,</v>
      </c>
    </row>
    <row r="85" spans="2:53" ht="12.75" customHeight="1">
      <c r="B85" s="18">
        <f t="shared" si="29"/>
        <v>70</v>
      </c>
      <c r="C85" s="4" t="s">
        <v>1350</v>
      </c>
      <c r="D85" s="403"/>
      <c r="E85" s="4" t="s">
        <v>1086</v>
      </c>
      <c r="G85" s="4" t="str">
        <f t="shared" si="17"/>
        <v>EROAmount5</v>
      </c>
      <c r="H85" s="97" t="str">
        <f t="shared" si="14"/>
        <v/>
      </c>
      <c r="I85" s="4" t="str">
        <f t="shared" si="18"/>
        <v>float</v>
      </c>
      <c r="J85" s="4" t="str">
        <f t="shared" si="19"/>
        <v xml:space="preserve"> NULL</v>
      </c>
      <c r="K85" s="4" t="s">
        <v>1350</v>
      </c>
      <c r="L85" s="4"/>
      <c r="M85" s="68">
        <v>9007</v>
      </c>
      <c r="N85" s="70"/>
      <c r="O85" s="24"/>
      <c r="P85" s="24"/>
      <c r="Q85" s="98">
        <f t="shared" si="20"/>
        <v>85</v>
      </c>
      <c r="R85" s="124"/>
      <c r="S85" s="114" t="str">
        <f t="shared" si="28"/>
        <v>EROAmount5</v>
      </c>
      <c r="T85" s="121"/>
      <c r="U85" s="119"/>
      <c r="V85" s="400"/>
      <c r="W85" s="115"/>
      <c r="X85" s="115"/>
      <c r="Y85" s="121"/>
      <c r="Z85" s="114" t="str">
        <f t="shared" si="24"/>
        <v>false</v>
      </c>
      <c r="AA85" s="114" t="str">
        <f t="shared" si="30"/>
        <v/>
      </c>
      <c r="AB85" s="182"/>
      <c r="AC85" s="255"/>
      <c r="AD85" s="255"/>
      <c r="AE85" s="255"/>
      <c r="AF85" s="255"/>
      <c r="AG85" s="255"/>
      <c r="AH85" s="255"/>
      <c r="AI85" s="255"/>
      <c r="AJ85" s="255"/>
      <c r="AK85" s="255"/>
      <c r="AL85" s="255"/>
      <c r="AM85" s="255"/>
      <c r="AN85" s="255"/>
      <c r="AO85" s="255"/>
      <c r="AP85" s="112"/>
      <c r="AQ85" s="112"/>
      <c r="AR85" s="112" t="str">
        <f t="shared" si="25"/>
        <v/>
      </c>
      <c r="AS85" s="112" t="str">
        <f t="shared" si="25"/>
        <v/>
      </c>
      <c r="AT85" s="4" t="str">
        <f t="shared" si="26"/>
        <v>EROAmount5,</v>
      </c>
      <c r="AV85" s="25" t="str">
        <f>IF(G85="","",+"          ["&amp;TRIM(G85)&amp;"] ["&amp;TRIM(I85)&amp;"]"&amp;IF(H85="","","("&amp;H85&amp;")")&amp;" "&amp;TRIM(J85)&amp;IF(G86="","",","))</f>
        <v xml:space="preserve">          [EROAmount5] [float] NULL,</v>
      </c>
      <c r="AW85" s="25"/>
      <c r="AY85" s="102" t="str">
        <f t="shared" si="27"/>
        <v xml:space="preserve">          EROAmount5 FLOAT NULL,</v>
      </c>
      <c r="BA85" s="3" t="str">
        <f t="shared" si="31"/>
        <v>EROAmount5 FLOAT NULL,</v>
      </c>
    </row>
    <row r="86" spans="2:53" ht="12.75" customHeight="1">
      <c r="B86" s="18">
        <f t="shared" si="29"/>
        <v>71</v>
      </c>
      <c r="C86" s="4" t="s">
        <v>1351</v>
      </c>
      <c r="D86" s="403"/>
      <c r="E86" s="4" t="s">
        <v>1086</v>
      </c>
      <c r="G86" s="4" t="str">
        <f t="shared" si="17"/>
        <v>EROAmount6</v>
      </c>
      <c r="H86" s="97" t="str">
        <f t="shared" si="14"/>
        <v/>
      </c>
      <c r="I86" s="4" t="str">
        <f t="shared" si="18"/>
        <v>float</v>
      </c>
      <c r="J86" s="4" t="str">
        <f t="shared" si="19"/>
        <v xml:space="preserve"> NULL</v>
      </c>
      <c r="K86" s="4" t="s">
        <v>1351</v>
      </c>
      <c r="L86" s="4"/>
      <c r="M86" s="68">
        <v>9007</v>
      </c>
      <c r="N86" s="70"/>
      <c r="O86" s="24"/>
      <c r="P86" s="24"/>
      <c r="Q86" s="98">
        <f t="shared" si="20"/>
        <v>86</v>
      </c>
      <c r="R86" s="124"/>
      <c r="S86" s="114" t="str">
        <f t="shared" si="28"/>
        <v>EROAmount6</v>
      </c>
      <c r="T86" s="121"/>
      <c r="U86" s="119"/>
      <c r="V86" s="400"/>
      <c r="W86" s="115"/>
      <c r="X86" s="115"/>
      <c r="Y86" s="121"/>
      <c r="Z86" s="114" t="str">
        <f t="shared" si="24"/>
        <v>false</v>
      </c>
      <c r="AA86" s="114" t="str">
        <f t="shared" si="30"/>
        <v/>
      </c>
      <c r="AB86" s="182"/>
      <c r="AC86" s="255"/>
      <c r="AD86" s="255"/>
      <c r="AE86" s="255"/>
      <c r="AF86" s="255"/>
      <c r="AG86" s="255"/>
      <c r="AH86" s="255"/>
      <c r="AI86" s="255"/>
      <c r="AJ86" s="255"/>
      <c r="AK86" s="255"/>
      <c r="AL86" s="255"/>
      <c r="AM86" s="255"/>
      <c r="AN86" s="255"/>
      <c r="AO86" s="255"/>
      <c r="AP86" s="112"/>
      <c r="AQ86" s="112"/>
      <c r="AR86" s="112" t="str">
        <f t="shared" si="25"/>
        <v/>
      </c>
      <c r="AS86" s="112" t="str">
        <f t="shared" si="25"/>
        <v/>
      </c>
      <c r="AT86" s="4" t="str">
        <f t="shared" si="26"/>
        <v>EROAmount6,</v>
      </c>
      <c r="AV86" s="25" t="str">
        <f>IF(G86="","",+"          ["&amp;TRIM(G86)&amp;"] ["&amp;TRIM(I86)&amp;"]"&amp;IF(H86="","","("&amp;H86&amp;")")&amp;" "&amp;TRIM(J86)&amp;IF(G87="","",","))</f>
        <v xml:space="preserve">          [EROAmount6] [float] NULL,</v>
      </c>
      <c r="AW86" s="25"/>
      <c r="AY86" s="102" t="str">
        <f t="shared" si="27"/>
        <v xml:space="preserve">          EROAmount6 FLOAT NULL,</v>
      </c>
      <c r="BA86" s="3" t="str">
        <f t="shared" si="31"/>
        <v>EROAmount6 FLOAT NULL,</v>
      </c>
    </row>
    <row r="87" spans="2:53" ht="12.75" customHeight="1">
      <c r="B87" s="18">
        <f t="shared" si="29"/>
        <v>72</v>
      </c>
      <c r="C87" s="4" t="s">
        <v>1353</v>
      </c>
      <c r="D87" s="4"/>
      <c r="E87" s="4" t="s">
        <v>1086</v>
      </c>
      <c r="G87" s="4" t="str">
        <f t="shared" si="17"/>
        <v>EROSum1</v>
      </c>
      <c r="H87" s="97" t="str">
        <f t="shared" ref="H87:H115" si="32">IF(IFERROR(FIND("varchar",E87),0)&gt;0,IF(D87&gt;8000,"max",D87),"")</f>
        <v/>
      </c>
      <c r="I87" s="4" t="str">
        <f t="shared" si="18"/>
        <v>float</v>
      </c>
      <c r="J87" s="4" t="str">
        <f t="shared" si="19"/>
        <v xml:space="preserve"> NULL</v>
      </c>
      <c r="K87" s="4" t="s">
        <v>1353</v>
      </c>
      <c r="L87" s="4"/>
      <c r="M87" s="68">
        <v>9007</v>
      </c>
      <c r="N87" s="70"/>
      <c r="O87" s="24"/>
      <c r="P87" s="24"/>
      <c r="Q87" s="98">
        <f t="shared" si="20"/>
        <v>87</v>
      </c>
      <c r="R87" s="124"/>
      <c r="S87" s="114" t="str">
        <f t="shared" si="28"/>
        <v>EROSum1</v>
      </c>
      <c r="T87" s="121"/>
      <c r="U87" s="119"/>
      <c r="V87" s="400"/>
      <c r="W87" s="115"/>
      <c r="X87" s="115"/>
      <c r="Y87" s="121"/>
      <c r="Z87" s="114" t="str">
        <f t="shared" si="24"/>
        <v>false</v>
      </c>
      <c r="AA87" s="114" t="str">
        <f t="shared" si="30"/>
        <v/>
      </c>
      <c r="AB87" s="182"/>
      <c r="AC87" s="255"/>
      <c r="AD87" s="255"/>
      <c r="AE87" s="255"/>
      <c r="AF87" s="255"/>
      <c r="AG87" s="255"/>
      <c r="AH87" s="255"/>
      <c r="AI87" s="255"/>
      <c r="AJ87" s="255"/>
      <c r="AK87" s="255"/>
      <c r="AL87" s="255"/>
      <c r="AM87" s="255"/>
      <c r="AN87" s="255"/>
      <c r="AO87" s="255"/>
      <c r="AP87" s="112"/>
      <c r="AQ87" s="112"/>
      <c r="AR87" s="112" t="str">
        <f t="shared" si="25"/>
        <v/>
      </c>
      <c r="AS87" s="112" t="str">
        <f t="shared" si="25"/>
        <v/>
      </c>
      <c r="AT87" s="4" t="str">
        <f t="shared" si="26"/>
        <v>EROSum1,</v>
      </c>
      <c r="AV87" s="25" t="str">
        <f>IF(G87="","",+"          ["&amp;TRIM(G87)&amp;"] ["&amp;TRIM(I87)&amp;"]"&amp;IF(H87="","","("&amp;H87&amp;")")&amp;" "&amp;TRIM(J87)&amp;IF(G93="","",","))</f>
        <v xml:space="preserve">          [EROSum1] [float] NULL,</v>
      </c>
      <c r="AW87" s="25"/>
      <c r="AY87" s="102" t="str">
        <f t="shared" si="27"/>
        <v xml:space="preserve">          EROSum1 FLOAT NULL,</v>
      </c>
      <c r="BA87" s="3" t="str">
        <f t="shared" si="31"/>
        <v>EROSum1 FLOAT NULL,</v>
      </c>
    </row>
    <row r="88" spans="2:53" ht="12.75" customHeight="1">
      <c r="B88" s="18">
        <f t="shared" si="29"/>
        <v>73</v>
      </c>
      <c r="C88" s="4" t="s">
        <v>1354</v>
      </c>
      <c r="D88" s="4"/>
      <c r="E88" s="4" t="s">
        <v>1086</v>
      </c>
      <c r="G88" s="4" t="str">
        <f t="shared" si="17"/>
        <v>EROSum2</v>
      </c>
      <c r="H88" s="97" t="str">
        <f t="shared" si="32"/>
        <v/>
      </c>
      <c r="I88" s="4" t="str">
        <f t="shared" si="18"/>
        <v>float</v>
      </c>
      <c r="J88" s="4" t="str">
        <f t="shared" si="19"/>
        <v xml:space="preserve"> NULL</v>
      </c>
      <c r="K88" s="4" t="s">
        <v>1354</v>
      </c>
      <c r="L88" s="4"/>
      <c r="M88" s="68">
        <v>9007</v>
      </c>
      <c r="N88" s="70"/>
      <c r="O88" s="24"/>
      <c r="P88" s="24"/>
      <c r="Q88" s="98">
        <f t="shared" si="20"/>
        <v>88</v>
      </c>
      <c r="R88" s="124"/>
      <c r="S88" s="114" t="str">
        <f t="shared" si="28"/>
        <v>EROSum2</v>
      </c>
      <c r="T88" s="121"/>
      <c r="U88" s="119"/>
      <c r="V88" s="400"/>
      <c r="W88" s="115"/>
      <c r="X88" s="115"/>
      <c r="Y88" s="121"/>
      <c r="Z88" s="114" t="str">
        <f t="shared" si="24"/>
        <v>false</v>
      </c>
      <c r="AA88" s="114" t="str">
        <f t="shared" si="30"/>
        <v/>
      </c>
      <c r="AB88" s="182"/>
      <c r="AC88" s="255"/>
      <c r="AD88" s="255"/>
      <c r="AE88" s="255"/>
      <c r="AF88" s="255"/>
      <c r="AG88" s="255"/>
      <c r="AH88" s="255"/>
      <c r="AI88" s="255"/>
      <c r="AJ88" s="255"/>
      <c r="AK88" s="255"/>
      <c r="AL88" s="255"/>
      <c r="AM88" s="255"/>
      <c r="AN88" s="255"/>
      <c r="AO88" s="255"/>
      <c r="AP88" s="112"/>
      <c r="AQ88" s="112"/>
      <c r="AR88" s="112" t="str">
        <f t="shared" si="25"/>
        <v/>
      </c>
      <c r="AS88" s="112" t="str">
        <f t="shared" si="25"/>
        <v/>
      </c>
      <c r="AT88" s="4" t="str">
        <f t="shared" si="26"/>
        <v>EROSum2,</v>
      </c>
      <c r="AV88" s="25" t="str">
        <f>IF(G88="","",+"          ["&amp;TRIM(G88)&amp;"] ["&amp;TRIM(I88)&amp;"]"&amp;IF(H88="","","("&amp;H88&amp;")")&amp;" "&amp;TRIM(J88)&amp;IF(G89="","",","))</f>
        <v xml:space="preserve">          [EROSum2] [float] NULL,</v>
      </c>
      <c r="AW88" s="25"/>
      <c r="AY88" s="102" t="str">
        <f t="shared" si="27"/>
        <v xml:space="preserve">          EROSum2 FLOAT NULL,</v>
      </c>
      <c r="BA88" s="3" t="str">
        <f t="shared" si="31"/>
        <v>EROSum2 FLOAT NULL,</v>
      </c>
    </row>
    <row r="89" spans="2:53" ht="12.75" customHeight="1">
      <c r="B89" s="18">
        <f t="shared" si="29"/>
        <v>74</v>
      </c>
      <c r="C89" s="4" t="s">
        <v>1355</v>
      </c>
      <c r="D89" s="4"/>
      <c r="E89" s="4" t="s">
        <v>1086</v>
      </c>
      <c r="G89" s="4" t="str">
        <f t="shared" si="17"/>
        <v>EROSum3</v>
      </c>
      <c r="H89" s="97" t="str">
        <f t="shared" si="32"/>
        <v/>
      </c>
      <c r="I89" s="4" t="str">
        <f t="shared" si="18"/>
        <v>float</v>
      </c>
      <c r="J89" s="4" t="str">
        <f t="shared" si="19"/>
        <v xml:space="preserve"> NULL</v>
      </c>
      <c r="K89" s="4" t="s">
        <v>1355</v>
      </c>
      <c r="L89" s="4"/>
      <c r="M89" s="68">
        <v>9007</v>
      </c>
      <c r="N89" s="70"/>
      <c r="O89" s="24"/>
      <c r="P89" s="24"/>
      <c r="Q89" s="98">
        <f t="shared" si="20"/>
        <v>89</v>
      </c>
      <c r="R89" s="124"/>
      <c r="S89" s="114" t="str">
        <f t="shared" si="28"/>
        <v>EROSum3</v>
      </c>
      <c r="T89" s="121"/>
      <c r="U89" s="119"/>
      <c r="V89" s="400"/>
      <c r="W89" s="115"/>
      <c r="X89" s="115"/>
      <c r="Y89" s="121"/>
      <c r="Z89" s="114" t="str">
        <f t="shared" si="24"/>
        <v>false</v>
      </c>
      <c r="AA89" s="114" t="str">
        <f t="shared" si="30"/>
        <v/>
      </c>
      <c r="AB89" s="182"/>
      <c r="AC89" s="255"/>
      <c r="AD89" s="255"/>
      <c r="AE89" s="255"/>
      <c r="AF89" s="255"/>
      <c r="AG89" s="255"/>
      <c r="AH89" s="255"/>
      <c r="AI89" s="255"/>
      <c r="AJ89" s="255"/>
      <c r="AK89" s="255"/>
      <c r="AL89" s="255"/>
      <c r="AM89" s="255"/>
      <c r="AN89" s="255"/>
      <c r="AO89" s="255"/>
      <c r="AP89" s="112"/>
      <c r="AQ89" s="112"/>
      <c r="AR89" s="112" t="str">
        <f t="shared" si="25"/>
        <v/>
      </c>
      <c r="AS89" s="112" t="str">
        <f t="shared" si="25"/>
        <v/>
      </c>
      <c r="AT89" s="4" t="str">
        <f t="shared" si="26"/>
        <v>EROSum3,</v>
      </c>
      <c r="AV89" s="25" t="str">
        <f>IF(G89="","",+"          ["&amp;TRIM(G89)&amp;"] ["&amp;TRIM(I89)&amp;"]"&amp;IF(H89="","","("&amp;H89&amp;")")&amp;" "&amp;TRIM(J89)&amp;IF(G92="","",","))</f>
        <v xml:space="preserve">          [EROSum3] [float] NULL,</v>
      </c>
      <c r="AW89" s="25"/>
      <c r="AY89" s="102" t="str">
        <f t="shared" si="27"/>
        <v xml:space="preserve">          EROSum3 FLOAT NULL,</v>
      </c>
      <c r="BA89" s="3" t="str">
        <f t="shared" si="31"/>
        <v>EROSum3 FLOAT NULL,</v>
      </c>
    </row>
    <row r="90" spans="2:53" ht="12.75" customHeight="1">
      <c r="B90" s="18">
        <f t="shared" si="29"/>
        <v>75</v>
      </c>
      <c r="C90" s="4" t="s">
        <v>1356</v>
      </c>
      <c r="D90" s="4"/>
      <c r="E90" s="4" t="s">
        <v>1086</v>
      </c>
      <c r="G90" s="4" t="str">
        <f t="shared" si="17"/>
        <v>EROSum4</v>
      </c>
      <c r="H90" s="97" t="str">
        <f t="shared" si="32"/>
        <v/>
      </c>
      <c r="I90" s="4" t="str">
        <f t="shared" si="18"/>
        <v>float</v>
      </c>
      <c r="J90" s="4" t="str">
        <f t="shared" si="19"/>
        <v xml:space="preserve"> NULL</v>
      </c>
      <c r="K90" s="4" t="s">
        <v>1356</v>
      </c>
      <c r="L90" s="4"/>
      <c r="M90" s="68">
        <v>9007</v>
      </c>
      <c r="N90" s="70"/>
      <c r="O90" s="24"/>
      <c r="P90" s="24"/>
      <c r="Q90" s="98">
        <f t="shared" si="20"/>
        <v>90</v>
      </c>
      <c r="R90" s="124"/>
      <c r="S90" s="114" t="str">
        <f t="shared" si="28"/>
        <v>EROSum4</v>
      </c>
      <c r="T90" s="121"/>
      <c r="U90" s="119"/>
      <c r="V90" s="400"/>
      <c r="W90" s="115"/>
      <c r="X90" s="115"/>
      <c r="Y90" s="121"/>
      <c r="Z90" s="114" t="str">
        <f t="shared" si="24"/>
        <v>false</v>
      </c>
      <c r="AA90" s="114" t="str">
        <f t="shared" si="30"/>
        <v/>
      </c>
      <c r="AB90" s="182"/>
      <c r="AC90" s="255"/>
      <c r="AD90" s="255"/>
      <c r="AE90" s="255"/>
      <c r="AF90" s="255"/>
      <c r="AG90" s="255"/>
      <c r="AH90" s="255"/>
      <c r="AI90" s="255"/>
      <c r="AJ90" s="255"/>
      <c r="AK90" s="255"/>
      <c r="AL90" s="255"/>
      <c r="AM90" s="255"/>
      <c r="AN90" s="255"/>
      <c r="AO90" s="255"/>
      <c r="AP90" s="112"/>
      <c r="AQ90" s="112"/>
      <c r="AR90" s="112" t="str">
        <f t="shared" si="25"/>
        <v/>
      </c>
      <c r="AS90" s="112" t="str">
        <f t="shared" si="25"/>
        <v/>
      </c>
      <c r="AT90" s="4" t="str">
        <f t="shared" si="26"/>
        <v>EROSum4,</v>
      </c>
      <c r="AV90" s="25" t="str">
        <f t="shared" ref="AV90:AV95" si="33">IF(G90="","",+"          ["&amp;TRIM(G90)&amp;"] ["&amp;TRIM(I90)&amp;"]"&amp;IF(H90="","","("&amp;H90&amp;")")&amp;" "&amp;TRIM(J90)&amp;IF(G91="","",","))</f>
        <v xml:space="preserve">          [EROSum4] [float] NULL,</v>
      </c>
      <c r="AW90" s="25"/>
      <c r="AY90" s="102" t="str">
        <f t="shared" si="27"/>
        <v xml:space="preserve">          EROSum4 FLOAT NULL,</v>
      </c>
      <c r="BA90" s="3" t="str">
        <f t="shared" si="31"/>
        <v>EROSum4 FLOAT NULL,</v>
      </c>
    </row>
    <row r="91" spans="2:53" ht="12.75" customHeight="1">
      <c r="B91" s="18">
        <f t="shared" si="29"/>
        <v>76</v>
      </c>
      <c r="C91" s="4" t="s">
        <v>1357</v>
      </c>
      <c r="D91" s="4"/>
      <c r="E91" s="4" t="s">
        <v>1086</v>
      </c>
      <c r="G91" s="4" t="str">
        <f t="shared" si="17"/>
        <v>EROSum5</v>
      </c>
      <c r="H91" s="97" t="str">
        <f t="shared" si="32"/>
        <v/>
      </c>
      <c r="I91" s="4" t="str">
        <f t="shared" si="18"/>
        <v>float</v>
      </c>
      <c r="J91" s="4" t="str">
        <f t="shared" si="19"/>
        <v xml:space="preserve"> NULL</v>
      </c>
      <c r="K91" s="4" t="s">
        <v>1357</v>
      </c>
      <c r="L91" s="4"/>
      <c r="M91" s="68">
        <v>9007</v>
      </c>
      <c r="N91" s="70"/>
      <c r="O91" s="24"/>
      <c r="P91" s="24"/>
      <c r="Q91" s="98">
        <f t="shared" si="20"/>
        <v>91</v>
      </c>
      <c r="R91" s="124"/>
      <c r="S91" s="114" t="str">
        <f t="shared" si="28"/>
        <v>EROSum5</v>
      </c>
      <c r="T91" s="121"/>
      <c r="U91" s="119"/>
      <c r="V91" s="400"/>
      <c r="W91" s="115"/>
      <c r="X91" s="115"/>
      <c r="Y91" s="121"/>
      <c r="Z91" s="114" t="str">
        <f t="shared" si="24"/>
        <v>false</v>
      </c>
      <c r="AA91" s="114" t="str">
        <f t="shared" si="30"/>
        <v/>
      </c>
      <c r="AB91" s="182"/>
      <c r="AC91" s="255"/>
      <c r="AD91" s="255"/>
      <c r="AE91" s="255"/>
      <c r="AF91" s="255"/>
      <c r="AG91" s="255"/>
      <c r="AH91" s="255"/>
      <c r="AI91" s="255"/>
      <c r="AJ91" s="255"/>
      <c r="AK91" s="255"/>
      <c r="AL91" s="255"/>
      <c r="AM91" s="255"/>
      <c r="AN91" s="255"/>
      <c r="AO91" s="255"/>
      <c r="AP91" s="112"/>
      <c r="AQ91" s="112"/>
      <c r="AR91" s="112" t="str">
        <f t="shared" si="25"/>
        <v/>
      </c>
      <c r="AS91" s="112" t="str">
        <f t="shared" si="25"/>
        <v/>
      </c>
      <c r="AT91" s="4" t="str">
        <f t="shared" si="26"/>
        <v>EROSum5,</v>
      </c>
      <c r="AV91" s="25" t="str">
        <f t="shared" si="33"/>
        <v xml:space="preserve">          [EROSum5] [float] NULL,</v>
      </c>
      <c r="AW91" s="25"/>
      <c r="AY91" s="102" t="str">
        <f t="shared" si="27"/>
        <v xml:space="preserve">          EROSum5 FLOAT NULL,</v>
      </c>
      <c r="BA91" s="3" t="str">
        <f t="shared" si="31"/>
        <v>EROSum5 FLOAT NULL,</v>
      </c>
    </row>
    <row r="92" spans="2:53" ht="12.75" customHeight="1">
      <c r="B92" s="18">
        <f t="shared" si="29"/>
        <v>77</v>
      </c>
      <c r="C92" s="4" t="s">
        <v>1358</v>
      </c>
      <c r="D92" s="4"/>
      <c r="E92" s="4" t="s">
        <v>1086</v>
      </c>
      <c r="G92" s="4" t="str">
        <f t="shared" si="17"/>
        <v>EROSum6</v>
      </c>
      <c r="H92" s="97" t="str">
        <f t="shared" si="32"/>
        <v/>
      </c>
      <c r="I92" s="4" t="str">
        <f t="shared" si="18"/>
        <v>float</v>
      </c>
      <c r="J92" s="4" t="str">
        <f t="shared" si="19"/>
        <v xml:space="preserve"> NULL</v>
      </c>
      <c r="K92" s="4" t="s">
        <v>1358</v>
      </c>
      <c r="L92" s="4"/>
      <c r="M92" s="68">
        <v>9007</v>
      </c>
      <c r="N92" s="70"/>
      <c r="O92" s="24"/>
      <c r="P92" s="24"/>
      <c r="Q92" s="98">
        <f t="shared" si="20"/>
        <v>92</v>
      </c>
      <c r="R92" s="124"/>
      <c r="S92" s="114" t="str">
        <f t="shared" si="28"/>
        <v>EROSum6</v>
      </c>
      <c r="T92" s="121"/>
      <c r="U92" s="119"/>
      <c r="V92" s="400"/>
      <c r="W92" s="115"/>
      <c r="X92" s="115"/>
      <c r="Y92" s="121"/>
      <c r="Z92" s="114" t="str">
        <f t="shared" si="24"/>
        <v>false</v>
      </c>
      <c r="AA92" s="114" t="str">
        <f t="shared" si="30"/>
        <v/>
      </c>
      <c r="AB92" s="182"/>
      <c r="AC92" s="255"/>
      <c r="AD92" s="255"/>
      <c r="AE92" s="255"/>
      <c r="AF92" s="255"/>
      <c r="AG92" s="255"/>
      <c r="AH92" s="255"/>
      <c r="AI92" s="255"/>
      <c r="AJ92" s="255"/>
      <c r="AK92" s="255"/>
      <c r="AL92" s="255"/>
      <c r="AM92" s="255"/>
      <c r="AN92" s="255"/>
      <c r="AO92" s="255"/>
      <c r="AP92" s="112"/>
      <c r="AQ92" s="112"/>
      <c r="AR92" s="112" t="str">
        <f t="shared" si="25"/>
        <v/>
      </c>
      <c r="AS92" s="112" t="str">
        <f t="shared" si="25"/>
        <v/>
      </c>
      <c r="AT92" s="4" t="str">
        <f t="shared" si="26"/>
        <v>EROSum6,</v>
      </c>
      <c r="AV92" s="25" t="str">
        <f t="shared" si="33"/>
        <v xml:space="preserve">          [EROSum6] [float] NULL,</v>
      </c>
      <c r="AW92" s="25"/>
      <c r="AY92" s="102" t="str">
        <f t="shared" si="27"/>
        <v xml:space="preserve">          EROSum6 FLOAT NULL,</v>
      </c>
      <c r="BA92" s="3" t="str">
        <f t="shared" si="31"/>
        <v>EROSum6 FLOAT NULL,</v>
      </c>
    </row>
    <row r="93" spans="2:53" ht="12.75" customHeight="1">
      <c r="B93" s="18">
        <f t="shared" si="29"/>
        <v>78</v>
      </c>
      <c r="C93" s="4" t="s">
        <v>2091</v>
      </c>
      <c r="D93" s="4"/>
      <c r="E93" s="4" t="s">
        <v>375</v>
      </c>
      <c r="G93" s="4" t="str">
        <f t="shared" si="17"/>
        <v>HODApproved</v>
      </c>
      <c r="H93" s="97" t="str">
        <f t="shared" si="32"/>
        <v/>
      </c>
      <c r="I93" s="4" t="str">
        <f t="shared" si="18"/>
        <v>bit</v>
      </c>
      <c r="J93" s="4" t="str">
        <f t="shared" si="19"/>
        <v xml:space="preserve"> NULL</v>
      </c>
      <c r="K93" s="4" t="s">
        <v>2091</v>
      </c>
      <c r="L93" s="4"/>
      <c r="M93" s="68">
        <v>9007</v>
      </c>
      <c r="N93" s="70"/>
      <c r="O93" s="24"/>
      <c r="P93" s="24"/>
      <c r="Q93" s="98">
        <f t="shared" si="20"/>
        <v>93</v>
      </c>
      <c r="R93" s="124"/>
      <c r="S93" s="114" t="str">
        <f t="shared" si="28"/>
        <v>HODApproved</v>
      </c>
      <c r="T93" s="121"/>
      <c r="U93" s="119"/>
      <c r="V93" s="400"/>
      <c r="W93" s="115"/>
      <c r="X93" s="115"/>
      <c r="Y93" s="121"/>
      <c r="Z93" s="114" t="str">
        <f t="shared" si="24"/>
        <v>false</v>
      </c>
      <c r="AA93" s="114" t="str">
        <f t="shared" si="30"/>
        <v/>
      </c>
      <c r="AB93" s="182"/>
      <c r="AC93" s="255"/>
      <c r="AD93" s="255"/>
      <c r="AE93" s="255"/>
      <c r="AF93" s="255"/>
      <c r="AG93" s="255"/>
      <c r="AH93" s="255"/>
      <c r="AI93" s="255"/>
      <c r="AJ93" s="255"/>
      <c r="AK93" s="255"/>
      <c r="AL93" s="255"/>
      <c r="AM93" s="255"/>
      <c r="AN93" s="255"/>
      <c r="AO93" s="255"/>
      <c r="AP93" s="112"/>
      <c r="AQ93" s="112"/>
      <c r="AR93" s="112" t="str">
        <f t="shared" si="25"/>
        <v/>
      </c>
      <c r="AS93" s="112" t="str">
        <f t="shared" si="25"/>
        <v/>
      </c>
      <c r="AT93" s="4" t="str">
        <f t="shared" si="26"/>
        <v>HODApproved,</v>
      </c>
      <c r="AV93" s="25" t="str">
        <f t="shared" si="33"/>
        <v xml:space="preserve">          [HODApproved] [bit] NULL,</v>
      </c>
      <c r="AW93" s="25"/>
      <c r="AY93" s="102" t="str">
        <f t="shared" si="27"/>
        <v xml:space="preserve">          HODApproved BIT NULL,</v>
      </c>
      <c r="BA93" s="3" t="str">
        <f t="shared" si="31"/>
        <v>HODApproved BIT NULL,</v>
      </c>
    </row>
    <row r="94" spans="2:53" ht="12.75" customHeight="1">
      <c r="B94" s="18">
        <f t="shared" si="29"/>
        <v>79</v>
      </c>
      <c r="C94" s="4" t="s">
        <v>2137</v>
      </c>
      <c r="D94" s="4">
        <v>20</v>
      </c>
      <c r="E94" s="4" t="s">
        <v>11</v>
      </c>
      <c r="G94" s="4" t="str">
        <f>SUBSTITUTE(SUBSTITUTE(SUBSTITUTE(SUBSTITUTE(SUBSTITUTE(SUBSTITUTE(SUBSTITUTE(SUBSTITUTE(SUBSTITUTE(C94," ",""),".",""),"#","No"),"%",""),"(",""),"*",""),"-",""),"/",""),")","")</f>
        <v>ExpGroupCode</v>
      </c>
      <c r="H94" s="97">
        <f t="shared" si="32"/>
        <v>20</v>
      </c>
      <c r="I94" s="4" t="str">
        <f>IF(E94=0,"",+E94)</f>
        <v>varchar</v>
      </c>
      <c r="J94" s="4" t="str">
        <f>IF(C94=0,"",(IF(ISERROR(VLOOKUP(G94,$D$120:$D$127,1,FALSE)),""," NOT")&amp;" NULL"))</f>
        <v xml:space="preserve"> NULL</v>
      </c>
      <c r="K94" s="4" t="s">
        <v>2137</v>
      </c>
      <c r="L94" s="4"/>
      <c r="M94" s="68">
        <v>9007</v>
      </c>
      <c r="N94" s="70"/>
      <c r="O94" s="24"/>
      <c r="P94" s="24"/>
      <c r="Q94" s="98">
        <f>IF(M94=0,"",ROW())</f>
        <v>94</v>
      </c>
      <c r="R94" s="124"/>
      <c r="S94" s="114" t="str">
        <f t="shared" si="28"/>
        <v>ExpGroupCode</v>
      </c>
      <c r="T94" s="121"/>
      <c r="U94" s="119"/>
      <c r="V94" s="400"/>
      <c r="W94" s="115"/>
      <c r="X94" s="115"/>
      <c r="Y94" s="121"/>
      <c r="Z94" s="114" t="str">
        <f t="shared" si="24"/>
        <v>false</v>
      </c>
      <c r="AA94" s="114" t="str">
        <f t="shared" si="30"/>
        <v/>
      </c>
      <c r="AB94" s="182"/>
      <c r="AC94" s="255"/>
      <c r="AD94" s="255"/>
      <c r="AE94" s="255"/>
      <c r="AF94" s="255"/>
      <c r="AG94" s="255"/>
      <c r="AH94" s="255"/>
      <c r="AI94" s="255"/>
      <c r="AJ94" s="255"/>
      <c r="AK94" s="255"/>
      <c r="AL94" s="255"/>
      <c r="AM94" s="255"/>
      <c r="AN94" s="255"/>
      <c r="AO94" s="255"/>
      <c r="AP94" s="112"/>
      <c r="AQ94" s="112"/>
      <c r="AR94" s="112" t="str">
        <f t="shared" si="25"/>
        <v/>
      </c>
      <c r="AS94" s="112" t="str">
        <f t="shared" si="25"/>
        <v/>
      </c>
      <c r="AT94" s="4" t="str">
        <f t="shared" si="26"/>
        <v>ExpGroupCode,</v>
      </c>
      <c r="AV94" s="25" t="str">
        <f t="shared" si="33"/>
        <v xml:space="preserve">          [ExpGroupCode] [varchar](20) NULL,</v>
      </c>
      <c r="AW94" s="25"/>
      <c r="AY94" s="102" t="str">
        <f t="shared" si="27"/>
        <v xml:space="preserve">          ExpGroupCode VARCHAR (20) NULL,</v>
      </c>
      <c r="BA94" s="3" t="str">
        <f t="shared" si="31"/>
        <v>ExpGroupCode VARCHAR (20) NULL,</v>
      </c>
    </row>
    <row r="95" spans="2:53" ht="12.75" customHeight="1">
      <c r="B95" s="18">
        <f t="shared" si="29"/>
        <v>80</v>
      </c>
      <c r="C95" s="402" t="s">
        <v>2135</v>
      </c>
      <c r="D95" s="4">
        <v>100</v>
      </c>
      <c r="E95" s="4" t="s">
        <v>11</v>
      </c>
      <c r="G95" s="4" t="str">
        <f>SUBSTITUTE(SUBSTITUTE(SUBSTITUTE(SUBSTITUTE(SUBSTITUTE(SUBSTITUTE(SUBSTITUTE(SUBSTITUTE(SUBSTITUTE(C95," ",""),".",""),"#","No"),"%",""),"(",""),"*",""),"-",""),"/",""),")","")</f>
        <v>ExpGroupDescEng</v>
      </c>
      <c r="H95" s="97">
        <f t="shared" si="32"/>
        <v>100</v>
      </c>
      <c r="I95" s="4" t="str">
        <f>IF(E95=0,"",+E95)</f>
        <v>varchar</v>
      </c>
      <c r="J95" s="4" t="str">
        <f>IF(C95=0,"",(IF(ISERROR(VLOOKUP(G95,$D$120:$D$127,1,FALSE)),""," NOT")&amp;" NULL"))</f>
        <v xml:space="preserve"> NULL</v>
      </c>
      <c r="K95" s="402" t="s">
        <v>2135</v>
      </c>
      <c r="L95" s="4"/>
      <c r="M95" s="68">
        <v>9007</v>
      </c>
      <c r="N95" s="70"/>
      <c r="O95" s="24"/>
      <c r="P95" s="24"/>
      <c r="Q95" s="98">
        <f>IF(M95=0,"",ROW())</f>
        <v>95</v>
      </c>
      <c r="R95" s="124"/>
      <c r="S95" s="114" t="str">
        <f t="shared" si="28"/>
        <v>ExpGroupDescEng</v>
      </c>
      <c r="T95" s="121"/>
      <c r="U95" s="119"/>
      <c r="V95" s="400"/>
      <c r="W95" s="115"/>
      <c r="X95" s="115"/>
      <c r="Y95" s="121"/>
      <c r="Z95" s="114" t="str">
        <f t="shared" si="24"/>
        <v>false</v>
      </c>
      <c r="AA95" s="114" t="str">
        <f t="shared" si="30"/>
        <v/>
      </c>
      <c r="AB95" s="182"/>
      <c r="AC95" s="255"/>
      <c r="AD95" s="255"/>
      <c r="AE95" s="255"/>
      <c r="AF95" s="255"/>
      <c r="AG95" s="255"/>
      <c r="AH95" s="255"/>
      <c r="AI95" s="255"/>
      <c r="AJ95" s="255"/>
      <c r="AK95" s="255"/>
      <c r="AL95" s="255"/>
      <c r="AM95" s="255"/>
      <c r="AN95" s="255"/>
      <c r="AO95" s="255"/>
      <c r="AP95" s="112"/>
      <c r="AQ95" s="112"/>
      <c r="AR95" s="112" t="str">
        <f t="shared" si="25"/>
        <v/>
      </c>
      <c r="AS95" s="112" t="str">
        <f t="shared" si="25"/>
        <v/>
      </c>
      <c r="AT95" s="4" t="str">
        <f t="shared" si="26"/>
        <v>ExpGroupDescEng,</v>
      </c>
      <c r="AV95" s="25" t="str">
        <f t="shared" si="33"/>
        <v xml:space="preserve">          [ExpGroupDescEng] [varchar](100) NULL,</v>
      </c>
      <c r="AW95" s="25"/>
      <c r="AY95" s="102" t="str">
        <f t="shared" si="27"/>
        <v xml:space="preserve">          ExpGroupDescEng VARCHAR (100) NULL,</v>
      </c>
      <c r="BA95" s="3" t="str">
        <f t="shared" si="31"/>
        <v>ExpGroupDescEng VARCHAR (100) NULL,</v>
      </c>
    </row>
    <row r="96" spans="2:53" ht="12.75" customHeight="1">
      <c r="B96" s="18">
        <f t="shared" si="29"/>
        <v>81</v>
      </c>
      <c r="C96" s="4" t="s">
        <v>2181</v>
      </c>
      <c r="D96" s="4"/>
      <c r="E96" s="4" t="s">
        <v>1086</v>
      </c>
      <c r="G96" s="4" t="str">
        <f>SUBSTITUTE(SUBSTITUTE(SUBSTITUTE(SUBSTITUTE(SUBSTITUTE(SUBSTITUTE(SUBSTITUTE(SUBSTITUTE(SUBSTITUTE(C96," ",""),".",""),"#","No"),"%",""),"(",""),"*",""),"-",""),"/",""),")","")</f>
        <v>AmountBeforeVAT</v>
      </c>
      <c r="H96" s="97" t="str">
        <f t="shared" si="32"/>
        <v/>
      </c>
      <c r="I96" s="4" t="str">
        <f>IF(E96=0,"",+E96)</f>
        <v>float</v>
      </c>
      <c r="J96" s="4" t="str">
        <f>IF(C96=0,"",(IF(ISERROR(VLOOKUP(G96,$D$120:$D$127,1,FALSE)),""," NOT")&amp;" NULL"))</f>
        <v xml:space="preserve"> NULL</v>
      </c>
      <c r="K96" s="4" t="str">
        <f>SUBSTITUTE(SUBSTITUTE(SUBSTITUTE(SUBSTITUTE(SUBSTITUTE(SUBSTITUTE(SUBSTITUTE(SUBSTITUTE(SUBSTITUTE(G96," ",""),".",""),"#","No"),"%",""),"(",""),"*",""),"-",""),"/",""),")","")</f>
        <v>AmountBeforeVAT</v>
      </c>
      <c r="L96" s="4"/>
      <c r="M96" s="68">
        <v>9007</v>
      </c>
      <c r="N96" s="70"/>
      <c r="O96" s="24"/>
      <c r="P96" s="24"/>
      <c r="Q96" s="98">
        <f>IF(M96=0,"",ROW())</f>
        <v>96</v>
      </c>
      <c r="R96" s="124"/>
      <c r="S96" s="114" t="str">
        <f t="shared" si="28"/>
        <v>AmountBeforeVAT</v>
      </c>
      <c r="T96" s="121"/>
      <c r="U96" s="119"/>
      <c r="V96" s="400"/>
      <c r="W96" s="115"/>
      <c r="X96" s="115"/>
      <c r="Y96" s="121"/>
      <c r="Z96" s="114" t="str">
        <f t="shared" si="24"/>
        <v>false</v>
      </c>
      <c r="AA96" s="114" t="str">
        <f t="shared" si="30"/>
        <v/>
      </c>
      <c r="AB96" s="182"/>
      <c r="AC96" s="255"/>
      <c r="AD96" s="255"/>
      <c r="AE96" s="255"/>
      <c r="AF96" s="255"/>
      <c r="AG96" s="255"/>
      <c r="AH96" s="255"/>
      <c r="AI96" s="255"/>
      <c r="AJ96" s="255"/>
      <c r="AK96" s="255"/>
      <c r="AL96" s="255"/>
      <c r="AM96" s="255"/>
      <c r="AN96" s="255"/>
      <c r="AO96" s="255"/>
      <c r="AP96" s="112"/>
      <c r="AQ96" s="112"/>
      <c r="AR96" s="112" t="str">
        <f t="shared" si="25"/>
        <v/>
      </c>
      <c r="AS96" s="112" t="str">
        <f t="shared" si="25"/>
        <v/>
      </c>
      <c r="AT96" s="4" t="str">
        <f t="shared" si="26"/>
        <v>AmountBeforeVAT,</v>
      </c>
      <c r="AV96" s="25" t="str">
        <f>IF(G96="","",+"          ["&amp;TRIM(G96)&amp;"] ["&amp;TRIM(I96)&amp;"]"&amp;IF(H96="","","("&amp;H96&amp;")")&amp;" "&amp;TRIM(J96)&amp;IF(G108="","",","))</f>
        <v xml:space="preserve">          [AmountBeforeVAT] [float] NULL,</v>
      </c>
      <c r="AW96" s="25"/>
      <c r="AY96" s="102" t="str">
        <f t="shared" si="27"/>
        <v xml:space="preserve">          AmountBeforeVAT FLOAT NULL,</v>
      </c>
      <c r="BA96" s="3" t="str">
        <f t="shared" si="31"/>
        <v>AmountBeforeVAT FLOAT NULL,</v>
      </c>
    </row>
    <row r="97" spans="2:53" ht="12.75" customHeight="1">
      <c r="B97" s="18">
        <f t="shared" si="29"/>
        <v>82</v>
      </c>
      <c r="C97" s="4" t="s">
        <v>2182</v>
      </c>
      <c r="D97" s="4"/>
      <c r="E97" s="4" t="s">
        <v>1086</v>
      </c>
      <c r="G97" s="4" t="str">
        <f t="shared" ref="G97:G115" si="34">SUBSTITUTE(SUBSTITUTE(SUBSTITUTE(SUBSTITUTE(SUBSTITUTE(SUBSTITUTE(SUBSTITUTE(SUBSTITUTE(SUBSTITUTE(C97," ",""),".",""),"#","No"),"%",""),"(",""),"*",""),"-",""),"/",""),")","")</f>
        <v>VAT</v>
      </c>
      <c r="H97" s="97" t="str">
        <f t="shared" si="32"/>
        <v/>
      </c>
      <c r="I97" s="4" t="str">
        <f t="shared" ref="I97:I115" si="35">IF(E97=0,"",+E97)</f>
        <v>float</v>
      </c>
      <c r="J97" s="4" t="str">
        <f t="shared" ref="J97:J115" si="36">IF(C97=0,"",(IF(ISERROR(VLOOKUP(G97,$D$120:$D$127,1,FALSE)),""," NOT")&amp;" NULL"))</f>
        <v xml:space="preserve"> NULL</v>
      </c>
      <c r="K97" s="4" t="str">
        <f t="shared" ref="K97:K105" si="37">SUBSTITUTE(SUBSTITUTE(SUBSTITUTE(SUBSTITUTE(SUBSTITUTE(SUBSTITUTE(SUBSTITUTE(SUBSTITUTE(SUBSTITUTE(G97," ",""),".",""),"#","No"),"%",""),"(",""),"*",""),"-",""),"/",""),")","")</f>
        <v>VAT</v>
      </c>
      <c r="L97" s="4"/>
      <c r="M97" s="68">
        <v>9007</v>
      </c>
      <c r="N97" s="70"/>
      <c r="O97" s="24"/>
      <c r="P97" s="24"/>
      <c r="Q97" s="98">
        <f t="shared" ref="Q97:Q115" si="38">IF(M97=0,"",ROW())</f>
        <v>97</v>
      </c>
      <c r="R97" s="124"/>
      <c r="S97" s="114" t="str">
        <f t="shared" si="28"/>
        <v>VAT</v>
      </c>
      <c r="T97" s="121"/>
      <c r="U97" s="119"/>
      <c r="V97" s="400"/>
      <c r="W97" s="115"/>
      <c r="X97" s="115"/>
      <c r="Y97" s="121"/>
      <c r="Z97" s="114" t="str">
        <f t="shared" si="24"/>
        <v>false</v>
      </c>
      <c r="AA97" s="114" t="str">
        <f t="shared" si="30"/>
        <v/>
      </c>
      <c r="AB97" s="182"/>
      <c r="AC97" s="255"/>
      <c r="AD97" s="255"/>
      <c r="AE97" s="255"/>
      <c r="AF97" s="255"/>
      <c r="AG97" s="255"/>
      <c r="AH97" s="255"/>
      <c r="AI97" s="255"/>
      <c r="AJ97" s="255"/>
      <c r="AK97" s="255"/>
      <c r="AL97" s="255"/>
      <c r="AM97" s="255"/>
      <c r="AN97" s="255"/>
      <c r="AO97" s="255"/>
      <c r="AP97" s="112"/>
      <c r="AQ97" s="112"/>
      <c r="AR97" s="112" t="str">
        <f t="shared" si="25"/>
        <v/>
      </c>
      <c r="AS97" s="112" t="str">
        <f t="shared" si="25"/>
        <v/>
      </c>
      <c r="AT97" s="4" t="str">
        <f t="shared" si="26"/>
        <v>VAT,</v>
      </c>
      <c r="AV97" s="25" t="str">
        <f>IF(G97="","",+"          ["&amp;TRIM(G97)&amp;"] ["&amp;TRIM(I97)&amp;"]"&amp;IF(H97="","","("&amp;H97&amp;")")&amp;" "&amp;TRIM(J97)&amp;IF(G98="","",","))</f>
        <v xml:space="preserve">          [VAT] [float] NULL,</v>
      </c>
      <c r="AW97" s="25"/>
      <c r="AY97" s="102" t="str">
        <f t="shared" si="27"/>
        <v xml:space="preserve">          VAT FLOAT NULL,</v>
      </c>
      <c r="BA97" s="3" t="str">
        <f t="shared" si="31"/>
        <v>VAT FLOAT NULL,</v>
      </c>
    </row>
    <row r="98" spans="2:53" ht="12.75" customHeight="1">
      <c r="B98" s="18">
        <f t="shared" si="29"/>
        <v>83</v>
      </c>
      <c r="C98" s="4" t="s">
        <v>2183</v>
      </c>
      <c r="D98" s="4"/>
      <c r="E98" s="4" t="s">
        <v>12</v>
      </c>
      <c r="G98" s="4" t="str">
        <f t="shared" si="34"/>
        <v>ConfirmedDate</v>
      </c>
      <c r="H98" s="97" t="str">
        <f t="shared" si="32"/>
        <v/>
      </c>
      <c r="I98" s="4" t="str">
        <f t="shared" si="35"/>
        <v>datetime</v>
      </c>
      <c r="J98" s="4" t="str">
        <f t="shared" si="36"/>
        <v xml:space="preserve"> NULL</v>
      </c>
      <c r="K98" s="4" t="str">
        <f t="shared" si="37"/>
        <v>ConfirmedDate</v>
      </c>
      <c r="L98" s="4"/>
      <c r="M98" s="68">
        <v>9007</v>
      </c>
      <c r="N98" s="70"/>
      <c r="O98" s="24"/>
      <c r="P98" s="24"/>
      <c r="Q98" s="98">
        <f t="shared" si="38"/>
        <v>98</v>
      </c>
      <c r="R98" s="124"/>
      <c r="S98" s="114" t="str">
        <f t="shared" si="28"/>
        <v>ConfirmedDate</v>
      </c>
      <c r="T98" s="121"/>
      <c r="U98" s="119"/>
      <c r="V98" s="400"/>
      <c r="W98" s="115"/>
      <c r="X98" s="115"/>
      <c r="Y98" s="121"/>
      <c r="Z98" s="114" t="str">
        <f t="shared" si="24"/>
        <v>false</v>
      </c>
      <c r="AA98" s="114" t="str">
        <f t="shared" si="30"/>
        <v/>
      </c>
      <c r="AB98" s="182"/>
      <c r="AC98" s="255"/>
      <c r="AD98" s="255"/>
      <c r="AE98" s="255"/>
      <c r="AF98" s="255"/>
      <c r="AG98" s="255"/>
      <c r="AH98" s="255"/>
      <c r="AI98" s="255"/>
      <c r="AJ98" s="255"/>
      <c r="AK98" s="255"/>
      <c r="AL98" s="255"/>
      <c r="AM98" s="255"/>
      <c r="AN98" s="255"/>
      <c r="AO98" s="255"/>
      <c r="AP98" s="112"/>
      <c r="AQ98" s="112"/>
      <c r="AR98" s="112" t="str">
        <f t="shared" si="25"/>
        <v/>
      </c>
      <c r="AS98" s="112" t="str">
        <f t="shared" si="25"/>
        <v/>
      </c>
      <c r="AT98" s="4" t="str">
        <f t="shared" si="26"/>
        <v>ConfirmedDate,</v>
      </c>
      <c r="AV98" s="25" t="str">
        <f>IF(G98="","",+"          ["&amp;TRIM(G98)&amp;"] ["&amp;TRIM(I98)&amp;"]"&amp;IF(H98="","","("&amp;H98&amp;")")&amp;" "&amp;TRIM(J98)&amp;IF(G107="","",","))</f>
        <v xml:space="preserve">          [ConfirmedDate] [datetime] NULL,</v>
      </c>
      <c r="AW98" s="25"/>
      <c r="AY98" s="102" t="str">
        <f t="shared" si="27"/>
        <v xml:space="preserve">          ConfirmedDate DATETIME NULL,</v>
      </c>
      <c r="BA98" s="3" t="str">
        <f t="shared" si="31"/>
        <v>ConfirmedDate DATETIME NULL,</v>
      </c>
    </row>
    <row r="99" spans="2:53" ht="12.75" customHeight="1">
      <c r="B99" s="18">
        <f t="shared" si="29"/>
        <v>84</v>
      </c>
      <c r="C99" s="4" t="s">
        <v>2184</v>
      </c>
      <c r="D99" s="4"/>
      <c r="E99" s="4" t="s">
        <v>12</v>
      </c>
      <c r="G99" s="4" t="str">
        <f t="shared" si="34"/>
        <v>HODApprovedDate</v>
      </c>
      <c r="H99" s="97" t="str">
        <f t="shared" si="32"/>
        <v/>
      </c>
      <c r="I99" s="4" t="str">
        <f t="shared" si="35"/>
        <v>datetime</v>
      </c>
      <c r="J99" s="4" t="str">
        <f t="shared" si="36"/>
        <v xml:space="preserve"> NULL</v>
      </c>
      <c r="K99" s="4" t="str">
        <f t="shared" si="37"/>
        <v>HODApprovedDate</v>
      </c>
      <c r="L99" s="4"/>
      <c r="M99" s="68">
        <v>9007</v>
      </c>
      <c r="N99" s="70"/>
      <c r="O99" s="24"/>
      <c r="P99" s="24"/>
      <c r="Q99" s="98">
        <f t="shared" si="38"/>
        <v>99</v>
      </c>
      <c r="R99" s="124"/>
      <c r="S99" s="114" t="str">
        <f t="shared" si="28"/>
        <v>HODApprovedDate</v>
      </c>
      <c r="T99" s="121"/>
      <c r="U99" s="119"/>
      <c r="V99" s="400"/>
      <c r="W99" s="115"/>
      <c r="X99" s="115"/>
      <c r="Y99" s="121"/>
      <c r="Z99" s="114" t="str">
        <f t="shared" si="24"/>
        <v>false</v>
      </c>
      <c r="AA99" s="114" t="str">
        <f t="shared" si="30"/>
        <v/>
      </c>
      <c r="AB99" s="182"/>
      <c r="AC99" s="255"/>
      <c r="AD99" s="255"/>
      <c r="AE99" s="255"/>
      <c r="AF99" s="255"/>
      <c r="AG99" s="255"/>
      <c r="AH99" s="255"/>
      <c r="AI99" s="255"/>
      <c r="AJ99" s="255"/>
      <c r="AK99" s="255"/>
      <c r="AL99" s="255"/>
      <c r="AM99" s="255"/>
      <c r="AN99" s="255"/>
      <c r="AO99" s="255"/>
      <c r="AP99" s="112"/>
      <c r="AQ99" s="112"/>
      <c r="AR99" s="112" t="str">
        <f t="shared" si="25"/>
        <v/>
      </c>
      <c r="AS99" s="112" t="str">
        <f t="shared" si="25"/>
        <v/>
      </c>
      <c r="AT99" s="4" t="str">
        <f t="shared" si="26"/>
        <v>HODApprovedDate,</v>
      </c>
      <c r="AV99" s="25" t="str">
        <f>IF(G99="","",+"          ["&amp;TRIM(G99)&amp;"] ["&amp;TRIM(I99)&amp;"]"&amp;IF(H99="","","("&amp;H99&amp;")")&amp;" "&amp;TRIM(J99)&amp;IF(G106="","",","))</f>
        <v xml:space="preserve">          [HODApprovedDate] [datetime] NULL,</v>
      </c>
      <c r="AW99" s="25"/>
      <c r="AY99" s="102" t="str">
        <f t="shared" si="27"/>
        <v xml:space="preserve">          HODApprovedDate DATETIME NULL,</v>
      </c>
      <c r="BA99" s="3" t="str">
        <f t="shared" si="31"/>
        <v>HODApprovedDate DATETIME NULL,</v>
      </c>
    </row>
    <row r="100" spans="2:53" ht="12.75" customHeight="1">
      <c r="B100" s="18">
        <f t="shared" si="29"/>
        <v>85</v>
      </c>
      <c r="C100" s="4" t="s">
        <v>2185</v>
      </c>
      <c r="D100" s="4"/>
      <c r="E100" s="4" t="s">
        <v>12</v>
      </c>
      <c r="G100" s="4" t="str">
        <f t="shared" si="34"/>
        <v>FAApprovedDate</v>
      </c>
      <c r="H100" s="97" t="str">
        <f t="shared" si="32"/>
        <v/>
      </c>
      <c r="I100" s="4" t="str">
        <f t="shared" si="35"/>
        <v>datetime</v>
      </c>
      <c r="J100" s="4" t="str">
        <f t="shared" si="36"/>
        <v xml:space="preserve"> NULL</v>
      </c>
      <c r="K100" s="4" t="str">
        <f t="shared" si="37"/>
        <v>FAApprovedDate</v>
      </c>
      <c r="L100" s="4"/>
      <c r="M100" s="68">
        <v>9007</v>
      </c>
      <c r="N100" s="70"/>
      <c r="O100" s="24"/>
      <c r="P100" s="24"/>
      <c r="Q100" s="98">
        <f t="shared" si="38"/>
        <v>100</v>
      </c>
      <c r="R100" s="124"/>
      <c r="S100" s="114" t="str">
        <f t="shared" si="28"/>
        <v>FAApprovedDate</v>
      </c>
      <c r="T100" s="121"/>
      <c r="U100" s="119"/>
      <c r="V100" s="400"/>
      <c r="W100" s="115"/>
      <c r="X100" s="115"/>
      <c r="Y100" s="121"/>
      <c r="Z100" s="114" t="str">
        <f t="shared" si="24"/>
        <v>false</v>
      </c>
      <c r="AA100" s="114" t="str">
        <f t="shared" si="30"/>
        <v/>
      </c>
      <c r="AB100" s="182"/>
      <c r="AC100" s="255"/>
      <c r="AD100" s="255"/>
      <c r="AE100" s="255"/>
      <c r="AF100" s="255"/>
      <c r="AG100" s="255"/>
      <c r="AH100" s="255"/>
      <c r="AI100" s="255"/>
      <c r="AJ100" s="255"/>
      <c r="AK100" s="255"/>
      <c r="AL100" s="255"/>
      <c r="AM100" s="255"/>
      <c r="AN100" s="255"/>
      <c r="AO100" s="255"/>
      <c r="AP100" s="112"/>
      <c r="AQ100" s="112"/>
      <c r="AR100" s="112" t="str">
        <f t="shared" si="25"/>
        <v/>
      </c>
      <c r="AS100" s="112" t="str">
        <f t="shared" si="25"/>
        <v/>
      </c>
      <c r="AT100" s="4" t="str">
        <f t="shared" si="26"/>
        <v>FAApprovedDate,</v>
      </c>
      <c r="AV100" s="25" t="str">
        <f>IF(G100="","",+"          ["&amp;TRIM(G100)&amp;"] ["&amp;TRIM(I100)&amp;"]"&amp;IF(H100="","","("&amp;H100&amp;")")&amp;" "&amp;TRIM(J100)&amp;IF(G101="","",","))</f>
        <v xml:space="preserve">          [FAApprovedDate] [datetime] NULL,</v>
      </c>
      <c r="AW100" s="25"/>
      <c r="AY100" s="102" t="str">
        <f t="shared" si="27"/>
        <v xml:space="preserve">          FAApprovedDate DATETIME NULL,</v>
      </c>
      <c r="BA100" s="3" t="str">
        <f t="shared" si="31"/>
        <v>FAApprovedDate DATETIME NULL,</v>
      </c>
    </row>
    <row r="101" spans="2:53" ht="12.75" customHeight="1">
      <c r="B101" s="18">
        <f t="shared" si="29"/>
        <v>86</v>
      </c>
      <c r="C101" s="4" t="s">
        <v>2186</v>
      </c>
      <c r="D101" s="4"/>
      <c r="E101" s="4" t="s">
        <v>1086</v>
      </c>
      <c r="G101" s="4" t="str">
        <f t="shared" si="34"/>
        <v>TotalLocalAmount</v>
      </c>
      <c r="H101" s="97" t="str">
        <f t="shared" si="32"/>
        <v/>
      </c>
      <c r="I101" s="4" t="str">
        <f t="shared" si="35"/>
        <v>float</v>
      </c>
      <c r="J101" s="4" t="str">
        <f t="shared" si="36"/>
        <v xml:space="preserve"> NULL</v>
      </c>
      <c r="K101" s="4" t="str">
        <f t="shared" si="37"/>
        <v>TotalLocalAmount</v>
      </c>
      <c r="L101" s="4"/>
      <c r="M101" s="68">
        <v>9007</v>
      </c>
      <c r="N101" s="70"/>
      <c r="O101" s="24"/>
      <c r="P101" s="24"/>
      <c r="Q101" s="98">
        <f t="shared" si="38"/>
        <v>101</v>
      </c>
      <c r="R101" s="124"/>
      <c r="S101" s="114" t="str">
        <f t="shared" si="28"/>
        <v>TotalLocalAmount</v>
      </c>
      <c r="T101" s="121"/>
      <c r="U101" s="119"/>
      <c r="V101" s="400"/>
      <c r="W101" s="115"/>
      <c r="X101" s="115"/>
      <c r="Y101" s="121"/>
      <c r="Z101" s="114" t="str">
        <f t="shared" si="24"/>
        <v>false</v>
      </c>
      <c r="AA101" s="114" t="str">
        <f t="shared" si="30"/>
        <v/>
      </c>
      <c r="AB101" s="182"/>
      <c r="AC101" s="255"/>
      <c r="AD101" s="255"/>
      <c r="AE101" s="255"/>
      <c r="AF101" s="255"/>
      <c r="AG101" s="255"/>
      <c r="AH101" s="255"/>
      <c r="AI101" s="255"/>
      <c r="AJ101" s="255"/>
      <c r="AK101" s="255"/>
      <c r="AL101" s="255"/>
      <c r="AM101" s="255"/>
      <c r="AN101" s="255"/>
      <c r="AO101" s="255"/>
      <c r="AP101" s="112"/>
      <c r="AQ101" s="112"/>
      <c r="AR101" s="112" t="str">
        <f t="shared" si="25"/>
        <v/>
      </c>
      <c r="AS101" s="112" t="str">
        <f t="shared" si="25"/>
        <v/>
      </c>
      <c r="AT101" s="4" t="str">
        <f t="shared" si="26"/>
        <v>TotalLocalAmount,</v>
      </c>
      <c r="AV101" s="25" t="str">
        <f>IF(G101="","",+"          ["&amp;TRIM(G101)&amp;"] ["&amp;TRIM(I101)&amp;"]"&amp;IF(H101="","","("&amp;H101&amp;")")&amp;" "&amp;TRIM(J101)&amp;IF(G102="","",","))</f>
        <v xml:space="preserve">          [TotalLocalAmount] [float] NULL,</v>
      </c>
      <c r="AW101" s="25"/>
      <c r="AY101" s="102" t="str">
        <f t="shared" si="27"/>
        <v xml:space="preserve">          TotalLocalAmount FLOAT NULL,</v>
      </c>
      <c r="BA101" s="3" t="str">
        <f t="shared" si="31"/>
        <v>TotalLocalAmount FLOAT NULL,</v>
      </c>
    </row>
    <row r="102" spans="2:53" ht="12.75" customHeight="1">
      <c r="B102" s="18">
        <f t="shared" si="29"/>
        <v>87</v>
      </c>
      <c r="C102" s="4" t="s">
        <v>2187</v>
      </c>
      <c r="D102" s="4"/>
      <c r="E102" s="4" t="s">
        <v>1086</v>
      </c>
      <c r="G102" s="4" t="str">
        <f t="shared" si="34"/>
        <v>TotalAmount</v>
      </c>
      <c r="H102" s="97" t="str">
        <f t="shared" si="32"/>
        <v/>
      </c>
      <c r="I102" s="4" t="str">
        <f t="shared" si="35"/>
        <v>float</v>
      </c>
      <c r="J102" s="4" t="str">
        <f t="shared" si="36"/>
        <v xml:space="preserve"> NULL</v>
      </c>
      <c r="K102" s="4" t="str">
        <f t="shared" si="37"/>
        <v>TotalAmount</v>
      </c>
      <c r="L102" s="4"/>
      <c r="M102" s="68">
        <v>9007</v>
      </c>
      <c r="N102" s="70"/>
      <c r="O102" s="24"/>
      <c r="P102" s="24"/>
      <c r="Q102" s="98">
        <f t="shared" si="38"/>
        <v>102</v>
      </c>
      <c r="R102" s="124"/>
      <c r="S102" s="114" t="str">
        <f t="shared" si="28"/>
        <v>TotalAmount</v>
      </c>
      <c r="T102" s="121"/>
      <c r="U102" s="119"/>
      <c r="V102" s="400"/>
      <c r="W102" s="115"/>
      <c r="X102" s="115"/>
      <c r="Y102" s="121"/>
      <c r="Z102" s="114" t="str">
        <f t="shared" si="24"/>
        <v>false</v>
      </c>
      <c r="AA102" s="114" t="str">
        <f t="shared" si="30"/>
        <v/>
      </c>
      <c r="AB102" s="182"/>
      <c r="AC102" s="255"/>
      <c r="AD102" s="255"/>
      <c r="AE102" s="255"/>
      <c r="AF102" s="255"/>
      <c r="AG102" s="255"/>
      <c r="AH102" s="255"/>
      <c r="AI102" s="255"/>
      <c r="AJ102" s="255"/>
      <c r="AK102" s="255"/>
      <c r="AL102" s="255"/>
      <c r="AM102" s="255"/>
      <c r="AN102" s="255"/>
      <c r="AO102" s="255"/>
      <c r="AP102" s="112"/>
      <c r="AQ102" s="112"/>
      <c r="AR102" s="112" t="str">
        <f t="shared" si="25"/>
        <v/>
      </c>
      <c r="AS102" s="112" t="str">
        <f t="shared" si="25"/>
        <v/>
      </c>
      <c r="AT102" s="4" t="str">
        <f t="shared" si="26"/>
        <v>TotalAmount,</v>
      </c>
      <c r="AV102" s="25" t="str">
        <f>IF(G102="","",+"          ["&amp;TRIM(G102)&amp;"] ["&amp;TRIM(I102)&amp;"]"&amp;IF(H102="","","("&amp;H102&amp;")")&amp;" "&amp;TRIM(J102)&amp;IF(G103="","",","))</f>
        <v xml:space="preserve">          [TotalAmount] [float] NULL,</v>
      </c>
      <c r="AW102" s="25"/>
      <c r="AY102" s="102" t="str">
        <f t="shared" si="27"/>
        <v xml:space="preserve">          TotalAmount FLOAT NULL,</v>
      </c>
      <c r="BA102" s="3" t="str">
        <f t="shared" si="31"/>
        <v>TotalAmount FLOAT NULL,</v>
      </c>
    </row>
    <row r="103" spans="2:53" ht="12.75" customHeight="1">
      <c r="B103" s="18">
        <f t="shared" si="29"/>
        <v>88</v>
      </c>
      <c r="C103" s="4" t="s">
        <v>2188</v>
      </c>
      <c r="D103" s="4"/>
      <c r="E103" s="4" t="s">
        <v>1086</v>
      </c>
      <c r="G103" s="4" t="str">
        <f t="shared" si="34"/>
        <v>TotalIems</v>
      </c>
      <c r="H103" s="97" t="str">
        <f t="shared" si="32"/>
        <v/>
      </c>
      <c r="I103" s="4" t="str">
        <f t="shared" si="35"/>
        <v>float</v>
      </c>
      <c r="J103" s="4" t="str">
        <f t="shared" si="36"/>
        <v xml:space="preserve"> NULL</v>
      </c>
      <c r="K103" s="4" t="str">
        <f t="shared" si="37"/>
        <v>TotalIems</v>
      </c>
      <c r="L103" s="4"/>
      <c r="M103" s="68">
        <v>9007</v>
      </c>
      <c r="N103" s="70"/>
      <c r="O103" s="24"/>
      <c r="P103" s="24"/>
      <c r="Q103" s="98">
        <f t="shared" si="38"/>
        <v>103</v>
      </c>
      <c r="R103" s="124"/>
      <c r="S103" s="114" t="str">
        <f t="shared" si="28"/>
        <v>TotalIems</v>
      </c>
      <c r="T103" s="121"/>
      <c r="U103" s="119"/>
      <c r="V103" s="400"/>
      <c r="W103" s="115"/>
      <c r="X103" s="115"/>
      <c r="Y103" s="121"/>
      <c r="Z103" s="114" t="str">
        <f t="shared" si="24"/>
        <v>false</v>
      </c>
      <c r="AA103" s="114" t="str">
        <f t="shared" si="30"/>
        <v/>
      </c>
      <c r="AB103" s="182"/>
      <c r="AC103" s="255"/>
      <c r="AD103" s="255"/>
      <c r="AE103" s="255"/>
      <c r="AF103" s="255"/>
      <c r="AG103" s="255"/>
      <c r="AH103" s="255"/>
      <c r="AI103" s="255"/>
      <c r="AJ103" s="255"/>
      <c r="AK103" s="255"/>
      <c r="AL103" s="255"/>
      <c r="AM103" s="255"/>
      <c r="AN103" s="255"/>
      <c r="AO103" s="255"/>
      <c r="AP103" s="112"/>
      <c r="AQ103" s="112"/>
      <c r="AR103" s="112" t="str">
        <f t="shared" si="25"/>
        <v/>
      </c>
      <c r="AS103" s="112" t="str">
        <f t="shared" si="25"/>
        <v/>
      </c>
      <c r="AT103" s="4" t="str">
        <f t="shared" si="26"/>
        <v>TotalIems,</v>
      </c>
      <c r="AV103" s="25" t="str">
        <f>IF(G103="","",+"          ["&amp;TRIM(G103)&amp;"] ["&amp;TRIM(I103)&amp;"]"&amp;IF(H103="","","("&amp;H103&amp;")")&amp;" "&amp;TRIM(J103)&amp;IF(G106="","",","))</f>
        <v xml:space="preserve">          [TotalIems] [float] NULL,</v>
      </c>
      <c r="AW103" s="25"/>
      <c r="AY103" s="102" t="str">
        <f t="shared" si="27"/>
        <v xml:space="preserve">          TotalIems FLOAT NULL,</v>
      </c>
      <c r="BA103" s="3" t="str">
        <f t="shared" si="31"/>
        <v>TotalIems FLOAT NULL,</v>
      </c>
    </row>
    <row r="104" spans="2:53" ht="12.75" customHeight="1">
      <c r="B104" s="18">
        <f t="shared" si="29"/>
        <v>89</v>
      </c>
      <c r="C104" s="4" t="s">
        <v>2189</v>
      </c>
      <c r="D104" s="4"/>
      <c r="E104" s="4" t="s">
        <v>1086</v>
      </c>
      <c r="G104" s="4" t="str">
        <f t="shared" si="34"/>
        <v>TotalAmountBeforeVAT</v>
      </c>
      <c r="H104" s="97" t="str">
        <f t="shared" si="32"/>
        <v/>
      </c>
      <c r="I104" s="4" t="str">
        <f t="shared" si="35"/>
        <v>float</v>
      </c>
      <c r="J104" s="4" t="str">
        <f t="shared" si="36"/>
        <v xml:space="preserve"> NULL</v>
      </c>
      <c r="K104" s="4" t="str">
        <f t="shared" si="37"/>
        <v>TotalAmountBeforeVAT</v>
      </c>
      <c r="L104" s="4"/>
      <c r="M104" s="68">
        <v>9007</v>
      </c>
      <c r="N104" s="70"/>
      <c r="O104" s="24"/>
      <c r="P104" s="24"/>
      <c r="Q104" s="98">
        <f t="shared" si="38"/>
        <v>104</v>
      </c>
      <c r="R104" s="124"/>
      <c r="S104" s="114" t="str">
        <f t="shared" si="28"/>
        <v>TotalAmountBeforeVAT</v>
      </c>
      <c r="T104" s="121"/>
      <c r="U104" s="119"/>
      <c r="V104" s="400"/>
      <c r="W104" s="115"/>
      <c r="X104" s="115"/>
      <c r="Y104" s="121"/>
      <c r="Z104" s="114" t="str">
        <f t="shared" si="24"/>
        <v>false</v>
      </c>
      <c r="AA104" s="114" t="str">
        <f t="shared" si="30"/>
        <v/>
      </c>
      <c r="AB104" s="182"/>
      <c r="AC104" s="255"/>
      <c r="AD104" s="255"/>
      <c r="AE104" s="255"/>
      <c r="AF104" s="255"/>
      <c r="AG104" s="255"/>
      <c r="AH104" s="255"/>
      <c r="AI104" s="255"/>
      <c r="AJ104" s="255"/>
      <c r="AK104" s="255"/>
      <c r="AL104" s="255"/>
      <c r="AM104" s="255"/>
      <c r="AN104" s="255"/>
      <c r="AO104" s="255"/>
      <c r="AP104" s="112"/>
      <c r="AQ104" s="112"/>
      <c r="AR104" s="112" t="str">
        <f t="shared" si="25"/>
        <v/>
      </c>
      <c r="AS104" s="112" t="str">
        <f t="shared" si="25"/>
        <v/>
      </c>
      <c r="AT104" s="4" t="str">
        <f t="shared" si="26"/>
        <v>TotalAmountBeforeVAT,</v>
      </c>
      <c r="AV104" s="25" t="str">
        <f t="shared" ref="AV104:AV115" si="39">IF(G104="","",+"          ["&amp;TRIM(G104)&amp;"] ["&amp;TRIM(I104)&amp;"]"&amp;IF(H104="","","("&amp;H104&amp;")")&amp;" "&amp;TRIM(J104)&amp;IF(G105="","",","))</f>
        <v xml:space="preserve">          [TotalAmountBeforeVAT] [float] NULL,</v>
      </c>
      <c r="AW104" s="25"/>
      <c r="AY104" s="102" t="str">
        <f t="shared" si="27"/>
        <v xml:space="preserve">          TotalAmountBeforeVAT FLOAT NULL,</v>
      </c>
      <c r="BA104" s="3" t="str">
        <f t="shared" si="31"/>
        <v>TotalAmountBeforeVAT FLOAT NULL,</v>
      </c>
    </row>
    <row r="105" spans="2:53" ht="12.75" customHeight="1">
      <c r="B105" s="18">
        <f t="shared" si="29"/>
        <v>90</v>
      </c>
      <c r="C105" s="4" t="s">
        <v>2190</v>
      </c>
      <c r="D105" s="4"/>
      <c r="E105" s="4" t="s">
        <v>1086</v>
      </c>
      <c r="G105" s="4" t="str">
        <f t="shared" si="34"/>
        <v>TotalVAT</v>
      </c>
      <c r="H105" s="97" t="str">
        <f t="shared" si="32"/>
        <v/>
      </c>
      <c r="I105" s="4" t="str">
        <f t="shared" si="35"/>
        <v>float</v>
      </c>
      <c r="J105" s="4" t="str">
        <f t="shared" si="36"/>
        <v xml:space="preserve"> NULL</v>
      </c>
      <c r="K105" s="4" t="str">
        <f t="shared" si="37"/>
        <v>TotalVAT</v>
      </c>
      <c r="L105" s="4"/>
      <c r="M105" s="68">
        <v>9007</v>
      </c>
      <c r="N105" s="70"/>
      <c r="O105" s="24"/>
      <c r="P105" s="24"/>
      <c r="Q105" s="98">
        <f t="shared" si="38"/>
        <v>105</v>
      </c>
      <c r="R105" s="124"/>
      <c r="S105" s="114" t="str">
        <f t="shared" si="28"/>
        <v>TotalVAT</v>
      </c>
      <c r="T105" s="121"/>
      <c r="U105" s="119"/>
      <c r="V105" s="400"/>
      <c r="W105" s="115"/>
      <c r="X105" s="115"/>
      <c r="Y105" s="121"/>
      <c r="Z105" s="114" t="str">
        <f t="shared" si="24"/>
        <v>false</v>
      </c>
      <c r="AA105" s="114" t="str">
        <f t="shared" si="30"/>
        <v/>
      </c>
      <c r="AB105" s="182"/>
      <c r="AC105" s="255"/>
      <c r="AD105" s="255"/>
      <c r="AE105" s="255"/>
      <c r="AF105" s="255"/>
      <c r="AG105" s="255"/>
      <c r="AH105" s="255"/>
      <c r="AI105" s="255"/>
      <c r="AJ105" s="255"/>
      <c r="AK105" s="255"/>
      <c r="AL105" s="255"/>
      <c r="AM105" s="255"/>
      <c r="AN105" s="255"/>
      <c r="AO105" s="255"/>
      <c r="AP105" s="112"/>
      <c r="AQ105" s="112"/>
      <c r="AR105" s="112" t="str">
        <f t="shared" si="25"/>
        <v/>
      </c>
      <c r="AS105" s="112" t="str">
        <f t="shared" si="25"/>
        <v/>
      </c>
      <c r="AT105" s="4" t="str">
        <f t="shared" si="26"/>
        <v>TotalVAT,</v>
      </c>
      <c r="AV105" s="25" t="str">
        <f t="shared" si="39"/>
        <v xml:space="preserve">          [TotalVAT] [float] NULL,</v>
      </c>
      <c r="AW105" s="25"/>
      <c r="AY105" s="102" t="str">
        <f t="shared" si="27"/>
        <v xml:space="preserve">          TotalVAT FLOAT NULL,</v>
      </c>
      <c r="BA105" s="3" t="str">
        <f t="shared" si="31"/>
        <v>TotalVAT FLOAT NULL,</v>
      </c>
    </row>
    <row r="106" spans="2:53" ht="12.75" customHeight="1">
      <c r="B106" s="18">
        <f t="shared" si="29"/>
        <v>91</v>
      </c>
      <c r="C106" s="4" t="s">
        <v>2132</v>
      </c>
      <c r="D106" s="4"/>
      <c r="E106" s="4" t="s">
        <v>375</v>
      </c>
      <c r="G106" s="4" t="str">
        <f t="shared" si="34"/>
        <v>NeedPayment</v>
      </c>
      <c r="H106" s="97" t="str">
        <f t="shared" si="32"/>
        <v/>
      </c>
      <c r="I106" s="4" t="str">
        <f t="shared" si="35"/>
        <v>bit</v>
      </c>
      <c r="J106" s="4" t="str">
        <f t="shared" si="36"/>
        <v xml:space="preserve"> NULL</v>
      </c>
      <c r="K106" s="4" t="s">
        <v>2132</v>
      </c>
      <c r="L106" s="4"/>
      <c r="M106" s="68">
        <v>9007</v>
      </c>
      <c r="N106" s="70"/>
      <c r="O106" s="24"/>
      <c r="P106" s="24"/>
      <c r="Q106" s="98">
        <f t="shared" si="38"/>
        <v>106</v>
      </c>
      <c r="R106" s="124"/>
      <c r="S106" s="114" t="str">
        <f t="shared" si="28"/>
        <v>NeedPayment</v>
      </c>
      <c r="T106" s="121"/>
      <c r="U106" s="119"/>
      <c r="V106" s="400"/>
      <c r="W106" s="115"/>
      <c r="X106" s="115"/>
      <c r="Y106" s="121"/>
      <c r="Z106" s="114" t="str">
        <f t="shared" si="24"/>
        <v>false</v>
      </c>
      <c r="AA106" s="114" t="str">
        <f t="shared" si="30"/>
        <v/>
      </c>
      <c r="AB106" s="182"/>
      <c r="AC106" s="255"/>
      <c r="AD106" s="255"/>
      <c r="AE106" s="255"/>
      <c r="AF106" s="255"/>
      <c r="AG106" s="255"/>
      <c r="AH106" s="255"/>
      <c r="AI106" s="255"/>
      <c r="AJ106" s="255"/>
      <c r="AK106" s="255"/>
      <c r="AL106" s="255"/>
      <c r="AM106" s="255"/>
      <c r="AN106" s="255"/>
      <c r="AO106" s="255"/>
      <c r="AP106" s="112"/>
      <c r="AQ106" s="112"/>
      <c r="AR106" s="112" t="str">
        <f t="shared" si="25"/>
        <v/>
      </c>
      <c r="AS106" s="112" t="str">
        <f t="shared" si="25"/>
        <v/>
      </c>
      <c r="AT106" s="4" t="str">
        <f t="shared" si="26"/>
        <v>NeedPayment,</v>
      </c>
      <c r="AV106" s="25" t="str">
        <f t="shared" si="39"/>
        <v xml:space="preserve">          [NeedPayment] [bit] NULL,</v>
      </c>
      <c r="AW106" s="25"/>
      <c r="AY106" s="102" t="str">
        <f t="shared" si="27"/>
        <v xml:space="preserve">          NeedPayment BIT NULL,</v>
      </c>
      <c r="BA106" s="3" t="str">
        <f t="shared" si="31"/>
        <v>NeedPayment BIT NULL,</v>
      </c>
    </row>
    <row r="107" spans="2:53" ht="12.75" customHeight="1">
      <c r="B107" s="18">
        <f t="shared" si="29"/>
        <v>92</v>
      </c>
      <c r="C107" s="4" t="s">
        <v>2246</v>
      </c>
      <c r="D107" s="4"/>
      <c r="E107" s="4" t="s">
        <v>1086</v>
      </c>
      <c r="G107" s="4" t="str">
        <f t="shared" si="34"/>
        <v>RefundedAmount</v>
      </c>
      <c r="H107" s="97" t="str">
        <f t="shared" si="32"/>
        <v/>
      </c>
      <c r="I107" s="4" t="str">
        <f t="shared" si="35"/>
        <v>float</v>
      </c>
      <c r="J107" s="4" t="str">
        <f t="shared" si="36"/>
        <v xml:space="preserve"> NULL</v>
      </c>
      <c r="K107" s="4" t="s">
        <v>2247</v>
      </c>
      <c r="L107" s="4"/>
      <c r="M107" s="68">
        <v>9007</v>
      </c>
      <c r="N107" s="70"/>
      <c r="O107" s="24"/>
      <c r="P107" s="24"/>
      <c r="Q107" s="98">
        <f t="shared" si="38"/>
        <v>107</v>
      </c>
      <c r="R107" s="124"/>
      <c r="S107" s="114" t="str">
        <f t="shared" si="28"/>
        <v>Refunded Amount</v>
      </c>
      <c r="T107" s="121"/>
      <c r="U107" s="119"/>
      <c r="V107" s="400"/>
      <c r="W107" s="115"/>
      <c r="X107" s="115"/>
      <c r="Y107" s="121"/>
      <c r="Z107" s="114" t="str">
        <f t="shared" si="24"/>
        <v>false</v>
      </c>
      <c r="AA107" s="114" t="str">
        <f t="shared" si="30"/>
        <v/>
      </c>
      <c r="AB107" s="182"/>
      <c r="AC107" s="255"/>
      <c r="AD107" s="255"/>
      <c r="AE107" s="255"/>
      <c r="AF107" s="255"/>
      <c r="AG107" s="255"/>
      <c r="AH107" s="255"/>
      <c r="AI107" s="255"/>
      <c r="AJ107" s="255" t="s">
        <v>765</v>
      </c>
      <c r="AK107" s="255"/>
      <c r="AL107" s="255"/>
      <c r="AM107" s="255" t="s">
        <v>765</v>
      </c>
      <c r="AN107" s="255"/>
      <c r="AO107" s="255"/>
      <c r="AP107" s="112"/>
      <c r="AQ107" s="112"/>
      <c r="AR107" s="112" t="str">
        <f t="shared" si="25"/>
        <v/>
      </c>
      <c r="AS107" s="112" t="str">
        <f t="shared" si="25"/>
        <v/>
      </c>
      <c r="AT107" s="4" t="str">
        <f t="shared" si="26"/>
        <v>RefundedAmount,</v>
      </c>
      <c r="AV107" s="25" t="str">
        <f t="shared" si="39"/>
        <v xml:space="preserve">          [RefundedAmount] [float] NULL,</v>
      </c>
      <c r="AW107" s="25"/>
      <c r="AY107" s="102" t="str">
        <f t="shared" si="27"/>
        <v xml:space="preserve">          RefundedAmount FLOAT NULL,</v>
      </c>
      <c r="BA107" s="3" t="str">
        <f t="shared" si="31"/>
        <v>RefundedAmount FLOAT NULL,</v>
      </c>
    </row>
    <row r="108" spans="2:53" ht="12.75" customHeight="1">
      <c r="B108" s="18">
        <f t="shared" si="29"/>
        <v>93</v>
      </c>
      <c r="C108" s="4" t="s">
        <v>4294</v>
      </c>
      <c r="D108" s="4"/>
      <c r="E108" s="4" t="s">
        <v>12</v>
      </c>
      <c r="G108" s="4" t="str">
        <f t="shared" si="34"/>
        <v>HRApprovedDate</v>
      </c>
      <c r="H108" s="97" t="str">
        <f t="shared" si="32"/>
        <v/>
      </c>
      <c r="I108" s="4" t="str">
        <f t="shared" si="35"/>
        <v>datetime</v>
      </c>
      <c r="J108" s="4" t="str">
        <f t="shared" si="36"/>
        <v xml:space="preserve"> NULL</v>
      </c>
      <c r="K108" s="4" t="s">
        <v>4295</v>
      </c>
      <c r="L108" s="4"/>
      <c r="M108" s="68">
        <v>9007</v>
      </c>
      <c r="N108" s="70"/>
      <c r="O108" s="24"/>
      <c r="P108" s="24"/>
      <c r="Q108" s="98">
        <f t="shared" si="38"/>
        <v>108</v>
      </c>
      <c r="R108" s="124"/>
      <c r="S108" s="114" t="str">
        <f t="shared" si="28"/>
        <v>HR Approved Date</v>
      </c>
      <c r="T108" s="121"/>
      <c r="U108" s="119"/>
      <c r="V108" s="400"/>
      <c r="W108" s="115"/>
      <c r="X108" s="115"/>
      <c r="Y108" s="121"/>
      <c r="Z108" s="114" t="str">
        <f t="shared" si="24"/>
        <v>false</v>
      </c>
      <c r="AA108" s="114" t="str">
        <f t="shared" si="30"/>
        <v/>
      </c>
      <c r="AB108" s="182"/>
      <c r="AC108" s="255"/>
      <c r="AD108" s="255"/>
      <c r="AE108" s="255"/>
      <c r="AF108" s="255"/>
      <c r="AG108" s="255"/>
      <c r="AH108" s="255"/>
      <c r="AI108" s="255"/>
      <c r="AJ108" s="255"/>
      <c r="AK108" s="255"/>
      <c r="AL108" s="255"/>
      <c r="AM108" s="255"/>
      <c r="AN108" s="255"/>
      <c r="AO108" s="255"/>
      <c r="AP108" s="112"/>
      <c r="AQ108" s="112"/>
      <c r="AR108" s="112" t="str">
        <f t="shared" si="25"/>
        <v/>
      </c>
      <c r="AS108" s="112" t="str">
        <f t="shared" si="25"/>
        <v/>
      </c>
      <c r="AT108" s="4" t="str">
        <f t="shared" si="26"/>
        <v>HRApprovedDate</v>
      </c>
      <c r="AV108" s="25" t="str">
        <f t="shared" si="39"/>
        <v xml:space="preserve">          [HRApprovedDate] [datetime] NULL</v>
      </c>
      <c r="AW108" s="25"/>
      <c r="AY108" s="102" t="str">
        <f t="shared" si="27"/>
        <v xml:space="preserve">          HRApprovedDate DATETIME NULL</v>
      </c>
      <c r="BA108" s="3" t="str">
        <f t="shared" si="31"/>
        <v>HRApprovedDate DATETIME NULL</v>
      </c>
    </row>
    <row r="109" spans="2:53" ht="12.75" customHeight="1">
      <c r="B109" s="18" t="str">
        <f t="shared" si="29"/>
        <v/>
      </c>
      <c r="C109" s="4"/>
      <c r="D109" s="4"/>
      <c r="E109" s="4"/>
      <c r="G109" s="4" t="str">
        <f t="shared" si="34"/>
        <v/>
      </c>
      <c r="H109" s="97" t="str">
        <f t="shared" si="32"/>
        <v/>
      </c>
      <c r="I109" s="4" t="str">
        <f t="shared" si="35"/>
        <v/>
      </c>
      <c r="J109" s="4" t="str">
        <f t="shared" si="36"/>
        <v/>
      </c>
      <c r="K109" s="4"/>
      <c r="L109" s="4"/>
      <c r="M109" s="68"/>
      <c r="N109" s="70"/>
      <c r="O109" s="24"/>
      <c r="P109" s="24"/>
      <c r="Q109" s="98" t="str">
        <f t="shared" si="38"/>
        <v/>
      </c>
      <c r="R109" s="124"/>
      <c r="S109" s="114" t="str">
        <f t="shared" si="28"/>
        <v/>
      </c>
      <c r="T109" s="121"/>
      <c r="U109" s="119"/>
      <c r="V109" s="400"/>
      <c r="W109" s="115"/>
      <c r="X109" s="115"/>
      <c r="Y109" s="121"/>
      <c r="Z109" s="114" t="str">
        <f t="shared" si="24"/>
        <v/>
      </c>
      <c r="AA109" s="114" t="str">
        <f t="shared" si="30"/>
        <v/>
      </c>
      <c r="AB109" s="182"/>
      <c r="AC109" s="255"/>
      <c r="AD109" s="255"/>
      <c r="AE109" s="255"/>
      <c r="AF109" s="255"/>
      <c r="AG109" s="255"/>
      <c r="AH109" s="255"/>
      <c r="AI109" s="255"/>
      <c r="AJ109" s="255"/>
      <c r="AK109" s="255"/>
      <c r="AL109" s="255"/>
      <c r="AM109" s="255"/>
      <c r="AN109" s="255"/>
      <c r="AO109" s="255"/>
      <c r="AP109" s="112"/>
      <c r="AQ109" s="112"/>
      <c r="AR109" s="112" t="str">
        <f t="shared" si="25"/>
        <v/>
      </c>
      <c r="AS109" s="112" t="str">
        <f t="shared" si="25"/>
        <v/>
      </c>
      <c r="AT109" s="4" t="str">
        <f t="shared" si="26"/>
        <v/>
      </c>
      <c r="AV109" s="25" t="str">
        <f t="shared" si="39"/>
        <v/>
      </c>
      <c r="AW109" s="25"/>
      <c r="AY109" s="102" t="str">
        <f t="shared" si="27"/>
        <v>);</v>
      </c>
      <c r="BA109" s="3" t="str">
        <f t="shared" si="31"/>
        <v>);</v>
      </c>
    </row>
    <row r="110" spans="2:53" ht="12.75" customHeight="1">
      <c r="B110" s="18" t="str">
        <f t="shared" si="29"/>
        <v/>
      </c>
      <c r="C110" s="4"/>
      <c r="D110" s="4"/>
      <c r="E110" s="4"/>
      <c r="G110" s="4" t="str">
        <f t="shared" si="34"/>
        <v/>
      </c>
      <c r="H110" s="97" t="str">
        <f t="shared" si="32"/>
        <v/>
      </c>
      <c r="I110" s="4" t="str">
        <f t="shared" si="35"/>
        <v/>
      </c>
      <c r="J110" s="4" t="str">
        <f t="shared" si="36"/>
        <v/>
      </c>
      <c r="K110" s="4"/>
      <c r="L110" s="4"/>
      <c r="M110" s="68"/>
      <c r="N110" s="70"/>
      <c r="O110" s="24"/>
      <c r="P110" s="24"/>
      <c r="Q110" s="98" t="str">
        <f t="shared" si="38"/>
        <v/>
      </c>
      <c r="R110" s="124"/>
      <c r="S110" s="114" t="str">
        <f t="shared" si="28"/>
        <v/>
      </c>
      <c r="T110" s="121"/>
      <c r="U110" s="119"/>
      <c r="V110" s="400"/>
      <c r="W110" s="115"/>
      <c r="X110" s="115"/>
      <c r="Y110" s="121"/>
      <c r="Z110" s="114" t="str">
        <f t="shared" si="24"/>
        <v/>
      </c>
      <c r="AA110" s="114" t="str">
        <f t="shared" si="30"/>
        <v/>
      </c>
      <c r="AB110" s="182"/>
      <c r="AC110" s="255"/>
      <c r="AD110" s="255"/>
      <c r="AE110" s="255"/>
      <c r="AF110" s="255"/>
      <c r="AG110" s="255"/>
      <c r="AH110" s="255"/>
      <c r="AI110" s="255"/>
      <c r="AJ110" s="255"/>
      <c r="AK110" s="255"/>
      <c r="AL110" s="255"/>
      <c r="AM110" s="255"/>
      <c r="AN110" s="255"/>
      <c r="AO110" s="255"/>
      <c r="AP110" s="112"/>
      <c r="AQ110" s="112"/>
      <c r="AR110" s="112" t="str">
        <f t="shared" si="25"/>
        <v/>
      </c>
      <c r="AS110" s="112" t="str">
        <f t="shared" si="25"/>
        <v/>
      </c>
      <c r="AT110" s="4" t="str">
        <f t="shared" si="26"/>
        <v/>
      </c>
      <c r="AV110" s="25" t="str">
        <f t="shared" si="39"/>
        <v/>
      </c>
      <c r="AW110" s="25"/>
      <c r="AY110" s="102" t="str">
        <f t="shared" si="27"/>
        <v/>
      </c>
      <c r="BA110" s="3" t="str">
        <f t="shared" si="31"/>
        <v/>
      </c>
    </row>
    <row r="111" spans="2:53" ht="12.75" customHeight="1">
      <c r="B111" s="18" t="str">
        <f t="shared" si="29"/>
        <v/>
      </c>
      <c r="C111" s="4"/>
      <c r="D111" s="4"/>
      <c r="E111" s="4"/>
      <c r="G111" s="4" t="str">
        <f t="shared" si="34"/>
        <v/>
      </c>
      <c r="H111" s="97" t="str">
        <f t="shared" si="32"/>
        <v/>
      </c>
      <c r="I111" s="4" t="str">
        <f t="shared" si="35"/>
        <v/>
      </c>
      <c r="J111" s="4" t="str">
        <f t="shared" si="36"/>
        <v/>
      </c>
      <c r="K111" s="4"/>
      <c r="L111" s="4"/>
      <c r="M111" s="68"/>
      <c r="N111" s="70"/>
      <c r="O111" s="24"/>
      <c r="P111" s="24"/>
      <c r="Q111" s="98" t="str">
        <f t="shared" si="38"/>
        <v/>
      </c>
      <c r="R111" s="124"/>
      <c r="S111" s="114" t="str">
        <f t="shared" si="28"/>
        <v/>
      </c>
      <c r="T111" s="121"/>
      <c r="U111" s="119"/>
      <c r="V111" s="400"/>
      <c r="W111" s="115"/>
      <c r="X111" s="115"/>
      <c r="Y111" s="121"/>
      <c r="Z111" s="114" t="str">
        <f t="shared" si="24"/>
        <v/>
      </c>
      <c r="AA111" s="114" t="str">
        <f t="shared" si="30"/>
        <v/>
      </c>
      <c r="AB111" s="182"/>
      <c r="AC111" s="255"/>
      <c r="AD111" s="255"/>
      <c r="AE111" s="255"/>
      <c r="AF111" s="255"/>
      <c r="AG111" s="255"/>
      <c r="AH111" s="255"/>
      <c r="AI111" s="255"/>
      <c r="AJ111" s="255"/>
      <c r="AK111" s="255"/>
      <c r="AL111" s="255"/>
      <c r="AM111" s="255"/>
      <c r="AN111" s="255"/>
      <c r="AO111" s="255"/>
      <c r="AP111" s="112"/>
      <c r="AQ111" s="112"/>
      <c r="AR111" s="112" t="str">
        <f t="shared" si="25"/>
        <v/>
      </c>
      <c r="AS111" s="112" t="str">
        <f t="shared" si="25"/>
        <v/>
      </c>
      <c r="AT111" s="4" t="str">
        <f t="shared" si="26"/>
        <v/>
      </c>
      <c r="AV111" s="25" t="str">
        <f t="shared" si="39"/>
        <v/>
      </c>
      <c r="AW111" s="25"/>
      <c r="AY111" s="102" t="str">
        <f t="shared" si="27"/>
        <v/>
      </c>
      <c r="BA111" s="3" t="str">
        <f t="shared" si="31"/>
        <v/>
      </c>
    </row>
    <row r="112" spans="2:53" ht="12.75" customHeight="1">
      <c r="B112" s="18" t="str">
        <f t="shared" si="29"/>
        <v/>
      </c>
      <c r="C112" s="4"/>
      <c r="D112" s="4"/>
      <c r="E112" s="4"/>
      <c r="G112" s="4" t="str">
        <f t="shared" si="34"/>
        <v/>
      </c>
      <c r="H112" s="97" t="str">
        <f t="shared" si="32"/>
        <v/>
      </c>
      <c r="I112" s="4" t="str">
        <f t="shared" si="35"/>
        <v/>
      </c>
      <c r="J112" s="4" t="str">
        <f t="shared" si="36"/>
        <v/>
      </c>
      <c r="K112" s="4"/>
      <c r="L112" s="4"/>
      <c r="M112" s="68"/>
      <c r="N112" s="70"/>
      <c r="O112" s="24"/>
      <c r="P112" s="24"/>
      <c r="Q112" s="98" t="str">
        <f t="shared" si="38"/>
        <v/>
      </c>
      <c r="R112" s="124"/>
      <c r="S112" s="114" t="str">
        <f t="shared" si="28"/>
        <v/>
      </c>
      <c r="T112" s="121"/>
      <c r="U112" s="119"/>
      <c r="V112" s="400"/>
      <c r="W112" s="115"/>
      <c r="X112" s="115"/>
      <c r="Y112" s="121"/>
      <c r="Z112" s="114" t="str">
        <f t="shared" si="24"/>
        <v/>
      </c>
      <c r="AA112" s="114" t="str">
        <f t="shared" si="30"/>
        <v/>
      </c>
      <c r="AB112" s="182"/>
      <c r="AC112" s="255"/>
      <c r="AD112" s="255"/>
      <c r="AE112" s="255"/>
      <c r="AF112" s="255"/>
      <c r="AG112" s="255"/>
      <c r="AH112" s="255"/>
      <c r="AI112" s="255"/>
      <c r="AJ112" s="255"/>
      <c r="AK112" s="255"/>
      <c r="AL112" s="255"/>
      <c r="AM112" s="255"/>
      <c r="AN112" s="255"/>
      <c r="AO112" s="255"/>
      <c r="AP112" s="112"/>
      <c r="AQ112" s="112"/>
      <c r="AR112" s="112" t="str">
        <f t="shared" si="25"/>
        <v/>
      </c>
      <c r="AS112" s="112" t="str">
        <f t="shared" si="25"/>
        <v/>
      </c>
      <c r="AT112" s="4" t="str">
        <f t="shared" si="26"/>
        <v/>
      </c>
      <c r="AV112" s="25" t="str">
        <f t="shared" si="39"/>
        <v/>
      </c>
      <c r="AW112" s="25"/>
      <c r="AY112" s="102" t="str">
        <f t="shared" si="27"/>
        <v/>
      </c>
      <c r="BA112" s="3" t="str">
        <f t="shared" si="31"/>
        <v/>
      </c>
    </row>
    <row r="113" spans="2:53" ht="12.75" customHeight="1">
      <c r="B113" s="18" t="str">
        <f t="shared" si="29"/>
        <v/>
      </c>
      <c r="C113" s="4"/>
      <c r="D113" s="4"/>
      <c r="E113" s="4"/>
      <c r="G113" s="4" t="str">
        <f t="shared" si="34"/>
        <v/>
      </c>
      <c r="H113" s="97" t="str">
        <f t="shared" si="32"/>
        <v/>
      </c>
      <c r="I113" s="4" t="str">
        <f t="shared" si="35"/>
        <v/>
      </c>
      <c r="J113" s="4" t="str">
        <f t="shared" si="36"/>
        <v/>
      </c>
      <c r="K113" s="4"/>
      <c r="L113" s="4"/>
      <c r="M113" s="68"/>
      <c r="N113" s="70"/>
      <c r="O113" s="24"/>
      <c r="P113" s="24"/>
      <c r="Q113" s="98" t="str">
        <f t="shared" si="38"/>
        <v/>
      </c>
      <c r="R113" s="124"/>
      <c r="S113" s="114" t="str">
        <f t="shared" si="28"/>
        <v/>
      </c>
      <c r="T113" s="121"/>
      <c r="U113" s="119"/>
      <c r="V113" s="400"/>
      <c r="W113" s="115"/>
      <c r="X113" s="115"/>
      <c r="Y113" s="121"/>
      <c r="Z113" s="114" t="str">
        <f t="shared" si="24"/>
        <v/>
      </c>
      <c r="AA113" s="114" t="str">
        <f t="shared" si="30"/>
        <v/>
      </c>
      <c r="AB113" s="182"/>
      <c r="AC113" s="255"/>
      <c r="AD113" s="255"/>
      <c r="AE113" s="255"/>
      <c r="AF113" s="255"/>
      <c r="AG113" s="255"/>
      <c r="AH113" s="255"/>
      <c r="AI113" s="255"/>
      <c r="AJ113" s="255"/>
      <c r="AK113" s="255"/>
      <c r="AL113" s="255"/>
      <c r="AM113" s="255"/>
      <c r="AN113" s="255"/>
      <c r="AO113" s="255"/>
      <c r="AP113" s="112"/>
      <c r="AQ113" s="112"/>
      <c r="AR113" s="112" t="str">
        <f t="shared" si="25"/>
        <v/>
      </c>
      <c r="AS113" s="112" t="str">
        <f t="shared" si="25"/>
        <v/>
      </c>
      <c r="AT113" s="4" t="str">
        <f t="shared" si="26"/>
        <v/>
      </c>
      <c r="AV113" s="25" t="str">
        <f t="shared" si="39"/>
        <v/>
      </c>
      <c r="AW113" s="25"/>
      <c r="AY113" s="102" t="str">
        <f t="shared" si="27"/>
        <v/>
      </c>
      <c r="BA113" s="3" t="str">
        <f t="shared" si="31"/>
        <v/>
      </c>
    </row>
    <row r="114" spans="2:53" ht="12.75" customHeight="1">
      <c r="B114" s="18" t="str">
        <f t="shared" si="29"/>
        <v/>
      </c>
      <c r="C114" s="4"/>
      <c r="D114" s="4"/>
      <c r="E114" s="4"/>
      <c r="G114" s="4" t="str">
        <f t="shared" si="34"/>
        <v/>
      </c>
      <c r="H114" s="97" t="str">
        <f t="shared" si="32"/>
        <v/>
      </c>
      <c r="I114" s="4" t="str">
        <f t="shared" si="35"/>
        <v/>
      </c>
      <c r="J114" s="4" t="str">
        <f t="shared" si="36"/>
        <v/>
      </c>
      <c r="K114" s="4"/>
      <c r="L114" s="4"/>
      <c r="M114" s="68"/>
      <c r="N114" s="70"/>
      <c r="O114" s="24"/>
      <c r="P114" s="24"/>
      <c r="Q114" s="98" t="str">
        <f t="shared" si="38"/>
        <v/>
      </c>
      <c r="R114" s="124"/>
      <c r="S114" s="114" t="str">
        <f t="shared" si="28"/>
        <v/>
      </c>
      <c r="T114" s="121"/>
      <c r="U114" s="119"/>
      <c r="V114" s="400"/>
      <c r="W114" s="115"/>
      <c r="X114" s="115"/>
      <c r="Y114" s="121"/>
      <c r="Z114" s="114" t="str">
        <f t="shared" si="24"/>
        <v/>
      </c>
      <c r="AA114" s="114" t="str">
        <f t="shared" si="30"/>
        <v/>
      </c>
      <c r="AB114" s="182"/>
      <c r="AC114" s="255"/>
      <c r="AD114" s="255"/>
      <c r="AE114" s="255"/>
      <c r="AF114" s="255"/>
      <c r="AG114" s="255"/>
      <c r="AH114" s="255"/>
      <c r="AI114" s="255"/>
      <c r="AJ114" s="255"/>
      <c r="AK114" s="255"/>
      <c r="AL114" s="255"/>
      <c r="AM114" s="255"/>
      <c r="AN114" s="255"/>
      <c r="AO114" s="255"/>
      <c r="AP114" s="112"/>
      <c r="AQ114" s="112"/>
      <c r="AR114" s="112" t="str">
        <f t="shared" si="25"/>
        <v/>
      </c>
      <c r="AS114" s="112" t="str">
        <f t="shared" si="25"/>
        <v/>
      </c>
      <c r="AT114" s="4" t="str">
        <f t="shared" si="26"/>
        <v/>
      </c>
      <c r="AV114" s="25" t="str">
        <f t="shared" si="39"/>
        <v/>
      </c>
      <c r="AW114" s="25"/>
      <c r="AY114" s="102" t="str">
        <f t="shared" si="27"/>
        <v/>
      </c>
      <c r="BA114" s="3" t="str">
        <f t="shared" si="31"/>
        <v/>
      </c>
    </row>
    <row r="115" spans="2:53" ht="12.75" customHeight="1">
      <c r="B115" s="18" t="str">
        <f t="shared" si="29"/>
        <v/>
      </c>
      <c r="C115" s="4"/>
      <c r="D115" s="4"/>
      <c r="E115" s="4"/>
      <c r="G115" s="4" t="str">
        <f t="shared" si="34"/>
        <v/>
      </c>
      <c r="H115" s="97" t="str">
        <f t="shared" si="32"/>
        <v/>
      </c>
      <c r="I115" s="4" t="str">
        <f t="shared" si="35"/>
        <v/>
      </c>
      <c r="J115" s="4" t="str">
        <f t="shared" si="36"/>
        <v/>
      </c>
      <c r="K115" s="4"/>
      <c r="L115" s="4"/>
      <c r="M115" s="68"/>
      <c r="N115" s="70"/>
      <c r="O115" s="24"/>
      <c r="P115" s="24"/>
      <c r="Q115" s="98" t="str">
        <f t="shared" si="38"/>
        <v/>
      </c>
      <c r="R115" s="124"/>
      <c r="S115" s="114" t="str">
        <f t="shared" si="28"/>
        <v/>
      </c>
      <c r="T115" s="121"/>
      <c r="U115" s="119"/>
      <c r="V115" s="400"/>
      <c r="W115" s="115"/>
      <c r="X115" s="115"/>
      <c r="Y115" s="121"/>
      <c r="Z115" s="114" t="str">
        <f t="shared" si="24"/>
        <v/>
      </c>
      <c r="AA115" s="114" t="str">
        <f t="shared" si="30"/>
        <v/>
      </c>
      <c r="AB115" s="182"/>
      <c r="AC115" s="255"/>
      <c r="AD115" s="255"/>
      <c r="AE115" s="255"/>
      <c r="AF115" s="255"/>
      <c r="AG115" s="255"/>
      <c r="AH115" s="255"/>
      <c r="AI115" s="255"/>
      <c r="AJ115" s="255"/>
      <c r="AK115" s="255"/>
      <c r="AL115" s="255"/>
      <c r="AM115" s="255"/>
      <c r="AN115" s="255"/>
      <c r="AO115" s="255"/>
      <c r="AP115" s="112"/>
      <c r="AQ115" s="112"/>
      <c r="AR115" s="112" t="str">
        <f t="shared" si="25"/>
        <v/>
      </c>
      <c r="AS115" s="112" t="str">
        <f t="shared" si="25"/>
        <v/>
      </c>
      <c r="AT115" s="4" t="str">
        <f t="shared" si="26"/>
        <v/>
      </c>
      <c r="AV115" s="25" t="str">
        <f t="shared" si="39"/>
        <v/>
      </c>
      <c r="AW115" s="25"/>
      <c r="AY115" s="102" t="str">
        <f t="shared" si="27"/>
        <v/>
      </c>
      <c r="BA115" s="3" t="str">
        <f t="shared" si="31"/>
        <v/>
      </c>
    </row>
    <row r="116" spans="2:53">
      <c r="AT116" s="3" t="str">
        <f t="shared" si="26"/>
        <v/>
      </c>
      <c r="AV116" s="26"/>
      <c r="AW116" s="25"/>
      <c r="AY116" s="102" t="str">
        <f t="shared" si="27"/>
        <v/>
      </c>
    </row>
    <row r="117" spans="2:53">
      <c r="B117" s="10" t="s">
        <v>23</v>
      </c>
      <c r="AV117" s="26"/>
      <c r="AW117" s="25"/>
    </row>
    <row r="118" spans="2:53">
      <c r="B118" s="16" t="s">
        <v>17</v>
      </c>
      <c r="C118" s="20" t="str">
        <f>+"By"&amp;D120</f>
        <v>ByREFNO</v>
      </c>
      <c r="D118" s="21" t="str">
        <f>SUBSTITUTE(SUBSTITUTE(SUBSTITUTE(SUBSTITUTE(SUBSTITUTE(SUBSTITUTE(SUBSTITUTE(C118," ",""),".",""),"&amp;",""),"(",""),")",""),",",""),"/","")&amp;"_"&amp;TRIM(TEXT(C7,"###"))</f>
        <v>ByREFNO_123</v>
      </c>
      <c r="E118" s="7"/>
      <c r="S118" s="219" t="s">
        <v>747</v>
      </c>
      <c r="AV118" s="25" t="str">
        <f>+" CONSTRAINT ["&amp;D118&amp;"] PRIMARY KEY NONCLUSTERED "</f>
        <v xml:space="preserve"> CONSTRAINT [ByREFNO_123] PRIMARY KEY NONCLUSTERED </v>
      </c>
      <c r="AW118" s="26"/>
    </row>
    <row r="119" spans="2:53">
      <c r="B119" s="22" t="s">
        <v>13</v>
      </c>
      <c r="C119" s="22" t="s">
        <v>25</v>
      </c>
      <c r="D119" s="22" t="s">
        <v>24</v>
      </c>
      <c r="E119" s="23" t="s">
        <v>18</v>
      </c>
      <c r="G119" s="103" t="s">
        <v>399</v>
      </c>
      <c r="I119" s="99"/>
      <c r="S119" s="220" t="s">
        <v>395</v>
      </c>
      <c r="T119" s="220" t="s">
        <v>380</v>
      </c>
      <c r="U119" s="220" t="s">
        <v>394</v>
      </c>
      <c r="V119" s="222" t="s">
        <v>400</v>
      </c>
      <c r="W119" s="221"/>
      <c r="X119" s="221"/>
      <c r="AV119" s="25" t="s">
        <v>6</v>
      </c>
      <c r="AW119" s="26"/>
    </row>
    <row r="120" spans="2:53">
      <c r="B120" s="18">
        <v>1</v>
      </c>
      <c r="C120" s="9">
        <v>1</v>
      </c>
      <c r="D120" s="19" t="str">
        <f t="shared" ref="D120:D127" si="40">IFERROR(INDEX($G$16:$G$115,C120),"")</f>
        <v>REFNO</v>
      </c>
      <c r="E120" s="9" t="s">
        <v>5</v>
      </c>
      <c r="G120" s="4" t="str">
        <f>CHAR(34)&amp;D120&amp;" LIKE "&amp;H120&amp;"%{0}%"&amp;H120&amp;CHAR(34)&amp;","</f>
        <v>"REFNO LIKE '%{0}%'",</v>
      </c>
      <c r="H120" s="3" t="str">
        <f>IF(IFERROR(INDEX($I$16:$I$115,C120),"")="varchar","'","")</f>
        <v>'</v>
      </c>
      <c r="S120" s="218" t="str">
        <f>SUBSTITUTE(V2,".html","")</f>
        <v>MXXXEE123</v>
      </c>
      <c r="T120" s="218" t="str">
        <f>+C8</f>
        <v>EXPREIM</v>
      </c>
      <c r="U120" s="218" t="str">
        <f>+D120</f>
        <v>REFNO</v>
      </c>
      <c r="V120" s="182" t="str">
        <f>+C10</f>
        <v>144922b5-12d6-45c7-9667-95b687d9a8d9</v>
      </c>
      <c r="AV120" s="25" t="str">
        <f t="shared" ref="AV120:AV126" si="41">+IF(D120="","","          ["&amp;D120&amp;"] "&amp;IF(TRIM(E120)="Ascending","ASC","DES")&amp;IF(D121="","",","))</f>
        <v xml:space="preserve">          [REFNO] ASC</v>
      </c>
      <c r="AW120" s="26"/>
    </row>
    <row r="121" spans="2:53">
      <c r="B121" s="18" t="str">
        <f>IF(C121=0,"",+B120+1)</f>
        <v/>
      </c>
      <c r="C121" s="9"/>
      <c r="D121" s="19" t="str">
        <f t="shared" si="40"/>
        <v/>
      </c>
      <c r="E121" s="9"/>
      <c r="G121" s="4"/>
      <c r="AV121" s="25" t="str">
        <f t="shared" si="41"/>
        <v/>
      </c>
      <c r="AW121" s="26"/>
    </row>
    <row r="122" spans="2:53">
      <c r="B122" s="18" t="str">
        <f t="shared" ref="B122:B127" si="42">IF(C122=0,"",+B121+1)</f>
        <v/>
      </c>
      <c r="C122" s="9"/>
      <c r="D122" s="19" t="str">
        <f t="shared" si="40"/>
        <v/>
      </c>
      <c r="E122" s="9"/>
      <c r="G122" s="4"/>
      <c r="S122" s="223" t="s">
        <v>449</v>
      </c>
      <c r="AV122" s="25" t="str">
        <f t="shared" si="41"/>
        <v/>
      </c>
      <c r="AW122" s="26"/>
    </row>
    <row r="123" spans="2:53">
      <c r="B123" s="18" t="str">
        <f t="shared" si="42"/>
        <v/>
      </c>
      <c r="C123" s="9"/>
      <c r="D123" s="19" t="str">
        <f t="shared" si="40"/>
        <v/>
      </c>
      <c r="E123" s="9"/>
      <c r="G123" s="4"/>
      <c r="S123" s="516" t="s">
        <v>310</v>
      </c>
      <c r="T123" s="516" t="s">
        <v>664</v>
      </c>
      <c r="U123" s="516" t="s">
        <v>363</v>
      </c>
      <c r="V123" s="516" t="s">
        <v>354</v>
      </c>
      <c r="W123" s="516" t="s">
        <v>663</v>
      </c>
      <c r="X123" s="516" t="s">
        <v>356</v>
      </c>
      <c r="Y123" s="516" t="s">
        <v>396</v>
      </c>
      <c r="Z123" s="516" t="s">
        <v>366</v>
      </c>
      <c r="AV123" s="25" t="str">
        <f t="shared" si="41"/>
        <v/>
      </c>
      <c r="AW123" s="26"/>
    </row>
    <row r="124" spans="2:53">
      <c r="B124" s="18" t="str">
        <f t="shared" si="42"/>
        <v/>
      </c>
      <c r="C124" s="9"/>
      <c r="D124" s="19" t="str">
        <f t="shared" si="40"/>
        <v/>
      </c>
      <c r="E124" s="9"/>
      <c r="G124" s="4"/>
      <c r="S124" s="218" t="s">
        <v>4387</v>
      </c>
      <c r="T124" s="218" t="s">
        <v>4388</v>
      </c>
      <c r="U124" s="218" t="str">
        <f>+E8</f>
        <v>All Transaction of Expenses Reimbursement (each Employee)</v>
      </c>
      <c r="V124" s="218" t="s">
        <v>2868</v>
      </c>
      <c r="W124" s="218" t="s">
        <v>4386</v>
      </c>
      <c r="X124" s="218" t="str">
        <f>"./"&amp;V2</f>
        <v>./MXXXEE123.html</v>
      </c>
      <c r="Y124" s="218" t="str">
        <f>+S120</f>
        <v>MXXXEE123</v>
      </c>
      <c r="Z124" s="218" t="s">
        <v>4476</v>
      </c>
      <c r="AV124" s="25" t="str">
        <f t="shared" si="41"/>
        <v/>
      </c>
      <c r="AW124" s="26"/>
    </row>
    <row r="125" spans="2:53">
      <c r="B125" s="18" t="str">
        <f t="shared" si="42"/>
        <v/>
      </c>
      <c r="C125" s="9"/>
      <c r="D125" s="19" t="str">
        <f t="shared" si="40"/>
        <v/>
      </c>
      <c r="E125" s="9"/>
      <c r="G125" s="4"/>
      <c r="AV125" s="25" t="str">
        <f t="shared" si="41"/>
        <v/>
      </c>
      <c r="AW125" s="26"/>
    </row>
    <row r="126" spans="2:53">
      <c r="B126" s="18" t="str">
        <f t="shared" si="42"/>
        <v/>
      </c>
      <c r="C126" s="9"/>
      <c r="D126" s="19" t="str">
        <f t="shared" si="40"/>
        <v/>
      </c>
      <c r="E126" s="9"/>
      <c r="G126" s="4"/>
      <c r="AV126" s="25" t="str">
        <f t="shared" si="41"/>
        <v/>
      </c>
      <c r="AW126" s="26"/>
    </row>
    <row r="127" spans="2:53">
      <c r="B127" s="18" t="str">
        <f t="shared" si="42"/>
        <v/>
      </c>
      <c r="C127" s="17"/>
      <c r="D127" s="19" t="str">
        <f t="shared" si="40"/>
        <v/>
      </c>
      <c r="E127" s="4"/>
      <c r="G127" s="4"/>
      <c r="AV127" s="25" t="str">
        <f>+IF(D127="","","          ["&amp;D127&amp;"] "&amp;IF(TRIM(E127)="Ascending","ASC","DES")&amp;IF(H128="","",","))</f>
        <v/>
      </c>
      <c r="AW127" s="26"/>
    </row>
    <row r="128" spans="2:53">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"All Transaction of Expenses Reimbursement (each Employee)",</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phoneticPr fontId="62" type="noConversion"/>
  <dataValidations disablePrompts="1" count="4">
    <dataValidation type="list" showInputMessage="1" showErrorMessage="1" sqref="V16:V115" xr:uid="{266A224F-93B8-4211-908F-0061DC124111}">
      <formula1>aFormat</formula1>
    </dataValidation>
    <dataValidation type="list" showInputMessage="1" showErrorMessage="1" sqref="U16:U115" xr:uid="{F833DA6B-A8C8-4FB8-A471-195929611925}">
      <formula1>aDataType</formula1>
    </dataValidation>
    <dataValidation type="list" showInputMessage="1" showErrorMessage="1" sqref="W16:X115 X2 V6:V7 AL11:AL12 T7 X6" xr:uid="{616F5251-C32E-4FC3-9556-3123F89FB9A1}">
      <formula1>aBoolean</formula1>
    </dataValidation>
    <dataValidation type="list" allowBlank="1" showInputMessage="1" showErrorMessage="1" sqref="AB16:AB115" xr:uid="{17A6C0BB-EAC5-45C6-A755-D599B1FA9016}">
      <formula1>aEditorType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9">
        <x14:dataValidation type="list" showInputMessage="1" showErrorMessage="1" xr:uid="{1C94E447-6FEC-4EFF-9CFB-1EA20463C5CB}">
          <x14:formula1>
            <xm:f>Variables!$G$17:$G$22</xm:f>
          </x14:formula1>
          <xm:sqref>T8:T10</xm:sqref>
        </x14:dataValidation>
        <x14:dataValidation type="list" allowBlank="1" showInputMessage="1" showErrorMessage="1" xr:uid="{B0066C61-CD44-4428-B5A0-01CC4862EB6F}">
          <x14:formula1>
            <xm:f>Variables!$G$12:$G$14</xm:f>
          </x14:formula1>
          <xm:sqref>AA16:AA115</xm:sqref>
        </x14:dataValidation>
        <x14:dataValidation type="list" allowBlank="1" showInputMessage="1" showErrorMessage="1" xr:uid="{A5D3B14E-9DBD-41C5-99E0-65DC99E7AC9A}">
          <x14:formula1>
            <xm:f>Variables!$G$6:$G$8</xm:f>
          </x14:formula1>
          <xm:sqref>T5</xm:sqref>
        </x14:dataValidation>
        <x14:dataValidation type="list" allowBlank="1" showInputMessage="1" showErrorMessage="1" xr:uid="{118F5CF4-4671-4D8A-95F8-5BF2C4130725}">
          <x14:formula1>
            <xm:f>Variables!$I$28:$I$35</xm:f>
          </x14:formula1>
          <xm:sqref>T6</xm:sqref>
        </x14:dataValidation>
        <x14:dataValidation type="list" allowBlank="1" showInputMessage="1" showErrorMessage="1" xr:uid="{9E48771F-CE9C-45CA-80A1-EE6319FE12DA}">
          <x14:formula1>
            <xm:f>Variables!$E$17:$E$22</xm:f>
          </x14:formula1>
          <xm:sqref>C6</xm:sqref>
        </x14:dataValidation>
        <x14:dataValidation type="list" allowBlank="1" showInputMessage="1" showErrorMessage="1" xr:uid="{1ECC4548-FF73-4C5B-B194-E3F1AFD0B3E4}">
          <x14:formula1>
            <xm:f>Variables!$B$22:$B$25</xm:f>
          </x14:formula1>
          <xm:sqref>E6</xm:sqref>
        </x14:dataValidation>
        <x14:dataValidation type="list" allowBlank="1" showInputMessage="1" showErrorMessage="1" xr:uid="{B513493F-6A32-4610-827C-FCE58647A0B6}">
          <x14:formula1>
            <xm:f>Variables!G$38:G$45</xm:f>
          </x14:formula1>
          <xm:sqref>X5</xm:sqref>
        </x14:dataValidation>
        <x14:dataValidation type="list" allowBlank="1" showInputMessage="1" showErrorMessage="1" xr:uid="{F0862F91-1DF0-423F-AC2F-6D23D20FDC48}">
          <x14:formula1>
            <xm:f>Variables!E$28:E$34</xm:f>
          </x14:formula1>
          <xm:sqref>AM16:AM115</xm:sqref>
        </x14:dataValidation>
        <x14:dataValidation type="list" allowBlank="1" showInputMessage="1" showErrorMessage="1" xr:uid="{CC953302-9508-4066-ACC7-09C0885437F4}">
          <x14:formula1>
            <xm:f>Variables!E$28:E$34</xm:f>
          </x14:formula1>
          <xm:sqref>AJ16:AJ115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E9314-99BD-457B-A7E9-13A9DFE5132C}">
  <sheetPr codeName="Sheet46">
    <tabColor rgb="FFFFC000"/>
  </sheetPr>
  <dimension ref="B1:AY174"/>
  <sheetViews>
    <sheetView showGridLines="0" workbookViewId="0">
      <pane xSplit="6" ySplit="15" topLeftCell="M111"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FLEETCARD</v>
      </c>
      <c r="U2" s="197" t="s">
        <v>718</v>
      </c>
      <c r="V2" s="183" t="str">
        <f>IF(X3="",UPPER(RIGHT(T2,1)&amp;V3&amp;MID(T2,2,1)&amp;V3&amp;MID(T2,5,1)&amp;LEFT(T2,1)&amp;C7),X3)&amp;".html"</f>
        <v>MXXXEE124.html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4402</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"Fleet Card Expenses Reimbursement Input, Edit, Confirm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124</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4513</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ByREFNO_124</v>
      </c>
      <c r="E118" s="7"/>
      <c r="S118" s="219" t="s">
        <v>747</v>
      </c>
      <c r="AV118" s="25" t="str">
        <f>+" CONSTRAINT ["&amp;D118&amp;"] PRIMARY KEY NONCLUSTERED "</f>
        <v xml:space="preserve"> CONSTRAINT [ByREFNO_124]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MXXXEE124</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4405</v>
      </c>
      <c r="T124" s="182" t="s">
        <v>4388</v>
      </c>
      <c r="U124" s="182" t="s">
        <v>4404</v>
      </c>
      <c r="V124" s="182" t="s">
        <v>2664</v>
      </c>
      <c r="W124" s="182" t="s">
        <v>4403</v>
      </c>
      <c r="X124" s="182" t="str">
        <f>"./"&amp;V2</f>
        <v>./MXXXEE124.html</v>
      </c>
      <c r="Y124" s="182" t="str">
        <f>+S120</f>
        <v>MXXXEE124</v>
      </c>
      <c r="Z124" s="218" t="s">
        <v>831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"Fleet Card Expenses Reimbursement Input, Edit, Confirm",</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disablePrompts="1" count="4">
    <dataValidation type="list" allowBlank="1" showInputMessage="1" showErrorMessage="1" sqref="AB16:AB115" xr:uid="{CAC47434-E003-43DB-B27A-0E62D432A0C3}">
      <formula1>aEditorType</formula1>
    </dataValidation>
    <dataValidation type="list" showInputMessage="1" showErrorMessage="1" sqref="V16:V115" xr:uid="{27AF0A9E-7F72-48F6-A1D0-ED3018373880}">
      <formula1>aFormat</formula1>
    </dataValidation>
    <dataValidation type="list" showInputMessage="1" showErrorMessage="1" sqref="U16:U115" xr:uid="{6BF14DDB-195F-441C-9A2C-18742DEB4DC8}">
      <formula1>aDataType</formula1>
    </dataValidation>
    <dataValidation type="list" showInputMessage="1" showErrorMessage="1" sqref="W16:X115 X2 V6:V7 AL11:AL12 T7 X6" xr:uid="{A112DCE0-FBB7-413F-8E42-497BC813C56E}">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9">
        <x14:dataValidation type="list" showInputMessage="1" showErrorMessage="1" xr:uid="{8F7E64C3-41C8-45C5-B9D2-38FFA2DC6458}">
          <x14:formula1>
            <xm:f>Variables!$G$17:$G$22</xm:f>
          </x14:formula1>
          <xm:sqref>T8:T10</xm:sqref>
        </x14:dataValidation>
        <x14:dataValidation type="list" allowBlank="1" showInputMessage="1" showErrorMessage="1" xr:uid="{D452C274-349A-44DB-B4DC-8FD2487B2A3B}">
          <x14:formula1>
            <xm:f>Variables!$G$12:$G$14</xm:f>
          </x14:formula1>
          <xm:sqref>AA16:AA115</xm:sqref>
        </x14:dataValidation>
        <x14:dataValidation type="list" allowBlank="1" showInputMessage="1" showErrorMessage="1" xr:uid="{C8090348-9EFD-4988-8CDB-744436084984}">
          <x14:formula1>
            <xm:f>Variables!$G$6:$G$8</xm:f>
          </x14:formula1>
          <xm:sqref>T5</xm:sqref>
        </x14:dataValidation>
        <x14:dataValidation type="list" allowBlank="1" showInputMessage="1" showErrorMessage="1" xr:uid="{C99CBD35-E56D-4709-B326-43EAE11F1D40}">
          <x14:formula1>
            <xm:f>Variables!$I$28:$I$35</xm:f>
          </x14:formula1>
          <xm:sqref>T6</xm:sqref>
        </x14:dataValidation>
        <x14:dataValidation type="list" allowBlank="1" showInputMessage="1" showErrorMessage="1" xr:uid="{5C82EEA5-F53B-4F9A-B5E2-B8145ABCA396}">
          <x14:formula1>
            <xm:f>Variables!$E$17:$E$22</xm:f>
          </x14:formula1>
          <xm:sqref>C6</xm:sqref>
        </x14:dataValidation>
        <x14:dataValidation type="list" allowBlank="1" showInputMessage="1" showErrorMessage="1" xr:uid="{55402D68-7AD6-4B38-B7E2-2FD2E9FB8046}">
          <x14:formula1>
            <xm:f>Variables!$B$22:$B$25</xm:f>
          </x14:formula1>
          <xm:sqref>E6</xm:sqref>
        </x14:dataValidation>
        <x14:dataValidation type="list" allowBlank="1" showInputMessage="1" showErrorMessage="1" xr:uid="{E03CB315-438F-4EC3-B3E9-30E936B685CE}">
          <x14:formula1>
            <xm:f>Variables!G$38:G$45</xm:f>
          </x14:formula1>
          <xm:sqref>X5</xm:sqref>
        </x14:dataValidation>
        <x14:dataValidation type="list" allowBlank="1" showInputMessage="1" showErrorMessage="1" xr:uid="{6508EB7C-304C-4D35-B63B-9D7CDDEE745D}">
          <x14:formula1>
            <xm:f>Variables!E$28:E$34</xm:f>
          </x14:formula1>
          <xm:sqref>AM16:AM115</xm:sqref>
        </x14:dataValidation>
        <x14:dataValidation type="list" allowBlank="1" showInputMessage="1" showErrorMessage="1" xr:uid="{A1FDA7B2-F686-4DD4-8A1D-DC909092AAA6}">
          <x14:formula1>
            <xm:f>Variables!E$28:E$34</xm:f>
          </x14:formula1>
          <xm:sqref>AJ16:AJ115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B7E92-6FC7-494B-9A6C-DC79A76E1DD4}">
  <sheetPr codeName="Sheet47">
    <tabColor rgb="FFFFC000"/>
  </sheetPr>
  <dimension ref="B1:AY174"/>
  <sheetViews>
    <sheetView showGridLines="0" workbookViewId="0">
      <pane xSplit="6" ySplit="15" topLeftCell="K114"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MEDICAL</v>
      </c>
      <c r="U2" s="197" t="s">
        <v>718</v>
      </c>
      <c r="V2" s="183" t="str">
        <f>IF(X3="",UPPER(RIGHT(T2,1)&amp;V3&amp;MID(T2,2,1)&amp;V3&amp;MID(T2,5,1)&amp;LEFT(T2,1)&amp;C7),X3)&amp;".html"</f>
        <v>MMXXEE124.html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4429</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"Medical Expenses Reimbursement Input, Edit, Confirm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124</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4514</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ByREFNO_124</v>
      </c>
      <c r="E118" s="7"/>
      <c r="S118" s="219" t="s">
        <v>747</v>
      </c>
      <c r="AV118" s="25" t="str">
        <f>+" CONSTRAINT ["&amp;D118&amp;"] PRIMARY KEY NONCLUSTERED "</f>
        <v xml:space="preserve"> CONSTRAINT [ByREFNO_124]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MMXXEE124</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4431</v>
      </c>
      <c r="T124" s="182" t="s">
        <v>4388</v>
      </c>
      <c r="U124" s="182" t="s">
        <v>4430</v>
      </c>
      <c r="V124" s="182" t="s">
        <v>3571</v>
      </c>
      <c r="W124" s="182" t="s">
        <v>4430</v>
      </c>
      <c r="X124" s="182" t="str">
        <f>"./"&amp;V2</f>
        <v>./MMXXEE124.html</v>
      </c>
      <c r="Y124" s="182" t="str">
        <f>+S120</f>
        <v>MMXXEE124</v>
      </c>
      <c r="Z124" s="218" t="s">
        <v>831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"Medical Expenses Reimbursement Input, Edit, Confirm",</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686CE485-2D01-404E-B4E1-B5793E21D8F1}">
      <formula1>aBoolean</formula1>
    </dataValidation>
    <dataValidation type="list" showInputMessage="1" showErrorMessage="1" sqref="U16:U115" xr:uid="{E6F8DA4A-4876-4C9A-B4C5-E3114898B79C}">
      <formula1>aDataType</formula1>
    </dataValidation>
    <dataValidation type="list" showInputMessage="1" showErrorMessage="1" sqref="V16:V115" xr:uid="{B51CD3F3-26D2-4B14-B755-C702E546758B}">
      <formula1>aFormat</formula1>
    </dataValidation>
    <dataValidation type="list" allowBlank="1" showInputMessage="1" showErrorMessage="1" sqref="AB16:AB115" xr:uid="{7B5F8FC1-90CE-4B7F-8DE1-6B4AD071A3DB}">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3373DEBA-F963-4ABA-92E8-165761958DD6}">
          <x14:formula1>
            <xm:f>Variables!$B$22:$B$25</xm:f>
          </x14:formula1>
          <xm:sqref>E6</xm:sqref>
        </x14:dataValidation>
        <x14:dataValidation type="list" allowBlank="1" showInputMessage="1" showErrorMessage="1" xr:uid="{75E509CE-0D09-4FB7-8C04-1FCA2FD18E29}">
          <x14:formula1>
            <xm:f>Variables!$E$17:$E$22</xm:f>
          </x14:formula1>
          <xm:sqref>C6</xm:sqref>
        </x14:dataValidation>
        <x14:dataValidation type="list" allowBlank="1" showInputMessage="1" showErrorMessage="1" xr:uid="{0BA65B17-7FFF-44B1-A866-E6B579F3A826}">
          <x14:formula1>
            <xm:f>Variables!$I$28:$I$35</xm:f>
          </x14:formula1>
          <xm:sqref>T6</xm:sqref>
        </x14:dataValidation>
        <x14:dataValidation type="list" allowBlank="1" showInputMessage="1" showErrorMessage="1" xr:uid="{63735B1C-D35A-4DEF-B7AB-0CDC96B7A87C}">
          <x14:formula1>
            <xm:f>Variables!$G$6:$G$8</xm:f>
          </x14:formula1>
          <xm:sqref>T5</xm:sqref>
        </x14:dataValidation>
        <x14:dataValidation type="list" allowBlank="1" showInputMessage="1" showErrorMessage="1" xr:uid="{96A94AC4-90DB-463B-BAB0-A4807A192A57}">
          <x14:formula1>
            <xm:f>Variables!$G$12:$G$14</xm:f>
          </x14:formula1>
          <xm:sqref>AA16:AA115</xm:sqref>
        </x14:dataValidation>
        <x14:dataValidation type="list" showInputMessage="1" showErrorMessage="1" xr:uid="{818E5BC2-5DD7-43B5-B0F9-4B6A7268A875}">
          <x14:formula1>
            <xm:f>Variables!$G$17:$G$22</xm:f>
          </x14:formula1>
          <xm:sqref>T8:T10</xm:sqref>
        </x14:dataValidation>
        <x14:dataValidation type="list" allowBlank="1" showInputMessage="1" showErrorMessage="1" xr:uid="{3EACED4F-1C2F-4742-99BB-8D9EDEA1610C}">
          <x14:formula1>
            <xm:f>Variables!E$28:E$34</xm:f>
          </x14:formula1>
          <xm:sqref>AJ16:AJ115</xm:sqref>
        </x14:dataValidation>
        <x14:dataValidation type="list" allowBlank="1" showInputMessage="1" showErrorMessage="1" xr:uid="{6B74578A-8386-4A1C-9BF5-7EF911D3CCE6}">
          <x14:formula1>
            <xm:f>Variables!E$28:E$34</xm:f>
          </x14:formula1>
          <xm:sqref>AM16:AM115</xm:sqref>
        </x14:dataValidation>
        <x14:dataValidation type="list" allowBlank="1" showInputMessage="1" showErrorMessage="1" xr:uid="{DAFD8073-FF7C-4393-9FBB-5E9F0914D4C5}">
          <x14:formula1>
            <xm:f>Variables!G$38:G$45</xm:f>
          </x14:formula1>
          <xm:sqref>X5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11281-CBF9-4F0E-8FD0-566FD797D5A6}">
  <sheetPr codeName="Sheet48">
    <tabColor rgb="FFFFC000"/>
  </sheetPr>
  <dimension ref="B1:AY174"/>
  <sheetViews>
    <sheetView showGridLines="0" workbookViewId="0">
      <pane xSplit="6" ySplit="15" topLeftCell="K114"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TRAVEL</v>
      </c>
      <c r="U2" s="197" t="s">
        <v>718</v>
      </c>
      <c r="V2" s="183" t="str">
        <f>IF(X3="",UPPER(RIGHT(T2,1)&amp;V3&amp;MID(T2,2,1)&amp;V3&amp;MID(T2,5,1)&amp;LEFT(T2,1)&amp;C7),X3)&amp;".html"</f>
        <v>MXXXEE12T.html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4439</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"Travel &amp; Entertain Expenses Reimbursement Input, Edit, Confirm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124</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4515</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ByREFNO_124</v>
      </c>
      <c r="E118" s="7"/>
      <c r="S118" s="219" t="s">
        <v>747</v>
      </c>
      <c r="AV118" s="25" t="str">
        <f>+" CONSTRAINT ["&amp;D118&amp;"] PRIMARY KEY NONCLUSTERED "</f>
        <v xml:space="preserve"> CONSTRAINT [ByREFNO_124]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MXXXEE12T</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4438</v>
      </c>
      <c r="T124" s="182" t="s">
        <v>4388</v>
      </c>
      <c r="U124" s="182" t="s">
        <v>4436</v>
      </c>
      <c r="V124" s="182" t="s">
        <v>3548</v>
      </c>
      <c r="W124" s="182" t="s">
        <v>4436</v>
      </c>
      <c r="X124" s="182" t="str">
        <f>"./"&amp;V2</f>
        <v>./MXXXEE12T.html</v>
      </c>
      <c r="Y124" s="182" t="str">
        <f>+S120</f>
        <v>MXXXEE12T</v>
      </c>
      <c r="Z124" s="218" t="s">
        <v>831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"Travel &amp; Entertain Expenses Reimbursement Input, Edit, Confirm",</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2D484673-9B22-4499-A53C-F76DA8D38B40}">
      <formula1>aEditorType</formula1>
    </dataValidation>
    <dataValidation type="list" showInputMessage="1" showErrorMessage="1" sqref="V16:V115" xr:uid="{13D9023D-0E6A-4489-B671-5B25C5A67E82}">
      <formula1>aFormat</formula1>
    </dataValidation>
    <dataValidation type="list" showInputMessage="1" showErrorMessage="1" sqref="U16:U115" xr:uid="{BFD04C20-C919-44B9-B011-38DD67F41F0D}">
      <formula1>aDataType</formula1>
    </dataValidation>
    <dataValidation type="list" showInputMessage="1" showErrorMessage="1" sqref="W16:X115 X2 V6:V7 AL11:AL12 T7 X6" xr:uid="{AB7F1446-9E6C-426B-89C5-83C67B826D74}">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C093698D-8A89-4782-9EF1-EA4E13C0271E}">
          <x14:formula1>
            <xm:f>Variables!$G$17:$G$22</xm:f>
          </x14:formula1>
          <xm:sqref>T8:T10</xm:sqref>
        </x14:dataValidation>
        <x14:dataValidation type="list" allowBlank="1" showInputMessage="1" showErrorMessage="1" xr:uid="{42573653-4FC1-4F65-948E-C93E873C6081}">
          <x14:formula1>
            <xm:f>Variables!$G$12:$G$14</xm:f>
          </x14:formula1>
          <xm:sqref>AA16:AA115</xm:sqref>
        </x14:dataValidation>
        <x14:dataValidation type="list" allowBlank="1" showInputMessage="1" showErrorMessage="1" xr:uid="{18A7178A-B227-4F2A-8325-EF3851B39384}">
          <x14:formula1>
            <xm:f>Variables!$G$6:$G$8</xm:f>
          </x14:formula1>
          <xm:sqref>T5</xm:sqref>
        </x14:dataValidation>
        <x14:dataValidation type="list" allowBlank="1" showInputMessage="1" showErrorMessage="1" xr:uid="{84EE0059-898D-479A-8CFC-5BA12456266C}">
          <x14:formula1>
            <xm:f>Variables!$I$28:$I$35</xm:f>
          </x14:formula1>
          <xm:sqref>T6</xm:sqref>
        </x14:dataValidation>
        <x14:dataValidation type="list" allowBlank="1" showInputMessage="1" showErrorMessage="1" xr:uid="{34C9781A-DB8A-4035-85F7-229BF7537822}">
          <x14:formula1>
            <xm:f>Variables!$E$17:$E$22</xm:f>
          </x14:formula1>
          <xm:sqref>C6</xm:sqref>
        </x14:dataValidation>
        <x14:dataValidation type="list" allowBlank="1" showInputMessage="1" showErrorMessage="1" xr:uid="{0413224C-98F8-44E5-AFEA-59BFD95CA7D9}">
          <x14:formula1>
            <xm:f>Variables!$B$22:$B$25</xm:f>
          </x14:formula1>
          <xm:sqref>E6</xm:sqref>
        </x14:dataValidation>
        <x14:dataValidation type="list" allowBlank="1" showInputMessage="1" showErrorMessage="1" xr:uid="{185AF7F3-E60B-4806-84DC-997C5C36B49D}">
          <x14:formula1>
            <xm:f>Variables!G$38:G$45</xm:f>
          </x14:formula1>
          <xm:sqref>X5</xm:sqref>
        </x14:dataValidation>
        <x14:dataValidation type="list" allowBlank="1" showInputMessage="1" showErrorMessage="1" xr:uid="{AAAA98C5-4A02-46FB-B542-E9DD69A8AE1A}">
          <x14:formula1>
            <xm:f>Variables!E$28:E$34</xm:f>
          </x14:formula1>
          <xm:sqref>AM16:AM115</xm:sqref>
        </x14:dataValidation>
        <x14:dataValidation type="list" allowBlank="1" showInputMessage="1" showErrorMessage="1" xr:uid="{FA90DBD0-67A3-493F-96CD-8744260874DE}">
          <x14:formula1>
            <xm:f>Variables!E$28:E$34</xm:f>
          </x14:formula1>
          <xm:sqref>AJ16:AJ115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BF835-D833-4CCF-B000-0D4C70BA4863}">
  <sheetPr codeName="Sheet49">
    <tabColor rgb="FFFFC000"/>
  </sheetPr>
  <dimension ref="B1:AY174"/>
  <sheetViews>
    <sheetView showGridLines="0" workbookViewId="0">
      <pane xSplit="6" ySplit="15" topLeftCell="M114" activePane="bottomRight" state="frozen"/>
      <selection pane="topRight" activeCell="G1" sqref="G1"/>
      <selection pane="bottomLeft" activeCell="A16" sqref="A16"/>
      <selection pane="bottomRight" activeCell="E8" sqref="E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OTHERS</v>
      </c>
      <c r="U2" s="197" t="s">
        <v>718</v>
      </c>
      <c r="V2" s="183" t="str">
        <f>IF(X3="",UPPER(RIGHT(T2,1)&amp;V3&amp;MID(T2,2,1)&amp;V3&amp;MID(T2,5,1)&amp;LEFT(T2,1)&amp;C7),X3)&amp;".html"</f>
        <v>MXXXEE12O.html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4442</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"Others Expenses Reimbursement Input, Edit, Confirm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124</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4516</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ByREFNO_124</v>
      </c>
      <c r="E118" s="7"/>
      <c r="S118" s="219" t="s">
        <v>747</v>
      </c>
      <c r="AV118" s="25" t="str">
        <f>+" CONSTRAINT ["&amp;D118&amp;"] PRIMARY KEY NONCLUSTERED "</f>
        <v xml:space="preserve"> CONSTRAINT [ByREFNO_124]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MXXXEE12O</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516" t="s">
        <v>310</v>
      </c>
      <c r="T123" s="516" t="s">
        <v>664</v>
      </c>
      <c r="U123" s="516" t="s">
        <v>363</v>
      </c>
      <c r="V123" s="516" t="s">
        <v>354</v>
      </c>
      <c r="W123" s="516" t="s">
        <v>663</v>
      </c>
      <c r="X123" s="516" t="s">
        <v>356</v>
      </c>
      <c r="Y123" s="516" t="s">
        <v>396</v>
      </c>
      <c r="Z123" s="516" t="s">
        <v>366</v>
      </c>
      <c r="AV123" s="25" t="str">
        <f t="shared" si="36"/>
        <v/>
      </c>
      <c r="AW123" s="26"/>
    </row>
    <row r="124" spans="2:51">
      <c r="B124" s="18" t="str">
        <f t="shared" si="37"/>
        <v/>
      </c>
      <c r="C124" s="9"/>
      <c r="D124" s="19" t="str">
        <f t="shared" si="35"/>
        <v/>
      </c>
      <c r="E124" s="9"/>
      <c r="G124" s="4"/>
      <c r="S124" s="182" t="s">
        <v>4440</v>
      </c>
      <c r="T124" s="182" t="s">
        <v>4388</v>
      </c>
      <c r="U124" s="182" t="s">
        <v>4441</v>
      </c>
      <c r="V124" s="182" t="s">
        <v>2870</v>
      </c>
      <c r="W124" s="182" t="s">
        <v>4441</v>
      </c>
      <c r="X124" s="182" t="str">
        <f>"./"&amp;V2</f>
        <v>./MXXXEE12O.html</v>
      </c>
      <c r="Y124" s="182" t="str">
        <f>+S120</f>
        <v>MXXXEE12O</v>
      </c>
      <c r="Z124" s="218" t="s">
        <v>4444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"Others Expenses Reimbursement Input, Edit, Confirm",</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FB5D2971-BDB9-4FD0-AD98-DEFC52FC1366}">
      <formula1>aBoolean</formula1>
    </dataValidation>
    <dataValidation type="list" showInputMessage="1" showErrorMessage="1" sqref="U16:U115" xr:uid="{33C1B6C7-40EC-4902-9C53-F3837D341B78}">
      <formula1>aDataType</formula1>
    </dataValidation>
    <dataValidation type="list" showInputMessage="1" showErrorMessage="1" sqref="V16:V115" xr:uid="{BB3915B1-2424-4C6A-B428-A70D83871406}">
      <formula1>aFormat</formula1>
    </dataValidation>
    <dataValidation type="list" allowBlank="1" showInputMessage="1" showErrorMessage="1" sqref="AB16:AB115" xr:uid="{7DF9928C-EB46-4996-9D0E-2B7A6D681D47}">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57C36550-489E-4144-A0CC-3DEB6C7EDC06}">
          <x14:formula1>
            <xm:f>Variables!$B$22:$B$25</xm:f>
          </x14:formula1>
          <xm:sqref>E6</xm:sqref>
        </x14:dataValidation>
        <x14:dataValidation type="list" allowBlank="1" showInputMessage="1" showErrorMessage="1" xr:uid="{A54D385F-BD8B-4E3E-9B94-585F916EF9B8}">
          <x14:formula1>
            <xm:f>Variables!$E$17:$E$22</xm:f>
          </x14:formula1>
          <xm:sqref>C6</xm:sqref>
        </x14:dataValidation>
        <x14:dataValidation type="list" allowBlank="1" showInputMessage="1" showErrorMessage="1" xr:uid="{5C15395A-94DD-40C1-9611-6077C3ACA5FC}">
          <x14:formula1>
            <xm:f>Variables!$I$28:$I$35</xm:f>
          </x14:formula1>
          <xm:sqref>T6</xm:sqref>
        </x14:dataValidation>
        <x14:dataValidation type="list" allowBlank="1" showInputMessage="1" showErrorMessage="1" xr:uid="{ACC7E19B-EDFF-4961-9910-49FA8B574E05}">
          <x14:formula1>
            <xm:f>Variables!$G$6:$G$8</xm:f>
          </x14:formula1>
          <xm:sqref>T5</xm:sqref>
        </x14:dataValidation>
        <x14:dataValidation type="list" allowBlank="1" showInputMessage="1" showErrorMessage="1" xr:uid="{44F0681C-B807-4ED9-8ED0-D9C7C86AE7FF}">
          <x14:formula1>
            <xm:f>Variables!$G$12:$G$14</xm:f>
          </x14:formula1>
          <xm:sqref>AA16:AA115</xm:sqref>
        </x14:dataValidation>
        <x14:dataValidation type="list" showInputMessage="1" showErrorMessage="1" xr:uid="{C8D4AEF1-ADE6-45A4-A9E5-982F0E6589EE}">
          <x14:formula1>
            <xm:f>Variables!$G$17:$G$22</xm:f>
          </x14:formula1>
          <xm:sqref>T8:T10</xm:sqref>
        </x14:dataValidation>
        <x14:dataValidation type="list" allowBlank="1" showInputMessage="1" showErrorMessage="1" xr:uid="{83BDF91E-35F1-48B7-9FDC-8A0F76A9484F}">
          <x14:formula1>
            <xm:f>Variables!E$28:E$34</xm:f>
          </x14:formula1>
          <xm:sqref>AJ16:AJ115</xm:sqref>
        </x14:dataValidation>
        <x14:dataValidation type="list" allowBlank="1" showInputMessage="1" showErrorMessage="1" xr:uid="{E1699CD9-9E4C-4DFF-9673-4FE5CD3E40EA}">
          <x14:formula1>
            <xm:f>Variables!E$28:E$34</xm:f>
          </x14:formula1>
          <xm:sqref>AM16:AM115</xm:sqref>
        </x14:dataValidation>
        <x14:dataValidation type="list" allowBlank="1" showInputMessage="1" showErrorMessage="1" xr:uid="{E51491C6-117E-4577-971C-5E9091DF3239}">
          <x14:formula1>
            <xm:f>Variables!G$38:G$45</xm:f>
          </x14:formula1>
          <xm:sqref>X5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C459A-8FF1-4B36-A502-FADB68098A0F}">
  <sheetPr codeName="Sheet50">
    <tabColor rgb="FFFFC000"/>
  </sheetPr>
  <dimension ref="B1:AY174"/>
  <sheetViews>
    <sheetView showGridLines="0" workbookViewId="0">
      <pane xSplit="6" ySplit="15" topLeftCell="M114"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HODAPP</v>
      </c>
      <c r="U2" s="197" t="s">
        <v>718</v>
      </c>
      <c r="V2" s="183" t="str">
        <f>IF(X3="",UPPER(RIGHT(T2,1)&amp;V3&amp;MID(T2,2,1)&amp;V3&amp;MID(T2,5,1)&amp;LEFT(T2,1)&amp;C7),X3)&amp;".html"</f>
        <v>MXXXEE200.html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4446</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"Head Of Department approval , Confirm or Cancel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200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4517</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ByREFNO_200</v>
      </c>
      <c r="E118" s="7"/>
      <c r="S118" s="219" t="s">
        <v>747</v>
      </c>
      <c r="AV118" s="25" t="str">
        <f>+" CONSTRAINT ["&amp;D118&amp;"] PRIMARY KEY NONCLUSTERED "</f>
        <v xml:space="preserve"> CONSTRAINT [ByREFNO_200]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MXXXEE200</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4448</v>
      </c>
      <c r="T124" s="182" t="s">
        <v>4447</v>
      </c>
      <c r="U124" s="182" t="s">
        <v>4477</v>
      </c>
      <c r="V124" s="182" t="s">
        <v>2779</v>
      </c>
      <c r="W124" s="182" t="s">
        <v>4477</v>
      </c>
      <c r="X124" s="182" t="str">
        <f>"./"&amp;V2</f>
        <v>./MXXXEE200.html</v>
      </c>
      <c r="Y124" s="182" t="str">
        <f>+S120</f>
        <v>MXXXEE200</v>
      </c>
      <c r="Z124" s="218" t="s">
        <v>4449</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"Head Of Department approval , Confirm or Cancel",</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C38712D0-7A59-43EE-9B93-E5685404AD7C}">
      <formula1>aEditorType</formula1>
    </dataValidation>
    <dataValidation type="list" showInputMessage="1" showErrorMessage="1" sqref="V16:V115" xr:uid="{3F8238D1-DD83-46AC-8B54-0430B7AEB014}">
      <formula1>aFormat</formula1>
    </dataValidation>
    <dataValidation type="list" showInputMessage="1" showErrorMessage="1" sqref="U16:U115" xr:uid="{897B6755-E572-4585-BFDB-E9A394102B3C}">
      <formula1>aDataType</formula1>
    </dataValidation>
    <dataValidation type="list" showInputMessage="1" showErrorMessage="1" sqref="W16:X115 X2 V6:V7 AL11:AL12 T7 X6" xr:uid="{B44CC357-6D6E-4ABC-BEF6-57ECEB5073DA}">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913DA85C-D64B-4A37-A5BD-C366ACD4A4E9}">
          <x14:formula1>
            <xm:f>Variables!$G$17:$G$22</xm:f>
          </x14:formula1>
          <xm:sqref>T8:T10</xm:sqref>
        </x14:dataValidation>
        <x14:dataValidation type="list" allowBlank="1" showInputMessage="1" showErrorMessage="1" xr:uid="{49DD26F8-7A18-4F15-B481-61056A5DAE72}">
          <x14:formula1>
            <xm:f>Variables!$G$12:$G$14</xm:f>
          </x14:formula1>
          <xm:sqref>AA16:AA115</xm:sqref>
        </x14:dataValidation>
        <x14:dataValidation type="list" allowBlank="1" showInputMessage="1" showErrorMessage="1" xr:uid="{2C4FFE96-2F92-4581-8048-6FA7874EEC51}">
          <x14:formula1>
            <xm:f>Variables!$G$6:$G$8</xm:f>
          </x14:formula1>
          <xm:sqref>T5</xm:sqref>
        </x14:dataValidation>
        <x14:dataValidation type="list" allowBlank="1" showInputMessage="1" showErrorMessage="1" xr:uid="{C46430F6-7149-41AB-91CC-E7D913C6BEEA}">
          <x14:formula1>
            <xm:f>Variables!$I$28:$I$35</xm:f>
          </x14:formula1>
          <xm:sqref>T6</xm:sqref>
        </x14:dataValidation>
        <x14:dataValidation type="list" allowBlank="1" showInputMessage="1" showErrorMessage="1" xr:uid="{C1EFBD2B-08EE-4B85-99D3-3A6D25F0F915}">
          <x14:formula1>
            <xm:f>Variables!$E$17:$E$22</xm:f>
          </x14:formula1>
          <xm:sqref>C6</xm:sqref>
        </x14:dataValidation>
        <x14:dataValidation type="list" allowBlank="1" showInputMessage="1" showErrorMessage="1" xr:uid="{450D8DA6-4A83-45F7-B208-F93BC0E4F532}">
          <x14:formula1>
            <xm:f>Variables!$B$22:$B$25</xm:f>
          </x14:formula1>
          <xm:sqref>E6</xm:sqref>
        </x14:dataValidation>
        <x14:dataValidation type="list" allowBlank="1" showInputMessage="1" showErrorMessage="1" xr:uid="{D2223F18-D82B-488D-856A-BE1E9B05B66F}">
          <x14:formula1>
            <xm:f>Variables!G$38:G$45</xm:f>
          </x14:formula1>
          <xm:sqref>X5</xm:sqref>
        </x14:dataValidation>
        <x14:dataValidation type="list" allowBlank="1" showInputMessage="1" showErrorMessage="1" xr:uid="{055D7197-69A5-4F9B-9905-1E6365D48B48}">
          <x14:formula1>
            <xm:f>Variables!E$28:E$34</xm:f>
          </x14:formula1>
          <xm:sqref>AM16:AM115</xm:sqref>
        </x14:dataValidation>
        <x14:dataValidation type="list" allowBlank="1" showInputMessage="1" showErrorMessage="1" xr:uid="{844C7FAB-38D8-4B28-8BBB-185D8B5DAFDB}">
          <x14:formula1>
            <xm:f>Variables!E$28:E$34</xm:f>
          </x14:formula1>
          <xm:sqref>AJ16:AJ115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87A0C-B436-4CFB-908C-029233A479C6}">
  <sheetPr codeName="Sheet51">
    <tabColor rgb="FFFFC000"/>
  </sheetPr>
  <dimension ref="B1:AY174"/>
  <sheetViews>
    <sheetView showGridLines="0" workbookViewId="0">
      <pane xSplit="6" ySplit="15" topLeftCell="M106" activePane="bottomRight" state="frozen"/>
      <selection pane="topRight" activeCell="G1" sqref="G1"/>
      <selection pane="bottomLeft" activeCell="A16" sqref="A16"/>
      <selection pane="bottomRight" activeCell="W124" sqref="W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HRAllTran</v>
      </c>
      <c r="U2" s="197" t="s">
        <v>718</v>
      </c>
      <c r="V2" s="183" t="str">
        <f>IF(X3="",UPPER(RIGHT(T2,1)&amp;V3&amp;MID(T2,2,1)&amp;V3&amp;MID(T2,5,1)&amp;LEFT(T2,1)&amp;C7),X3)&amp;".html"</f>
        <v>MHRXEE123.html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4523</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"View All Medical ER, and Pivot Table for HR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123</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4527</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ByREFNO_123</v>
      </c>
      <c r="E118" s="7"/>
      <c r="S118" s="219" t="s">
        <v>747</v>
      </c>
      <c r="AV118" s="25" t="str">
        <f>+" CONSTRAINT ["&amp;D118&amp;"] PRIMARY KEY NONCLUSTERED "</f>
        <v xml:space="preserve"> CONSTRAINT [ByREFNO_123]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MHRXEE123</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4522</v>
      </c>
      <c r="T124" s="182" t="s">
        <v>4447</v>
      </c>
      <c r="U124" s="182" t="s">
        <v>4524</v>
      </c>
      <c r="V124" s="182" t="s">
        <v>4525</v>
      </c>
      <c r="W124" s="182" t="s">
        <v>4524</v>
      </c>
      <c r="X124" s="182" t="str">
        <f>"./"&amp;V2</f>
        <v>./MHRXEE123.html</v>
      </c>
      <c r="Y124" s="182" t="str">
        <f>+S120</f>
        <v>MHRXEE123</v>
      </c>
      <c r="Z124" s="218" t="s">
        <v>4474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"View All Medical ER, and Pivot Table for HR",</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440030DA-4C17-45EC-A288-8C12335F90C7}">
      <formula1>aBoolean</formula1>
    </dataValidation>
    <dataValidation type="list" showInputMessage="1" showErrorMessage="1" sqref="U16:U115" xr:uid="{111F52C4-5FF6-405E-B723-17453F02EF85}">
      <formula1>aDataType</formula1>
    </dataValidation>
    <dataValidation type="list" showInputMessage="1" showErrorMessage="1" sqref="V16:V115" xr:uid="{C7ADC0C4-D44E-480F-B448-F7B131634E34}">
      <formula1>aFormat</formula1>
    </dataValidation>
    <dataValidation type="list" allowBlank="1" showInputMessage="1" showErrorMessage="1" sqref="AB16:AB115" xr:uid="{23011ABE-603A-4EA8-8823-B8A0CC86425E}">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1F361CB5-8B78-4CF2-A97D-8F1368C23FC6}">
          <x14:formula1>
            <xm:f>Variables!$B$22:$B$25</xm:f>
          </x14:formula1>
          <xm:sqref>E6</xm:sqref>
        </x14:dataValidation>
        <x14:dataValidation type="list" allowBlank="1" showInputMessage="1" showErrorMessage="1" xr:uid="{42E83149-E3A0-461D-A27F-D3EC43C392FC}">
          <x14:formula1>
            <xm:f>Variables!$E$17:$E$22</xm:f>
          </x14:formula1>
          <xm:sqref>C6</xm:sqref>
        </x14:dataValidation>
        <x14:dataValidation type="list" allowBlank="1" showInputMessage="1" showErrorMessage="1" xr:uid="{4EFF6797-BB06-4AC6-A083-14E32B9C5A14}">
          <x14:formula1>
            <xm:f>Variables!$I$28:$I$35</xm:f>
          </x14:formula1>
          <xm:sqref>T6</xm:sqref>
        </x14:dataValidation>
        <x14:dataValidation type="list" allowBlank="1" showInputMessage="1" showErrorMessage="1" xr:uid="{5FD3B6B0-3217-4CEE-9423-29C1A8638752}">
          <x14:formula1>
            <xm:f>Variables!$G$6:$G$8</xm:f>
          </x14:formula1>
          <xm:sqref>T5</xm:sqref>
        </x14:dataValidation>
        <x14:dataValidation type="list" allowBlank="1" showInputMessage="1" showErrorMessage="1" xr:uid="{555DDC7A-C7D2-41B5-8C4B-0CA360E539E7}">
          <x14:formula1>
            <xm:f>Variables!$G$12:$G$14</xm:f>
          </x14:formula1>
          <xm:sqref>AA16:AA115</xm:sqref>
        </x14:dataValidation>
        <x14:dataValidation type="list" showInputMessage="1" showErrorMessage="1" xr:uid="{28426F2C-8B4F-4A29-8D83-C81BD3EB1DFB}">
          <x14:formula1>
            <xm:f>Variables!$G$17:$G$22</xm:f>
          </x14:formula1>
          <xm:sqref>T8:T10</xm:sqref>
        </x14:dataValidation>
        <x14:dataValidation type="list" allowBlank="1" showInputMessage="1" showErrorMessage="1" xr:uid="{073DB983-B097-4459-8548-3CFC94BF41AE}">
          <x14:formula1>
            <xm:f>Variables!E$28:E$34</xm:f>
          </x14:formula1>
          <xm:sqref>AJ16:AJ115</xm:sqref>
        </x14:dataValidation>
        <x14:dataValidation type="list" allowBlank="1" showInputMessage="1" showErrorMessage="1" xr:uid="{F6FF8979-166C-4E5C-817F-42703AF02515}">
          <x14:formula1>
            <xm:f>Variables!E$28:E$34</xm:f>
          </x14:formula1>
          <xm:sqref>AM16:AM115</xm:sqref>
        </x14:dataValidation>
        <x14:dataValidation type="list" allowBlank="1" showInputMessage="1" showErrorMessage="1" xr:uid="{73D36FAE-6CE5-4A13-A9D2-E9107DEADE5F}">
          <x14:formula1>
            <xm:f>Variables!G$38:G$45</xm:f>
          </x14:formula1>
          <xm:sqref>X5</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0CB2F-E0BB-4AEA-8FA8-1671589F0FE8}">
  <sheetPr codeName="Sheet52">
    <tabColor rgb="FFFFC000"/>
  </sheetPr>
  <dimension ref="B1:AY174"/>
  <sheetViews>
    <sheetView showGridLines="0" workbookViewId="0">
      <pane xSplit="6" ySplit="15" topLeftCell="M10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HRApprove</v>
      </c>
      <c r="U2" s="197" t="s">
        <v>718</v>
      </c>
      <c r="V2" s="183" t="str">
        <f>IF(X3="",UPPER(RIGHT(T2,1)&amp;V3&amp;MID(T2,2,1)&amp;V3&amp;MID(T2,5,1)&amp;LEFT(T2,1)&amp;C7),X3)&amp;".html"</f>
        <v>MXXXEE300.html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4529</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"Approve, Adjust and Reject for Medical ER by HR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4528</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MXXXEE300</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4531</v>
      </c>
      <c r="T124" s="182" t="s">
        <v>4447</v>
      </c>
      <c r="U124" s="182" t="s">
        <v>4530</v>
      </c>
      <c r="V124" s="182" t="s">
        <v>4525</v>
      </c>
      <c r="W124" s="182" t="s">
        <v>4530</v>
      </c>
      <c r="X124" s="182" t="str">
        <f>"./"&amp;V2</f>
        <v>./MXXXEE300.html</v>
      </c>
      <c r="Y124" s="182" t="str">
        <f>+S120</f>
        <v>MXXXEE300</v>
      </c>
      <c r="Z124" s="218" t="s">
        <v>4474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"Approve, Adjust and Reject for Medical ER by HR",</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F72AEFA2-0A00-4F05-9196-81F3250B4431}">
      <formula1>aEditorType</formula1>
    </dataValidation>
    <dataValidation type="list" showInputMessage="1" showErrorMessage="1" sqref="V16:V115" xr:uid="{5E75EDEA-D76C-42E2-B057-24C88CAEDD1A}">
      <formula1>aFormat</formula1>
    </dataValidation>
    <dataValidation type="list" showInputMessage="1" showErrorMessage="1" sqref="U16:U115" xr:uid="{5C2297A0-2A9F-4A95-B978-50E640017862}">
      <formula1>aDataType</formula1>
    </dataValidation>
    <dataValidation type="list" showInputMessage="1" showErrorMessage="1" sqref="W16:X115 X2 V6:V7 AL11:AL12 T7 X6" xr:uid="{4A0534F2-79D6-4655-9DF6-9A94A70198BD}">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E1E7C092-AA93-49FA-B015-C557625430BC}">
          <x14:formula1>
            <xm:f>Variables!$G$17:$G$22</xm:f>
          </x14:formula1>
          <xm:sqref>T8:T10</xm:sqref>
        </x14:dataValidation>
        <x14:dataValidation type="list" allowBlank="1" showInputMessage="1" showErrorMessage="1" xr:uid="{60971C64-8719-4A09-B94B-0E0C2EBBD4DC}">
          <x14:formula1>
            <xm:f>Variables!$G$12:$G$14</xm:f>
          </x14:formula1>
          <xm:sqref>AA16:AA115</xm:sqref>
        </x14:dataValidation>
        <x14:dataValidation type="list" allowBlank="1" showInputMessage="1" showErrorMessage="1" xr:uid="{18DEAAA4-A7AC-4F46-BA59-F514BA9BC58B}">
          <x14:formula1>
            <xm:f>Variables!$G$6:$G$8</xm:f>
          </x14:formula1>
          <xm:sqref>T5</xm:sqref>
        </x14:dataValidation>
        <x14:dataValidation type="list" allowBlank="1" showInputMessage="1" showErrorMessage="1" xr:uid="{F07CD511-64D2-4E64-8813-62C28548E86F}">
          <x14:formula1>
            <xm:f>Variables!$I$28:$I$35</xm:f>
          </x14:formula1>
          <xm:sqref>T6</xm:sqref>
        </x14:dataValidation>
        <x14:dataValidation type="list" allowBlank="1" showInputMessage="1" showErrorMessage="1" xr:uid="{ADEDFFF2-5BA9-4D6E-8074-9A87AEFDD980}">
          <x14:formula1>
            <xm:f>Variables!$E$17:$E$22</xm:f>
          </x14:formula1>
          <xm:sqref>C6</xm:sqref>
        </x14:dataValidation>
        <x14:dataValidation type="list" allowBlank="1" showInputMessage="1" showErrorMessage="1" xr:uid="{964CA2A0-AA17-4478-8B4C-8919333C8A27}">
          <x14:formula1>
            <xm:f>Variables!$B$22:$B$25</xm:f>
          </x14:formula1>
          <xm:sqref>E6</xm:sqref>
        </x14:dataValidation>
        <x14:dataValidation type="list" allowBlank="1" showInputMessage="1" showErrorMessage="1" xr:uid="{5AD9E3C9-AA1F-4D66-AADE-CB3A1F675195}">
          <x14:formula1>
            <xm:f>Variables!G$38:G$45</xm:f>
          </x14:formula1>
          <xm:sqref>X5</xm:sqref>
        </x14:dataValidation>
        <x14:dataValidation type="list" allowBlank="1" showInputMessage="1" showErrorMessage="1" xr:uid="{1E5ACFE4-3DAD-4B6F-83ED-D0D0A4885212}">
          <x14:formula1>
            <xm:f>Variables!E$28:E$34</xm:f>
          </x14:formula1>
          <xm:sqref>AM16:AM115</xm:sqref>
        </x14:dataValidation>
        <x14:dataValidation type="list" allowBlank="1" showInputMessage="1" showErrorMessage="1" xr:uid="{4E7C7FD2-9969-4E23-B656-349CAF1BBCA1}">
          <x14:formula1>
            <xm:f>Variables!E$28:E$34</xm:f>
          </x14:formula1>
          <xm:sqref>AJ16:AJ115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6DD-648E-40D0-BAC3-93E23440EEBE}">
  <sheetPr codeName="Sheet53">
    <tabColor rgb="FFFFC000"/>
  </sheetPr>
  <dimension ref="B1:AY174"/>
  <sheetViews>
    <sheetView showGridLines="0" workbookViewId="0">
      <pane xSplit="6" ySplit="15" topLeftCell="M106" activePane="bottomRight" state="frozen"/>
      <selection pane="topRight" activeCell="G1" sqref="G1"/>
      <selection pane="bottomLeft" activeCell="A16" sqref="A16"/>
      <selection pane="bottomRight" activeCell="B1" sqref="B1"/>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FAAllTran</v>
      </c>
      <c r="U2" s="197" t="s">
        <v>718</v>
      </c>
      <c r="V2" s="183" t="str">
        <f>IF(X3="",UPPER(RIGHT(T2,1)&amp;V3&amp;MID(T2,2,1)&amp;V3&amp;MID(T2,5,1)&amp;LEFT(T2,1)&amp;C7),X3)&amp;".html"</f>
        <v>MXXALLFA.html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4532</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"View all Transaction for FA with Pivot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4537</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MXXALLFA</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4535</v>
      </c>
      <c r="T124" s="182" t="s">
        <v>4447</v>
      </c>
      <c r="U124" s="182" t="s">
        <v>4534</v>
      </c>
      <c r="V124" s="182" t="s">
        <v>2779</v>
      </c>
      <c r="W124" s="182" t="s">
        <v>4533</v>
      </c>
      <c r="X124" s="182" t="str">
        <f>"./"&amp;V2</f>
        <v>./MXXALLFA.html</v>
      </c>
      <c r="Y124" s="182" t="str">
        <f>+S120</f>
        <v>MXXALLFA</v>
      </c>
      <c r="Z124" s="218" t="s">
        <v>4466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"View all Transaction for FA with Pivot",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6D1B0BB0-BEF4-498A-B41C-CD90FC5F808F}">
      <formula1>aBoolean</formula1>
    </dataValidation>
    <dataValidation type="list" showInputMessage="1" showErrorMessage="1" sqref="U16:U115" xr:uid="{4EC1C992-61F3-4B3E-8342-16A104A785BA}">
      <formula1>aDataType</formula1>
    </dataValidation>
    <dataValidation type="list" showInputMessage="1" showErrorMessage="1" sqref="V16:V115" xr:uid="{2885A5E1-A4DB-4917-8CF5-A18941925F25}">
      <formula1>aFormat</formula1>
    </dataValidation>
    <dataValidation type="list" allowBlank="1" showInputMessage="1" showErrorMessage="1" sqref="AB16:AB115" xr:uid="{36023C8D-D38D-46D6-947B-E68E43B1AD44}">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D4684CCE-B357-49DC-AB7B-FE6D59692273}">
          <x14:formula1>
            <xm:f>Variables!$B$22:$B$25</xm:f>
          </x14:formula1>
          <xm:sqref>E6</xm:sqref>
        </x14:dataValidation>
        <x14:dataValidation type="list" allowBlank="1" showInputMessage="1" showErrorMessage="1" xr:uid="{66B2FED7-FD90-47E5-AD7D-6CDD1C9AC5EE}">
          <x14:formula1>
            <xm:f>Variables!$E$17:$E$22</xm:f>
          </x14:formula1>
          <xm:sqref>C6</xm:sqref>
        </x14:dataValidation>
        <x14:dataValidation type="list" allowBlank="1" showInputMessage="1" showErrorMessage="1" xr:uid="{EC26F669-B08C-4A6A-95D7-98D847D217C7}">
          <x14:formula1>
            <xm:f>Variables!$I$28:$I$35</xm:f>
          </x14:formula1>
          <xm:sqref>T6</xm:sqref>
        </x14:dataValidation>
        <x14:dataValidation type="list" allowBlank="1" showInputMessage="1" showErrorMessage="1" xr:uid="{17866ED8-C94E-4BE2-9BEE-76C2380BFCC2}">
          <x14:formula1>
            <xm:f>Variables!$G$6:$G$8</xm:f>
          </x14:formula1>
          <xm:sqref>T5</xm:sqref>
        </x14:dataValidation>
        <x14:dataValidation type="list" allowBlank="1" showInputMessage="1" showErrorMessage="1" xr:uid="{F17C514F-74E7-4800-9D54-4B9F703D0B18}">
          <x14:formula1>
            <xm:f>Variables!$G$12:$G$14</xm:f>
          </x14:formula1>
          <xm:sqref>AA16:AA115</xm:sqref>
        </x14:dataValidation>
        <x14:dataValidation type="list" showInputMessage="1" showErrorMessage="1" xr:uid="{1045A80E-5437-4673-9A48-237AB7B6F2CA}">
          <x14:formula1>
            <xm:f>Variables!$G$17:$G$22</xm:f>
          </x14:formula1>
          <xm:sqref>T8:T10</xm:sqref>
        </x14:dataValidation>
        <x14:dataValidation type="list" allowBlank="1" showInputMessage="1" showErrorMessage="1" xr:uid="{C0E916A3-8EAA-4564-9FBF-6B2999FEE42A}">
          <x14:formula1>
            <xm:f>Variables!E$28:E$34</xm:f>
          </x14:formula1>
          <xm:sqref>AJ16:AJ115</xm:sqref>
        </x14:dataValidation>
        <x14:dataValidation type="list" allowBlank="1" showInputMessage="1" showErrorMessage="1" xr:uid="{6A5B4639-1EC2-43F0-A432-8E288C404E09}">
          <x14:formula1>
            <xm:f>Variables!E$28:E$34</xm:f>
          </x14:formula1>
          <xm:sqref>AM16:AM115</xm:sqref>
        </x14:dataValidation>
        <x14:dataValidation type="list" allowBlank="1" showInputMessage="1" showErrorMessage="1" xr:uid="{48FB4B9A-DF02-43E3-BAE0-E711D9041512}">
          <x14:formula1>
            <xm:f>Variables!G$38:G$45</xm:f>
          </x14:formula1>
          <xm:sqref>X5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345A7-39F0-4976-8ED0-7C26A925EFA7}">
  <sheetPr codeName="Sheet54">
    <tabColor rgb="FFFFC000"/>
  </sheetPr>
  <dimension ref="B1:AY174"/>
  <sheetViews>
    <sheetView showGridLines="0" workbookViewId="0">
      <pane xSplit="6" ySplit="15" topLeftCell="O10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FAAdjust</v>
      </c>
      <c r="U2" s="197" t="s">
        <v>718</v>
      </c>
      <c r="V2" s="183" t="str">
        <f>IF(X3="",UPPER(RIGHT(T2,1)&amp;V3&amp;MID(T2,2,1)&amp;V3&amp;MID(T2,5,1)&amp;LEFT(T2,1)&amp;C7),X3)&amp;".html"</f>
        <v>MXXXEEFA.html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4539</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"FA Transactions Adjustment  &amp; Approve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4542</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MXXXEEFA</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4540</v>
      </c>
      <c r="T124" s="182" t="s">
        <v>4447</v>
      </c>
      <c r="U124" s="182" t="s">
        <v>4538</v>
      </c>
      <c r="V124" s="182" t="s">
        <v>2779</v>
      </c>
      <c r="W124" s="182" t="s">
        <v>4542</v>
      </c>
      <c r="X124" s="182" t="str">
        <f>"./"&amp;V2</f>
        <v>./MXXXEEFA.html</v>
      </c>
      <c r="Y124" s="182" t="str">
        <f>+S120</f>
        <v>MXXXEEFA</v>
      </c>
      <c r="Z124" s="218" t="s">
        <v>4464</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"FA Transactions Adjustment  &amp; Approve",</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AC6FF21D-2756-45D3-BD42-06FD5602717F}">
      <formula1>aEditorType</formula1>
    </dataValidation>
    <dataValidation type="list" showInputMessage="1" showErrorMessage="1" sqref="V16:V115" xr:uid="{EE8056BB-09F5-4C82-A2A6-6483D36A85E5}">
      <formula1>aFormat</formula1>
    </dataValidation>
    <dataValidation type="list" showInputMessage="1" showErrorMessage="1" sqref="U16:U115" xr:uid="{6DD3BFD5-353A-496B-A9FC-93CFAE339CE5}">
      <formula1>aDataType</formula1>
    </dataValidation>
    <dataValidation type="list" showInputMessage="1" showErrorMessage="1" sqref="W16:X115 X2 V6:V7 AL11:AL12 T7 X6" xr:uid="{1A6D4C6E-D75F-4CA6-A806-04B0EDACC723}">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B251235-6495-4E7A-973F-D111B2F862BA}">
          <x14:formula1>
            <xm:f>Variables!$G$17:$G$22</xm:f>
          </x14:formula1>
          <xm:sqref>T8:T10</xm:sqref>
        </x14:dataValidation>
        <x14:dataValidation type="list" allowBlank="1" showInputMessage="1" showErrorMessage="1" xr:uid="{559BD647-4244-4C7C-8562-5A65C88127EC}">
          <x14:formula1>
            <xm:f>Variables!$G$12:$G$14</xm:f>
          </x14:formula1>
          <xm:sqref>AA16:AA115</xm:sqref>
        </x14:dataValidation>
        <x14:dataValidation type="list" allowBlank="1" showInputMessage="1" showErrorMessage="1" xr:uid="{74947202-7473-4F2A-A7F2-04E79CCBA569}">
          <x14:formula1>
            <xm:f>Variables!$G$6:$G$8</xm:f>
          </x14:formula1>
          <xm:sqref>T5</xm:sqref>
        </x14:dataValidation>
        <x14:dataValidation type="list" allowBlank="1" showInputMessage="1" showErrorMessage="1" xr:uid="{293F363D-E74B-4EC0-BF5D-E39312EFFF9F}">
          <x14:formula1>
            <xm:f>Variables!$I$28:$I$35</xm:f>
          </x14:formula1>
          <xm:sqref>T6</xm:sqref>
        </x14:dataValidation>
        <x14:dataValidation type="list" allowBlank="1" showInputMessage="1" showErrorMessage="1" xr:uid="{50E5D9B9-3861-479B-A8BF-30361B2974AE}">
          <x14:formula1>
            <xm:f>Variables!$E$17:$E$22</xm:f>
          </x14:formula1>
          <xm:sqref>C6</xm:sqref>
        </x14:dataValidation>
        <x14:dataValidation type="list" allowBlank="1" showInputMessage="1" showErrorMessage="1" xr:uid="{480EDE65-5AE0-4755-AB73-5780B245B533}">
          <x14:formula1>
            <xm:f>Variables!$B$22:$B$25</xm:f>
          </x14:formula1>
          <xm:sqref>E6</xm:sqref>
        </x14:dataValidation>
        <x14:dataValidation type="list" allowBlank="1" showInputMessage="1" showErrorMessage="1" xr:uid="{4C7CB4D6-B9CE-4C16-9074-0F5E1355CFF3}">
          <x14:formula1>
            <xm:f>Variables!G$38:G$45</xm:f>
          </x14:formula1>
          <xm:sqref>X5</xm:sqref>
        </x14:dataValidation>
        <x14:dataValidation type="list" allowBlank="1" showInputMessage="1" showErrorMessage="1" xr:uid="{72CDBE0E-1F63-4DFA-9041-627D60190330}">
          <x14:formula1>
            <xm:f>Variables!E$28:E$34</xm:f>
          </x14:formula1>
          <xm:sqref>AM16:AM115</xm:sqref>
        </x14:dataValidation>
        <x14:dataValidation type="list" allowBlank="1" showInputMessage="1" showErrorMessage="1" xr:uid="{1F10FC86-B11C-4760-B52E-D564F8681F37}">
          <x14:formula1>
            <xm:f>Variables!E$28:E$34</xm:f>
          </x14:formula1>
          <xm:sqref>AJ16:AJ115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2B78-6A81-4BCC-9C84-1D71CAE941BC}">
  <sheetPr codeName="Sheet55">
    <tabColor rgb="FFFFC000"/>
  </sheetPr>
  <dimension ref="B1:AY174"/>
  <sheetViews>
    <sheetView showGridLines="0" workbookViewId="0">
      <pane xSplit="6" ySplit="15" topLeftCell="O106" activePane="bottomRight" state="frozen"/>
      <selection pane="topRight" activeCell="G1" sqref="G1"/>
      <selection pane="bottomLeft" activeCell="A16" sqref="A16"/>
      <selection pane="bottomRight" activeCell="B109" sqref="B109"/>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FAApprove</v>
      </c>
      <c r="U2" s="197" t="s">
        <v>718</v>
      </c>
      <c r="V2" s="183" t="str">
        <f>IF(X3="",UPPER(RIGHT(T2,1)&amp;V3&amp;MID(T2,2,1)&amp;V3&amp;MID(T2,5,1)&amp;LEFT(T2,1)&amp;C7),X3)&amp;".html"</f>
        <v>MXEDITFA.html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4544</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"FA Approve (Adjustment &amp; Approve)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4545</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MXEDITFA</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4540</v>
      </c>
      <c r="T124" s="182" t="s">
        <v>4447</v>
      </c>
      <c r="U124" s="182" t="s">
        <v>4543</v>
      </c>
      <c r="V124" s="182" t="s">
        <v>2779</v>
      </c>
      <c r="W124" s="182" t="s">
        <v>4545</v>
      </c>
      <c r="X124" s="182" t="str">
        <f>"./"&amp;V2</f>
        <v>./MXEDITFA.html</v>
      </c>
      <c r="Y124" s="182" t="str">
        <f>+S120</f>
        <v>MXEDITFA</v>
      </c>
      <c r="Z124" s="218" t="s">
        <v>4466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"FA Approve (Adjustment &amp; Approve)",</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88D95CDA-B004-4EBE-8023-D68F4C1A0DE5}">
      <formula1>aBoolean</formula1>
    </dataValidation>
    <dataValidation type="list" showInputMessage="1" showErrorMessage="1" sqref="U16:U115" xr:uid="{9DBA24E0-0D1E-4543-B5EC-4AF77C18CBD8}">
      <formula1>aDataType</formula1>
    </dataValidation>
    <dataValidation type="list" showInputMessage="1" showErrorMessage="1" sqref="V16:V115" xr:uid="{D0CC93D3-0EE5-44E0-935B-3217562E6930}">
      <formula1>aFormat</formula1>
    </dataValidation>
    <dataValidation type="list" allowBlank="1" showInputMessage="1" showErrorMessage="1" sqref="AB16:AB115" xr:uid="{A9DC6C6F-8A40-4A37-BE3F-EBBA841B3A13}">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6768D651-09F9-43AC-9974-22EBE486DBAE}">
          <x14:formula1>
            <xm:f>Variables!$B$22:$B$25</xm:f>
          </x14:formula1>
          <xm:sqref>E6</xm:sqref>
        </x14:dataValidation>
        <x14:dataValidation type="list" allowBlank="1" showInputMessage="1" showErrorMessage="1" xr:uid="{1A1121EB-FD63-46B9-8E17-345A015EC0FF}">
          <x14:formula1>
            <xm:f>Variables!$E$17:$E$22</xm:f>
          </x14:formula1>
          <xm:sqref>C6</xm:sqref>
        </x14:dataValidation>
        <x14:dataValidation type="list" allowBlank="1" showInputMessage="1" showErrorMessage="1" xr:uid="{66EFB30D-4A78-4CA2-8950-5895F64E008A}">
          <x14:formula1>
            <xm:f>Variables!$I$28:$I$35</xm:f>
          </x14:formula1>
          <xm:sqref>T6</xm:sqref>
        </x14:dataValidation>
        <x14:dataValidation type="list" allowBlank="1" showInputMessage="1" showErrorMessage="1" xr:uid="{5C403A29-416E-4D1A-83C4-497B775767F9}">
          <x14:formula1>
            <xm:f>Variables!$G$6:$G$8</xm:f>
          </x14:formula1>
          <xm:sqref>T5</xm:sqref>
        </x14:dataValidation>
        <x14:dataValidation type="list" allowBlank="1" showInputMessage="1" showErrorMessage="1" xr:uid="{9FE89788-C667-4FD0-A9E2-ECD1E8BBEB1F}">
          <x14:formula1>
            <xm:f>Variables!$G$12:$G$14</xm:f>
          </x14:formula1>
          <xm:sqref>AA16:AA115</xm:sqref>
        </x14:dataValidation>
        <x14:dataValidation type="list" showInputMessage="1" showErrorMessage="1" xr:uid="{19F93ADE-447A-4D2E-9F25-5FEE423E0908}">
          <x14:formula1>
            <xm:f>Variables!$G$17:$G$22</xm:f>
          </x14:formula1>
          <xm:sqref>T8:T10</xm:sqref>
        </x14:dataValidation>
        <x14:dataValidation type="list" allowBlank="1" showInputMessage="1" showErrorMessage="1" xr:uid="{0F1A5409-1479-40B7-9479-203BE50D4FE9}">
          <x14:formula1>
            <xm:f>Variables!E$28:E$34</xm:f>
          </x14:formula1>
          <xm:sqref>AJ16:AJ115</xm:sqref>
        </x14:dataValidation>
        <x14:dataValidation type="list" allowBlank="1" showInputMessage="1" showErrorMessage="1" xr:uid="{39223348-032B-40E1-BB53-2B5934ED638B}">
          <x14:formula1>
            <xm:f>Variables!E$28:E$34</xm:f>
          </x14:formula1>
          <xm:sqref>AM16:AM115</xm:sqref>
        </x14:dataValidation>
        <x14:dataValidation type="list" allowBlank="1" showInputMessage="1" showErrorMessage="1" xr:uid="{65D35784-A070-472B-A7E9-F525419CC9CD}">
          <x14:formula1>
            <xm:f>Variables!G$38:G$45</xm:f>
          </x14:formula1>
          <xm:sqref>X5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D9870-00B0-4AF5-A62E-6DFB8743D1C3}">
  <sheetPr codeName="Sheet56">
    <tabColor rgb="FFFFC000"/>
  </sheetPr>
  <dimension ref="B1:AY174"/>
  <sheetViews>
    <sheetView showGridLines="0" workbookViewId="0">
      <pane xSplit="6" ySplit="15" topLeftCell="O10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BatchPayment</v>
      </c>
      <c r="U2" s="197" t="s">
        <v>718</v>
      </c>
      <c r="V2" s="183" t="str">
        <f>IF(X3="",UPPER(RIGHT(T2,1)&amp;V3&amp;MID(T2,2,1)&amp;V3&amp;MID(T2,5,1)&amp;LEFT(T2,1)&amp;C7),X3)&amp;".html"</f>
        <v>MXXALLFB.html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4549</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"Batch Payment , Grouping , combine and  Gen Batch No, Export to Excel for payment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4546</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MXXALLFB</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4548</v>
      </c>
      <c r="T124" s="182" t="s">
        <v>4447</v>
      </c>
      <c r="U124" s="182" t="s">
        <v>4547</v>
      </c>
      <c r="V124" s="182" t="s">
        <v>2779</v>
      </c>
      <c r="W124" s="182" t="s">
        <v>4547</v>
      </c>
      <c r="X124" s="182" t="str">
        <f>"./"&amp;V2</f>
        <v>./MXXALLFB.html</v>
      </c>
      <c r="Y124" s="182" t="str">
        <f>+S120</f>
        <v>MXXALLFB</v>
      </c>
      <c r="Z124" s="218" t="s">
        <v>4466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"Batch Payment , Grouping , combine and  Gen Batch No, Export to Excel for payment",</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F42D891D-F132-4F5F-8DE7-ED7D1F60909D}">
      <formula1>aEditorType</formula1>
    </dataValidation>
    <dataValidation type="list" showInputMessage="1" showErrorMessage="1" sqref="V16:V115" xr:uid="{F18BE03A-631D-401D-9BD1-B0F6F4128673}">
      <formula1>aFormat</formula1>
    </dataValidation>
    <dataValidation type="list" showInputMessage="1" showErrorMessage="1" sqref="U16:U115" xr:uid="{168B814E-5CBB-447C-A100-6CD5CF6DC5C2}">
      <formula1>aDataType</formula1>
    </dataValidation>
    <dataValidation type="list" showInputMessage="1" showErrorMessage="1" sqref="W16:X115 X2 V6:V7 AL11:AL12 T7 X6" xr:uid="{F82095C8-2185-460C-A8A9-FD04626614B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8C52699-AEA4-448C-B067-976CA28026C4}">
          <x14:formula1>
            <xm:f>Variables!$G$17:$G$22</xm:f>
          </x14:formula1>
          <xm:sqref>T8:T10</xm:sqref>
        </x14:dataValidation>
        <x14:dataValidation type="list" allowBlank="1" showInputMessage="1" showErrorMessage="1" xr:uid="{27B6E0AB-64E7-48E1-9A9E-15BE4EC464F5}">
          <x14:formula1>
            <xm:f>Variables!$G$12:$G$14</xm:f>
          </x14:formula1>
          <xm:sqref>AA16:AA115</xm:sqref>
        </x14:dataValidation>
        <x14:dataValidation type="list" allowBlank="1" showInputMessage="1" showErrorMessage="1" xr:uid="{3DC7B31D-73F6-4F44-BBE6-BD5933E3137C}">
          <x14:formula1>
            <xm:f>Variables!$G$6:$G$8</xm:f>
          </x14:formula1>
          <xm:sqref>T5</xm:sqref>
        </x14:dataValidation>
        <x14:dataValidation type="list" allowBlank="1" showInputMessage="1" showErrorMessage="1" xr:uid="{0B568730-B7A5-4A8C-9924-CFFA313AB31D}">
          <x14:formula1>
            <xm:f>Variables!$I$28:$I$35</xm:f>
          </x14:formula1>
          <xm:sqref>T6</xm:sqref>
        </x14:dataValidation>
        <x14:dataValidation type="list" allowBlank="1" showInputMessage="1" showErrorMessage="1" xr:uid="{41252A7B-FA9F-4DF7-BBAD-16D67DF91966}">
          <x14:formula1>
            <xm:f>Variables!$E$17:$E$22</xm:f>
          </x14:formula1>
          <xm:sqref>C6</xm:sqref>
        </x14:dataValidation>
        <x14:dataValidation type="list" allowBlank="1" showInputMessage="1" showErrorMessage="1" xr:uid="{6C627597-B8EE-4B01-B818-A672B17F11CA}">
          <x14:formula1>
            <xm:f>Variables!$B$22:$B$25</xm:f>
          </x14:formula1>
          <xm:sqref>E6</xm:sqref>
        </x14:dataValidation>
        <x14:dataValidation type="list" allowBlank="1" showInputMessage="1" showErrorMessage="1" xr:uid="{DC90EDFC-0530-4CB2-A844-9D34FFC1C602}">
          <x14:formula1>
            <xm:f>Variables!G$38:G$45</xm:f>
          </x14:formula1>
          <xm:sqref>X5</xm:sqref>
        </x14:dataValidation>
        <x14:dataValidation type="list" allowBlank="1" showInputMessage="1" showErrorMessage="1" xr:uid="{4CB48233-3476-40C0-A73F-B123B764D82E}">
          <x14:formula1>
            <xm:f>Variables!E$28:E$34</xm:f>
          </x14:formula1>
          <xm:sqref>AM16:AM115</xm:sqref>
        </x14:dataValidation>
        <x14:dataValidation type="list" allowBlank="1" showInputMessage="1" showErrorMessage="1" xr:uid="{7EE0BCCB-79E0-4040-98AE-78DF1A65278E}">
          <x14:formula1>
            <xm:f>Variables!E$28:E$34</xm:f>
          </x14:formula1>
          <xm:sqref>AJ16:AJ115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E962-8F5C-4EAE-A5A1-45159FF66502}">
  <sheetPr codeName="Sheet57">
    <tabColor rgb="FFFFC000"/>
  </sheetPr>
  <dimension ref="B1:AY174"/>
  <sheetViews>
    <sheetView showGridLines="0" workbookViewId="0">
      <pane xSplit="6" ySplit="15" topLeftCell="O106" activePane="bottomRight" state="frozen"/>
      <selection pane="topRight" activeCell="G1" sqref="G1"/>
      <selection pane="bottomLeft" activeCell="A16" sqref="A16"/>
      <selection pane="bottomRight" activeCell="Z124" sqref="Z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TAccount</v>
      </c>
      <c r="U2" s="197" t="s">
        <v>718</v>
      </c>
      <c r="V2" s="183" t="str">
        <f>IF(X3="",UPPER(RIGHT(T2,1)&amp;V3&amp;MID(T2,2,1)&amp;V3&amp;MID(T2,5,1)&amp;LEFT(T2,1)&amp;C7),X3)&amp;".html"</f>
        <v>MXPPMER.html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4552</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"T-Account for PPM (Check for Export to PPM)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4554</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MXPPMER</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4551</v>
      </c>
      <c r="T124" s="182" t="s">
        <v>4447</v>
      </c>
      <c r="U124" s="182" t="s">
        <v>4553</v>
      </c>
      <c r="V124" s="182" t="s">
        <v>3715</v>
      </c>
      <c r="W124" s="182" t="s">
        <v>4553</v>
      </c>
      <c r="X124" s="182" t="str">
        <f>"./"&amp;V2</f>
        <v>./MXPPMER.html</v>
      </c>
      <c r="Y124" s="182" t="str">
        <f>+S120</f>
        <v>MXPPMER</v>
      </c>
      <c r="Z124" s="218" t="s">
        <v>4561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"T-Account for PPM (Check for Export to PPM)",</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FC8DD06A-1061-4EF6-93E9-3934D9B5A609}">
      <formula1>aBoolean</formula1>
    </dataValidation>
    <dataValidation type="list" showInputMessage="1" showErrorMessage="1" sqref="U16:U115" xr:uid="{8B64B69B-CA36-442A-9C67-B344A3601D67}">
      <formula1>aDataType</formula1>
    </dataValidation>
    <dataValidation type="list" showInputMessage="1" showErrorMessage="1" sqref="V16:V115" xr:uid="{85A27EDE-E346-458C-9050-02025297BBC7}">
      <formula1>aFormat</formula1>
    </dataValidation>
    <dataValidation type="list" allowBlank="1" showInputMessage="1" showErrorMessage="1" sqref="AB16:AB115" xr:uid="{7498249A-31D6-49FB-90FA-CFF4037972A8}">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E81847DE-9790-4EC5-B5F9-BA27B1C38B36}">
          <x14:formula1>
            <xm:f>Variables!$B$22:$B$25</xm:f>
          </x14:formula1>
          <xm:sqref>E6</xm:sqref>
        </x14:dataValidation>
        <x14:dataValidation type="list" allowBlank="1" showInputMessage="1" showErrorMessage="1" xr:uid="{83E70CD1-779F-4B09-9926-A2FD0F243EDF}">
          <x14:formula1>
            <xm:f>Variables!$E$17:$E$22</xm:f>
          </x14:formula1>
          <xm:sqref>C6</xm:sqref>
        </x14:dataValidation>
        <x14:dataValidation type="list" allowBlank="1" showInputMessage="1" showErrorMessage="1" xr:uid="{CE343752-96F6-4F8F-B96B-EF80836DBF44}">
          <x14:formula1>
            <xm:f>Variables!$I$28:$I$35</xm:f>
          </x14:formula1>
          <xm:sqref>T6</xm:sqref>
        </x14:dataValidation>
        <x14:dataValidation type="list" allowBlank="1" showInputMessage="1" showErrorMessage="1" xr:uid="{319D71D9-608B-4D88-B8A4-DF9F43106863}">
          <x14:formula1>
            <xm:f>Variables!$G$6:$G$8</xm:f>
          </x14:formula1>
          <xm:sqref>T5</xm:sqref>
        </x14:dataValidation>
        <x14:dataValidation type="list" allowBlank="1" showInputMessage="1" showErrorMessage="1" xr:uid="{0AB09D56-6BE5-4D5F-BA40-D7E38A20462E}">
          <x14:formula1>
            <xm:f>Variables!$G$12:$G$14</xm:f>
          </x14:formula1>
          <xm:sqref>AA16:AA115</xm:sqref>
        </x14:dataValidation>
        <x14:dataValidation type="list" showInputMessage="1" showErrorMessage="1" xr:uid="{57CFAB13-E111-4960-AADB-A824F6C135D0}">
          <x14:formula1>
            <xm:f>Variables!$G$17:$G$22</xm:f>
          </x14:formula1>
          <xm:sqref>T8:T10</xm:sqref>
        </x14:dataValidation>
        <x14:dataValidation type="list" allowBlank="1" showInputMessage="1" showErrorMessage="1" xr:uid="{9BDE02E9-532A-4925-A1F1-8D7176A49A24}">
          <x14:formula1>
            <xm:f>Variables!E$28:E$34</xm:f>
          </x14:formula1>
          <xm:sqref>AJ16:AJ115</xm:sqref>
        </x14:dataValidation>
        <x14:dataValidation type="list" allowBlank="1" showInputMessage="1" showErrorMessage="1" xr:uid="{B854BA02-CD41-4DDD-95B3-3CDF4CF1F3BC}">
          <x14:formula1>
            <xm:f>Variables!E$28:E$34</xm:f>
          </x14:formula1>
          <xm:sqref>AM16:AM115</xm:sqref>
        </x14:dataValidation>
        <x14:dataValidation type="list" allowBlank="1" showInputMessage="1" showErrorMessage="1" xr:uid="{82D569C6-5EB0-4538-80B3-5C195A1217A9}">
          <x14:formula1>
            <xm:f>Variables!G$38:G$45</xm:f>
          </x14:formula1>
          <xm:sqref>X5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98FA1-6B07-4400-873A-CF87C4458F50}">
  <sheetPr codeName="Sheet58">
    <tabColor rgb="FFFFC000"/>
  </sheetPr>
  <dimension ref="B1:AY174"/>
  <sheetViews>
    <sheetView showGridLines="0" workbookViewId="0">
      <pane xSplit="6" ySplit="15" topLeftCell="O106" activePane="bottomRight" state="frozen"/>
      <selection pane="topRight" activeCell="G1" sqref="G1"/>
      <selection pane="bottomLeft" activeCell="A16" sqref="A16"/>
      <selection pane="bottomRight" activeCell="S123" sqref="S123:Z123"/>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ALLERTransaction</v>
      </c>
      <c r="U2" s="197" t="s">
        <v>718</v>
      </c>
      <c r="V2" s="183" t="str">
        <f>IF(X3="",UPPER(RIGHT(T2,1)&amp;V3&amp;MID(T2,2,1)&amp;V3&amp;MID(T2,5,1)&amp;LEFT(T2,1)&amp;C7),X3)&amp;".html"</f>
        <v>MXXXEE200A.html</v>
      </c>
      <c r="W2" s="197" t="s">
        <v>791</v>
      </c>
      <c r="X2" s="188" t="s">
        <v>345</v>
      </c>
      <c r="AV2" s="25" t="str">
        <f>+"USE "&amp;TRIM(C5)</f>
        <v>USE ExtraOnLine</v>
      </c>
      <c r="AW2" s="25"/>
    </row>
    <row r="3" spans="2:51">
      <c r="B3" s="189" t="s">
        <v>452</v>
      </c>
      <c r="C3" s="83" t="str">
        <f>+DBTableList!G5</f>
        <v>http://wikran-w10:8081</v>
      </c>
      <c r="D3" s="190" t="s">
        <v>701</v>
      </c>
      <c r="E3" s="4" t="str">
        <f>+DBTableList!$G$4</f>
        <v>XOL</v>
      </c>
      <c r="I3" s="171"/>
      <c r="J3" s="171"/>
      <c r="U3" s="196" t="s">
        <v>721</v>
      </c>
      <c r="V3" s="183" t="str">
        <f>IF(ISERROR(FIND("EntryBy",C11)),"","X")</f>
        <v>X</v>
      </c>
      <c r="W3" s="518" t="s">
        <v>4390</v>
      </c>
      <c r="X3" s="183" t="s">
        <v>4556</v>
      </c>
      <c r="AV3" s="25" t="s">
        <v>0</v>
      </c>
      <c r="AW3" s="25"/>
    </row>
    <row r="4" spans="2:51">
      <c r="B4" s="190" t="s">
        <v>708</v>
      </c>
      <c r="C4" s="170" t="str">
        <f ca="1">+DBTableList!G6</f>
        <v>pythonLT</v>
      </c>
      <c r="D4" s="192" t="s">
        <v>372</v>
      </c>
      <c r="E4" s="62" t="s">
        <v>367</v>
      </c>
      <c r="S4" s="198" t="s">
        <v>716</v>
      </c>
      <c r="AV4" s="26" t="s">
        <v>1</v>
      </c>
      <c r="AW4" s="25"/>
    </row>
    <row r="5" spans="2:51">
      <c r="B5" s="191" t="s">
        <v>19</v>
      </c>
      <c r="C5" s="82" t="s">
        <v>1199</v>
      </c>
      <c r="D5" s="190" t="s">
        <v>368</v>
      </c>
      <c r="E5" s="4" t="str">
        <f>+DBTableList!$G$4</f>
        <v>XOL</v>
      </c>
      <c r="S5" s="184" t="s">
        <v>717</v>
      </c>
      <c r="T5" s="187" t="s">
        <v>444</v>
      </c>
      <c r="U5" s="186" t="s">
        <v>343</v>
      </c>
      <c r="V5" s="183" t="str">
        <f>CHAR(34)&amp;E8&amp;" Info"&amp;CHAR(34)</f>
        <v>"View All Expenses Reimbursement Transactions Info"</v>
      </c>
      <c r="W5" s="185" t="s">
        <v>1096</v>
      </c>
      <c r="X5" s="183" t="s">
        <v>1098</v>
      </c>
      <c r="AV5" s="26" t="s">
        <v>1</v>
      </c>
      <c r="AW5" s="25"/>
    </row>
    <row r="6" spans="2:51">
      <c r="B6" s="192" t="s">
        <v>10</v>
      </c>
      <c r="C6" s="4" t="s">
        <v>707</v>
      </c>
      <c r="D6" s="191" t="s">
        <v>388</v>
      </c>
      <c r="E6" s="4" t="s">
        <v>2204</v>
      </c>
      <c r="S6" s="185" t="s">
        <v>430</v>
      </c>
      <c r="T6" s="188" t="s">
        <v>422</v>
      </c>
      <c r="U6" s="185" t="s">
        <v>423</v>
      </c>
      <c r="V6" s="188" t="s">
        <v>334</v>
      </c>
      <c r="W6" s="185" t="s">
        <v>1094</v>
      </c>
      <c r="X6" s="188" t="s">
        <v>334</v>
      </c>
      <c r="AV6" s="25" t="s">
        <v>2</v>
      </c>
      <c r="AW6" s="25"/>
    </row>
    <row r="7" spans="2:51">
      <c r="B7" s="191" t="s">
        <v>311</v>
      </c>
      <c r="C7" s="15">
        <v>300</v>
      </c>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1111</v>
      </c>
      <c r="D8" s="167" t="s">
        <v>702</v>
      </c>
      <c r="E8" s="15" t="s">
        <v>4555</v>
      </c>
      <c r="S8" s="185" t="s">
        <v>425</v>
      </c>
      <c r="T8" s="188" t="s">
        <v>345</v>
      </c>
      <c r="U8" s="185" t="s">
        <v>346</v>
      </c>
      <c r="V8" s="188">
        <v>1000</v>
      </c>
      <c r="W8" s="185"/>
      <c r="X8" s="183"/>
      <c r="AV8" s="26" t="s">
        <v>1</v>
      </c>
      <c r="AW8" s="25"/>
    </row>
    <row r="9" spans="2:51">
      <c r="B9" s="192" t="s">
        <v>369</v>
      </c>
      <c r="C9" s="83" t="str">
        <f>VLOOKUP(E6,Variables!$B$22:$C$25,2,FALSE)</f>
        <v>9367094B-79DD-4467-BE4A-A882615C986C</v>
      </c>
      <c r="D9" s="85"/>
      <c r="E9" s="84"/>
      <c r="S9" s="185" t="s">
        <v>426</v>
      </c>
      <c r="T9" s="188" t="s">
        <v>947</v>
      </c>
      <c r="U9" s="185" t="s">
        <v>344</v>
      </c>
      <c r="V9" s="188">
        <v>525</v>
      </c>
      <c r="W9" s="185"/>
      <c r="X9" s="183"/>
      <c r="AV9" s="25" t="s">
        <v>3</v>
      </c>
      <c r="AW9" s="25"/>
    </row>
    <row r="10" spans="2:51">
      <c r="B10" s="169" t="str">
        <f>HYPERLINK("[http://wikran-w10:8080/Gentoken.html]","TBTOKEN")</f>
        <v>TBTOKEN</v>
      </c>
      <c r="C10" s="83" t="s">
        <v>1126</v>
      </c>
      <c r="D10" s="85"/>
      <c r="E10" s="84"/>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http://wikran-w10:8081/pythonLT/A75FCC75-8FB6-4460-B3F6-7070B4437930/144922b5-12d6-45c7-9667-95b687d9a8d9/all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93</v>
      </c>
      <c r="D14" s="3" t="s">
        <v>412</v>
      </c>
      <c r="E14" s="3">
        <f>+C14+15</f>
        <v>108</v>
      </c>
      <c r="G14" s="14" t="s">
        <v>22</v>
      </c>
      <c r="H14" s="107">
        <f>IF(IFERROR(FIND("varchar",E22),0)&gt;0,IF(D22&gt;8000,"max",D22),"")</f>
        <v>12</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[dbo].[EXPREIM](</v>
      </c>
      <c r="AW15" s="25"/>
      <c r="AY15" s="102" t="str">
        <f>+"CREATE TABLE "&amp;TRIM(C8)&amp;" ("</f>
        <v>CREATE TABLE EXPREIM (</v>
      </c>
    </row>
    <row r="16" spans="2:51" ht="12.75">
      <c r="B16" s="18">
        <f>IF(C16=0,"",1)</f>
        <v>1</v>
      </c>
      <c r="C16" s="4" t="s">
        <v>1113</v>
      </c>
      <c r="D16" s="4">
        <v>30</v>
      </c>
      <c r="E16" s="4" t="s">
        <v>11</v>
      </c>
      <c r="G16" s="4" t="str">
        <f t="shared" ref="G16:G32" si="0">SUBSTITUTE(SUBSTITUTE(SUBSTITUTE(SUBSTITUTE(SUBSTITUTE(SUBSTITUTE(SUBSTITUTE(SUBSTITUTE(SUBSTITUTE(C16," ",""),".",""),"#","No"),"%",""),"(",""),"*",""),"-",""),"/",""),")","")</f>
        <v>REFNO</v>
      </c>
      <c r="H16" s="97">
        <f t="shared" ref="H16:H21" si="1">IF(IFERROR(FIND("varchar",E16),0)&gt;0,IF(D16&gt;8000,"max",D16),"")</f>
        <v>30</v>
      </c>
      <c r="I16" s="4" t="str">
        <f t="shared" ref="I16:I45" si="2">IF(E16=0,"",+E16)</f>
        <v>varchar</v>
      </c>
      <c r="J16" s="4" t="str">
        <f t="shared" ref="J16:J45" si="3">IF(C16=0,"",(IF(ISERROR(VLOOKUP(G16,$D$120:$D$127,1,FALSE)),""," NOT")&amp;" NULL"))</f>
        <v xml:space="preserve"> NOT NULL</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asc</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REFNO,</v>
      </c>
      <c r="AV16" s="25" t="str">
        <f t="shared" ref="AV16:AV35" si="8">IF(G16="","",+"          ["&amp;TRIM(G16)&amp;"] ["&amp;TRIM(I16)&amp;"]"&amp;IF(H16="","","("&amp;H16&amp;")")&amp;" "&amp;TRIM(J16)&amp;IF(G17="","",","))</f>
        <v xml:space="preserve">          [REFNO] [varchar](30) NOT NULL,</v>
      </c>
      <c r="AW16" s="25"/>
      <c r="AY16" s="102" t="str">
        <f t="shared" ref="AY16:AY79" si="9">IF(G16="",IF(OR(AY15=");",AY15=""),"",");"),+"          "&amp;TRIM(G16)&amp;" "&amp;UPPER(TRIM(I16))&amp;IF(H16="",""," ("&amp;H16&amp;")")&amp;" "&amp;IF(TRIM(J16)="NOT NULL","PRIMARY KEY UNIQUE NOT NULL",TRIM(J16))&amp;IF(G17="","",","))</f>
        <v xml:space="preserve">          REFNO VARCHAR (30) PRIMARY KEY UNIQUE NOT NULL,</v>
      </c>
    </row>
    <row r="17" spans="2:51" ht="12.75">
      <c r="B17" s="18">
        <f>IF(C17=0,"",+B16+1)</f>
        <v>2</v>
      </c>
      <c r="C17" s="4" t="s">
        <v>310</v>
      </c>
      <c r="D17" s="4"/>
      <c r="E17" s="4" t="s">
        <v>1086</v>
      </c>
      <c r="G17" s="4" t="str">
        <f t="shared" si="0"/>
        <v>ID</v>
      </c>
      <c r="H17" s="97" t="str">
        <f t="shared" si="1"/>
        <v/>
      </c>
      <c r="I17" s="4" t="str">
        <f t="shared" si="2"/>
        <v>float</v>
      </c>
      <c r="J17" s="4" t="str">
        <f t="shared" si="3"/>
        <v xml:space="preserve"> NULL</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ID,</v>
      </c>
      <c r="AV17" s="25" t="str">
        <f t="shared" si="8"/>
        <v xml:space="preserve">          [ID] [float] NULL,</v>
      </c>
      <c r="AW17" s="25"/>
      <c r="AY17" s="102" t="str">
        <f t="shared" si="9"/>
        <v xml:space="preserve">          ID FLOAT NULL,</v>
      </c>
    </row>
    <row r="18" spans="2:51" ht="12.75">
      <c r="B18" s="18">
        <f t="shared" ref="B18:B81" si="11">IF(C18=0,"",+B17+1)</f>
        <v>3</v>
      </c>
      <c r="C18" s="4" t="s">
        <v>1321</v>
      </c>
      <c r="D18" s="4">
        <v>30</v>
      </c>
      <c r="E18" s="4" t="s">
        <v>11</v>
      </c>
      <c r="G18" s="4" t="str">
        <f t="shared" si="0"/>
        <v>HeadRefNo</v>
      </c>
      <c r="H18" s="97">
        <f t="shared" si="1"/>
        <v>30</v>
      </c>
      <c r="I18" s="4" t="str">
        <f t="shared" si="2"/>
        <v>varchar</v>
      </c>
      <c r="J18" s="4" t="str">
        <f t="shared" si="3"/>
        <v xml:space="preserve"> NULL</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HeadRefNo,</v>
      </c>
      <c r="AV18" s="25" t="str">
        <f t="shared" si="8"/>
        <v xml:space="preserve">          [HeadRefNo] [varchar](30) NULL,</v>
      </c>
      <c r="AW18" s="25"/>
      <c r="AY18" s="102" t="str">
        <f t="shared" si="9"/>
        <v xml:space="preserve">          HeadRefNo VARCHAR (30) NULL,</v>
      </c>
    </row>
    <row r="19" spans="2:51" ht="12.75">
      <c r="B19" s="18">
        <f t="shared" si="11"/>
        <v>4</v>
      </c>
      <c r="C19" s="4" t="s">
        <v>1124</v>
      </c>
      <c r="D19" s="4"/>
      <c r="E19" s="4" t="s">
        <v>12</v>
      </c>
      <c r="G19" s="4" t="str">
        <f t="shared" si="0"/>
        <v>ReqDate</v>
      </c>
      <c r="H19" s="97" t="str">
        <f t="shared" si="1"/>
        <v/>
      </c>
      <c r="I19" s="4" t="str">
        <f t="shared" si="2"/>
        <v>datetime</v>
      </c>
      <c r="J19" s="4" t="str">
        <f t="shared" si="3"/>
        <v xml:space="preserve"> NULL</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ReqDate,</v>
      </c>
      <c r="AV19" s="25" t="str">
        <f t="shared" si="8"/>
        <v xml:space="preserve">          [ReqDate] [datetime] NULL,</v>
      </c>
      <c r="AW19" s="25"/>
      <c r="AY19" s="102" t="str">
        <f t="shared" si="9"/>
        <v xml:space="preserve">          ReqDate DATETIME NULL,</v>
      </c>
    </row>
    <row r="20" spans="2:51" ht="12.75">
      <c r="B20" s="18">
        <f t="shared" si="11"/>
        <v>5</v>
      </c>
      <c r="C20" s="4" t="s">
        <v>1114</v>
      </c>
      <c r="D20" s="4">
        <v>10</v>
      </c>
      <c r="E20" s="4" t="s">
        <v>11</v>
      </c>
      <c r="G20" s="4" t="str">
        <f t="shared" si="0"/>
        <v>PayToCode</v>
      </c>
      <c r="H20" s="97">
        <f t="shared" si="1"/>
        <v>10</v>
      </c>
      <c r="I20" s="4" t="str">
        <f t="shared" si="2"/>
        <v>varchar</v>
      </c>
      <c r="J20" s="4" t="str">
        <f t="shared" si="3"/>
        <v xml:space="preserve"> NULL</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PayToCode,</v>
      </c>
      <c r="AV20" s="25" t="str">
        <f t="shared" si="8"/>
        <v xml:space="preserve">          [PayToCode] [varchar](10) NULL,</v>
      </c>
      <c r="AW20" s="25"/>
      <c r="AY20" s="102" t="str">
        <f t="shared" si="9"/>
        <v xml:space="preserve">          PayToCode VARCHAR (10) NULL,</v>
      </c>
    </row>
    <row r="21" spans="2:51" ht="12.75">
      <c r="B21" s="18">
        <f t="shared" si="11"/>
        <v>6</v>
      </c>
      <c r="C21" s="4" t="s">
        <v>1115</v>
      </c>
      <c r="D21" s="4">
        <v>200</v>
      </c>
      <c r="E21" s="4" t="s">
        <v>11</v>
      </c>
      <c r="G21" s="4" t="str">
        <f t="shared" si="0"/>
        <v>PayToName</v>
      </c>
      <c r="H21" s="97">
        <f t="shared" si="1"/>
        <v>200</v>
      </c>
      <c r="I21" s="4" t="str">
        <f t="shared" si="2"/>
        <v>varchar</v>
      </c>
      <c r="J21" s="4" t="str">
        <f t="shared" si="3"/>
        <v xml:space="preserve"> NULL</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PayToName,</v>
      </c>
      <c r="AV21" s="25" t="str">
        <f t="shared" si="8"/>
        <v xml:space="preserve">          [PayToName] [varchar](200) NULL,</v>
      </c>
      <c r="AW21" s="25"/>
      <c r="AY21" s="102" t="str">
        <f t="shared" si="9"/>
        <v xml:space="preserve">          PayToName VARCHAR (200) NULL,</v>
      </c>
    </row>
    <row r="22" spans="2:51" ht="12.75">
      <c r="B22" s="18">
        <f t="shared" si="11"/>
        <v>7</v>
      </c>
      <c r="C22" s="4" t="s">
        <v>377</v>
      </c>
      <c r="D22" s="4">
        <v>12</v>
      </c>
      <c r="E22" s="4" t="s">
        <v>11</v>
      </c>
      <c r="G22" s="4" t="str">
        <f t="shared" si="0"/>
        <v>Department</v>
      </c>
      <c r="H22" s="97">
        <f>IF(IFERROR(FIND("varchar",E22),0)&gt;0,IF(D22&gt;8000,"max",D22),"")</f>
        <v>12</v>
      </c>
      <c r="I22" s="4" t="str">
        <f t="shared" si="2"/>
        <v>varchar</v>
      </c>
      <c r="J22" s="4" t="str">
        <f t="shared" si="3"/>
        <v xml:space="preserve"> NULL</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Department,</v>
      </c>
      <c r="AV22" s="25" t="str">
        <f t="shared" si="8"/>
        <v xml:space="preserve">          [Department] [varchar](12) NULL,</v>
      </c>
      <c r="AW22" s="25"/>
      <c r="AY22" s="102" t="str">
        <f t="shared" si="9"/>
        <v xml:space="preserve">          Department VARCHAR (12) NULL,</v>
      </c>
    </row>
    <row r="23" spans="2:51" ht="12.75">
      <c r="B23" s="18">
        <f t="shared" si="11"/>
        <v>8</v>
      </c>
      <c r="C23" s="4" t="s">
        <v>320</v>
      </c>
      <c r="D23" s="4">
        <v>12</v>
      </c>
      <c r="E23" s="4" t="s">
        <v>11</v>
      </c>
      <c r="G23" s="4" t="str">
        <f t="shared" si="0"/>
        <v>Division</v>
      </c>
      <c r="H23" s="97">
        <f t="shared" ref="H23:H86" si="13">IF(IFERROR(FIND("varchar",E23),0)&gt;0,IF(D23&gt;8000,"max",D23),"")</f>
        <v>12</v>
      </c>
      <c r="I23" s="4" t="str">
        <f t="shared" si="2"/>
        <v>varchar</v>
      </c>
      <c r="J23" s="4" t="str">
        <f t="shared" si="3"/>
        <v xml:space="preserve"> NULL</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Division,</v>
      </c>
      <c r="AV23" s="25" t="str">
        <f t="shared" si="8"/>
        <v xml:space="preserve">          [Division] [varchar](12) NULL,</v>
      </c>
      <c r="AW23" s="25"/>
      <c r="AY23" s="102" t="str">
        <f t="shared" si="9"/>
        <v xml:space="preserve">          Division VARCHAR (12) NULL,</v>
      </c>
    </row>
    <row r="24" spans="2:51" ht="12.75">
      <c r="B24" s="18">
        <f t="shared" si="11"/>
        <v>9</v>
      </c>
      <c r="C24" s="4" t="s">
        <v>1116</v>
      </c>
      <c r="D24" s="4">
        <v>15</v>
      </c>
      <c r="E24" s="4" t="s">
        <v>11</v>
      </c>
      <c r="G24" s="4" t="str">
        <f t="shared" si="0"/>
        <v>ExpensesCode</v>
      </c>
      <c r="H24" s="97">
        <f t="shared" si="13"/>
        <v>15</v>
      </c>
      <c r="I24" s="4" t="str">
        <f t="shared" si="2"/>
        <v>varchar</v>
      </c>
      <c r="J24" s="4" t="str">
        <f t="shared" si="3"/>
        <v xml:space="preserve"> NULL</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ExpensesCode,</v>
      </c>
      <c r="AV24" s="25" t="str">
        <f t="shared" si="8"/>
        <v xml:space="preserve">          [ExpensesCode] [varchar](15) NULL,</v>
      </c>
      <c r="AW24" s="25"/>
      <c r="AY24" s="102" t="str">
        <f t="shared" si="9"/>
        <v xml:space="preserve">          ExpensesCode VARCHAR (15) NULL,</v>
      </c>
    </row>
    <row r="25" spans="2:51" ht="12.75">
      <c r="B25" s="18">
        <f t="shared" si="11"/>
        <v>10</v>
      </c>
      <c r="C25" s="4" t="s">
        <v>1117</v>
      </c>
      <c r="D25" s="4">
        <v>200</v>
      </c>
      <c r="E25" s="4" t="s">
        <v>11</v>
      </c>
      <c r="G25" s="4" t="str">
        <f t="shared" si="0"/>
        <v>ExpensesDescription</v>
      </c>
      <c r="H25" s="97">
        <f t="shared" si="13"/>
        <v>200</v>
      </c>
      <c r="I25" s="4" t="str">
        <f t="shared" si="2"/>
        <v>varchar</v>
      </c>
      <c r="J25" s="4" t="str">
        <f t="shared" si="3"/>
        <v xml:space="preserve"> NULL</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ExpensesDescription,</v>
      </c>
      <c r="AV25" s="25" t="str">
        <f t="shared" si="8"/>
        <v xml:space="preserve">          [ExpensesDescription] [varchar](200) NULL,</v>
      </c>
      <c r="AW25" s="25"/>
      <c r="AY25" s="102" t="str">
        <f t="shared" si="9"/>
        <v xml:space="preserve">          ExpensesDescription VARCHAR (200) NULL,</v>
      </c>
    </row>
    <row r="26" spans="2:51" ht="12.75">
      <c r="B26" s="18">
        <f t="shared" si="11"/>
        <v>11</v>
      </c>
      <c r="C26" s="4" t="s">
        <v>72</v>
      </c>
      <c r="D26" s="4">
        <v>10</v>
      </c>
      <c r="E26" s="4" t="s">
        <v>11</v>
      </c>
      <c r="G26" s="4" t="str">
        <f t="shared" si="0"/>
        <v>Currency</v>
      </c>
      <c r="H26" s="97">
        <f t="shared" si="13"/>
        <v>10</v>
      </c>
      <c r="I26" s="4" t="str">
        <f t="shared" si="2"/>
        <v>varchar</v>
      </c>
      <c r="J26" s="4" t="str">
        <f t="shared" si="3"/>
        <v xml:space="preserve"> NULL</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Currency,</v>
      </c>
      <c r="AV26" s="25" t="str">
        <f t="shared" si="8"/>
        <v xml:space="preserve">          [Currency] [varchar](10) NULL,</v>
      </c>
      <c r="AW26" s="25"/>
      <c r="AY26" s="102" t="str">
        <f t="shared" si="9"/>
        <v xml:space="preserve">          Currency VARCHAR (10) NULL,</v>
      </c>
    </row>
    <row r="27" spans="2:51" ht="12.75">
      <c r="B27" s="18">
        <f t="shared" si="11"/>
        <v>12</v>
      </c>
      <c r="C27" s="4" t="s">
        <v>1118</v>
      </c>
      <c r="D27" s="4"/>
      <c r="E27" s="4" t="s">
        <v>1086</v>
      </c>
      <c r="G27" s="4" t="str">
        <f t="shared" si="0"/>
        <v>Xrate</v>
      </c>
      <c r="H27" s="97" t="str">
        <f t="shared" si="13"/>
        <v/>
      </c>
      <c r="I27" s="4" t="str">
        <f t="shared" si="2"/>
        <v>float</v>
      </c>
      <c r="J27" s="4" t="str">
        <f t="shared" si="3"/>
        <v xml:space="preserve"> NULL</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Xrate,</v>
      </c>
      <c r="AV27" s="25" t="str">
        <f t="shared" si="8"/>
        <v xml:space="preserve">          [Xrate] [float] NULL,</v>
      </c>
      <c r="AW27" s="25"/>
      <c r="AY27" s="102" t="str">
        <f t="shared" si="9"/>
        <v xml:space="preserve">          Xrate FLOAT NULL,</v>
      </c>
    </row>
    <row r="28" spans="2:51" ht="12.75">
      <c r="B28" s="18">
        <f t="shared" si="11"/>
        <v>13</v>
      </c>
      <c r="C28" s="4" t="s">
        <v>1119</v>
      </c>
      <c r="D28" s="4"/>
      <c r="E28" s="4" t="s">
        <v>1086</v>
      </c>
      <c r="G28" s="4" t="str">
        <f t="shared" si="0"/>
        <v>Amount</v>
      </c>
      <c r="H28" s="97" t="str">
        <f t="shared" si="13"/>
        <v/>
      </c>
      <c r="I28" s="4" t="str">
        <f t="shared" si="2"/>
        <v>float</v>
      </c>
      <c r="J28" s="4" t="str">
        <f t="shared" si="3"/>
        <v xml:space="preserve"> NULL</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Amount,</v>
      </c>
      <c r="AV28" s="25" t="str">
        <f t="shared" si="8"/>
        <v xml:space="preserve">          [Amount] [float] NULL,</v>
      </c>
      <c r="AW28" s="25"/>
      <c r="AY28" s="102" t="str">
        <f t="shared" si="9"/>
        <v xml:space="preserve">          Amount FLOAT NULL,</v>
      </c>
    </row>
    <row r="29" spans="2:51" ht="12.75">
      <c r="B29" s="18">
        <f t="shared" si="11"/>
        <v>14</v>
      </c>
      <c r="C29" s="4" t="s">
        <v>1120</v>
      </c>
      <c r="D29" s="4"/>
      <c r="E29" s="4" t="s">
        <v>1086</v>
      </c>
      <c r="G29" s="4" t="str">
        <f t="shared" si="0"/>
        <v>LocalAmount</v>
      </c>
      <c r="H29" s="97" t="str">
        <f t="shared" si="13"/>
        <v/>
      </c>
      <c r="I29" s="4" t="str">
        <f t="shared" si="2"/>
        <v>float</v>
      </c>
      <c r="J29" s="4" t="str">
        <f t="shared" si="3"/>
        <v xml:space="preserve"> NULL</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LocalAmount,</v>
      </c>
      <c r="AV29" s="25" t="str">
        <f t="shared" si="8"/>
        <v xml:space="preserve">          [LocalAmount] [float] NULL,</v>
      </c>
      <c r="AW29" s="25"/>
      <c r="AY29" s="102" t="str">
        <f t="shared" si="9"/>
        <v xml:space="preserve">          LocalAmount FLOAT NULL,</v>
      </c>
    </row>
    <row r="30" spans="2:51" ht="12.75">
      <c r="B30" s="18">
        <f t="shared" si="11"/>
        <v>15</v>
      </c>
      <c r="C30" s="4" t="s">
        <v>1128</v>
      </c>
      <c r="D30" s="4"/>
      <c r="E30" s="4" t="s">
        <v>375</v>
      </c>
      <c r="G30" s="4" t="str">
        <f t="shared" si="0"/>
        <v>Confirmed</v>
      </c>
      <c r="H30" s="97" t="str">
        <f t="shared" si="13"/>
        <v/>
      </c>
      <c r="I30" s="4" t="str">
        <f t="shared" si="2"/>
        <v>bit</v>
      </c>
      <c r="J30" s="4" t="str">
        <f t="shared" si="3"/>
        <v xml:space="preserve"> NULL</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Confirmed,</v>
      </c>
      <c r="AV30" s="25" t="str">
        <f t="shared" si="8"/>
        <v xml:space="preserve">          [Confirmed] [bit] NULL,</v>
      </c>
      <c r="AW30" s="25"/>
      <c r="AY30" s="102" t="str">
        <f t="shared" si="9"/>
        <v xml:space="preserve">          Confirmed BIT NULL,</v>
      </c>
    </row>
    <row r="31" spans="2:51" ht="12.75">
      <c r="B31" s="18">
        <f t="shared" si="11"/>
        <v>16</v>
      </c>
      <c r="C31" s="4" t="s">
        <v>1129</v>
      </c>
      <c r="D31" s="4"/>
      <c r="E31" s="4" t="s">
        <v>375</v>
      </c>
      <c r="G31" s="4" t="str">
        <f t="shared" si="0"/>
        <v>Approved</v>
      </c>
      <c r="H31" s="97" t="str">
        <f t="shared" si="13"/>
        <v/>
      </c>
      <c r="I31" s="4" t="str">
        <f t="shared" si="2"/>
        <v>bit</v>
      </c>
      <c r="J31" s="4" t="str">
        <f t="shared" si="3"/>
        <v xml:space="preserve"> NULL</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Approved,</v>
      </c>
      <c r="AV31" s="25" t="str">
        <f t="shared" si="8"/>
        <v xml:space="preserve">          [Approved] [bit] NULL,</v>
      </c>
      <c r="AW31" s="25"/>
      <c r="AY31" s="102" t="str">
        <f t="shared" si="9"/>
        <v xml:space="preserve">          Approved BIT NULL,</v>
      </c>
    </row>
    <row r="32" spans="2:51" ht="12.75">
      <c r="B32" s="18">
        <f t="shared" si="11"/>
        <v>17</v>
      </c>
      <c r="C32" s="4" t="s">
        <v>826</v>
      </c>
      <c r="D32" s="4">
        <v>9000</v>
      </c>
      <c r="E32" s="4" t="s">
        <v>11</v>
      </c>
      <c r="G32" s="4" t="str">
        <f t="shared" si="0"/>
        <v>Note</v>
      </c>
      <c r="H32" s="97" t="str">
        <f t="shared" si="13"/>
        <v>max</v>
      </c>
      <c r="I32" s="4" t="str">
        <f t="shared" si="2"/>
        <v>varchar</v>
      </c>
      <c r="J32" s="4" t="str">
        <f t="shared" si="3"/>
        <v xml:space="preserve"> NULL</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Note,</v>
      </c>
      <c r="AV32" s="25" t="str">
        <f t="shared" si="8"/>
        <v xml:space="preserve">          [Note] [varchar](max) NULL,</v>
      </c>
      <c r="AW32" s="25"/>
      <c r="AY32" s="102" t="str">
        <f t="shared" si="9"/>
        <v xml:space="preserve">          Note VARCHAR (max) NULL,</v>
      </c>
    </row>
    <row r="33" spans="2:51" ht="12.75">
      <c r="B33" s="18">
        <f t="shared" si="11"/>
        <v>18</v>
      </c>
      <c r="C33" s="4" t="s">
        <v>73</v>
      </c>
      <c r="D33" s="4">
        <v>20</v>
      </c>
      <c r="E33" s="4" t="s">
        <v>11</v>
      </c>
      <c r="G33" s="4" t="str">
        <f>SUBSTITUTE(SUBSTITUTE(SUBSTITUTE(SUBSTITUTE(SUBSTITUTE(SUBSTITUTE(SUBSTITUTE(SUBSTITUTE(SUBSTITUTE(C33," ",""),".",""),"#","No"),"%",""),"(",""),"*",""),"-",""),"/",""),")","")</f>
        <v>EntryBy</v>
      </c>
      <c r="H33" s="97">
        <f t="shared" si="13"/>
        <v>20</v>
      </c>
      <c r="I33" s="4" t="str">
        <f t="shared" si="2"/>
        <v>varchar</v>
      </c>
      <c r="J33" s="4" t="str">
        <f t="shared" si="3"/>
        <v xml:space="preserve"> NULL</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EntryBy,</v>
      </c>
      <c r="AV33" s="25" t="str">
        <f t="shared" si="8"/>
        <v xml:space="preserve">          [EntryBy] [varchar](20) NULL,</v>
      </c>
      <c r="AW33" s="25"/>
      <c r="AY33" s="102" t="str">
        <f t="shared" si="9"/>
        <v xml:space="preserve">          EntryBy VARCHAR (20) NULL,</v>
      </c>
    </row>
    <row r="34" spans="2:51" ht="12.75">
      <c r="B34" s="18">
        <f t="shared" si="11"/>
        <v>19</v>
      </c>
      <c r="C34" s="4" t="s">
        <v>74</v>
      </c>
      <c r="D34" s="4"/>
      <c r="E34" s="4" t="s">
        <v>12</v>
      </c>
      <c r="G34" s="4" t="str">
        <f>SUBSTITUTE(SUBSTITUTE(SUBSTITUTE(SUBSTITUTE(SUBSTITUTE(SUBSTITUTE(SUBSTITUTE(SUBSTITUTE(SUBSTITUTE(C34," ",""),".",""),"#","No"),"%",""),"(",""),"*",""),"-",""),"/",""),")","")</f>
        <v>EntryDate</v>
      </c>
      <c r="H34" s="97" t="str">
        <f t="shared" si="13"/>
        <v/>
      </c>
      <c r="I34" s="4" t="str">
        <f t="shared" si="2"/>
        <v>datetime</v>
      </c>
      <c r="J34" s="4" t="str">
        <f t="shared" si="3"/>
        <v xml:space="preserve"> NULL</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EntryDate,</v>
      </c>
      <c r="AV34" s="25" t="str">
        <f t="shared" si="8"/>
        <v xml:space="preserve">          [EntryDate] [datetime] NULL,</v>
      </c>
      <c r="AW34" s="25"/>
      <c r="AY34" s="102" t="str">
        <f t="shared" si="9"/>
        <v xml:space="preserve">          EntryDate DATETIME NULL,</v>
      </c>
    </row>
    <row r="35" spans="2:51" ht="12.75">
      <c r="B35" s="18">
        <f t="shared" si="11"/>
        <v>20</v>
      </c>
      <c r="C35" s="4" t="s">
        <v>1204</v>
      </c>
      <c r="D35" s="4"/>
      <c r="E35" s="4" t="s">
        <v>375</v>
      </c>
      <c r="G35" s="4" t="str">
        <f>SUBSTITUTE(SUBSTITUTE(SUBSTITUTE(SUBSTITUTE(SUBSTITUTE(SUBSTITUTE(SUBSTITUTE(SUBSTITUTE(SUBSTITUTE(C35," ",""),".",""),"#","No"),"%",""),"(",""),"*",""),"-",""),"/",""),")","")</f>
        <v>HRApproved</v>
      </c>
      <c r="H35" s="97" t="str">
        <f t="shared" si="13"/>
        <v/>
      </c>
      <c r="I35" s="4" t="str">
        <f t="shared" si="2"/>
        <v>bit</v>
      </c>
      <c r="J35" s="4" t="str">
        <f t="shared" si="3"/>
        <v xml:space="preserve"> NULL</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HRApproved,</v>
      </c>
      <c r="AV35" s="25" t="str">
        <f t="shared" si="8"/>
        <v xml:space="preserve">          [HRApproved] [bit] NULL,</v>
      </c>
      <c r="AW35" s="25"/>
      <c r="AY35" s="102" t="str">
        <f t="shared" si="9"/>
        <v xml:space="preserve">          HRApproved BIT NULL,</v>
      </c>
    </row>
    <row r="36" spans="2:51" ht="12.75">
      <c r="B36" s="18">
        <f t="shared" si="11"/>
        <v>21</v>
      </c>
      <c r="C36" s="4" t="s">
        <v>1265</v>
      </c>
      <c r="D36" s="4">
        <v>200</v>
      </c>
      <c r="E36" s="4" t="s">
        <v>11</v>
      </c>
      <c r="G36" s="4" t="str">
        <f>SUBSTITUTE(SUBSTITUTE(SUBSTITUTE(SUBSTITUTE(SUBSTITUTE(SUBSTITUTE(SUBSTITUTE(SUBSTITUTE(SUBSTITUTE(C36," ",""),".",""),"#","No"),"%",""),"(",""),"*",""),"-",""),"/",""),")","")</f>
        <v>ERStatus</v>
      </c>
      <c r="H36" s="97">
        <f t="shared" si="13"/>
        <v>200</v>
      </c>
      <c r="I36" s="4" t="str">
        <f t="shared" si="2"/>
        <v>varchar</v>
      </c>
      <c r="J36" s="4" t="str">
        <f t="shared" si="3"/>
        <v xml:space="preserve"> NULL</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ERStatus,</v>
      </c>
      <c r="AV36" s="25" t="str">
        <f>IF(G36="","",+"          ["&amp;TRIM(G36)&amp;"] ["&amp;TRIM(I36)&amp;"]"&amp;IF(H36="","","("&amp;H36&amp;")")&amp;" "&amp;TRIM(J36)&amp;IF(G46="","",","))</f>
        <v xml:space="preserve">          [ERStatus] [varchar](200) NULL,</v>
      </c>
      <c r="AW36" s="25"/>
      <c r="AY36" s="102" t="str">
        <f t="shared" si="9"/>
        <v xml:space="preserve">          ERStatus VARCHAR (200) NULL,</v>
      </c>
    </row>
    <row r="37" spans="2:51" ht="12.75">
      <c r="B37" s="18">
        <f t="shared" si="11"/>
        <v>22</v>
      </c>
      <c r="C37" s="4" t="s">
        <v>1272</v>
      </c>
      <c r="D37" s="4"/>
      <c r="E37" s="4" t="s">
        <v>1086</v>
      </c>
      <c r="G37" s="4" t="str">
        <f t="shared" ref="G37:G45" si="14">SUBSTITUTE(SUBSTITUTE(SUBSTITUTE(SUBSTITUTE(SUBSTITUTE(SUBSTITUTE(SUBSTITUTE(SUBSTITUTE(SUBSTITUTE(C37," ",""),".",""),"#","No"),"%",""),"(",""),"*",""),"-",""),"/",""),")","")</f>
        <v>LimitedAmount</v>
      </c>
      <c r="H37" s="97" t="str">
        <f t="shared" si="13"/>
        <v/>
      </c>
      <c r="I37" s="4" t="str">
        <f t="shared" si="2"/>
        <v>float</v>
      </c>
      <c r="J37" s="4" t="str">
        <f t="shared" si="3"/>
        <v xml:space="preserve"> NULL</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LimitedAmount,</v>
      </c>
      <c r="AV37" s="25" t="str">
        <f>IF(G37="","",+"          ["&amp;TRIM(G37)&amp;"] ["&amp;TRIM(I37)&amp;"]"&amp;IF(H37="","","("&amp;H37&amp;")")&amp;" "&amp;TRIM(J37)&amp;IF(G38="","",","))</f>
        <v xml:space="preserve">          [LimitedAmount] [float] NULL,</v>
      </c>
      <c r="AW37" s="25"/>
      <c r="AY37" s="102" t="str">
        <f t="shared" si="9"/>
        <v xml:space="preserve">          LimitedAmount FLOAT NULL,</v>
      </c>
    </row>
    <row r="38" spans="2:51" ht="12.75">
      <c r="B38" s="18">
        <f t="shared" si="11"/>
        <v>23</v>
      </c>
      <c r="C38" s="4" t="s">
        <v>1359</v>
      </c>
      <c r="D38" s="4">
        <v>20</v>
      </c>
      <c r="E38" s="4" t="s">
        <v>11</v>
      </c>
      <c r="G38" s="4" t="str">
        <f t="shared" si="14"/>
        <v>OtherRefNo</v>
      </c>
      <c r="H38" s="97">
        <f t="shared" si="13"/>
        <v>20</v>
      </c>
      <c r="I38" s="4" t="str">
        <f t="shared" si="2"/>
        <v>varchar</v>
      </c>
      <c r="J38" s="4" t="str">
        <f t="shared" si="3"/>
        <v xml:space="preserve"> NULL</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OtherRefNo,</v>
      </c>
      <c r="AV38" s="25" t="str">
        <f>IF(G38="","",+"          ["&amp;TRIM(G38)&amp;"] ["&amp;TRIM(I38)&amp;"]"&amp;IF(H38="","","("&amp;H38&amp;")")&amp;" "&amp;TRIM(J38)&amp;IF(G39="","",","))</f>
        <v xml:space="preserve">          [OtherRefNo] [varchar](20) NULL,</v>
      </c>
      <c r="AW38" s="25"/>
      <c r="AY38" s="102" t="str">
        <f t="shared" si="9"/>
        <v xml:space="preserve">          OtherRefNo VARCHAR (20) NULL,</v>
      </c>
    </row>
    <row r="39" spans="2:51" ht="12.75">
      <c r="B39" s="18">
        <f t="shared" si="11"/>
        <v>24</v>
      </c>
      <c r="C39" s="4" t="s">
        <v>1297</v>
      </c>
      <c r="D39" s="4">
        <v>20</v>
      </c>
      <c r="E39" s="4" t="s">
        <v>11</v>
      </c>
      <c r="G39" s="4" t="str">
        <f t="shared" si="14"/>
        <v>PBatchNo</v>
      </c>
      <c r="H39" s="97">
        <f t="shared" si="13"/>
        <v>20</v>
      </c>
      <c r="I39" s="4" t="str">
        <f t="shared" si="2"/>
        <v>varchar</v>
      </c>
      <c r="J39" s="4" t="str">
        <f t="shared" si="3"/>
        <v xml:space="preserve"> NULL</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PBatchNo,</v>
      </c>
      <c r="AV39" s="25" t="str">
        <f>IF(G39="","",+"          ["&amp;TRIM(G39)&amp;"] ["&amp;TRIM(I39)&amp;"]"&amp;IF(H39="","","("&amp;H39&amp;")")&amp;" "&amp;TRIM(J39)&amp;IF(G69="","",","))</f>
        <v xml:space="preserve">          [PBatchNo] [varchar](20) NULL,</v>
      </c>
      <c r="AW39" s="25"/>
      <c r="AY39" s="102" t="str">
        <f t="shared" si="9"/>
        <v xml:space="preserve">          PBatchNo VARCHAR (20) NULL,</v>
      </c>
    </row>
    <row r="40" spans="2:51" ht="12.75">
      <c r="B40" s="18">
        <f t="shared" si="11"/>
        <v>25</v>
      </c>
      <c r="C40" s="4" t="s">
        <v>1352</v>
      </c>
      <c r="D40" s="4"/>
      <c r="E40" s="4" t="s">
        <v>12</v>
      </c>
      <c r="G40" s="4" t="str">
        <f t="shared" si="14"/>
        <v>PBatchDate</v>
      </c>
      <c r="H40" s="97" t="str">
        <f t="shared" si="13"/>
        <v/>
      </c>
      <c r="I40" s="4" t="str">
        <f t="shared" si="2"/>
        <v>datetime</v>
      </c>
      <c r="J40" s="4" t="str">
        <f t="shared" si="3"/>
        <v xml:space="preserve"> NULL</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PBatchDate,</v>
      </c>
      <c r="AV40" s="25" t="str">
        <f>IF(G40="","",+"          ["&amp;TRIM(G40)&amp;"] ["&amp;TRIM(I40)&amp;"]"&amp;IF(H40="","","("&amp;H40&amp;")")&amp;" "&amp;TRIM(J40)&amp;IF(G68="","",","))</f>
        <v xml:space="preserve">          [PBatchDate] [datetime] NULL,</v>
      </c>
      <c r="AW40" s="25"/>
      <c r="AY40" s="102" t="str">
        <f t="shared" si="9"/>
        <v xml:space="preserve">          PBatchDate DATETIME NULL,</v>
      </c>
    </row>
    <row r="41" spans="2:51" ht="12.75">
      <c r="B41" s="18">
        <f t="shared" si="11"/>
        <v>26</v>
      </c>
      <c r="C41" s="4" t="s">
        <v>1360</v>
      </c>
      <c r="D41" s="4">
        <v>30</v>
      </c>
      <c r="E41" s="4" t="s">
        <v>11</v>
      </c>
      <c r="G41" s="4" t="str">
        <f t="shared" si="14"/>
        <v>PSPvNO</v>
      </c>
      <c r="H41" s="97">
        <f t="shared" si="13"/>
        <v>30</v>
      </c>
      <c r="I41" s="4" t="str">
        <f t="shared" si="2"/>
        <v>varchar</v>
      </c>
      <c r="J41" s="4" t="str">
        <f t="shared" si="3"/>
        <v xml:space="preserve"> NULL</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PSPvNO,</v>
      </c>
      <c r="AV41" s="25" t="str">
        <f>IF(G41="","",+"          ["&amp;TRIM(G41)&amp;"] ["&amp;TRIM(I41)&amp;"]"&amp;IF(H41="","","("&amp;H41&amp;")")&amp;" "&amp;TRIM(J41)&amp;IF(G42="","",","))</f>
        <v xml:space="preserve">          [PSPvNO] [varchar](30) NULL,</v>
      </c>
      <c r="AW41" s="25"/>
      <c r="AY41" s="102" t="str">
        <f t="shared" si="9"/>
        <v xml:space="preserve">          PSPvNO VARCHAR (30) NULL,</v>
      </c>
    </row>
    <row r="42" spans="2:51" ht="12.75">
      <c r="B42" s="18">
        <f t="shared" si="11"/>
        <v>27</v>
      </c>
      <c r="C42" s="4" t="s">
        <v>1361</v>
      </c>
      <c r="D42" s="4"/>
      <c r="E42" s="4" t="s">
        <v>12</v>
      </c>
      <c r="G42" s="4" t="str">
        <f t="shared" si="14"/>
        <v>PSPvDate</v>
      </c>
      <c r="H42" s="97" t="str">
        <f t="shared" si="13"/>
        <v/>
      </c>
      <c r="I42" s="4" t="str">
        <f t="shared" si="2"/>
        <v>datetime</v>
      </c>
      <c r="J42" s="4" t="str">
        <f>IF(C42=0,"",(IF(ISERROR(VLOOKUP(G42,$D$120:$D$127,1,FALSE)),""," NOT")&amp;" NULL"))</f>
        <v xml:space="preserve"> NULL</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PSPvDate,</v>
      </c>
      <c r="AV42" s="25" t="str">
        <f>IF(G42="","",+"          ["&amp;TRIM(G42)&amp;"] ["&amp;TRIM(I42)&amp;"]"&amp;IF(H42="","","("&amp;H42&amp;")")&amp;" "&amp;TRIM(J42)&amp;IF(G45="","",","))</f>
        <v xml:space="preserve">          [PSPvDate] [datetime] NULL,</v>
      </c>
      <c r="AW42" s="25"/>
      <c r="AY42" s="102" t="str">
        <f t="shared" si="9"/>
        <v xml:space="preserve">          PSPvDate DATETIME NULL,</v>
      </c>
    </row>
    <row r="43" spans="2:51" ht="12.75">
      <c r="B43" s="18">
        <f t="shared" si="11"/>
        <v>28</v>
      </c>
      <c r="C43" s="4" t="s">
        <v>2052</v>
      </c>
      <c r="D43" s="4">
        <v>20</v>
      </c>
      <c r="E43" s="4" t="s">
        <v>11</v>
      </c>
      <c r="G43" s="4" t="str">
        <f t="shared" si="14"/>
        <v>Vendor01</v>
      </c>
      <c r="H43" s="97">
        <f t="shared" si="13"/>
        <v>20</v>
      </c>
      <c r="I43" s="4" t="str">
        <f t="shared" si="2"/>
        <v>varchar</v>
      </c>
      <c r="J43" s="4" t="str">
        <f t="shared" si="3"/>
        <v xml:space="preserve"> NULL</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Vendor01,</v>
      </c>
      <c r="AV43" s="25" t="str">
        <f>IF(G43="","",+"          ["&amp;TRIM(G43)&amp;"] ["&amp;TRIM(I43)&amp;"]"&amp;IF(H43="","","("&amp;H43&amp;")")&amp;" "&amp;TRIM(J43)&amp;IF(G44="","",","))</f>
        <v xml:space="preserve">          [Vendor01] [varchar](20) NULL,</v>
      </c>
      <c r="AW43" s="25"/>
      <c r="AY43" s="102" t="str">
        <f t="shared" si="9"/>
        <v xml:space="preserve">          Vendor01 VARCHAR (20) NULL,</v>
      </c>
    </row>
    <row r="44" spans="2:51" ht="12.75">
      <c r="B44" s="18">
        <f t="shared" si="11"/>
        <v>29</v>
      </c>
      <c r="C44" s="4" t="s">
        <v>2053</v>
      </c>
      <c r="D44" s="4">
        <v>20</v>
      </c>
      <c r="E44" s="4" t="s">
        <v>11</v>
      </c>
      <c r="G44" s="4" t="str">
        <f t="shared" si="14"/>
        <v>Vendor02</v>
      </c>
      <c r="H44" s="97">
        <f t="shared" si="13"/>
        <v>20</v>
      </c>
      <c r="I44" s="4" t="str">
        <f t="shared" si="2"/>
        <v>varchar</v>
      </c>
      <c r="J44" s="4" t="str">
        <f t="shared" si="3"/>
        <v xml:space="preserve"> NULL</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Vendor02,</v>
      </c>
      <c r="AV44" s="25" t="str">
        <f>IF(G44="","",+"          ["&amp;TRIM(G44)&amp;"] ["&amp;TRIM(I44)&amp;"]"&amp;IF(H44="","","("&amp;H44&amp;")")&amp;" "&amp;TRIM(J44)&amp;IF(G45="","",","))</f>
        <v xml:space="preserve">          [Vendor02] [varchar](20) NULL,</v>
      </c>
      <c r="AW44" s="25"/>
      <c r="AY44" s="102" t="str">
        <f t="shared" si="9"/>
        <v xml:space="preserve">          Vendor02 VARCHAR (20) NULL,</v>
      </c>
    </row>
    <row r="45" spans="2:51" ht="12.75">
      <c r="B45" s="18">
        <f t="shared" si="11"/>
        <v>30</v>
      </c>
      <c r="C45" s="4" t="s">
        <v>2054</v>
      </c>
      <c r="D45" s="4"/>
      <c r="E45" s="4" t="s">
        <v>1086</v>
      </c>
      <c r="G45" s="4" t="str">
        <f t="shared" si="14"/>
        <v>Vendor01Amount</v>
      </c>
      <c r="H45" s="97" t="str">
        <f t="shared" si="13"/>
        <v/>
      </c>
      <c r="I45" s="4" t="str">
        <f t="shared" si="2"/>
        <v>float</v>
      </c>
      <c r="J45" s="4" t="str">
        <f t="shared" si="3"/>
        <v xml:space="preserve"> NULL</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Vendor01Amount,</v>
      </c>
      <c r="AV45" s="25" t="str">
        <f>IF(G45="","",+"          ["&amp;TRIM(G45)&amp;"] ["&amp;TRIM(I45)&amp;"]"&amp;IF(H45="","","("&amp;H45&amp;")")&amp;" "&amp;TRIM(J45)&amp;IF(G54="","",","))</f>
        <v xml:space="preserve">          [Vendor01Amount] [float] NULL,</v>
      </c>
      <c r="AW45" s="25"/>
      <c r="AY45" s="102" t="str">
        <f t="shared" si="9"/>
        <v xml:space="preserve">          Vendor01Amount FLOAT NULL,</v>
      </c>
    </row>
    <row r="46" spans="2:51" ht="12.75">
      <c r="B46" s="18">
        <f t="shared" si="11"/>
        <v>31</v>
      </c>
      <c r="C46" s="4" t="s">
        <v>2055</v>
      </c>
      <c r="D46" s="4"/>
      <c r="E46" s="4" t="s">
        <v>1086</v>
      </c>
      <c r="G46" s="4" t="str">
        <f>SUBSTITUTE(SUBSTITUTE(SUBSTITUTE(SUBSTITUTE(SUBSTITUTE(SUBSTITUTE(SUBSTITUTE(SUBSTITUTE(SUBSTITUTE(C46," ",""),".",""),"#","No"),"%",""),"(",""),"*",""),"-",""),"/",""),")","")</f>
        <v>Vendor02Amount</v>
      </c>
      <c r="H46" s="97" t="str">
        <f t="shared" si="13"/>
        <v/>
      </c>
      <c r="I46" s="4" t="str">
        <f>IF(E46=0,"",+E46)</f>
        <v>float</v>
      </c>
      <c r="J46" s="4" t="str">
        <f>IF(C46=0,"",(IF(ISERROR(VLOOKUP(G46,$D$120:$D$127,1,FALSE)),""," NOT")&amp;" NULL"))</f>
        <v xml:space="preserve"> NULL</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Vendor02Amount,</v>
      </c>
      <c r="AV46" s="25" t="str">
        <f>IF(G46="","",+"          ["&amp;TRIM(G46)&amp;"] ["&amp;TRIM(I46)&amp;"]"&amp;IF(H46="","","("&amp;H46&amp;")")&amp;" "&amp;TRIM(J46)&amp;IF(G47="","",","))</f>
        <v xml:space="preserve">          [Vendor02Amount] [float] NULL,</v>
      </c>
      <c r="AW46" s="25"/>
      <c r="AY46" s="102" t="str">
        <f t="shared" si="9"/>
        <v xml:space="preserve">          Vendor02Amount FLOAT NULL,</v>
      </c>
    </row>
    <row r="47" spans="2:51" ht="12.75">
      <c r="B47" s="18">
        <f t="shared" si="11"/>
        <v>32</v>
      </c>
      <c r="C47" s="4" t="s">
        <v>2056</v>
      </c>
      <c r="D47" s="4"/>
      <c r="E47" s="4" t="s">
        <v>1086</v>
      </c>
      <c r="G47" s="4" t="str">
        <f>SUBSTITUTE(SUBSTITUTE(SUBSTITUTE(SUBSTITUTE(SUBSTITUTE(SUBSTITUTE(SUBSTITUTE(SUBSTITUTE(SUBSTITUTE(C47," ",""),".",""),"#","No"),"%",""),"(",""),"*",""),"-",""),"/",""),")","")</f>
        <v>Vendor01Diff</v>
      </c>
      <c r="H47" s="97" t="str">
        <f t="shared" si="13"/>
        <v/>
      </c>
      <c r="I47" s="4" t="str">
        <f>IF(E47=0,"",+E47)</f>
        <v>float</v>
      </c>
      <c r="J47" s="4" t="str">
        <f>IF(C47=0,"",(IF(ISERROR(VLOOKUP(G47,$D$120:$D$127,1,FALSE)),""," NOT")&amp;" NULL"))</f>
        <v xml:space="preserve"> NULL</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Vendor01Diff,</v>
      </c>
      <c r="AV47" s="25" t="str">
        <f>IF(G47="","",+"          ["&amp;TRIM(G47)&amp;"] ["&amp;TRIM(I47)&amp;"]"&amp;IF(H47="","","("&amp;H47&amp;")")&amp;" "&amp;TRIM(J47)&amp;IF(G48="","",","))</f>
        <v xml:space="preserve">          [Vendor01Diff] [float] NULL,</v>
      </c>
      <c r="AW47" s="25"/>
      <c r="AY47" s="102" t="str">
        <f t="shared" si="9"/>
        <v xml:space="preserve">          Vendor01Diff FLOAT NULL,</v>
      </c>
    </row>
    <row r="48" spans="2:51" ht="12.75">
      <c r="B48" s="18">
        <f t="shared" si="11"/>
        <v>33</v>
      </c>
      <c r="C48" s="4" t="s">
        <v>2057</v>
      </c>
      <c r="D48" s="4"/>
      <c r="E48" s="4" t="s">
        <v>1086</v>
      </c>
      <c r="G48" s="4" t="str">
        <f>SUBSTITUTE(SUBSTITUTE(SUBSTITUTE(SUBSTITUTE(SUBSTITUTE(SUBSTITUTE(SUBSTITUTE(SUBSTITUTE(SUBSTITUTE(C48," ",""),".",""),"#","No"),"%",""),"(",""),"*",""),"-",""),"/",""),")","")</f>
        <v>Vendor02Diff</v>
      </c>
      <c r="H48" s="97" t="str">
        <f t="shared" si="13"/>
        <v/>
      </c>
      <c r="I48" s="4" t="str">
        <f>IF(E48=0,"",+E48)</f>
        <v>float</v>
      </c>
      <c r="J48" s="4" t="str">
        <f>IF(C48=0,"",(IF(ISERROR(VLOOKUP(G48,$D$120:$D$127,1,FALSE)),""," NOT")&amp;" NULL"))</f>
        <v xml:space="preserve"> NULL</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Vendor02Diff,</v>
      </c>
      <c r="AV48" s="25" t="str">
        <f>IF(G48="","",+"          ["&amp;TRIM(G48)&amp;"] ["&amp;TRIM(I48)&amp;"]"&amp;IF(H48="","","("&amp;H48&amp;")")&amp;" "&amp;TRIM(J48)&amp;IF(G96="","",","))</f>
        <v xml:space="preserve">          [Vendor02Diff] [float] NULL,</v>
      </c>
      <c r="AW48" s="25"/>
      <c r="AY48" s="102" t="str">
        <f t="shared" si="9"/>
        <v xml:space="preserve">          Vendor02Diff FLOAT NULL,</v>
      </c>
    </row>
    <row r="49" spans="2:51" ht="12.75">
      <c r="B49" s="18">
        <f t="shared" si="11"/>
        <v>34</v>
      </c>
      <c r="C49" s="4" t="s">
        <v>2200</v>
      </c>
      <c r="D49" s="4">
        <v>300</v>
      </c>
      <c r="E49" s="4" t="s">
        <v>11</v>
      </c>
      <c r="G49" s="4" t="str">
        <f>SUBSTITUTE(SUBSTITUTE(SUBSTITUTE(SUBSTITUTE(SUBSTITUTE(SUBSTITUTE(SUBSTITUTE(SUBSTITUTE(SUBSTITUTE(C49," ",""),".",""),"#","No"),"%",""),"(",""),"*",""),"-",""),"/",""),")","")</f>
        <v>Vendor01Note</v>
      </c>
      <c r="H49" s="97">
        <f t="shared" si="13"/>
        <v>300</v>
      </c>
      <c r="I49" s="4" t="str">
        <f>IF(E49=0,"",+E49)</f>
        <v>varchar</v>
      </c>
      <c r="J49" s="4" t="str">
        <f>IF(C49=0,"",(IF(ISERROR(VLOOKUP(G49,$D$120:$D$127,1,FALSE)),""," NOT")&amp;" NULL"))</f>
        <v xml:space="preserve"> NULL</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Vendor01Note,</v>
      </c>
      <c r="AV49" s="25" t="str">
        <f>IF(G49="","",+"          ["&amp;TRIM(G49)&amp;"] ["&amp;TRIM(I49)&amp;"]"&amp;IF(H49="","","("&amp;H49&amp;")")&amp;" "&amp;TRIM(J49)&amp;IF(G95="","",","))</f>
        <v xml:space="preserve">          [Vendor01Note] [varchar](300) NULL,</v>
      </c>
      <c r="AW49" s="25"/>
      <c r="AY49" s="102" t="str">
        <f t="shared" si="9"/>
        <v xml:space="preserve">          Vendor01Note VARCHAR (300) NULL,</v>
      </c>
    </row>
    <row r="50" spans="2:51" ht="12.75">
      <c r="B50" s="18">
        <f t="shared" si="11"/>
        <v>35</v>
      </c>
      <c r="C50" s="4" t="s">
        <v>2058</v>
      </c>
      <c r="D50" s="4">
        <v>300</v>
      </c>
      <c r="E50" s="4" t="s">
        <v>11</v>
      </c>
      <c r="G50" s="4" t="str">
        <f t="shared" ref="G50:G93" si="16">SUBSTITUTE(SUBSTITUTE(SUBSTITUTE(SUBSTITUTE(SUBSTITUTE(SUBSTITUTE(SUBSTITUTE(SUBSTITUTE(SUBSTITUTE(C50," ",""),".",""),"#","No"),"%",""),"(",""),"*",""),"-",""),"/",""),")","")</f>
        <v>Vendor02Note</v>
      </c>
      <c r="H50" s="97">
        <f t="shared" si="13"/>
        <v>300</v>
      </c>
      <c r="I50" s="4" t="str">
        <f t="shared" ref="I50:I93" si="17">IF(E50=0,"",+E50)</f>
        <v>varchar</v>
      </c>
      <c r="J50" s="4" t="str">
        <f t="shared" ref="J50:J93" si="18">IF(C50=0,"",(IF(ISERROR(VLOOKUP(G50,$D$120:$D$127,1,FALSE)),""," NOT")&amp;" NULL"))</f>
        <v xml:space="preserve"> NULL</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Vendor02Note,</v>
      </c>
      <c r="AV50" s="25" t="str">
        <f>IF(G50="","",+"          ["&amp;TRIM(G50)&amp;"] ["&amp;TRIM(I50)&amp;"]"&amp;IF(H50="","","("&amp;H50&amp;")")&amp;" "&amp;TRIM(J50)&amp;IF(G51="","",","))</f>
        <v xml:space="preserve">          [Vendor02Note] [varchar](300) NULL,</v>
      </c>
      <c r="AW50" s="25"/>
      <c r="AY50" s="102" t="str">
        <f t="shared" si="9"/>
        <v xml:space="preserve">          Vendor02Note VARCHAR (300) NULL,</v>
      </c>
    </row>
    <row r="51" spans="2:51" ht="12.75">
      <c r="B51" s="18">
        <f t="shared" si="11"/>
        <v>36</v>
      </c>
      <c r="C51" s="4" t="s">
        <v>1294</v>
      </c>
      <c r="D51" s="4"/>
      <c r="E51" s="4" t="s">
        <v>12</v>
      </c>
      <c r="G51" s="4" t="str">
        <f t="shared" si="16"/>
        <v>ERODate01</v>
      </c>
      <c r="H51" s="97" t="str">
        <f t="shared" si="13"/>
        <v/>
      </c>
      <c r="I51" s="4" t="str">
        <f t="shared" si="17"/>
        <v>datetime</v>
      </c>
      <c r="J51" s="4" t="str">
        <f t="shared" si="18"/>
        <v xml:space="preserve"> NULL</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ERODate01,</v>
      </c>
      <c r="AV51" s="25" t="str">
        <f>IF(G51="","",+"          ["&amp;TRIM(G51)&amp;"] ["&amp;TRIM(I51)&amp;"]"&amp;IF(H51="","","("&amp;H51&amp;")")&amp;" "&amp;TRIM(J51)&amp;IF(G54="","",","))</f>
        <v xml:space="preserve">          [ERODate01] [datetime] NULL,</v>
      </c>
      <c r="AW51" s="25"/>
      <c r="AY51" s="102" t="str">
        <f t="shared" si="9"/>
        <v xml:space="preserve">          ERODate01 DATETIME NULL,</v>
      </c>
    </row>
    <row r="52" spans="2:51" ht="12.75">
      <c r="B52" s="18">
        <f t="shared" si="11"/>
        <v>37</v>
      </c>
      <c r="C52" s="4" t="s">
        <v>1295</v>
      </c>
      <c r="D52" s="4"/>
      <c r="E52" s="4" t="s">
        <v>12</v>
      </c>
      <c r="G52" s="4" t="str">
        <f t="shared" si="16"/>
        <v>ERODate02</v>
      </c>
      <c r="H52" s="97" t="str">
        <f t="shared" si="13"/>
        <v/>
      </c>
      <c r="I52" s="4" t="str">
        <f t="shared" si="17"/>
        <v>datetime</v>
      </c>
      <c r="J52" s="4" t="str">
        <f t="shared" si="18"/>
        <v xml:space="preserve"> NULL</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ERODate02,</v>
      </c>
      <c r="AV52" s="25" t="str">
        <f>IF(G52="","",+"          ["&amp;TRIM(G52)&amp;"] ["&amp;TRIM(I52)&amp;"]"&amp;IF(H52="","","("&amp;H52&amp;")")&amp;" "&amp;TRIM(J52)&amp;IF(G53="","",","))</f>
        <v xml:space="preserve">          [ERODate02] [datetime] NULL,</v>
      </c>
      <c r="AW52" s="25"/>
      <c r="AY52" s="102" t="str">
        <f t="shared" si="9"/>
        <v xml:space="preserve">          ERODate02 DATETIME NULL,</v>
      </c>
    </row>
    <row r="53" spans="2:51" ht="12.75">
      <c r="B53" s="18">
        <f t="shared" si="11"/>
        <v>38</v>
      </c>
      <c r="C53" s="4" t="s">
        <v>1324</v>
      </c>
      <c r="D53" s="4"/>
      <c r="E53" s="4" t="s">
        <v>12</v>
      </c>
      <c r="G53" s="4" t="str">
        <f t="shared" si="16"/>
        <v>ERODate03</v>
      </c>
      <c r="H53" s="97" t="str">
        <f t="shared" si="13"/>
        <v/>
      </c>
      <c r="I53" s="4" t="str">
        <f t="shared" si="17"/>
        <v>datetime</v>
      </c>
      <c r="J53" s="4" t="str">
        <f t="shared" si="18"/>
        <v xml:space="preserve"> NULL</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ERODate03,</v>
      </c>
      <c r="AV53" s="25" t="str">
        <f>IF(G53="","",+"          ["&amp;TRIM(G53)&amp;"] ["&amp;TRIM(I53)&amp;"]"&amp;IF(H53="","","("&amp;H53&amp;")")&amp;" "&amp;TRIM(J53)&amp;IF(G54="","",","))</f>
        <v xml:space="preserve">          [ERODate03] [datetime] NULL,</v>
      </c>
      <c r="AW53" s="25"/>
      <c r="AY53" s="102" t="str">
        <f t="shared" si="9"/>
        <v xml:space="preserve">          ERODate03 DATETIME NULL,</v>
      </c>
    </row>
    <row r="54" spans="2:51" ht="12.75">
      <c r="B54" s="18">
        <f t="shared" si="11"/>
        <v>39</v>
      </c>
      <c r="C54" s="4" t="s">
        <v>1325</v>
      </c>
      <c r="D54" s="4"/>
      <c r="E54" s="4" t="s">
        <v>12</v>
      </c>
      <c r="G54" s="4" t="str">
        <f t="shared" si="16"/>
        <v>ERODate04</v>
      </c>
      <c r="H54" s="97" t="str">
        <f t="shared" si="13"/>
        <v/>
      </c>
      <c r="I54" s="4" t="str">
        <f t="shared" si="17"/>
        <v>datetime</v>
      </c>
      <c r="J54" s="4" t="str">
        <f t="shared" si="18"/>
        <v xml:space="preserve"> NULL</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ERODate04,</v>
      </c>
      <c r="AV54" s="25" t="str">
        <f>IF(G54="","",+"          ["&amp;TRIM(G54)&amp;"] ["&amp;TRIM(I54)&amp;"]"&amp;IF(H54="","","("&amp;H54&amp;")")&amp;" "&amp;TRIM(J54)&amp;IF(G63="","",","))</f>
        <v xml:space="preserve">          [ERODate04] [datetime] NULL,</v>
      </c>
      <c r="AW54" s="25"/>
      <c r="AY54" s="102" t="str">
        <f t="shared" si="9"/>
        <v xml:space="preserve">          ERODate04 DATETIME NULL,</v>
      </c>
    </row>
    <row r="55" spans="2:51" ht="12.75">
      <c r="B55" s="18">
        <f t="shared" si="11"/>
        <v>40</v>
      </c>
      <c r="C55" s="4" t="s">
        <v>1326</v>
      </c>
      <c r="D55" s="4"/>
      <c r="E55" s="4" t="s">
        <v>12</v>
      </c>
      <c r="G55" s="4" t="str">
        <f t="shared" si="16"/>
        <v>ERODate05</v>
      </c>
      <c r="H55" s="97" t="str">
        <f t="shared" si="13"/>
        <v/>
      </c>
      <c r="I55" s="4" t="str">
        <f t="shared" si="17"/>
        <v>datetime</v>
      </c>
      <c r="J55" s="4" t="str">
        <f t="shared" si="18"/>
        <v xml:space="preserve"> NULL</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ERODate05,</v>
      </c>
      <c r="AV55" s="25" t="str">
        <f>IF(G55="","",+"          ["&amp;TRIM(G55)&amp;"] ["&amp;TRIM(I55)&amp;"]"&amp;IF(H55="","","("&amp;H55&amp;")")&amp;" "&amp;TRIM(J55)&amp;IF(G56="","",","))</f>
        <v xml:space="preserve">          [ERODate05] [datetime] NULL,</v>
      </c>
      <c r="AW55" s="25"/>
      <c r="AY55" s="102" t="str">
        <f t="shared" si="9"/>
        <v xml:space="preserve">          ERODate05 DATETIME NULL,</v>
      </c>
    </row>
    <row r="56" spans="2:51" ht="12.75">
      <c r="B56" s="18">
        <f t="shared" si="11"/>
        <v>41</v>
      </c>
      <c r="C56" s="4" t="s">
        <v>1327</v>
      </c>
      <c r="D56" s="4"/>
      <c r="E56" s="4" t="s">
        <v>12</v>
      </c>
      <c r="G56" s="4" t="str">
        <f t="shared" si="16"/>
        <v>ERODate06</v>
      </c>
      <c r="H56" s="97" t="str">
        <f t="shared" si="13"/>
        <v/>
      </c>
      <c r="I56" s="4" t="str">
        <f t="shared" si="17"/>
        <v>datetime</v>
      </c>
      <c r="J56" s="4" t="str">
        <f t="shared" si="18"/>
        <v xml:space="preserve"> NULL</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ERODate06,</v>
      </c>
      <c r="AV56" s="25" t="str">
        <f>IF(G56="","",+"          ["&amp;TRIM(G56)&amp;"] ["&amp;TRIM(I56)&amp;"]"&amp;IF(H56="","","("&amp;H56&amp;")")&amp;" "&amp;TRIM(J56)&amp;IF(G62="","",","))</f>
        <v xml:space="preserve">          [ERODate06] [datetime] NULL,</v>
      </c>
      <c r="AW56" s="25"/>
      <c r="AY56" s="102" t="str">
        <f t="shared" si="9"/>
        <v xml:space="preserve">          ERODate06 DATETIME NULL,</v>
      </c>
    </row>
    <row r="57" spans="2:51" ht="12.75">
      <c r="B57" s="18">
        <f t="shared" si="11"/>
        <v>42</v>
      </c>
      <c r="C57" s="4" t="s">
        <v>1291</v>
      </c>
      <c r="D57" s="4">
        <v>500</v>
      </c>
      <c r="E57" s="4" t="s">
        <v>11</v>
      </c>
      <c r="G57" s="4" t="str">
        <f t="shared" si="16"/>
        <v>ERODesc01</v>
      </c>
      <c r="H57" s="97">
        <f t="shared" si="13"/>
        <v>500</v>
      </c>
      <c r="I57" s="4" t="str">
        <f t="shared" si="17"/>
        <v>varchar</v>
      </c>
      <c r="J57" s="4" t="str">
        <f t="shared" si="18"/>
        <v xml:space="preserve"> NULL</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ERODesc01,</v>
      </c>
      <c r="AV57" s="25" t="str">
        <f>IF(G57="","",+"          ["&amp;TRIM(G57)&amp;"] ["&amp;TRIM(I57)&amp;"]"&amp;IF(H57="","","("&amp;H57&amp;")")&amp;" "&amp;TRIM(J57)&amp;IF(G58="","",","))</f>
        <v xml:space="preserve">          [ERODesc01] [varchar](500) NULL,</v>
      </c>
      <c r="AW57" s="25"/>
      <c r="AY57" s="102" t="str">
        <f t="shared" si="9"/>
        <v xml:space="preserve">          ERODesc01 VARCHAR (500) NULL,</v>
      </c>
    </row>
    <row r="58" spans="2:51" ht="12.75">
      <c r="B58" s="18">
        <f t="shared" si="11"/>
        <v>43</v>
      </c>
      <c r="C58" s="4" t="s">
        <v>1292</v>
      </c>
      <c r="D58" s="4">
        <v>500</v>
      </c>
      <c r="E58" s="4" t="s">
        <v>11</v>
      </c>
      <c r="G58" s="4" t="str">
        <f t="shared" si="16"/>
        <v>ERODesc02</v>
      </c>
      <c r="H58" s="97">
        <f t="shared" si="13"/>
        <v>500</v>
      </c>
      <c r="I58" s="4" t="str">
        <f t="shared" si="17"/>
        <v>varchar</v>
      </c>
      <c r="J58" s="4" t="str">
        <f t="shared" si="18"/>
        <v xml:space="preserve"> NULL</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ERODesc02,</v>
      </c>
      <c r="AV58" s="25" t="str">
        <f>IF(G58="","",+"          ["&amp;TRIM(G58)&amp;"] ["&amp;TRIM(I58)&amp;"]"&amp;IF(H58="","","("&amp;H58&amp;")")&amp;" "&amp;TRIM(J58)&amp;IF(G61="","",","))</f>
        <v xml:space="preserve">          [ERODesc02] [varchar](500) NULL,</v>
      </c>
      <c r="AW58" s="25"/>
      <c r="AY58" s="102" t="str">
        <f t="shared" si="9"/>
        <v xml:space="preserve">          ERODesc02 VARCHAR (500) NULL,</v>
      </c>
    </row>
    <row r="59" spans="2:51" ht="12.75">
      <c r="B59" s="18">
        <f t="shared" si="11"/>
        <v>44</v>
      </c>
      <c r="C59" s="4" t="s">
        <v>1293</v>
      </c>
      <c r="D59" s="4">
        <v>500</v>
      </c>
      <c r="E59" s="4" t="s">
        <v>11</v>
      </c>
      <c r="G59" s="4" t="str">
        <f t="shared" si="16"/>
        <v>ERODesc03</v>
      </c>
      <c r="H59" s="97">
        <f t="shared" si="13"/>
        <v>500</v>
      </c>
      <c r="I59" s="4" t="str">
        <f t="shared" si="17"/>
        <v>varchar</v>
      </c>
      <c r="J59" s="4" t="str">
        <f t="shared" si="18"/>
        <v xml:space="preserve"> NULL</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ERODesc03,</v>
      </c>
      <c r="AV59" s="25" t="str">
        <f t="shared" ref="AV59:AV64" si="20">IF(G59="","",+"          ["&amp;TRIM(G59)&amp;"] ["&amp;TRIM(I59)&amp;"]"&amp;IF(H59="","","("&amp;H59&amp;")")&amp;" "&amp;TRIM(J59)&amp;IF(G60="","",","))</f>
        <v xml:space="preserve">          [ERODesc03] [varchar](500) NULL,</v>
      </c>
      <c r="AW59" s="25"/>
      <c r="AY59" s="102" t="str">
        <f t="shared" si="9"/>
        <v xml:space="preserve">          ERODesc03 VARCHAR (500) NULL,</v>
      </c>
    </row>
    <row r="60" spans="2:51" ht="12.75">
      <c r="B60" s="18">
        <f t="shared" si="11"/>
        <v>45</v>
      </c>
      <c r="C60" s="4" t="s">
        <v>1322</v>
      </c>
      <c r="D60" s="4">
        <v>500</v>
      </c>
      <c r="E60" s="4" t="s">
        <v>11</v>
      </c>
      <c r="G60" s="4" t="str">
        <f t="shared" si="16"/>
        <v>ERODesc04</v>
      </c>
      <c r="H60" s="97">
        <f t="shared" si="13"/>
        <v>500</v>
      </c>
      <c r="I60" s="4" t="str">
        <f t="shared" si="17"/>
        <v>varchar</v>
      </c>
      <c r="J60" s="4" t="str">
        <f t="shared" si="18"/>
        <v xml:space="preserve"> NULL</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ERODesc04,</v>
      </c>
      <c r="AV60" s="25" t="str">
        <f t="shared" si="20"/>
        <v xml:space="preserve">          [ERODesc04] [varchar](500) NULL,</v>
      </c>
      <c r="AW60" s="25"/>
      <c r="AY60" s="102" t="str">
        <f t="shared" si="9"/>
        <v xml:space="preserve">          ERODesc04 VARCHAR (500) NULL,</v>
      </c>
    </row>
    <row r="61" spans="2:51" ht="12.75">
      <c r="B61" s="18">
        <f t="shared" si="11"/>
        <v>46</v>
      </c>
      <c r="C61" s="4" t="s">
        <v>1323</v>
      </c>
      <c r="D61" s="4">
        <v>500</v>
      </c>
      <c r="E61" s="4" t="s">
        <v>11</v>
      </c>
      <c r="G61" s="4" t="str">
        <f t="shared" si="16"/>
        <v>ERODesc05</v>
      </c>
      <c r="H61" s="97">
        <f t="shared" si="13"/>
        <v>500</v>
      </c>
      <c r="I61" s="4" t="str">
        <f t="shared" si="17"/>
        <v>varchar</v>
      </c>
      <c r="J61" s="4" t="str">
        <f t="shared" si="18"/>
        <v xml:space="preserve"> NULL</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ERODesc05,</v>
      </c>
      <c r="AV61" s="25" t="str">
        <f t="shared" si="20"/>
        <v xml:space="preserve">          [ERODesc05] [varchar](500) NULL,</v>
      </c>
      <c r="AW61" s="25"/>
      <c r="AY61" s="102" t="str">
        <f t="shared" si="9"/>
        <v xml:space="preserve">          ERODesc05 VARCHAR (500) NULL,</v>
      </c>
    </row>
    <row r="62" spans="2:51" ht="12.75">
      <c r="B62" s="18">
        <f t="shared" si="11"/>
        <v>47</v>
      </c>
      <c r="C62" s="4" t="s">
        <v>1329</v>
      </c>
      <c r="D62" s="4">
        <v>500</v>
      </c>
      <c r="E62" s="4" t="s">
        <v>11</v>
      </c>
      <c r="G62" s="4" t="str">
        <f t="shared" si="16"/>
        <v>ERODesc06</v>
      </c>
      <c r="H62" s="97">
        <f t="shared" si="13"/>
        <v>500</v>
      </c>
      <c r="I62" s="4" t="str">
        <f t="shared" si="17"/>
        <v>varchar</v>
      </c>
      <c r="J62" s="4" t="str">
        <f t="shared" si="18"/>
        <v xml:space="preserve"> NULL</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ERODesc06,</v>
      </c>
      <c r="AV62" s="25" t="str">
        <f t="shared" si="20"/>
        <v xml:space="preserve">          [ERODesc06] [varchar](500) NULL,</v>
      </c>
      <c r="AW62" s="25"/>
      <c r="AY62" s="102" t="str">
        <f t="shared" si="9"/>
        <v xml:space="preserve">          ERODesc06 VARCHAR (500) NULL,</v>
      </c>
    </row>
    <row r="63" spans="2:51" ht="12.75">
      <c r="B63" s="18">
        <f t="shared" si="11"/>
        <v>48</v>
      </c>
      <c r="C63" s="4" t="s">
        <v>1296</v>
      </c>
      <c r="D63" s="4"/>
      <c r="E63" s="4" t="s">
        <v>375</v>
      </c>
      <c r="G63" s="4" t="str">
        <f t="shared" si="16"/>
        <v>EROCheck01</v>
      </c>
      <c r="H63" s="97" t="str">
        <f t="shared" si="13"/>
        <v/>
      </c>
      <c r="I63" s="4" t="str">
        <f t="shared" si="17"/>
        <v>bit</v>
      </c>
      <c r="J63" s="4" t="str">
        <f t="shared" si="18"/>
        <v xml:space="preserve"> NULL</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EROCheck01,</v>
      </c>
      <c r="AV63" s="25" t="str">
        <f t="shared" si="20"/>
        <v xml:space="preserve">          [EROCheck01] [bit] NULL,</v>
      </c>
      <c r="AW63" s="25"/>
      <c r="AY63" s="102" t="str">
        <f t="shared" si="9"/>
        <v xml:space="preserve">          EROCheck01 BIT NULL,</v>
      </c>
    </row>
    <row r="64" spans="2:51" ht="12.75">
      <c r="B64" s="18">
        <f t="shared" si="11"/>
        <v>49</v>
      </c>
      <c r="C64" s="4" t="s">
        <v>1328</v>
      </c>
      <c r="D64" s="4"/>
      <c r="E64" s="4" t="s">
        <v>375</v>
      </c>
      <c r="G64" s="4" t="str">
        <f t="shared" si="16"/>
        <v>EROCheck02</v>
      </c>
      <c r="H64" s="97" t="str">
        <f t="shared" si="13"/>
        <v/>
      </c>
      <c r="I64" s="4" t="str">
        <f t="shared" si="17"/>
        <v>bit</v>
      </c>
      <c r="J64" s="4" t="str">
        <f t="shared" si="18"/>
        <v xml:space="preserve"> NULL</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EROCheck02,</v>
      </c>
      <c r="AV64" s="25" t="str">
        <f t="shared" si="20"/>
        <v xml:space="preserve">          [EROCheck02] [bit] NULL,</v>
      </c>
      <c r="AW64" s="25"/>
      <c r="AY64" s="102" t="str">
        <f t="shared" si="9"/>
        <v xml:space="preserve">          EROCheck02 BIT NULL,</v>
      </c>
    </row>
    <row r="65" spans="2:51" ht="12.75">
      <c r="B65" s="18">
        <f t="shared" si="11"/>
        <v>50</v>
      </c>
      <c r="C65" s="4" t="s">
        <v>1330</v>
      </c>
      <c r="D65" s="4"/>
      <c r="E65" s="4" t="s">
        <v>375</v>
      </c>
      <c r="G65" s="4" t="str">
        <f t="shared" si="16"/>
        <v>EROCheck03</v>
      </c>
      <c r="H65" s="97" t="str">
        <f t="shared" si="13"/>
        <v/>
      </c>
      <c r="I65" s="4" t="str">
        <f t="shared" si="17"/>
        <v>bit</v>
      </c>
      <c r="J65" s="4" t="str">
        <f t="shared" si="18"/>
        <v xml:space="preserve"> NULL</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EROCheck03,</v>
      </c>
      <c r="AV65" s="25" t="str">
        <f>IF(G65="","",+"          ["&amp;TRIM(G65)&amp;"] ["&amp;TRIM(I65)&amp;"]"&amp;IF(H65="","","("&amp;H65&amp;")")&amp;" "&amp;TRIM(J65)&amp;IF(G68="","",","))</f>
        <v xml:space="preserve">          [EROCheck03] [bit] NULL,</v>
      </c>
      <c r="AW65" s="25"/>
      <c r="AY65" s="102" t="str">
        <f t="shared" si="9"/>
        <v xml:space="preserve">          EROCheck03 BIT NULL,</v>
      </c>
    </row>
    <row r="66" spans="2:51" ht="12.75">
      <c r="B66" s="18">
        <f t="shared" si="11"/>
        <v>51</v>
      </c>
      <c r="C66" s="4" t="s">
        <v>1331</v>
      </c>
      <c r="D66" s="4"/>
      <c r="E66" s="4" t="s">
        <v>375</v>
      </c>
      <c r="G66" s="4" t="str">
        <f t="shared" si="16"/>
        <v>EROCheck04</v>
      </c>
      <c r="H66" s="97" t="str">
        <f t="shared" si="13"/>
        <v/>
      </c>
      <c r="I66" s="4" t="str">
        <f t="shared" si="17"/>
        <v>bit</v>
      </c>
      <c r="J66" s="4" t="str">
        <f t="shared" si="18"/>
        <v xml:space="preserve"> NULL</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EROCheck04,</v>
      </c>
      <c r="AV66" s="25" t="str">
        <f>IF(G66="","",+"          ["&amp;TRIM(G66)&amp;"] ["&amp;TRIM(I66)&amp;"]"&amp;IF(H66="","","("&amp;H66&amp;")")&amp;" "&amp;TRIM(J66)&amp;IF(G67="","",","))</f>
        <v xml:space="preserve">          [EROCheck04] [bit] NULL,</v>
      </c>
      <c r="AW66" s="25"/>
      <c r="AY66" s="102" t="str">
        <f t="shared" si="9"/>
        <v xml:space="preserve">          EROCheck04 BIT NULL,</v>
      </c>
    </row>
    <row r="67" spans="2:51" ht="12.75">
      <c r="B67" s="18">
        <f t="shared" si="11"/>
        <v>52</v>
      </c>
      <c r="C67" s="4" t="s">
        <v>1332</v>
      </c>
      <c r="D67" s="4"/>
      <c r="E67" s="4" t="s">
        <v>375</v>
      </c>
      <c r="G67" s="4" t="str">
        <f t="shared" si="16"/>
        <v>EROCheck05</v>
      </c>
      <c r="H67" s="97" t="str">
        <f t="shared" si="13"/>
        <v/>
      </c>
      <c r="I67" s="4" t="str">
        <f t="shared" si="17"/>
        <v>bit</v>
      </c>
      <c r="J67" s="4" t="str">
        <f t="shared" si="18"/>
        <v xml:space="preserve"> NULL</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EROCheck05,</v>
      </c>
      <c r="AV67" s="25" t="str">
        <f>IF(G67="","",+"          ["&amp;TRIM(G67)&amp;"] ["&amp;TRIM(I67)&amp;"]"&amp;IF(H67="","","("&amp;H67&amp;")")&amp;" "&amp;TRIM(J67)&amp;IF(G68="","",","))</f>
        <v xml:space="preserve">          [EROCheck05] [bit] NULL,</v>
      </c>
      <c r="AW67" s="25"/>
      <c r="AY67" s="102" t="str">
        <f t="shared" si="9"/>
        <v xml:space="preserve">          EROCheck05 BIT NULL,</v>
      </c>
    </row>
    <row r="68" spans="2:51" ht="12.75">
      <c r="B68" s="18">
        <f t="shared" si="11"/>
        <v>53</v>
      </c>
      <c r="C68" s="4" t="s">
        <v>1333</v>
      </c>
      <c r="D68" s="4"/>
      <c r="E68" s="4" t="s">
        <v>375</v>
      </c>
      <c r="G68" s="4" t="str">
        <f t="shared" si="16"/>
        <v>EROCheck06</v>
      </c>
      <c r="H68" s="97" t="str">
        <f t="shared" si="13"/>
        <v/>
      </c>
      <c r="I68" s="4" t="str">
        <f t="shared" si="17"/>
        <v>bit</v>
      </c>
      <c r="J68" s="4" t="str">
        <f t="shared" si="18"/>
        <v xml:space="preserve"> NULL</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EROCheck06,</v>
      </c>
      <c r="AV68" s="25" t="str">
        <f>IF(G68="","",+"          ["&amp;TRIM(G68)&amp;"] ["&amp;TRIM(I68)&amp;"]"&amp;IF(H68="","","("&amp;H68&amp;")")&amp;" "&amp;TRIM(J68)&amp;IF(G95="","",","))</f>
        <v xml:space="preserve">          [EROCheck06] [bit] NULL,</v>
      </c>
      <c r="AW68" s="25"/>
      <c r="AY68" s="102" t="str">
        <f t="shared" si="9"/>
        <v xml:space="preserve">          EROCheck06 BIT NULL,</v>
      </c>
    </row>
    <row r="69" spans="2:51" ht="12.75">
      <c r="B69" s="18">
        <f t="shared" si="11"/>
        <v>54</v>
      </c>
      <c r="C69" s="4" t="s">
        <v>1334</v>
      </c>
      <c r="D69" s="4">
        <v>20</v>
      </c>
      <c r="E69" s="4" t="s">
        <v>11</v>
      </c>
      <c r="G69" s="4" t="str">
        <f t="shared" si="16"/>
        <v>EROCode01</v>
      </c>
      <c r="H69" s="97">
        <f t="shared" si="13"/>
        <v>20</v>
      </c>
      <c r="I69" s="4" t="str">
        <f t="shared" si="17"/>
        <v>varchar</v>
      </c>
      <c r="J69" s="4" t="str">
        <f t="shared" si="18"/>
        <v xml:space="preserve"> NULL</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EROCode01,</v>
      </c>
      <c r="AV69" s="25" t="str">
        <f>IF(G69="","",+"          ["&amp;TRIM(G69)&amp;"] ["&amp;TRIM(I69)&amp;"]"&amp;IF(H69="","","("&amp;H69&amp;")")&amp;" "&amp;TRIM(J69)&amp;IF(G70="","",","))</f>
        <v xml:space="preserve">          [EROCode01] [varchar](20) NULL,</v>
      </c>
      <c r="AW69" s="25"/>
      <c r="AY69" s="102" t="str">
        <f t="shared" si="9"/>
        <v xml:space="preserve">          EROCode01 VARCHAR (20) NULL,</v>
      </c>
    </row>
    <row r="70" spans="2:51" ht="12.75">
      <c r="B70" s="18">
        <f t="shared" si="11"/>
        <v>55</v>
      </c>
      <c r="C70" s="4" t="s">
        <v>1335</v>
      </c>
      <c r="D70" s="4">
        <v>20</v>
      </c>
      <c r="E70" s="4" t="s">
        <v>11</v>
      </c>
      <c r="G70" s="4" t="str">
        <f t="shared" si="16"/>
        <v>EROCode02</v>
      </c>
      <c r="H70" s="97">
        <f t="shared" si="13"/>
        <v>20</v>
      </c>
      <c r="I70" s="4" t="str">
        <f t="shared" si="17"/>
        <v>varchar</v>
      </c>
      <c r="J70" s="4" t="str">
        <f t="shared" si="18"/>
        <v xml:space="preserve"> NULL</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EROCode02,</v>
      </c>
      <c r="AV70" s="25" t="str">
        <f>IF(G70="","",+"          ["&amp;TRIM(G70)&amp;"] ["&amp;TRIM(I70)&amp;"]"&amp;IF(H70="","","("&amp;H70&amp;")")&amp;" "&amp;TRIM(J70)&amp;IF(G94="","",","))</f>
        <v xml:space="preserve">          [EROCode02] [varchar](20) NULL,</v>
      </c>
      <c r="AW70" s="25"/>
      <c r="AY70" s="102" t="str">
        <f t="shared" si="9"/>
        <v xml:space="preserve">          EROCode02 VARCHAR (20) NULL,</v>
      </c>
    </row>
    <row r="71" spans="2:51" ht="12.75">
      <c r="B71" s="18">
        <f t="shared" si="11"/>
        <v>56</v>
      </c>
      <c r="C71" s="4" t="s">
        <v>1336</v>
      </c>
      <c r="D71" s="4">
        <v>20</v>
      </c>
      <c r="E71" s="4" t="s">
        <v>11</v>
      </c>
      <c r="G71" s="4" t="str">
        <f t="shared" si="16"/>
        <v>EROCode03</v>
      </c>
      <c r="H71" s="97">
        <f t="shared" si="13"/>
        <v>20</v>
      </c>
      <c r="I71" s="4" t="str">
        <f t="shared" si="17"/>
        <v>varchar</v>
      </c>
      <c r="J71" s="4" t="str">
        <f t="shared" si="18"/>
        <v xml:space="preserve"> NULL</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EROCode03,</v>
      </c>
      <c r="AV71" s="25" t="str">
        <f>IF(G71="","",+"          ["&amp;TRIM(G71)&amp;"] ["&amp;TRIM(I71)&amp;"]"&amp;IF(H71="","","("&amp;H71&amp;")")&amp;" "&amp;TRIM(J71)&amp;IF(G72="","",","))</f>
        <v xml:space="preserve">          [EROCode03] [varchar](20) NULL,</v>
      </c>
      <c r="AW71" s="25"/>
      <c r="AY71" s="102" t="str">
        <f t="shared" si="9"/>
        <v xml:space="preserve">          EROCode03 VARCHAR (20) NULL,</v>
      </c>
    </row>
    <row r="72" spans="2:51" ht="12.75">
      <c r="B72" s="18">
        <f t="shared" si="11"/>
        <v>57</v>
      </c>
      <c r="C72" s="4" t="s">
        <v>1337</v>
      </c>
      <c r="D72" s="4">
        <v>20</v>
      </c>
      <c r="E72" s="4" t="s">
        <v>11</v>
      </c>
      <c r="G72" s="4" t="str">
        <f t="shared" si="16"/>
        <v>EROCode04</v>
      </c>
      <c r="H72" s="97">
        <f t="shared" si="13"/>
        <v>20</v>
      </c>
      <c r="I72" s="4" t="str">
        <f t="shared" si="17"/>
        <v>varchar</v>
      </c>
      <c r="J72" s="4" t="str">
        <f t="shared" si="18"/>
        <v xml:space="preserve"> NULL</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EROCode04,</v>
      </c>
      <c r="AV72" s="25" t="str">
        <f>IF(G72="","",+"          ["&amp;TRIM(G72)&amp;"] ["&amp;TRIM(I72)&amp;"]"&amp;IF(H72="","","("&amp;H72&amp;")")&amp;" "&amp;TRIM(J72)&amp;IF(G75="","",","))</f>
        <v xml:space="preserve">          [EROCode04] [varchar](20) NULL,</v>
      </c>
      <c r="AW72" s="25"/>
      <c r="AY72" s="102" t="str">
        <f t="shared" si="9"/>
        <v xml:space="preserve">          EROCode04 VARCHAR (20) NULL,</v>
      </c>
    </row>
    <row r="73" spans="2:51" ht="12.75">
      <c r="B73" s="18">
        <f t="shared" si="11"/>
        <v>58</v>
      </c>
      <c r="C73" s="4" t="s">
        <v>1338</v>
      </c>
      <c r="D73" s="4">
        <v>20</v>
      </c>
      <c r="E73" s="4" t="s">
        <v>11</v>
      </c>
      <c r="G73" s="4" t="str">
        <f t="shared" si="16"/>
        <v>EROCode05</v>
      </c>
      <c r="H73" s="97">
        <f t="shared" si="13"/>
        <v>20</v>
      </c>
      <c r="I73" s="4" t="str">
        <f t="shared" si="17"/>
        <v>varchar</v>
      </c>
      <c r="J73" s="4" t="str">
        <f t="shared" si="18"/>
        <v xml:space="preserve"> NULL</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EROCode05,</v>
      </c>
      <c r="AV73" s="25" t="str">
        <f>IF(G73="","",+"          ["&amp;TRIM(G73)&amp;"] ["&amp;TRIM(I73)&amp;"]"&amp;IF(H73="","","("&amp;H73&amp;")")&amp;" "&amp;TRIM(J73)&amp;IF(G74="","",","))</f>
        <v xml:space="preserve">          [EROCode05] [varchar](20) NULL,</v>
      </c>
      <c r="AW73" s="25"/>
      <c r="AY73" s="102" t="str">
        <f t="shared" si="9"/>
        <v xml:space="preserve">          EROCode05 VARCHAR (20) NULL,</v>
      </c>
    </row>
    <row r="74" spans="2:51" ht="12.75">
      <c r="B74" s="18">
        <f t="shared" si="11"/>
        <v>59</v>
      </c>
      <c r="C74" s="4" t="s">
        <v>1339</v>
      </c>
      <c r="D74" s="4">
        <v>20</v>
      </c>
      <c r="E74" s="4" t="s">
        <v>11</v>
      </c>
      <c r="G74" s="4" t="str">
        <f t="shared" si="16"/>
        <v>EROCode06</v>
      </c>
      <c r="H74" s="97">
        <f t="shared" si="13"/>
        <v>20</v>
      </c>
      <c r="I74" s="4" t="str">
        <f t="shared" si="17"/>
        <v>varchar</v>
      </c>
      <c r="J74" s="4" t="str">
        <f t="shared" si="18"/>
        <v xml:space="preserve"> NULL</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EROCode06,</v>
      </c>
      <c r="AV74" s="25" t="str">
        <f>IF(G74="","",+"          ["&amp;TRIM(G74)&amp;"] ["&amp;TRIM(I74)&amp;"]"&amp;IF(H74="","","("&amp;H74&amp;")")&amp;" "&amp;TRIM(J74)&amp;IF(G75="","",","))</f>
        <v xml:space="preserve">          [EROCode06] [varchar](20) NULL,</v>
      </c>
      <c r="AW74" s="25"/>
      <c r="AY74" s="102" t="str">
        <f t="shared" si="9"/>
        <v xml:space="preserve">          EROCode06 VARCHAR (20) NULL,</v>
      </c>
    </row>
    <row r="75" spans="2:51" ht="12.75">
      <c r="B75" s="18">
        <f t="shared" si="11"/>
        <v>60</v>
      </c>
      <c r="C75" s="4" t="s">
        <v>1340</v>
      </c>
      <c r="D75" s="4">
        <v>50</v>
      </c>
      <c r="E75" s="4" t="s">
        <v>11</v>
      </c>
      <c r="G75" s="4" t="str">
        <f t="shared" si="16"/>
        <v>ERORefNo1</v>
      </c>
      <c r="H75" s="97">
        <f t="shared" si="13"/>
        <v>50</v>
      </c>
      <c r="I75" s="4" t="str">
        <f t="shared" si="17"/>
        <v>varchar</v>
      </c>
      <c r="J75" s="4" t="str">
        <f t="shared" si="18"/>
        <v xml:space="preserve"> NULL</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ERORefNo1,</v>
      </c>
      <c r="AV75" s="25" t="str">
        <f>IF(G75="","",+"          ["&amp;TRIM(G75)&amp;"] ["&amp;TRIM(I75)&amp;"]"&amp;IF(H75="","","("&amp;H75&amp;")")&amp;" "&amp;TRIM(J75)&amp;IF(G94="","",","))</f>
        <v xml:space="preserve">          [ERORefNo1] [varchar](50) NULL,</v>
      </c>
      <c r="AW75" s="25"/>
      <c r="AY75" s="102" t="str">
        <f t="shared" si="9"/>
        <v xml:space="preserve">          ERORefNo1 VARCHAR (50) NULL,</v>
      </c>
    </row>
    <row r="76" spans="2:51" ht="12.75">
      <c r="B76" s="18">
        <f t="shared" si="11"/>
        <v>61</v>
      </c>
      <c r="C76" s="4" t="s">
        <v>1341</v>
      </c>
      <c r="D76" s="4">
        <v>50</v>
      </c>
      <c r="E76" s="4" t="s">
        <v>11</v>
      </c>
      <c r="G76" s="4" t="str">
        <f t="shared" si="16"/>
        <v>ERORefNo2</v>
      </c>
      <c r="H76" s="97">
        <f t="shared" si="13"/>
        <v>50</v>
      </c>
      <c r="I76" s="4" t="str">
        <f t="shared" si="17"/>
        <v>varchar</v>
      </c>
      <c r="J76" s="4" t="str">
        <f t="shared" si="18"/>
        <v xml:space="preserve"> NULL</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ERORefNo2,</v>
      </c>
      <c r="AV76" s="25" t="str">
        <f>IF(G76="","",+"          ["&amp;TRIM(G76)&amp;"] ["&amp;TRIM(I76)&amp;"]"&amp;IF(H76="","","("&amp;H76&amp;")")&amp;" "&amp;TRIM(J76)&amp;IF(G77="","",","))</f>
        <v xml:space="preserve">          [ERORefNo2] [varchar](50) NULL,</v>
      </c>
      <c r="AW76" s="25"/>
      <c r="AY76" s="102" t="str">
        <f t="shared" si="9"/>
        <v xml:space="preserve">          ERORefNo2 VARCHAR (50) NULL,</v>
      </c>
    </row>
    <row r="77" spans="2:51" ht="12.75">
      <c r="B77" s="18">
        <f t="shared" si="11"/>
        <v>62</v>
      </c>
      <c r="C77" s="4" t="s">
        <v>1342</v>
      </c>
      <c r="D77" s="4">
        <v>50</v>
      </c>
      <c r="E77" s="4" t="s">
        <v>11</v>
      </c>
      <c r="G77" s="4" t="str">
        <f t="shared" si="16"/>
        <v>ERORefNo3</v>
      </c>
      <c r="H77" s="97">
        <f t="shared" si="13"/>
        <v>50</v>
      </c>
      <c r="I77" s="4" t="str">
        <f t="shared" si="17"/>
        <v>varchar</v>
      </c>
      <c r="J77" s="4" t="str">
        <f t="shared" si="18"/>
        <v xml:space="preserve"> NULL</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ERORefNo3,</v>
      </c>
      <c r="AV77" s="25" t="str">
        <f>IF(G77="","",+"          ["&amp;TRIM(G77)&amp;"] ["&amp;TRIM(I77)&amp;"]"&amp;IF(H77="","","("&amp;H77&amp;")")&amp;" "&amp;TRIM(J77)&amp;IF(G78="","",","))</f>
        <v xml:space="preserve">          [ERORefNo3] [varchar](50) NULL,</v>
      </c>
      <c r="AW77" s="25"/>
      <c r="AY77" s="102" t="str">
        <f t="shared" si="9"/>
        <v xml:space="preserve">          ERORefNo3 VARCHAR (50) NULL,</v>
      </c>
    </row>
    <row r="78" spans="2:51" ht="12.75">
      <c r="B78" s="18">
        <f t="shared" si="11"/>
        <v>63</v>
      </c>
      <c r="C78" s="4" t="s">
        <v>1343</v>
      </c>
      <c r="D78" s="4">
        <v>50</v>
      </c>
      <c r="E78" s="4" t="s">
        <v>11</v>
      </c>
      <c r="G78" s="4" t="str">
        <f t="shared" si="16"/>
        <v>ERORefNo4</v>
      </c>
      <c r="H78" s="97">
        <f t="shared" si="13"/>
        <v>50</v>
      </c>
      <c r="I78" s="4" t="str">
        <f t="shared" si="17"/>
        <v>varchar</v>
      </c>
      <c r="J78" s="4" t="str">
        <f t="shared" si="18"/>
        <v xml:space="preserve"> NULL</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ERORefNo4,</v>
      </c>
      <c r="AV78" s="25" t="str">
        <f>IF(G78="","",+"          ["&amp;TRIM(G78)&amp;"] ["&amp;TRIM(I78)&amp;"]"&amp;IF(H78="","","("&amp;H78&amp;")")&amp;" "&amp;TRIM(J78)&amp;IF(G93="","",","))</f>
        <v xml:space="preserve">          [ERORefNo4] [varchar](50) NULL,</v>
      </c>
      <c r="AW78" s="25"/>
      <c r="AY78" s="102" t="str">
        <f t="shared" si="9"/>
        <v xml:space="preserve">          ERORefNo4 VARCHAR (50) NULL,</v>
      </c>
    </row>
    <row r="79" spans="2:51" ht="12.75">
      <c r="B79" s="18">
        <f t="shared" si="11"/>
        <v>64</v>
      </c>
      <c r="C79" s="4" t="s">
        <v>1344</v>
      </c>
      <c r="D79" s="4">
        <v>50</v>
      </c>
      <c r="E79" s="4" t="s">
        <v>11</v>
      </c>
      <c r="G79" s="4" t="str">
        <f t="shared" si="16"/>
        <v>ERORefNo5</v>
      </c>
      <c r="H79" s="97">
        <f t="shared" si="13"/>
        <v>50</v>
      </c>
      <c r="I79" s="4" t="str">
        <f t="shared" si="17"/>
        <v>varchar</v>
      </c>
      <c r="J79" s="4" t="str">
        <f t="shared" si="18"/>
        <v xml:space="preserve"> NULL</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ERORefNo5,</v>
      </c>
      <c r="AV79" s="25" t="str">
        <f>IF(G79="","",+"          ["&amp;TRIM(G79)&amp;"] ["&amp;TRIM(I79)&amp;"]"&amp;IF(H79="","","("&amp;H79&amp;")")&amp;" "&amp;TRIM(J79)&amp;IF(G80="","",","))</f>
        <v xml:space="preserve">          [ERORefNo5] [varchar](50) NULL,</v>
      </c>
      <c r="AW79" s="25"/>
      <c r="AY79" s="102" t="str">
        <f t="shared" si="9"/>
        <v xml:space="preserve">          ERORefNo5 VARCHAR (50) NULL,</v>
      </c>
    </row>
    <row r="80" spans="2:51" ht="12.75">
      <c r="B80" s="18">
        <f t="shared" si="11"/>
        <v>65</v>
      </c>
      <c r="C80" s="4" t="s">
        <v>1345</v>
      </c>
      <c r="D80" s="4">
        <v>50</v>
      </c>
      <c r="E80" s="4" t="s">
        <v>11</v>
      </c>
      <c r="G80" s="4" t="str">
        <f t="shared" si="16"/>
        <v>ERORefNo6</v>
      </c>
      <c r="H80" s="97">
        <f t="shared" si="13"/>
        <v>50</v>
      </c>
      <c r="I80" s="4" t="str">
        <f t="shared" si="17"/>
        <v>varchar</v>
      </c>
      <c r="J80" s="4" t="str">
        <f t="shared" si="18"/>
        <v xml:space="preserve"> NULL</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ERORefNo6,</v>
      </c>
      <c r="AV80" s="25" t="str">
        <f>IF(G80="","",+"          ["&amp;TRIM(G80)&amp;"] ["&amp;TRIM(I80)&amp;"]"&amp;IF(H80="","","("&amp;H80&amp;")")&amp;" "&amp;TRIM(J80)&amp;IF(G83="","",","))</f>
        <v xml:space="preserve">          [ERORefNo6] [varchar](50) NULL,</v>
      </c>
      <c r="AW80" s="25"/>
      <c r="AY80" s="102" t="str">
        <f t="shared" ref="AY80:AY116" si="24">IF(G80="",IF(OR(AY79=");",AY79=""),"",");"),+"          "&amp;TRIM(G80)&amp;" "&amp;UPPER(TRIM(I80))&amp;IF(H80="",""," ("&amp;H80&amp;")")&amp;" "&amp;IF(TRIM(J80)="NOT NULL","PRIMARY KEY UNIQUE NOT NULL",TRIM(J80))&amp;IF(G81="","",","))</f>
        <v xml:space="preserve">          ERORefNo6 VARCHAR (50) NULL,</v>
      </c>
    </row>
    <row r="81" spans="2:51" ht="12.75">
      <c r="B81" s="18">
        <f t="shared" si="11"/>
        <v>66</v>
      </c>
      <c r="C81" s="4" t="s">
        <v>1346</v>
      </c>
      <c r="D81" s="4"/>
      <c r="E81" s="4" t="s">
        <v>1086</v>
      </c>
      <c r="G81" s="4" t="str">
        <f t="shared" si="16"/>
        <v>EROAmount1</v>
      </c>
      <c r="H81" s="97" t="str">
        <f t="shared" si="13"/>
        <v/>
      </c>
      <c r="I81" s="4" t="str">
        <f t="shared" si="17"/>
        <v>float</v>
      </c>
      <c r="J81" s="4" t="str">
        <f t="shared" si="18"/>
        <v xml:space="preserve"> NULL</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EROAmount1,</v>
      </c>
      <c r="AV81" s="25" t="str">
        <f>IF(G81="","",+"          ["&amp;TRIM(G81)&amp;"] ["&amp;TRIM(I81)&amp;"]"&amp;IF(H81="","","("&amp;H81&amp;")")&amp;" "&amp;TRIM(J81)&amp;IF(G82="","",","))</f>
        <v xml:space="preserve">          [EROAmount1] [float] NULL,</v>
      </c>
      <c r="AW81" s="25"/>
      <c r="AY81" s="102" t="str">
        <f t="shared" si="24"/>
        <v xml:space="preserve">          EROAmount1 FLOAT NULL,</v>
      </c>
    </row>
    <row r="82" spans="2:51" ht="12.75">
      <c r="B82" s="18">
        <f t="shared" ref="B82:B115" si="26">IF(C82=0,"",+B81+1)</f>
        <v>67</v>
      </c>
      <c r="C82" s="4" t="s">
        <v>1347</v>
      </c>
      <c r="D82" s="4"/>
      <c r="E82" s="4" t="s">
        <v>1086</v>
      </c>
      <c r="G82" s="4" t="str">
        <f t="shared" si="16"/>
        <v>EROAmount2</v>
      </c>
      <c r="H82" s="97" t="str">
        <f t="shared" si="13"/>
        <v/>
      </c>
      <c r="I82" s="4" t="str">
        <f t="shared" si="17"/>
        <v>float</v>
      </c>
      <c r="J82" s="4" t="str">
        <f t="shared" si="18"/>
        <v xml:space="preserve"> NULL</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EROAmount2,</v>
      </c>
      <c r="AV82" s="25" t="str">
        <f>IF(G82="","",+"          ["&amp;TRIM(G82)&amp;"] ["&amp;TRIM(I82)&amp;"]"&amp;IF(H82="","","("&amp;H82&amp;")")&amp;" "&amp;TRIM(J82)&amp;IF(G83="","",","))</f>
        <v xml:space="preserve">          [EROAmount2] [float] NULL,</v>
      </c>
      <c r="AW82" s="25"/>
      <c r="AY82" s="102" t="str">
        <f t="shared" si="24"/>
        <v xml:space="preserve">          EROAmount2 FLOAT NULL,</v>
      </c>
    </row>
    <row r="83" spans="2:51" ht="12.75">
      <c r="B83" s="18">
        <f t="shared" si="26"/>
        <v>68</v>
      </c>
      <c r="C83" s="4" t="s">
        <v>1348</v>
      </c>
      <c r="D83" s="4"/>
      <c r="E83" s="4" t="s">
        <v>1086</v>
      </c>
      <c r="G83" s="4" t="str">
        <f t="shared" si="16"/>
        <v>EROAmount3</v>
      </c>
      <c r="H83" s="97" t="str">
        <f t="shared" si="13"/>
        <v/>
      </c>
      <c r="I83" s="4" t="str">
        <f t="shared" si="17"/>
        <v>float</v>
      </c>
      <c r="J83" s="4" t="str">
        <f t="shared" si="18"/>
        <v xml:space="preserve"> NULL</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EROAmount3,</v>
      </c>
      <c r="AV83" s="25" t="str">
        <f>IF(G83="","",+"          ["&amp;TRIM(G83)&amp;"] ["&amp;TRIM(I83)&amp;"]"&amp;IF(H83="","","("&amp;H83&amp;")")&amp;" "&amp;TRIM(J83)&amp;IF(G93="","",","))</f>
        <v xml:space="preserve">          [EROAmount3] [float] NULL,</v>
      </c>
      <c r="AW83" s="25"/>
      <c r="AY83" s="102" t="str">
        <f t="shared" si="24"/>
        <v xml:space="preserve">          EROAmount3 FLOAT NULL,</v>
      </c>
    </row>
    <row r="84" spans="2:51" ht="12.75">
      <c r="B84" s="18">
        <f t="shared" si="26"/>
        <v>69</v>
      </c>
      <c r="C84" s="4" t="s">
        <v>1349</v>
      </c>
      <c r="D84" s="4"/>
      <c r="E84" s="4" t="s">
        <v>1086</v>
      </c>
      <c r="G84" s="4" t="str">
        <f t="shared" si="16"/>
        <v>EROAmount4</v>
      </c>
      <c r="H84" s="97" t="str">
        <f t="shared" si="13"/>
        <v/>
      </c>
      <c r="I84" s="4" t="str">
        <f t="shared" si="17"/>
        <v>float</v>
      </c>
      <c r="J84" s="4" t="str">
        <f t="shared" si="18"/>
        <v xml:space="preserve"> NULL</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EROAmount4,</v>
      </c>
      <c r="AV84" s="25" t="str">
        <f>IF(G84="","",+"          ["&amp;TRIM(G84)&amp;"] ["&amp;TRIM(I84)&amp;"]"&amp;IF(H84="","","("&amp;H84&amp;")")&amp;" "&amp;TRIM(J84)&amp;IF(G85="","",","))</f>
        <v xml:space="preserve">          [EROAmount4] [float] NULL,</v>
      </c>
      <c r="AW84" s="25"/>
      <c r="AY84" s="102" t="str">
        <f t="shared" si="24"/>
        <v xml:space="preserve">          EROAmount4 FLOAT NULL,</v>
      </c>
    </row>
    <row r="85" spans="2:51" ht="12.75">
      <c r="B85" s="18">
        <f t="shared" si="26"/>
        <v>70</v>
      </c>
      <c r="C85" s="4" t="s">
        <v>1350</v>
      </c>
      <c r="D85" s="4"/>
      <c r="E85" s="4" t="s">
        <v>1086</v>
      </c>
      <c r="G85" s="4" t="str">
        <f t="shared" si="16"/>
        <v>EROAmount5</v>
      </c>
      <c r="H85" s="97" t="str">
        <f t="shared" si="13"/>
        <v/>
      </c>
      <c r="I85" s="4" t="str">
        <f t="shared" si="17"/>
        <v>float</v>
      </c>
      <c r="J85" s="4" t="str">
        <f t="shared" si="18"/>
        <v xml:space="preserve"> NULL</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EROAmount5,</v>
      </c>
      <c r="AV85" s="25" t="str">
        <f>IF(G85="","",+"          ["&amp;TRIM(G85)&amp;"] ["&amp;TRIM(I85)&amp;"]"&amp;IF(H85="","","("&amp;H85&amp;")")&amp;" "&amp;TRIM(J85)&amp;IF(G86="","",","))</f>
        <v xml:space="preserve">          [EROAmount5] [float] NULL,</v>
      </c>
      <c r="AW85" s="25"/>
      <c r="AY85" s="102" t="str">
        <f t="shared" si="24"/>
        <v xml:space="preserve">          EROAmount5 FLOAT NULL,</v>
      </c>
    </row>
    <row r="86" spans="2:51" ht="12.75">
      <c r="B86" s="18">
        <f t="shared" si="26"/>
        <v>71</v>
      </c>
      <c r="C86" s="4" t="s">
        <v>1351</v>
      </c>
      <c r="D86" s="4"/>
      <c r="E86" s="4" t="s">
        <v>1086</v>
      </c>
      <c r="G86" s="4" t="str">
        <f t="shared" si="16"/>
        <v>EROAmount6</v>
      </c>
      <c r="H86" s="97" t="str">
        <f t="shared" si="13"/>
        <v/>
      </c>
      <c r="I86" s="4" t="str">
        <f t="shared" si="17"/>
        <v>float</v>
      </c>
      <c r="J86" s="4" t="str">
        <f t="shared" si="18"/>
        <v xml:space="preserve"> NULL</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EROAmount6,</v>
      </c>
      <c r="AV86" s="25" t="str">
        <f>IF(G86="","",+"          ["&amp;TRIM(G86)&amp;"] ["&amp;TRIM(I86)&amp;"]"&amp;IF(H86="","","("&amp;H86&amp;")")&amp;" "&amp;TRIM(J86)&amp;IF(G87="","",","))</f>
        <v xml:space="preserve">          [EROAmount6] [float] NULL,</v>
      </c>
      <c r="AW86" s="25"/>
      <c r="AY86" s="102" t="str">
        <f t="shared" si="24"/>
        <v xml:space="preserve">          EROAmount6 FLOAT NULL,</v>
      </c>
    </row>
    <row r="87" spans="2:51" ht="12.75">
      <c r="B87" s="18">
        <f t="shared" si="26"/>
        <v>72</v>
      </c>
      <c r="C87" s="4" t="s">
        <v>1353</v>
      </c>
      <c r="D87" s="4"/>
      <c r="E87" s="4" t="s">
        <v>1086</v>
      </c>
      <c r="G87" s="4" t="str">
        <f t="shared" si="16"/>
        <v>EROSum1</v>
      </c>
      <c r="H87" s="97" t="str">
        <f t="shared" ref="H87:H115" si="28">IF(IFERROR(FIND("varchar",E87),0)&gt;0,IF(D87&gt;8000,"max",D87),"")</f>
        <v/>
      </c>
      <c r="I87" s="4" t="str">
        <f t="shared" si="17"/>
        <v>float</v>
      </c>
      <c r="J87" s="4" t="str">
        <f t="shared" si="18"/>
        <v xml:space="preserve"> NULL</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EROSum1,</v>
      </c>
      <c r="AV87" s="25" t="str">
        <f>IF(G87="","",+"          ["&amp;TRIM(G87)&amp;"] ["&amp;TRIM(I87)&amp;"]"&amp;IF(H87="","","("&amp;H87&amp;")")&amp;" "&amp;TRIM(J87)&amp;IF(G93="","",","))</f>
        <v xml:space="preserve">          [EROSum1] [float] NULL,</v>
      </c>
      <c r="AW87" s="25"/>
      <c r="AY87" s="102" t="str">
        <f t="shared" si="24"/>
        <v xml:space="preserve">          EROSum1 FLOAT NULL,</v>
      </c>
    </row>
    <row r="88" spans="2:51" ht="12.75">
      <c r="B88" s="18">
        <f t="shared" si="26"/>
        <v>73</v>
      </c>
      <c r="C88" s="4" t="s">
        <v>1354</v>
      </c>
      <c r="D88" s="4"/>
      <c r="E88" s="4" t="s">
        <v>1086</v>
      </c>
      <c r="G88" s="4" t="str">
        <f t="shared" si="16"/>
        <v>EROSum2</v>
      </c>
      <c r="H88" s="97" t="str">
        <f t="shared" si="28"/>
        <v/>
      </c>
      <c r="I88" s="4" t="str">
        <f t="shared" si="17"/>
        <v>float</v>
      </c>
      <c r="J88" s="4" t="str">
        <f t="shared" si="18"/>
        <v xml:space="preserve"> NULL</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EROSum2,</v>
      </c>
      <c r="AV88" s="25" t="str">
        <f>IF(G88="","",+"          ["&amp;TRIM(G88)&amp;"] ["&amp;TRIM(I88)&amp;"]"&amp;IF(H88="","","("&amp;H88&amp;")")&amp;" "&amp;TRIM(J88)&amp;IF(G89="","",","))</f>
        <v xml:space="preserve">          [EROSum2] [float] NULL,</v>
      </c>
      <c r="AW88" s="25"/>
      <c r="AY88" s="102" t="str">
        <f t="shared" si="24"/>
        <v xml:space="preserve">          EROSum2 FLOAT NULL,</v>
      </c>
    </row>
    <row r="89" spans="2:51" ht="12.75">
      <c r="B89" s="18">
        <f t="shared" si="26"/>
        <v>74</v>
      </c>
      <c r="C89" s="4" t="s">
        <v>1355</v>
      </c>
      <c r="D89" s="4"/>
      <c r="E89" s="4" t="s">
        <v>1086</v>
      </c>
      <c r="G89" s="4" t="str">
        <f t="shared" si="16"/>
        <v>EROSum3</v>
      </c>
      <c r="H89" s="97" t="str">
        <f t="shared" si="28"/>
        <v/>
      </c>
      <c r="I89" s="4" t="str">
        <f t="shared" si="17"/>
        <v>float</v>
      </c>
      <c r="J89" s="4" t="str">
        <f t="shared" si="18"/>
        <v xml:space="preserve"> NULL</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EROSum3,</v>
      </c>
      <c r="AV89" s="25" t="str">
        <f>IF(G89="","",+"          ["&amp;TRIM(G89)&amp;"] ["&amp;TRIM(I89)&amp;"]"&amp;IF(H89="","","("&amp;H89&amp;")")&amp;" "&amp;TRIM(J89)&amp;IF(G92="","",","))</f>
        <v xml:space="preserve">          [EROSum3] [float] NULL,</v>
      </c>
      <c r="AW89" s="25"/>
      <c r="AY89" s="102" t="str">
        <f t="shared" si="24"/>
        <v xml:space="preserve">          EROSum3 FLOAT NULL,</v>
      </c>
    </row>
    <row r="90" spans="2:51" ht="12.75">
      <c r="B90" s="18">
        <f t="shared" si="26"/>
        <v>75</v>
      </c>
      <c r="C90" s="4" t="s">
        <v>1356</v>
      </c>
      <c r="D90" s="4"/>
      <c r="E90" s="4" t="s">
        <v>1086</v>
      </c>
      <c r="G90" s="4" t="str">
        <f t="shared" si="16"/>
        <v>EROSum4</v>
      </c>
      <c r="H90" s="97" t="str">
        <f t="shared" si="28"/>
        <v/>
      </c>
      <c r="I90" s="4" t="str">
        <f t="shared" si="17"/>
        <v>float</v>
      </c>
      <c r="J90" s="4" t="str">
        <f t="shared" si="18"/>
        <v xml:space="preserve"> NULL</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EROSum4,</v>
      </c>
      <c r="AV90" s="25" t="str">
        <f t="shared" ref="AV90:AV95" si="29">IF(G90="","",+"          ["&amp;TRIM(G90)&amp;"] ["&amp;TRIM(I90)&amp;"]"&amp;IF(H90="","","("&amp;H90&amp;")")&amp;" "&amp;TRIM(J90)&amp;IF(G91="","",","))</f>
        <v xml:space="preserve">          [EROSum4] [float] NULL,</v>
      </c>
      <c r="AW90" s="25"/>
      <c r="AY90" s="102" t="str">
        <f t="shared" si="24"/>
        <v xml:space="preserve">          EROSum4 FLOAT NULL,</v>
      </c>
    </row>
    <row r="91" spans="2:51" ht="12.75">
      <c r="B91" s="18">
        <f t="shared" si="26"/>
        <v>76</v>
      </c>
      <c r="C91" s="4" t="s">
        <v>1357</v>
      </c>
      <c r="D91" s="4"/>
      <c r="E91" s="4" t="s">
        <v>1086</v>
      </c>
      <c r="G91" s="4" t="str">
        <f t="shared" si="16"/>
        <v>EROSum5</v>
      </c>
      <c r="H91" s="97" t="str">
        <f t="shared" si="28"/>
        <v/>
      </c>
      <c r="I91" s="4" t="str">
        <f t="shared" si="17"/>
        <v>float</v>
      </c>
      <c r="J91" s="4" t="str">
        <f t="shared" si="18"/>
        <v xml:space="preserve"> NULL</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EROSum5,</v>
      </c>
      <c r="AV91" s="25" t="str">
        <f t="shared" si="29"/>
        <v xml:space="preserve">          [EROSum5] [float] NULL,</v>
      </c>
      <c r="AW91" s="25"/>
      <c r="AY91" s="102" t="str">
        <f t="shared" si="24"/>
        <v xml:space="preserve">          EROSum5 FLOAT NULL,</v>
      </c>
    </row>
    <row r="92" spans="2:51" ht="12.75">
      <c r="B92" s="18">
        <f t="shared" si="26"/>
        <v>77</v>
      </c>
      <c r="C92" s="4" t="s">
        <v>1358</v>
      </c>
      <c r="D92" s="4"/>
      <c r="E92" s="4" t="s">
        <v>1086</v>
      </c>
      <c r="G92" s="4" t="str">
        <f t="shared" si="16"/>
        <v>EROSum6</v>
      </c>
      <c r="H92" s="97" t="str">
        <f t="shared" si="28"/>
        <v/>
      </c>
      <c r="I92" s="4" t="str">
        <f t="shared" si="17"/>
        <v>float</v>
      </c>
      <c r="J92" s="4" t="str">
        <f t="shared" si="18"/>
        <v xml:space="preserve"> NULL</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EROSum6,</v>
      </c>
      <c r="AV92" s="25" t="str">
        <f t="shared" si="29"/>
        <v xml:space="preserve">          [EROSum6] [float] NULL,</v>
      </c>
      <c r="AW92" s="25"/>
      <c r="AY92" s="102" t="str">
        <f t="shared" si="24"/>
        <v xml:space="preserve">          EROSum6 FLOAT NULL,</v>
      </c>
    </row>
    <row r="93" spans="2:51" ht="12.75">
      <c r="B93" s="18">
        <f t="shared" si="26"/>
        <v>78</v>
      </c>
      <c r="C93" s="4" t="s">
        <v>2091</v>
      </c>
      <c r="D93" s="4"/>
      <c r="E93" s="4" t="s">
        <v>375</v>
      </c>
      <c r="G93" s="4" t="str">
        <f t="shared" si="16"/>
        <v>HODApproved</v>
      </c>
      <c r="H93" s="97" t="str">
        <f t="shared" si="28"/>
        <v/>
      </c>
      <c r="I93" s="4" t="str">
        <f t="shared" si="17"/>
        <v>bit</v>
      </c>
      <c r="J93" s="4" t="str">
        <f t="shared" si="18"/>
        <v xml:space="preserve"> NULL</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HODApproved,</v>
      </c>
      <c r="AV93" s="25" t="str">
        <f t="shared" si="29"/>
        <v xml:space="preserve">          [HODApproved] [bit] NULL,</v>
      </c>
      <c r="AW93" s="25"/>
      <c r="AY93" s="102" t="str">
        <f t="shared" si="24"/>
        <v xml:space="preserve">          HODApproved BIT NULL,</v>
      </c>
    </row>
    <row r="94" spans="2:51" ht="12.75">
      <c r="B94" s="18">
        <f t="shared" si="26"/>
        <v>79</v>
      </c>
      <c r="C94" s="4" t="s">
        <v>2137</v>
      </c>
      <c r="D94" s="4">
        <v>20</v>
      </c>
      <c r="E94" s="4" t="s">
        <v>11</v>
      </c>
      <c r="G94" s="4" t="str">
        <f>SUBSTITUTE(SUBSTITUTE(SUBSTITUTE(SUBSTITUTE(SUBSTITUTE(SUBSTITUTE(SUBSTITUTE(SUBSTITUTE(SUBSTITUTE(C94," ",""),".",""),"#","No"),"%",""),"(",""),"*",""),"-",""),"/",""),")","")</f>
        <v>ExpGroupCode</v>
      </c>
      <c r="H94" s="97">
        <f t="shared" si="28"/>
        <v>20</v>
      </c>
      <c r="I94" s="4" t="str">
        <f>IF(E94=0,"",+E94)</f>
        <v>varchar</v>
      </c>
      <c r="J94" s="4" t="str">
        <f>IF(C94=0,"",(IF(ISERROR(VLOOKUP(G94,$D$120:$D$127,1,FALSE)),""," NOT")&amp;" NULL"))</f>
        <v xml:space="preserve"> NULL</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ExpGroupCode,</v>
      </c>
      <c r="AV94" s="25" t="str">
        <f t="shared" si="29"/>
        <v xml:space="preserve">          [ExpGroupCode] [varchar](20) NULL,</v>
      </c>
      <c r="AW94" s="25"/>
      <c r="AY94" s="102" t="str">
        <f t="shared" si="24"/>
        <v xml:space="preserve">          ExpGroupCode VARCHAR (20) NULL,</v>
      </c>
    </row>
    <row r="95" spans="2:51" ht="12.75">
      <c r="B95" s="18">
        <f t="shared" si="26"/>
        <v>80</v>
      </c>
      <c r="C95" s="4" t="s">
        <v>2135</v>
      </c>
      <c r="D95" s="4">
        <v>100</v>
      </c>
      <c r="E95" s="4" t="s">
        <v>11</v>
      </c>
      <c r="G95" s="4" t="str">
        <f>SUBSTITUTE(SUBSTITUTE(SUBSTITUTE(SUBSTITUTE(SUBSTITUTE(SUBSTITUTE(SUBSTITUTE(SUBSTITUTE(SUBSTITUTE(C95," ",""),".",""),"#","No"),"%",""),"(",""),"*",""),"-",""),"/",""),")","")</f>
        <v>ExpGroupDescEng</v>
      </c>
      <c r="H95" s="97">
        <f t="shared" si="28"/>
        <v>100</v>
      </c>
      <c r="I95" s="4" t="str">
        <f>IF(E95=0,"",+E95)</f>
        <v>varchar</v>
      </c>
      <c r="J95" s="4" t="str">
        <f>IF(C95=0,"",(IF(ISERROR(VLOOKUP(G95,$D$120:$D$127,1,FALSE)),""," NOT")&amp;" NULL"))</f>
        <v xml:space="preserve"> NULL</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ExpGroupDescEng,</v>
      </c>
      <c r="AV95" s="25" t="str">
        <f t="shared" si="29"/>
        <v xml:space="preserve">          [ExpGroupDescEng] [varchar](100) NULL,</v>
      </c>
      <c r="AW95" s="25"/>
      <c r="AY95" s="102" t="str">
        <f t="shared" si="24"/>
        <v xml:space="preserve">          ExpGroupDescEng VARCHAR (100) NULL,</v>
      </c>
    </row>
    <row r="96" spans="2:51" ht="12.75">
      <c r="B96" s="18">
        <f t="shared" si="26"/>
        <v>81</v>
      </c>
      <c r="C96" s="4" t="s">
        <v>2181</v>
      </c>
      <c r="D96" s="4"/>
      <c r="E96" s="4" t="s">
        <v>1086</v>
      </c>
      <c r="G96" s="4" t="str">
        <f>SUBSTITUTE(SUBSTITUTE(SUBSTITUTE(SUBSTITUTE(SUBSTITUTE(SUBSTITUTE(SUBSTITUTE(SUBSTITUTE(SUBSTITUTE(C96," ",""),".",""),"#","No"),"%",""),"(",""),"*",""),"-",""),"/",""),")","")</f>
        <v>AmountBeforeVAT</v>
      </c>
      <c r="H96" s="97" t="str">
        <f t="shared" si="28"/>
        <v/>
      </c>
      <c r="I96" s="4" t="str">
        <f>IF(E96=0,"",+E96)</f>
        <v>float</v>
      </c>
      <c r="J96" s="4" t="str">
        <f>IF(C96=0,"",(IF(ISERROR(VLOOKUP(G96,$D$120:$D$127,1,FALSE)),""," NOT")&amp;" NULL"))</f>
        <v xml:space="preserve"> NULL</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AmountBeforeVAT,</v>
      </c>
      <c r="AV96" s="25" t="str">
        <f>IF(G96="","",+"          ["&amp;TRIM(G96)&amp;"] ["&amp;TRIM(I96)&amp;"]"&amp;IF(H96="","","("&amp;H96&amp;")")&amp;" "&amp;TRIM(J96)&amp;IF(G108="","",","))</f>
        <v xml:space="preserve">          [AmountBeforeVAT] [float] NULL,</v>
      </c>
      <c r="AW96" s="25"/>
      <c r="AY96" s="102" t="str">
        <f t="shared" si="24"/>
        <v xml:space="preserve">          AmountBeforeVAT FLOAT NULL,</v>
      </c>
    </row>
    <row r="97" spans="2:51" ht="12.75">
      <c r="B97" s="18">
        <f t="shared" si="26"/>
        <v>82</v>
      </c>
      <c r="C97" s="4" t="s">
        <v>2182</v>
      </c>
      <c r="D97" s="4"/>
      <c r="E97" s="4" t="s">
        <v>1086</v>
      </c>
      <c r="G97" s="4" t="str">
        <f t="shared" ref="G97:G115" si="30">SUBSTITUTE(SUBSTITUTE(SUBSTITUTE(SUBSTITUTE(SUBSTITUTE(SUBSTITUTE(SUBSTITUTE(SUBSTITUTE(SUBSTITUTE(C97," ",""),".",""),"#","No"),"%",""),"(",""),"*",""),"-",""),"/",""),")","")</f>
        <v>VAT</v>
      </c>
      <c r="H97" s="97" t="str">
        <f t="shared" si="28"/>
        <v/>
      </c>
      <c r="I97" s="4" t="str">
        <f t="shared" ref="I97:I115" si="31">IF(E97=0,"",+E97)</f>
        <v>float</v>
      </c>
      <c r="J97" s="4" t="str">
        <f t="shared" ref="J97:J115" si="32">IF(C97=0,"",(IF(ISERROR(VLOOKUP(G97,$D$120:$D$127,1,FALSE)),""," NOT")&amp;" NULL"))</f>
        <v xml:space="preserve"> NULL</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VAT,</v>
      </c>
      <c r="AV97" s="25" t="str">
        <f>IF(G97="","",+"          ["&amp;TRIM(G97)&amp;"] ["&amp;TRIM(I97)&amp;"]"&amp;IF(H97="","","("&amp;H97&amp;")")&amp;" "&amp;TRIM(J97)&amp;IF(G98="","",","))</f>
        <v xml:space="preserve">          [VAT] [float] NULL,</v>
      </c>
      <c r="AW97" s="25"/>
      <c r="AY97" s="102" t="str">
        <f t="shared" si="24"/>
        <v xml:space="preserve">          VAT FLOAT NULL,</v>
      </c>
    </row>
    <row r="98" spans="2:51" ht="12.75">
      <c r="B98" s="18">
        <f t="shared" si="26"/>
        <v>83</v>
      </c>
      <c r="C98" s="4" t="s">
        <v>2183</v>
      </c>
      <c r="D98" s="4"/>
      <c r="E98" s="4" t="s">
        <v>12</v>
      </c>
      <c r="G98" s="4" t="str">
        <f t="shared" si="30"/>
        <v>ConfirmedDate</v>
      </c>
      <c r="H98" s="97" t="str">
        <f t="shared" si="28"/>
        <v/>
      </c>
      <c r="I98" s="4" t="str">
        <f t="shared" si="31"/>
        <v>datetime</v>
      </c>
      <c r="J98" s="4" t="str">
        <f t="shared" si="32"/>
        <v xml:space="preserve"> NULL</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ConfirmedDate,</v>
      </c>
      <c r="AV98" s="25" t="str">
        <f>IF(G98="","",+"          ["&amp;TRIM(G98)&amp;"] ["&amp;TRIM(I98)&amp;"]"&amp;IF(H98="","","("&amp;H98&amp;")")&amp;" "&amp;TRIM(J98)&amp;IF(G107="","",","))</f>
        <v xml:space="preserve">          [ConfirmedDate] [datetime] NULL,</v>
      </c>
      <c r="AW98" s="25"/>
      <c r="AY98" s="102" t="str">
        <f t="shared" si="24"/>
        <v xml:space="preserve">          ConfirmedDate DATETIME NULL,</v>
      </c>
    </row>
    <row r="99" spans="2:51" ht="12.75">
      <c r="B99" s="18">
        <f t="shared" si="26"/>
        <v>84</v>
      </c>
      <c r="C99" s="4" t="s">
        <v>2184</v>
      </c>
      <c r="D99" s="4"/>
      <c r="E99" s="4" t="s">
        <v>12</v>
      </c>
      <c r="G99" s="4" t="str">
        <f t="shared" si="30"/>
        <v>HODApprovedDate</v>
      </c>
      <c r="H99" s="97" t="str">
        <f t="shared" si="28"/>
        <v/>
      </c>
      <c r="I99" s="4" t="str">
        <f t="shared" si="31"/>
        <v>datetime</v>
      </c>
      <c r="J99" s="4" t="str">
        <f t="shared" si="32"/>
        <v xml:space="preserve"> NULL</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HODApprovedDate,</v>
      </c>
      <c r="AV99" s="25" t="str">
        <f>IF(G99="","",+"          ["&amp;TRIM(G99)&amp;"] ["&amp;TRIM(I99)&amp;"]"&amp;IF(H99="","","("&amp;H99&amp;")")&amp;" "&amp;TRIM(J99)&amp;IF(G106="","",","))</f>
        <v xml:space="preserve">          [HODApprovedDate] [datetime] NULL,</v>
      </c>
      <c r="AW99" s="25"/>
      <c r="AY99" s="102" t="str">
        <f t="shared" si="24"/>
        <v xml:space="preserve">          HODApprovedDate DATETIME NULL,</v>
      </c>
    </row>
    <row r="100" spans="2:51" ht="12.75">
      <c r="B100" s="18">
        <f t="shared" si="26"/>
        <v>85</v>
      </c>
      <c r="C100" s="4" t="s">
        <v>2185</v>
      </c>
      <c r="D100" s="4"/>
      <c r="E100" s="4" t="s">
        <v>12</v>
      </c>
      <c r="G100" s="4" t="str">
        <f t="shared" si="30"/>
        <v>FAApprovedDate</v>
      </c>
      <c r="H100" s="97" t="str">
        <f t="shared" si="28"/>
        <v/>
      </c>
      <c r="I100" s="4" t="str">
        <f t="shared" si="31"/>
        <v>datetime</v>
      </c>
      <c r="J100" s="4" t="str">
        <f t="shared" si="32"/>
        <v xml:space="preserve"> NULL</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FAApprovedDate,</v>
      </c>
      <c r="AV100" s="25" t="str">
        <f>IF(G100="","",+"          ["&amp;TRIM(G100)&amp;"] ["&amp;TRIM(I100)&amp;"]"&amp;IF(H100="","","("&amp;H100&amp;")")&amp;" "&amp;TRIM(J100)&amp;IF(G101="","",","))</f>
        <v xml:space="preserve">          [FAApprovedDate] [datetime] NULL,</v>
      </c>
      <c r="AW100" s="25"/>
      <c r="AY100" s="102" t="str">
        <f t="shared" si="24"/>
        <v xml:space="preserve">          FAApprovedDate DATETIME NULL,</v>
      </c>
    </row>
    <row r="101" spans="2:51" ht="12.75">
      <c r="B101" s="18">
        <f t="shared" si="26"/>
        <v>86</v>
      </c>
      <c r="C101" s="4" t="s">
        <v>2186</v>
      </c>
      <c r="D101" s="4"/>
      <c r="E101" s="4" t="s">
        <v>1086</v>
      </c>
      <c r="G101" s="4" t="str">
        <f t="shared" si="30"/>
        <v>TotalLocalAmount</v>
      </c>
      <c r="H101" s="97" t="str">
        <f t="shared" si="28"/>
        <v/>
      </c>
      <c r="I101" s="4" t="str">
        <f t="shared" si="31"/>
        <v>float</v>
      </c>
      <c r="J101" s="4" t="str">
        <f t="shared" si="32"/>
        <v xml:space="preserve"> NULL</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TotalLocalAmount,</v>
      </c>
      <c r="AV101" s="25" t="str">
        <f>IF(G101="","",+"          ["&amp;TRIM(G101)&amp;"] ["&amp;TRIM(I101)&amp;"]"&amp;IF(H101="","","("&amp;H101&amp;")")&amp;" "&amp;TRIM(J101)&amp;IF(G102="","",","))</f>
        <v xml:space="preserve">          [TotalLocalAmount] [float] NULL,</v>
      </c>
      <c r="AW101" s="25"/>
      <c r="AY101" s="102" t="str">
        <f t="shared" si="24"/>
        <v xml:space="preserve">          TotalLocalAmount FLOAT NULL,</v>
      </c>
    </row>
    <row r="102" spans="2:51" ht="12.75">
      <c r="B102" s="18">
        <f t="shared" si="26"/>
        <v>87</v>
      </c>
      <c r="C102" s="4" t="s">
        <v>2187</v>
      </c>
      <c r="D102" s="4"/>
      <c r="E102" s="4" t="s">
        <v>1086</v>
      </c>
      <c r="G102" s="4" t="str">
        <f t="shared" si="30"/>
        <v>TotalAmount</v>
      </c>
      <c r="H102" s="97" t="str">
        <f t="shared" si="28"/>
        <v/>
      </c>
      <c r="I102" s="4" t="str">
        <f t="shared" si="31"/>
        <v>float</v>
      </c>
      <c r="J102" s="4" t="str">
        <f t="shared" si="32"/>
        <v xml:space="preserve"> NULL</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TotalAmount,</v>
      </c>
      <c r="AV102" s="25" t="str">
        <f>IF(G102="","",+"          ["&amp;TRIM(G102)&amp;"] ["&amp;TRIM(I102)&amp;"]"&amp;IF(H102="","","("&amp;H102&amp;")")&amp;" "&amp;TRIM(J102)&amp;IF(G103="","",","))</f>
        <v xml:space="preserve">          [TotalAmount] [float] NULL,</v>
      </c>
      <c r="AW102" s="25"/>
      <c r="AY102" s="102" t="str">
        <f t="shared" si="24"/>
        <v xml:space="preserve">          TotalAmount FLOAT NULL,</v>
      </c>
    </row>
    <row r="103" spans="2:51" ht="12.75">
      <c r="B103" s="18">
        <f t="shared" si="26"/>
        <v>88</v>
      </c>
      <c r="C103" s="4" t="s">
        <v>2188</v>
      </c>
      <c r="D103" s="4"/>
      <c r="E103" s="4" t="s">
        <v>1086</v>
      </c>
      <c r="G103" s="4" t="str">
        <f t="shared" si="30"/>
        <v>TotalIems</v>
      </c>
      <c r="H103" s="97" t="str">
        <f t="shared" si="28"/>
        <v/>
      </c>
      <c r="I103" s="4" t="str">
        <f t="shared" si="31"/>
        <v>float</v>
      </c>
      <c r="J103" s="4" t="str">
        <f t="shared" si="32"/>
        <v xml:space="preserve"> NULL</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TotalIems,</v>
      </c>
      <c r="AV103" s="25" t="str">
        <f>IF(G103="","",+"          ["&amp;TRIM(G103)&amp;"] ["&amp;TRIM(I103)&amp;"]"&amp;IF(H103="","","("&amp;H103&amp;")")&amp;" "&amp;TRIM(J103)&amp;IF(G106="","",","))</f>
        <v xml:space="preserve">          [TotalIems] [float] NULL,</v>
      </c>
      <c r="AW103" s="25"/>
      <c r="AY103" s="102" t="str">
        <f t="shared" si="24"/>
        <v xml:space="preserve">          TotalIems FLOAT NULL,</v>
      </c>
    </row>
    <row r="104" spans="2:51" ht="12.75">
      <c r="B104" s="18">
        <f t="shared" si="26"/>
        <v>89</v>
      </c>
      <c r="C104" s="4" t="s">
        <v>2189</v>
      </c>
      <c r="D104" s="4"/>
      <c r="E104" s="4" t="s">
        <v>1086</v>
      </c>
      <c r="G104" s="4" t="str">
        <f t="shared" si="30"/>
        <v>TotalAmountBeforeVAT</v>
      </c>
      <c r="H104" s="97" t="str">
        <f t="shared" si="28"/>
        <v/>
      </c>
      <c r="I104" s="4" t="str">
        <f t="shared" si="31"/>
        <v>float</v>
      </c>
      <c r="J104" s="4" t="str">
        <f t="shared" si="32"/>
        <v xml:space="preserve"> NULL</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TotalAmountBeforeVAT,</v>
      </c>
      <c r="AV104" s="25" t="str">
        <f t="shared" ref="AV104:AV115" si="34">IF(G104="","",+"          ["&amp;TRIM(G104)&amp;"] ["&amp;TRIM(I104)&amp;"]"&amp;IF(H104="","","("&amp;H104&amp;")")&amp;" "&amp;TRIM(J104)&amp;IF(G105="","",","))</f>
        <v xml:space="preserve">          [TotalAmountBeforeVAT] [float] NULL,</v>
      </c>
      <c r="AW104" s="25"/>
      <c r="AY104" s="102" t="str">
        <f t="shared" si="24"/>
        <v xml:space="preserve">          TotalAmountBeforeVAT FLOAT NULL,</v>
      </c>
    </row>
    <row r="105" spans="2:51" ht="12.75">
      <c r="B105" s="18">
        <f t="shared" si="26"/>
        <v>90</v>
      </c>
      <c r="C105" s="4" t="s">
        <v>2190</v>
      </c>
      <c r="D105" s="4"/>
      <c r="E105" s="4" t="s">
        <v>1086</v>
      </c>
      <c r="G105" s="4" t="str">
        <f t="shared" si="30"/>
        <v>TotalVAT</v>
      </c>
      <c r="H105" s="97" t="str">
        <f t="shared" si="28"/>
        <v/>
      </c>
      <c r="I105" s="4" t="str">
        <f t="shared" si="31"/>
        <v>float</v>
      </c>
      <c r="J105" s="4" t="str">
        <f t="shared" si="32"/>
        <v xml:space="preserve"> NULL</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TotalVAT,</v>
      </c>
      <c r="AV105" s="25" t="str">
        <f t="shared" si="34"/>
        <v xml:space="preserve">          [TotalVAT] [float] NULL,</v>
      </c>
      <c r="AW105" s="25"/>
      <c r="AY105" s="102" t="str">
        <f t="shared" si="24"/>
        <v xml:space="preserve">          TotalVAT FLOAT NULL,</v>
      </c>
    </row>
    <row r="106" spans="2:51" ht="12.75">
      <c r="B106" s="18">
        <f t="shared" si="26"/>
        <v>91</v>
      </c>
      <c r="C106" s="4" t="s">
        <v>2132</v>
      </c>
      <c r="D106" s="4"/>
      <c r="E106" s="4" t="s">
        <v>375</v>
      </c>
      <c r="G106" s="4" t="str">
        <f t="shared" si="30"/>
        <v>NeedPayment</v>
      </c>
      <c r="H106" s="97" t="str">
        <f t="shared" si="28"/>
        <v/>
      </c>
      <c r="I106" s="4" t="str">
        <f t="shared" si="31"/>
        <v>bit</v>
      </c>
      <c r="J106" s="4" t="str">
        <f t="shared" si="32"/>
        <v xml:space="preserve"> NULL</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NeedPayment,</v>
      </c>
      <c r="AV106" s="25" t="str">
        <f t="shared" si="34"/>
        <v xml:space="preserve">          [NeedPayment] [bit] NULL,</v>
      </c>
      <c r="AW106" s="25"/>
      <c r="AY106" s="102" t="str">
        <f t="shared" si="24"/>
        <v xml:space="preserve">          NeedPayment BIT NULL,</v>
      </c>
    </row>
    <row r="107" spans="2:51" ht="12.75">
      <c r="B107" s="18">
        <f t="shared" si="26"/>
        <v>92</v>
      </c>
      <c r="C107" s="4" t="s">
        <v>2246</v>
      </c>
      <c r="D107" s="4"/>
      <c r="E107" s="4" t="s">
        <v>1086</v>
      </c>
      <c r="G107" s="4" t="str">
        <f t="shared" si="30"/>
        <v>RefundedAmount</v>
      </c>
      <c r="H107" s="97" t="str">
        <f t="shared" si="28"/>
        <v/>
      </c>
      <c r="I107" s="4" t="str">
        <f t="shared" si="31"/>
        <v>float</v>
      </c>
      <c r="J107" s="4" t="str">
        <f t="shared" si="32"/>
        <v xml:space="preserve"> NULL</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RefundedAmount,</v>
      </c>
      <c r="AV107" s="25" t="str">
        <f t="shared" si="34"/>
        <v xml:space="preserve">          [RefundedAmount] [float] NULL,</v>
      </c>
      <c r="AW107" s="25"/>
      <c r="AY107" s="102" t="str">
        <f t="shared" si="24"/>
        <v xml:space="preserve">          RefundedAmount FLOAT NULL,</v>
      </c>
    </row>
    <row r="108" spans="2:51" ht="12.75">
      <c r="B108" s="18">
        <f t="shared" si="26"/>
        <v>93</v>
      </c>
      <c r="C108" s="4" t="s">
        <v>4294</v>
      </c>
      <c r="D108" s="4"/>
      <c r="E108" s="4" t="s">
        <v>12</v>
      </c>
      <c r="G108" s="4" t="str">
        <f t="shared" si="30"/>
        <v>HRApprovedDate</v>
      </c>
      <c r="H108" s="97" t="str">
        <f t="shared" si="28"/>
        <v/>
      </c>
      <c r="I108" s="4" t="str">
        <f t="shared" si="31"/>
        <v>datetime</v>
      </c>
      <c r="J108" s="4" t="str">
        <f t="shared" si="32"/>
        <v xml:space="preserve"> NULL</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HRApprovedDate</v>
      </c>
      <c r="AV108" s="25" t="str">
        <f t="shared" si="34"/>
        <v xml:space="preserve">          [HRApprovedDate] [datetime] NULL</v>
      </c>
      <c r="AW108" s="25"/>
      <c r="AY108" s="102" t="str">
        <f t="shared" si="24"/>
        <v xml:space="preserve">          HRApprovedDate DATETIME NULL</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ByREFNO</v>
      </c>
      <c r="D118" s="21" t="str">
        <f>SUBSTITUTE(SUBSTITUTE(SUBSTITUTE(SUBSTITUTE(SUBSTITUTE(SUBSTITUTE(SUBSTITUTE(C118," ",""),".",""),"&amp;",""),"(",""),")",""),",",""),"/","")&amp;"_"&amp;TRIM(TEXT(C7,"###"))</f>
        <v>ByREFNO_300</v>
      </c>
      <c r="E118" s="7"/>
      <c r="S118" s="219" t="s">
        <v>747</v>
      </c>
      <c r="AV118" s="25" t="str">
        <f>+" CONSTRAINT ["&amp;D118&amp;"] PRIMARY KEY NONCLUSTERED "</f>
        <v xml:space="preserve"> CONSTRAINT [ByREFNO_300]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REFNO</v>
      </c>
      <c r="E120" s="9" t="s">
        <v>5</v>
      </c>
      <c r="G120" s="4" t="str">
        <f>CHAR(34)&amp;D120&amp;" LIKE "&amp;H120&amp;"%{0}%"&amp;H120&amp;CHAR(34)&amp;","</f>
        <v>"REFNO LIKE '%{0}%'",</v>
      </c>
      <c r="H120" s="3" t="str">
        <f>IF(IFERROR(INDEX($I$16:$I$115,C120),"")="varchar","'","")</f>
        <v>'</v>
      </c>
      <c r="S120" s="218" t="str">
        <f>SUBSTITUTE(V2,".html","")</f>
        <v>MXXXEE200A</v>
      </c>
      <c r="T120" s="218" t="str">
        <f>+C8</f>
        <v>EXPREIM</v>
      </c>
      <c r="U120" s="442" t="str">
        <f>+D120</f>
        <v>REFNO</v>
      </c>
      <c r="V120" s="443" t="str">
        <f>+C10</f>
        <v>144922b5-12d6-45c7-9667-95b687d9a8d9</v>
      </c>
      <c r="W120" s="444"/>
      <c r="AV120" s="25" t="str">
        <f t="shared" ref="AV120:AV126" si="36">+IF(D120="","","          ["&amp;D120&amp;"] "&amp;IF(TRIM(E120)="Ascending","ASC","DES")&amp;IF(D121="","",","))</f>
        <v xml:space="preserve">          [REFNO]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4558</v>
      </c>
      <c r="T124" s="182" t="s">
        <v>4447</v>
      </c>
      <c r="U124" s="182" t="s">
        <v>4559</v>
      </c>
      <c r="V124" s="182" t="s">
        <v>2874</v>
      </c>
      <c r="W124" s="182" t="s">
        <v>4557</v>
      </c>
      <c r="X124" s="182" t="str">
        <f>"./"&amp;V2</f>
        <v>./MXXXEE200A.html</v>
      </c>
      <c r="Y124" s="182" t="str">
        <f>+S120</f>
        <v>MXXXEE200A</v>
      </c>
      <c r="Z124" s="218" t="s">
        <v>4561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"144922b5-12d6-45c7-9667-95b687d9a8d9",</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"EXPREIM",</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"View All Expenses Reimbursement Transactions",</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02"/>
      <c r="D136" s="102"/>
      <c r="E136" s="102"/>
      <c r="F136" s="102"/>
      <c r="G136" s="102"/>
      <c r="H136" s="102"/>
      <c r="I136" s="102"/>
      <c r="J136" s="102"/>
      <c r="K136" s="102"/>
      <c r="L136" s="102"/>
      <c r="M136" s="102"/>
      <c r="N136" s="88" t="s">
        <v>1</v>
      </c>
      <c r="AV136" s="26" t="s">
        <v>1</v>
      </c>
      <c r="AW136" s="26"/>
    </row>
    <row r="137" spans="2:49">
      <c r="B137" s="211" t="str">
        <f>REPT(" ",6)&amp;CHAR(34)&amp;"Primarykeys"&amp;CHAR(34)&amp;": ["&amp;CHAR(34)&amp;D120&amp;CHAR(34)&amp;"],"</f>
        <v xml:space="preserve">      "Primarykeys": ["REFNO"],</v>
      </c>
      <c r="C137" s="102"/>
      <c r="D137" s="102"/>
      <c r="E137" s="102"/>
      <c r="F137" s="102"/>
      <c r="G137" s="102"/>
      <c r="H137" s="102"/>
      <c r="I137" s="102"/>
      <c r="J137" s="102"/>
      <c r="K137" s="102"/>
      <c r="L137" s="102"/>
      <c r="M137" s="102"/>
    </row>
    <row r="138" spans="2:49">
      <c r="B138" s="211" t="str">
        <f>REPT(" ",6)&amp;CHAR(34)&amp;"QueryStr"&amp;CHAR(34)&amp;": "&amp;G120</f>
        <v xml:space="preserve">      "QueryStr": "REFNO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"9367094B-79DD-4467-BE4A-A882615C986C",</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allowBlank="1" showInputMessage="1" showErrorMessage="1" sqref="AB16:AB115" xr:uid="{20D2AF6E-136E-46F3-B3E0-AD99FF087D0F}">
      <formula1>aEditorType</formula1>
    </dataValidation>
    <dataValidation type="list" showInputMessage="1" showErrorMessage="1" sqref="V16:V115" xr:uid="{5AD7B4F5-F11B-4D7A-9CD4-3069D687E884}">
      <formula1>aFormat</formula1>
    </dataValidation>
    <dataValidation type="list" showInputMessage="1" showErrorMessage="1" sqref="U16:U115" xr:uid="{DE541517-7E1C-47E6-B4BF-39AFE651BDBA}">
      <formula1>aDataType</formula1>
    </dataValidation>
    <dataValidation type="list" showInputMessage="1" showErrorMessage="1" sqref="W16:X115 X2 V6:V7 AL11:AL12 T7 X6" xr:uid="{81515E0C-C2A3-4472-8EB0-BF6E498987B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38A26E90-0A5E-4064-96C1-2FEEAB193D7A}">
          <x14:formula1>
            <xm:f>Variables!$G$17:$G$22</xm:f>
          </x14:formula1>
          <xm:sqref>T8:T10</xm:sqref>
        </x14:dataValidation>
        <x14:dataValidation type="list" allowBlank="1" showInputMessage="1" showErrorMessage="1" xr:uid="{50F2B27B-A781-4514-AEFC-432B72D3C5EF}">
          <x14:formula1>
            <xm:f>Variables!$G$12:$G$14</xm:f>
          </x14:formula1>
          <xm:sqref>AA16:AA115</xm:sqref>
        </x14:dataValidation>
        <x14:dataValidation type="list" allowBlank="1" showInputMessage="1" showErrorMessage="1" xr:uid="{7FB9B165-B392-4C02-B25F-F85B989FDF09}">
          <x14:formula1>
            <xm:f>Variables!$G$6:$G$8</xm:f>
          </x14:formula1>
          <xm:sqref>T5</xm:sqref>
        </x14:dataValidation>
        <x14:dataValidation type="list" allowBlank="1" showInputMessage="1" showErrorMessage="1" xr:uid="{131EEACB-06F7-4D90-8DAE-AE4AEA855BBD}">
          <x14:formula1>
            <xm:f>Variables!$I$28:$I$35</xm:f>
          </x14:formula1>
          <xm:sqref>T6</xm:sqref>
        </x14:dataValidation>
        <x14:dataValidation type="list" allowBlank="1" showInputMessage="1" showErrorMessage="1" xr:uid="{F56192BA-F369-4180-9EF1-6D2F3518919A}">
          <x14:formula1>
            <xm:f>Variables!$E$17:$E$22</xm:f>
          </x14:formula1>
          <xm:sqref>C6</xm:sqref>
        </x14:dataValidation>
        <x14:dataValidation type="list" allowBlank="1" showInputMessage="1" showErrorMessage="1" xr:uid="{B0207DA3-99D4-4B43-9C11-DD94CB4D1860}">
          <x14:formula1>
            <xm:f>Variables!$B$22:$B$25</xm:f>
          </x14:formula1>
          <xm:sqref>E6</xm:sqref>
        </x14:dataValidation>
        <x14:dataValidation type="list" allowBlank="1" showInputMessage="1" showErrorMessage="1" xr:uid="{F5E26F6F-3B7B-4138-A7CE-56003F6A1351}">
          <x14:formula1>
            <xm:f>Variables!G$38:G$45</xm:f>
          </x14:formula1>
          <xm:sqref>X5</xm:sqref>
        </x14:dataValidation>
        <x14:dataValidation type="list" allowBlank="1" showInputMessage="1" showErrorMessage="1" xr:uid="{330C690C-56D2-478A-88B6-31E98731CD6C}">
          <x14:formula1>
            <xm:f>Variables!E$28:E$34</xm:f>
          </x14:formula1>
          <xm:sqref>AM16:AM115</xm:sqref>
        </x14:dataValidation>
        <x14:dataValidation type="list" allowBlank="1" showInputMessage="1" showErrorMessage="1" xr:uid="{15EA1D66-A284-406B-9E30-C5A77037C62B}">
          <x14:formula1>
            <xm:f>Variables!E$28:E$34</xm:f>
          </x14:formula1>
          <xm:sqref>AJ16:AJ115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30A3F-6B56-4C8A-B0A3-0079AFC05C1D}">
  <sheetPr codeName="Sheet60">
    <tabColor rgb="FFFFC000"/>
  </sheetPr>
  <dimension ref="B1:AY174"/>
  <sheetViews>
    <sheetView showGridLines="0" workbookViewId="0">
      <pane xSplit="6" ySplit="15" topLeftCell="L114"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Index</v>
      </c>
      <c r="U2" s="197" t="s">
        <v>718</v>
      </c>
      <c r="V2" s="183" t="str">
        <f>IF(X3="",UPPER(RIGHT(T2,1)&amp;V3&amp;MID(T2,2,1)&amp;V3&amp;MID(T2,5,1)&amp;LEFT(T2,1)&amp;C7),X3)&amp;".html"</f>
        <v>index.html</v>
      </c>
      <c r="W2" s="197" t="s">
        <v>791</v>
      </c>
      <c r="X2" s="188" t="s">
        <v>345</v>
      </c>
      <c r="AV2" s="25" t="str">
        <f>+"USE "&amp;TRIM(C5)</f>
        <v xml:space="preserve">USE </v>
      </c>
      <c r="AW2" s="25"/>
    </row>
    <row r="3" spans="2:51">
      <c r="B3" s="189" t="s">
        <v>452</v>
      </c>
      <c r="C3" s="83" t="str">
        <f>+DBTableList!G5</f>
        <v>http://wikran-w10:8081</v>
      </c>
      <c r="D3" s="190" t="s">
        <v>701</v>
      </c>
      <c r="E3" s="4" t="str">
        <f>+DBTableList!$G$4</f>
        <v>XOL</v>
      </c>
      <c r="I3" s="171"/>
      <c r="J3" s="171"/>
      <c r="U3" s="196" t="s">
        <v>721</v>
      </c>
      <c r="V3" s="183" t="str">
        <f>IF(ISERROR(FIND("EntryBy",C11)),"","X")</f>
        <v/>
      </c>
      <c r="W3" s="518" t="s">
        <v>4390</v>
      </c>
      <c r="X3" s="183" t="s">
        <v>4564</v>
      </c>
      <c r="AV3" s="25" t="s">
        <v>0</v>
      </c>
      <c r="AW3" s="25"/>
    </row>
    <row r="4" spans="2:51">
      <c r="B4" s="190" t="s">
        <v>708</v>
      </c>
      <c r="C4" s="170" t="str">
        <f ca="1">+DBTableList!G6</f>
        <v>pythonLT</v>
      </c>
      <c r="D4" s="192" t="s">
        <v>372</v>
      </c>
      <c r="E4" s="62" t="s">
        <v>367</v>
      </c>
      <c r="S4" s="198" t="s">
        <v>716</v>
      </c>
      <c r="AV4" s="26" t="s">
        <v>1</v>
      </c>
      <c r="AW4" s="25"/>
    </row>
    <row r="5" spans="2:51">
      <c r="B5" s="191" t="s">
        <v>19</v>
      </c>
      <c r="C5" s="82" t="s">
        <v>4336</v>
      </c>
      <c r="D5" s="190" t="s">
        <v>368</v>
      </c>
      <c r="E5" s="4" t="str">
        <f>+DBTableList!$G$4</f>
        <v>XOL</v>
      </c>
      <c r="S5" s="184" t="s">
        <v>717</v>
      </c>
      <c r="T5" s="187" t="s">
        <v>444</v>
      </c>
      <c r="U5" s="186" t="s">
        <v>343</v>
      </c>
      <c r="V5" s="183" t="str">
        <f>CHAR(34)&amp;E8&amp;" Info"&amp;CHAR(34)</f>
        <v>"First Program for Login to Expenses Reimbursement (index.html) Info"</v>
      </c>
      <c r="W5" s="185" t="s">
        <v>1096</v>
      </c>
      <c r="X5" s="183" t="s">
        <v>1098</v>
      </c>
      <c r="AV5" s="26" t="s">
        <v>1</v>
      </c>
      <c r="AW5" s="25"/>
    </row>
    <row r="6" spans="2:51">
      <c r="B6" s="192" t="s">
        <v>10</v>
      </c>
      <c r="C6" s="4" t="s">
        <v>703</v>
      </c>
      <c r="D6" s="191" t="s">
        <v>388</v>
      </c>
      <c r="E6" s="4" t="s">
        <v>384</v>
      </c>
      <c r="S6" s="185" t="s">
        <v>430</v>
      </c>
      <c r="T6" s="188" t="s">
        <v>422</v>
      </c>
      <c r="U6" s="185" t="s">
        <v>423</v>
      </c>
      <c r="V6" s="188" t="s">
        <v>334</v>
      </c>
      <c r="W6" s="185" t="s">
        <v>1094</v>
      </c>
      <c r="X6" s="188" t="s">
        <v>334</v>
      </c>
      <c r="AV6" s="25" t="s">
        <v>2</v>
      </c>
      <c r="AW6" s="25"/>
    </row>
    <row r="7" spans="2:51">
      <c r="B7" s="191" t="s">
        <v>311</v>
      </c>
      <c r="C7" s="15"/>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4336</v>
      </c>
      <c r="D8" s="167" t="s">
        <v>702</v>
      </c>
      <c r="E8" s="15" t="s">
        <v>4566</v>
      </c>
      <c r="S8" s="185" t="s">
        <v>425</v>
      </c>
      <c r="T8" s="188" t="s">
        <v>345</v>
      </c>
      <c r="U8" s="185" t="s">
        <v>346</v>
      </c>
      <c r="V8" s="188">
        <v>1000</v>
      </c>
      <c r="W8" s="185"/>
      <c r="X8" s="183"/>
      <c r="AV8" s="26" t="s">
        <v>1</v>
      </c>
      <c r="AW8" s="25"/>
    </row>
    <row r="9" spans="2:51">
      <c r="B9" s="192" t="s">
        <v>369</v>
      </c>
      <c r="C9" s="83" t="str">
        <f>VLOOKUP(E6,Variables!$B$22:$C$25,2,FALSE)</f>
        <v>b18e9f22-2069-4f35-9739-4d7f976335eb</v>
      </c>
      <c r="D9" s="85"/>
      <c r="E9" s="84"/>
      <c r="S9" s="185" t="s">
        <v>426</v>
      </c>
      <c r="T9" s="188" t="s">
        <v>947</v>
      </c>
      <c r="U9" s="185" t="s">
        <v>344</v>
      </c>
      <c r="V9" s="188">
        <v>525</v>
      </c>
      <c r="W9" s="185"/>
      <c r="X9" s="183"/>
      <c r="AV9" s="25" t="s">
        <v>3</v>
      </c>
      <c r="AW9" s="25"/>
    </row>
    <row r="10" spans="2:51">
      <c r="B10" s="169" t="str">
        <f>HYPERLINK("[http://wikran-w10:8080/Gentoken.html]","TBTOKEN")</f>
        <v>TBTOKEN</v>
      </c>
      <c r="C10" s="83" t="s">
        <v>4344</v>
      </c>
      <c r="D10" s="85"/>
      <c r="E10" s="84"/>
      <c r="G10" s="3" t="str">
        <f>UPPER(C10)</f>
        <v>C6940CA0-A409-4CF4-9EF6-06C842C253C1</v>
      </c>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http://wikran-w10:8081/pythonLT/A75FCC75-8FB6-4460-B3F6-7070B4437930/c6940ca0-a409-4cf4-9ef6-06c842c253c1/all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0</v>
      </c>
      <c r="D14" s="3" t="s">
        <v>412</v>
      </c>
      <c r="E14" s="3">
        <f>+C14+15</f>
        <v>15</v>
      </c>
      <c r="G14" s="14" t="s">
        <v>22</v>
      </c>
      <c r="H14" s="107" t="str">
        <f>IF(IFERROR(FIND("varchar",E22),0)&gt;0,IF(D22&gt;8000,"max",D22),"")</f>
        <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v>
      </c>
      <c r="AW15" s="25"/>
      <c r="AY15" s="102" t="str">
        <f>+"CREATE TABLE "&amp;TRIM(C8)&amp;" ("</f>
        <v>CREATE TABLE  (</v>
      </c>
    </row>
    <row r="16" spans="2:51" ht="12.75">
      <c r="B16" s="18" t="str">
        <f>IF(C16=0,"",1)</f>
        <v/>
      </c>
      <c r="C16" s="4"/>
      <c r="D16" s="4"/>
      <c r="E16" s="4"/>
      <c r="G16" s="4" t="str">
        <f t="shared" ref="G16:G32" si="0">SUBSTITUTE(SUBSTITUTE(SUBSTITUTE(SUBSTITUTE(SUBSTITUTE(SUBSTITUTE(SUBSTITUTE(SUBSTITUTE(SUBSTITUTE(C16," ",""),".",""),"#","No"),"%",""),"(",""),"*",""),"-",""),"/",""),")","")</f>
        <v/>
      </c>
      <c r="H16" s="97" t="str">
        <f t="shared" ref="H16:H21" si="1">IF(IFERROR(FIND("varchar",E16),0)&gt;0,IF(D16&gt;8000,"max",D16),"")</f>
        <v/>
      </c>
      <c r="I16" s="4" t="str">
        <f t="shared" ref="I16:I45" si="2">IF(E16=0,"",+E16)</f>
        <v/>
      </c>
      <c r="J16" s="4" t="str">
        <f t="shared" ref="J16:J45" si="3">IF(C16=0,"",(IF(ISERROR(VLOOKUP(G16,$D$120:$D$127,1,FALSE)),""," NOT")&amp;" NULL"))</f>
        <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
      </c>
      <c r="AV16" s="25" t="str">
        <f t="shared" ref="AV16:AV35" si="8">IF(G16="","",+"          ["&amp;TRIM(G16)&amp;"] ["&amp;TRIM(I16)&amp;"]"&amp;IF(H16="","","("&amp;H16&amp;")")&amp;" "&amp;TRIM(J16)&amp;IF(G17="","",","))</f>
        <v/>
      </c>
      <c r="AW16" s="25"/>
      <c r="AY16" s="102" t="str">
        <f t="shared" ref="AY16:AY79" si="9">IF(G16="",IF(OR(AY15=");",AY15=""),"",");"),+"          "&amp;TRIM(G16)&amp;" "&amp;UPPER(TRIM(I16))&amp;IF(H16="",""," ("&amp;H16&amp;")")&amp;" "&amp;IF(TRIM(J16)="NOT NULL","PRIMARY KEY UNIQUE NOT NULL",TRIM(J16))&amp;IF(G17="","",","))</f>
        <v>);</v>
      </c>
    </row>
    <row r="17" spans="2:51" ht="12.75">
      <c r="B17" s="18" t="str">
        <f>IF(C17=0,"",+B16+1)</f>
        <v/>
      </c>
      <c r="C17" s="4"/>
      <c r="D17" s="4"/>
      <c r="E17" s="4"/>
      <c r="G17" s="4" t="str">
        <f t="shared" si="0"/>
        <v/>
      </c>
      <c r="H17" s="97" t="str">
        <f t="shared" si="1"/>
        <v/>
      </c>
      <c r="I17" s="4" t="str">
        <f t="shared" si="2"/>
        <v/>
      </c>
      <c r="J17" s="4" t="str">
        <f t="shared" si="3"/>
        <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
      </c>
      <c r="AV17" s="25" t="str">
        <f t="shared" si="8"/>
        <v/>
      </c>
      <c r="AW17" s="25"/>
      <c r="AY17" s="102" t="str">
        <f t="shared" si="9"/>
        <v/>
      </c>
    </row>
    <row r="18" spans="2:51" ht="12.75">
      <c r="B18" s="18" t="str">
        <f t="shared" ref="B18:B81" si="11">IF(C18=0,"",+B17+1)</f>
        <v/>
      </c>
      <c r="C18" s="4"/>
      <c r="D18" s="4"/>
      <c r="E18" s="4"/>
      <c r="G18" s="4" t="str">
        <f t="shared" si="0"/>
        <v/>
      </c>
      <c r="H18" s="97" t="str">
        <f t="shared" si="1"/>
        <v/>
      </c>
      <c r="I18" s="4" t="str">
        <f t="shared" si="2"/>
        <v/>
      </c>
      <c r="J18" s="4" t="str">
        <f t="shared" si="3"/>
        <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
      </c>
      <c r="AV18" s="25" t="str">
        <f t="shared" si="8"/>
        <v/>
      </c>
      <c r="AW18" s="25"/>
      <c r="AY18" s="102" t="str">
        <f t="shared" si="9"/>
        <v/>
      </c>
    </row>
    <row r="19" spans="2:51" ht="12.75">
      <c r="B19" s="18" t="str">
        <f t="shared" si="11"/>
        <v/>
      </c>
      <c r="C19" s="4"/>
      <c r="D19" s="4"/>
      <c r="E19" s="4"/>
      <c r="G19" s="4" t="str">
        <f t="shared" si="0"/>
        <v/>
      </c>
      <c r="H19" s="97" t="str">
        <f t="shared" si="1"/>
        <v/>
      </c>
      <c r="I19" s="4" t="str">
        <f t="shared" si="2"/>
        <v/>
      </c>
      <c r="J19" s="4" t="str">
        <f t="shared" si="3"/>
        <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
      </c>
      <c r="AV19" s="25" t="str">
        <f t="shared" si="8"/>
        <v/>
      </c>
      <c r="AW19" s="25"/>
      <c r="AY19" s="102" t="str">
        <f t="shared" si="9"/>
        <v/>
      </c>
    </row>
    <row r="20" spans="2:51" ht="12.75">
      <c r="B20" s="18" t="str">
        <f t="shared" si="11"/>
        <v/>
      </c>
      <c r="C20" s="4"/>
      <c r="D20" s="4"/>
      <c r="E20" s="4"/>
      <c r="G20" s="4" t="str">
        <f t="shared" si="0"/>
        <v/>
      </c>
      <c r="H20" s="97" t="str">
        <f t="shared" si="1"/>
        <v/>
      </c>
      <c r="I20" s="4" t="str">
        <f t="shared" si="2"/>
        <v/>
      </c>
      <c r="J20" s="4" t="str">
        <f t="shared" si="3"/>
        <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
      </c>
      <c r="AV20" s="25" t="str">
        <f t="shared" si="8"/>
        <v/>
      </c>
      <c r="AW20" s="25"/>
      <c r="AY20" s="102" t="str">
        <f t="shared" si="9"/>
        <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v>
      </c>
      <c r="D118" s="21" t="str">
        <f>SUBSTITUTE(SUBSTITUTE(SUBSTITUTE(SUBSTITUTE(SUBSTITUTE(SUBSTITUTE(SUBSTITUTE(C118," ",""),".",""),"&amp;",""),"(",""),")",""),",",""),"/","")&amp;"_"&amp;TRIM(TEXT(C7,"###"))</f>
        <v>By_</v>
      </c>
      <c r="E118" s="7"/>
      <c r="S118" s="219" t="s">
        <v>747</v>
      </c>
      <c r="AV118" s="25" t="str">
        <f>+" CONSTRAINT ["&amp;D118&amp;"] PRIMARY KEY NONCLUSTERED "</f>
        <v xml:space="preserve"> CONSTRAINT [By_]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
      </c>
      <c r="E120" s="9" t="s">
        <v>5</v>
      </c>
      <c r="G120" s="4" t="str">
        <f>CHAR(34)&amp;D120&amp;" LIKE "&amp;H120&amp;"%{0}%"&amp;H120&amp;CHAR(34)&amp;","</f>
        <v>" LIKE %{0}%",</v>
      </c>
      <c r="H120" s="3" t="str">
        <f>IF(IFERROR(INDEX($I$16:$I$115,C120),"")="varchar","'","")</f>
        <v/>
      </c>
      <c r="S120" s="218" t="str">
        <f ca="1">UPPER(RIGHT(T2,1)&amp;V3&amp;MID(T2,2,1)&amp;V3&amp;MID(T2,5,1)&amp;LEFT(T2,1)&amp;C7)</f>
        <v>XNXI</v>
      </c>
      <c r="T120" s="218" t="str">
        <f>+C8</f>
        <v xml:space="preserve"> </v>
      </c>
      <c r="U120" s="442" t="str">
        <f>+D120</f>
        <v/>
      </c>
      <c r="V120" s="443" t="str">
        <f>+C10</f>
        <v>c6940ca0-a409-4cf4-9ef6-06c842c253c1</v>
      </c>
      <c r="W120" s="444"/>
      <c r="AV120" s="25" t="str">
        <f t="shared" ref="AV120:AV126" si="36">+IF(D120="","","          ["&amp;D120&amp;"] "&amp;IF(TRIM(E120)="Ascending","ASC","DES")&amp;IF(D121="","",","))</f>
        <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4336</v>
      </c>
      <c r="T124" s="182" t="s">
        <v>4336</v>
      </c>
      <c r="U124" s="182" t="s">
        <v>1112</v>
      </c>
      <c r="V124" s="182" t="s">
        <v>3141</v>
      </c>
      <c r="W124" s="182" t="s">
        <v>4336</v>
      </c>
      <c r="X124" s="182" t="str">
        <f>"./"&amp;V2</f>
        <v>./index.html</v>
      </c>
      <c r="Y124" s="182" t="s">
        <v>4336</v>
      </c>
      <c r="Z124" s="218" t="s">
        <v>4336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"c6940ca0-a409-4cf4-9ef6-06c842c253c1",</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 ",</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"First Program for Login to Expenses Reimbursement (index.html)",</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v>
      </c>
      <c r="C137" s="102"/>
      <c r="D137" s="102"/>
      <c r="E137" s="102"/>
      <c r="F137" s="102"/>
      <c r="G137" s="102"/>
      <c r="H137" s="102"/>
      <c r="I137" s="102"/>
      <c r="J137" s="102"/>
      <c r="K137" s="102"/>
      <c r="L137" s="102"/>
      <c r="M137" s="102"/>
    </row>
    <row r="138" spans="2:49">
      <c r="B138" s="211" t="str">
        <f>REPT(" ",6)&amp;CHAR(34)&amp;"QueryStr"&amp;CHAR(34)&amp;": "&amp;G120</f>
        <v xml:space="preserve">      "QueryStr": "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"b18e9f22-2069-4f35-9739-4d7f976335eb",</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count="4">
    <dataValidation type="list" showInputMessage="1" showErrorMessage="1" sqref="W16:X115 X2 V6:V7 AL11:AL12 T7 X6" xr:uid="{C0C2A883-D47B-49C5-8182-3EBECFF7AE6E}">
      <formula1>aBoolean</formula1>
    </dataValidation>
    <dataValidation type="list" showInputMessage="1" showErrorMessage="1" sqref="U16:U115" xr:uid="{CFCBDE61-F127-483E-B982-4ECEBC8AC767}">
      <formula1>aDataType</formula1>
    </dataValidation>
    <dataValidation type="list" showInputMessage="1" showErrorMessage="1" sqref="V16:V115" xr:uid="{0D704CA0-83FA-430A-B7C0-B24B98777967}">
      <formula1>aFormat</formula1>
    </dataValidation>
    <dataValidation type="list" allowBlank="1" showInputMessage="1" showErrorMessage="1" sqref="AB16:AB115" xr:uid="{29039A3D-EAC3-470F-B9D1-D365B9D18467}">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55B6FA57-229E-43A1-908D-D8FE6A8BEF65}">
          <x14:formula1>
            <xm:f>Variables!$B$22:$B$25</xm:f>
          </x14:formula1>
          <xm:sqref>E6</xm:sqref>
        </x14:dataValidation>
        <x14:dataValidation type="list" allowBlank="1" showInputMessage="1" showErrorMessage="1" xr:uid="{85A18561-E2E3-44F3-A529-06018B94E8EC}">
          <x14:formula1>
            <xm:f>Variables!$E$17:$E$22</xm:f>
          </x14:formula1>
          <xm:sqref>C6</xm:sqref>
        </x14:dataValidation>
        <x14:dataValidation type="list" allowBlank="1" showInputMessage="1" showErrorMessage="1" xr:uid="{C7000A9F-55B5-49C5-95AE-C28C40299B1D}">
          <x14:formula1>
            <xm:f>Variables!$I$28:$I$35</xm:f>
          </x14:formula1>
          <xm:sqref>T6</xm:sqref>
        </x14:dataValidation>
        <x14:dataValidation type="list" allowBlank="1" showInputMessage="1" showErrorMessage="1" xr:uid="{83DCCA8F-F89F-4884-8419-E7DD039E6917}">
          <x14:formula1>
            <xm:f>Variables!$G$6:$G$8</xm:f>
          </x14:formula1>
          <xm:sqref>T5</xm:sqref>
        </x14:dataValidation>
        <x14:dataValidation type="list" allowBlank="1" showInputMessage="1" showErrorMessage="1" xr:uid="{88D59487-2F7F-4083-BF75-815CFAD370E4}">
          <x14:formula1>
            <xm:f>Variables!$G$12:$G$14</xm:f>
          </x14:formula1>
          <xm:sqref>AA16:AA115</xm:sqref>
        </x14:dataValidation>
        <x14:dataValidation type="list" showInputMessage="1" showErrorMessage="1" xr:uid="{91A4AAE4-ADF4-4364-8942-537C34BAC0BC}">
          <x14:formula1>
            <xm:f>Variables!$G$17:$G$22</xm:f>
          </x14:formula1>
          <xm:sqref>T8:T10</xm:sqref>
        </x14:dataValidation>
        <x14:dataValidation type="list" allowBlank="1" showInputMessage="1" showErrorMessage="1" xr:uid="{E62017D9-8CBF-4200-B893-30045A8737F1}">
          <x14:formula1>
            <xm:f>Variables!E$28:E$34</xm:f>
          </x14:formula1>
          <xm:sqref>AJ16:AJ115</xm:sqref>
        </x14:dataValidation>
        <x14:dataValidation type="list" allowBlank="1" showInputMessage="1" showErrorMessage="1" xr:uid="{E63A8808-228D-4309-A170-DD0F9161CB42}">
          <x14:formula1>
            <xm:f>Variables!E$28:E$34</xm:f>
          </x14:formula1>
          <xm:sqref>AM16:AM115</xm:sqref>
        </x14:dataValidation>
        <x14:dataValidation type="list" allowBlank="1" showInputMessage="1" showErrorMessage="1" xr:uid="{03ADA7FA-45F1-4C3C-B59B-74BA2F0CE615}">
          <x14:formula1>
            <xm:f>Variables!G$38:G$45</xm:f>
          </x14:formula1>
          <xm:sqref>X5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255D4-B5C0-4CFC-B919-5B4FCC5655C4}">
  <sheetPr codeName="Sheet59">
    <tabColor rgb="FFFFC000"/>
  </sheetPr>
  <dimension ref="B1:AY174"/>
  <sheetViews>
    <sheetView showGridLines="0" workbookViewId="0">
      <pane xSplit="6" ySplit="15" topLeftCell="L8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5" customWidth="1"/>
    <col min="18" max="18" width="2.7109375" style="110" bestFit="1" customWidth="1"/>
    <col min="19" max="19" width="18.5703125" style="110" bestFit="1" customWidth="1"/>
    <col min="20" max="20" width="14.85546875" style="110" bestFit="1" customWidth="1"/>
    <col min="21" max="21" width="14.7109375" style="110" bestFit="1" customWidth="1"/>
    <col min="22" max="22" width="26.7109375" style="110" customWidth="1"/>
    <col min="23" max="23" width="17.5703125" style="110" customWidth="1"/>
    <col min="24" max="24" width="15.28515625" style="110" customWidth="1"/>
    <col min="25" max="25" width="12.5703125" style="110" customWidth="1"/>
    <col min="26" max="26" width="15" style="117" customWidth="1"/>
    <col min="27" max="27" width="8.7109375" style="117" bestFit="1" customWidth="1"/>
    <col min="28" max="28" width="11.85546875" style="110" bestFit="1" customWidth="1"/>
    <col min="29" max="29" width="12" style="110" bestFit="1" customWidth="1"/>
    <col min="30" max="35" width="1.7109375" style="110" customWidth="1"/>
    <col min="36" max="36" width="11.5703125" style="110" bestFit="1" customWidth="1"/>
    <col min="37" max="37" width="20.28515625" bestFit="1" customWidth="1"/>
    <col min="38" max="38" width="12.42578125" style="110" bestFit="1" customWidth="1"/>
    <col min="39" max="39" width="11.5703125" style="110" bestFit="1" customWidth="1"/>
    <col min="40" max="40" width="12.42578125" style="110" bestFit="1" customWidth="1"/>
    <col min="41" max="41" width="10.7109375" bestFit="1" customWidth="1"/>
    <col min="42" max="45" width="2.7109375" style="110" customWidth="1"/>
    <col min="46" max="46" width="18.42578125" style="110" bestFit="1" customWidth="1"/>
    <col min="47" max="47" width="3.42578125" style="110"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62"/>
      <c r="AV1" s="12" t="s">
        <v>389</v>
      </c>
    </row>
    <row r="2" spans="2:51">
      <c r="S2" s="197" t="s">
        <v>719</v>
      </c>
      <c r="T2" s="183" t="str" cm="1">
        <f t="array" aca="1" ref="T2" ca="1">MID(CELL("filename",A1),FIND("]",CELL("filename",A1))+1,250)</f>
        <v>Help</v>
      </c>
      <c r="U2" s="197" t="s">
        <v>718</v>
      </c>
      <c r="V2" s="183" t="str">
        <f>IF(X3="",UPPER(RIGHT(T2,1)&amp;V3&amp;MID(T2,2,1)&amp;V3&amp;MID(T2,5,1)&amp;LEFT(T2,1)&amp;C7),X3)&amp;".html"</f>
        <v>Help.html</v>
      </c>
      <c r="W2" s="197" t="s">
        <v>791</v>
      </c>
      <c r="X2" s="188" t="s">
        <v>345</v>
      </c>
      <c r="AV2" s="25" t="str">
        <f>+"USE "&amp;TRIM(C5)</f>
        <v xml:space="preserve">USE </v>
      </c>
      <c r="AW2" s="25"/>
    </row>
    <row r="3" spans="2:51">
      <c r="B3" s="189" t="s">
        <v>452</v>
      </c>
      <c r="C3" s="83" t="str">
        <f>+DBTableList!G5</f>
        <v>http://wikran-w10:8081</v>
      </c>
      <c r="D3" s="190" t="s">
        <v>701</v>
      </c>
      <c r="E3" s="4" t="str">
        <f>+DBTableList!$G$4</f>
        <v>XOL</v>
      </c>
      <c r="I3" s="171"/>
      <c r="J3" s="171"/>
      <c r="U3" s="196" t="s">
        <v>721</v>
      </c>
      <c r="V3" s="183" t="str">
        <f>IF(ISERROR(FIND("EntryBy",C11)),"","X")</f>
        <v/>
      </c>
      <c r="W3" s="518" t="s">
        <v>4390</v>
      </c>
      <c r="X3" s="183" t="s">
        <v>4492</v>
      </c>
      <c r="AV3" s="25" t="s">
        <v>0</v>
      </c>
      <c r="AW3" s="25"/>
    </row>
    <row r="4" spans="2:51">
      <c r="B4" s="190" t="s">
        <v>708</v>
      </c>
      <c r="C4" s="170" t="str">
        <f ca="1">+DBTableList!G6</f>
        <v>pythonLT</v>
      </c>
      <c r="D4" s="192" t="s">
        <v>372</v>
      </c>
      <c r="E4" s="62" t="s">
        <v>367</v>
      </c>
      <c r="S4" s="198" t="s">
        <v>716</v>
      </c>
      <c r="AV4" s="26" t="s">
        <v>1</v>
      </c>
      <c r="AW4" s="25"/>
    </row>
    <row r="5" spans="2:51">
      <c r="B5" s="191" t="s">
        <v>19</v>
      </c>
      <c r="C5" s="82" t="s">
        <v>4336</v>
      </c>
      <c r="D5" s="190" t="s">
        <v>368</v>
      </c>
      <c r="E5" s="4" t="str">
        <f>+DBTableList!$G$4</f>
        <v>XOL</v>
      </c>
      <c r="S5" s="184" t="s">
        <v>717</v>
      </c>
      <c r="T5" s="187" t="s">
        <v>444</v>
      </c>
      <c r="U5" s="186" t="s">
        <v>343</v>
      </c>
      <c r="V5" s="183" t="str">
        <f>CHAR(34)&amp;E8&amp;" Info"&amp;CHAR(34)</f>
        <v>"Help Program view Help.PDF  Info"</v>
      </c>
      <c r="W5" s="185" t="s">
        <v>1096</v>
      </c>
      <c r="X5" s="183" t="s">
        <v>1098</v>
      </c>
      <c r="AV5" s="26" t="s">
        <v>1</v>
      </c>
      <c r="AW5" s="25"/>
    </row>
    <row r="6" spans="2:51">
      <c r="B6" s="192" t="s">
        <v>10</v>
      </c>
      <c r="C6" s="4" t="s">
        <v>703</v>
      </c>
      <c r="D6" s="191" t="s">
        <v>388</v>
      </c>
      <c r="E6" s="4" t="s">
        <v>384</v>
      </c>
      <c r="S6" s="185" t="s">
        <v>430</v>
      </c>
      <c r="T6" s="188" t="s">
        <v>422</v>
      </c>
      <c r="U6" s="185" t="s">
        <v>423</v>
      </c>
      <c r="V6" s="188" t="s">
        <v>334</v>
      </c>
      <c r="W6" s="185" t="s">
        <v>1094</v>
      </c>
      <c r="X6" s="188" t="s">
        <v>334</v>
      </c>
      <c r="AV6" s="25" t="s">
        <v>2</v>
      </c>
      <c r="AW6" s="25"/>
    </row>
    <row r="7" spans="2:51">
      <c r="B7" s="191" t="s">
        <v>311</v>
      </c>
      <c r="C7" s="15"/>
      <c r="D7" s="191" t="str">
        <f>"LIMIT "&amp;IF(E7=0,"(MAX)","")</f>
        <v>LIMIT (MAX)</v>
      </c>
      <c r="E7" s="15">
        <v>0</v>
      </c>
      <c r="I7" s="362"/>
      <c r="S7" s="185" t="s">
        <v>424</v>
      </c>
      <c r="T7" s="188" t="s">
        <v>345</v>
      </c>
      <c r="U7" s="185" t="s">
        <v>351</v>
      </c>
      <c r="V7" s="188" t="s">
        <v>345</v>
      </c>
      <c r="W7" s="185" t="s">
        <v>1104</v>
      </c>
      <c r="X7" s="183">
        <v>2</v>
      </c>
      <c r="AV7" s="25" t="s">
        <v>0</v>
      </c>
      <c r="AW7" s="25"/>
    </row>
    <row r="8" spans="2:51">
      <c r="B8" s="167" t="s">
        <v>16</v>
      </c>
      <c r="C8" s="15" t="s">
        <v>4336</v>
      </c>
      <c r="D8" s="167" t="s">
        <v>702</v>
      </c>
      <c r="E8" s="15" t="s">
        <v>4563</v>
      </c>
      <c r="S8" s="185" t="s">
        <v>425</v>
      </c>
      <c r="T8" s="188" t="s">
        <v>345</v>
      </c>
      <c r="U8" s="185" t="s">
        <v>346</v>
      </c>
      <c r="V8" s="188">
        <v>1000</v>
      </c>
      <c r="W8" s="185"/>
      <c r="X8" s="183"/>
      <c r="AV8" s="26" t="s">
        <v>1</v>
      </c>
      <c r="AW8" s="25"/>
    </row>
    <row r="9" spans="2:51">
      <c r="B9" s="192" t="s">
        <v>369</v>
      </c>
      <c r="C9" s="83" t="str">
        <f>VLOOKUP(E6,Variables!$B$22:$C$25,2,FALSE)</f>
        <v>b18e9f22-2069-4f35-9739-4d7f976335eb</v>
      </c>
      <c r="D9" s="85"/>
      <c r="E9" s="84"/>
      <c r="S9" s="185" t="s">
        <v>426</v>
      </c>
      <c r="T9" s="188" t="s">
        <v>947</v>
      </c>
      <c r="U9" s="185" t="s">
        <v>344</v>
      </c>
      <c r="V9" s="188">
        <v>525</v>
      </c>
      <c r="W9" s="185"/>
      <c r="X9" s="183"/>
      <c r="AV9" s="25" t="s">
        <v>3</v>
      </c>
      <c r="AW9" s="25"/>
    </row>
    <row r="10" spans="2:51">
      <c r="B10" s="169" t="str">
        <f>HYPERLINK("[http://wikran-w10:8080/Gentoken.html]","TBTOKEN")</f>
        <v>TBTOKEN</v>
      </c>
      <c r="C10" s="83" t="s">
        <v>4344</v>
      </c>
      <c r="D10" s="85"/>
      <c r="E10" s="84"/>
      <c r="G10" s="3" t="str">
        <f>UPPER(C10)</f>
        <v>C6940CA0-A409-4CF4-9EF6-06C842C253C1</v>
      </c>
      <c r="M10" s="88" t="s">
        <v>1</v>
      </c>
      <c r="S10" s="185" t="s">
        <v>427</v>
      </c>
      <c r="T10" s="188" t="s">
        <v>948</v>
      </c>
      <c r="U10" s="185"/>
      <c r="V10" s="188"/>
      <c r="W10" s="185"/>
      <c r="X10" s="183"/>
      <c r="AV10" s="25" t="s">
        <v>0</v>
      </c>
      <c r="AW10" s="25"/>
    </row>
    <row r="11" spans="2:51">
      <c r="B11" s="86" t="s">
        <v>371</v>
      </c>
      <c r="C11" s="83"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85"/>
      <c r="E11" s="85"/>
      <c r="F11" s="85"/>
      <c r="G11" s="85"/>
      <c r="H11" s="85"/>
      <c r="I11" s="85"/>
      <c r="J11" s="85"/>
      <c r="K11" s="85"/>
      <c r="L11" s="84"/>
      <c r="M11" s="88" t="s">
        <v>1</v>
      </c>
      <c r="S11" s="185"/>
      <c r="T11" s="188"/>
      <c r="U11" s="185"/>
      <c r="V11" s="188"/>
      <c r="W11" s="185"/>
      <c r="X11" s="183"/>
      <c r="AK11" s="172" t="s">
        <v>769</v>
      </c>
      <c r="AL11" s="278" t="s">
        <v>345</v>
      </c>
      <c r="AV11" s="26" t="s">
        <v>1</v>
      </c>
      <c r="AW11" s="25"/>
    </row>
    <row r="12" spans="2:51">
      <c r="B12" s="169" t="str">
        <f ca="1">HYPERLINK("["&amp;C12&amp;"]","DATA LINK")</f>
        <v>DATA LINK</v>
      </c>
      <c r="C12" s="129" t="str">
        <f ca="1" xml:space="preserve"> TRIM(C3)&amp;"/"&amp;C4&amp;"/" &amp;Variables!$C$15 &amp; "/" &amp; C10&amp; "/" &amp; "all"</f>
        <v>http://wikran-w10:8081/pythonLT/A75FCC75-8FB6-4460-B3F6-7070B4437930/c6940ca0-a409-4cf4-9ef6-06c842c253c1/all</v>
      </c>
      <c r="D12" s="85"/>
      <c r="E12" s="85"/>
      <c r="F12" s="85"/>
      <c r="G12" s="85"/>
      <c r="H12" s="85"/>
      <c r="I12" s="85"/>
      <c r="J12" s="85"/>
      <c r="K12" s="85"/>
      <c r="L12" s="84"/>
      <c r="M12" s="88" t="s">
        <v>1</v>
      </c>
      <c r="S12" s="185"/>
      <c r="T12" s="188"/>
      <c r="U12" s="185"/>
      <c r="V12" s="188"/>
      <c r="W12" s="185"/>
      <c r="X12" s="183"/>
      <c r="AK12" s="172" t="s">
        <v>768</v>
      </c>
      <c r="AL12" s="278" t="s">
        <v>334</v>
      </c>
      <c r="AV12" s="25" t="s">
        <v>4</v>
      </c>
      <c r="AW12" s="25"/>
    </row>
    <row r="13" spans="2:51">
      <c r="AV13" s="25" t="s">
        <v>0</v>
      </c>
      <c r="AW13" s="25"/>
    </row>
    <row r="14" spans="2:51" ht="12.75">
      <c r="B14" s="125" t="s">
        <v>21</v>
      </c>
      <c r="C14" s="126">
        <f>MAX(B16:B115)</f>
        <v>0</v>
      </c>
      <c r="D14" s="3" t="s">
        <v>412</v>
      </c>
      <c r="E14" s="3">
        <f>+C14+15</f>
        <v>15</v>
      </c>
      <c r="G14" s="14" t="s">
        <v>22</v>
      </c>
      <c r="H14" s="107" t="str">
        <f>IF(IFERROR(FIND("varchar",E22),0)&gt;0,IF(D22&gt;8000,"max",D22),"")</f>
        <v/>
      </c>
      <c r="M14" s="88" t="s">
        <v>335</v>
      </c>
      <c r="N14" s="575" t="s">
        <v>304</v>
      </c>
      <c r="O14" s="576"/>
      <c r="P14" s="577"/>
      <c r="S14" s="199" t="s">
        <v>715</v>
      </c>
      <c r="T14" s="122" t="s">
        <v>737</v>
      </c>
      <c r="AJ14" s="277">
        <f>COUNTBLANK(AJ16:AJ115)</f>
        <v>100</v>
      </c>
      <c r="AK14" s="28" t="s">
        <v>779</v>
      </c>
      <c r="AM14" s="277">
        <f>COUNTBLANK(AM16:AM115)</f>
        <v>100</v>
      </c>
      <c r="AN14" s="28" t="s">
        <v>771</v>
      </c>
      <c r="AO14" s="277">
        <f>+AM14+AJ14</f>
        <v>200</v>
      </c>
      <c r="AV14" s="26" t="s">
        <v>1</v>
      </c>
      <c r="AW14" s="25"/>
      <c r="AY14" s="12" t="s">
        <v>390</v>
      </c>
    </row>
    <row r="15" spans="2:51" ht="12.75">
      <c r="B15" s="8" t="s">
        <v>13</v>
      </c>
      <c r="C15" s="8" t="s">
        <v>14</v>
      </c>
      <c r="D15" s="8" t="s">
        <v>15</v>
      </c>
      <c r="E15" s="8" t="s">
        <v>10</v>
      </c>
      <c r="G15" s="11" t="s">
        <v>14</v>
      </c>
      <c r="H15" s="11" t="s">
        <v>15</v>
      </c>
      <c r="I15" s="11" t="s">
        <v>10</v>
      </c>
      <c r="J15" s="11"/>
      <c r="K15" s="38" t="s">
        <v>33</v>
      </c>
      <c r="L15" s="38" t="s">
        <v>34</v>
      </c>
      <c r="M15" s="67" t="s">
        <v>26</v>
      </c>
      <c r="N15" s="69" t="s">
        <v>301</v>
      </c>
      <c r="O15" s="39" t="s">
        <v>302</v>
      </c>
      <c r="P15" s="66" t="s">
        <v>303</v>
      </c>
      <c r="Q15" s="96"/>
      <c r="R15" s="112"/>
      <c r="S15" s="113" t="s">
        <v>381</v>
      </c>
      <c r="T15" s="113" t="s">
        <v>781</v>
      </c>
      <c r="U15" s="113" t="s">
        <v>331</v>
      </c>
      <c r="V15" s="113" t="s">
        <v>332</v>
      </c>
      <c r="W15" s="113" t="s">
        <v>404</v>
      </c>
      <c r="X15" s="113" t="s">
        <v>333</v>
      </c>
      <c r="Y15" s="113" t="s">
        <v>346</v>
      </c>
      <c r="Z15" s="120" t="s">
        <v>336</v>
      </c>
      <c r="AA15" s="113" t="s">
        <v>382</v>
      </c>
      <c r="AB15" s="113" t="s">
        <v>1142</v>
      </c>
      <c r="AC15" s="113" t="s">
        <v>1143</v>
      </c>
      <c r="AD15" s="182"/>
      <c r="AE15" s="182"/>
      <c r="AF15" s="182"/>
      <c r="AG15" s="182"/>
      <c r="AH15" s="182"/>
      <c r="AI15" s="182"/>
      <c r="AJ15" s="257" t="s">
        <v>774</v>
      </c>
      <c r="AK15" s="258" t="s">
        <v>770</v>
      </c>
      <c r="AL15" s="257" t="s">
        <v>766</v>
      </c>
      <c r="AM15" s="257" t="s">
        <v>774</v>
      </c>
      <c r="AN15" s="258" t="s">
        <v>770</v>
      </c>
      <c r="AO15" s="257" t="s">
        <v>766</v>
      </c>
      <c r="AP15" s="111"/>
      <c r="AQ15" s="111"/>
      <c r="AR15" s="111"/>
      <c r="AS15" s="111"/>
      <c r="AT15" s="116" t="s">
        <v>406</v>
      </c>
      <c r="AV15" s="25" t="str">
        <f>+"CREATE TABLE [dbo].["&amp;TRIM(C8)&amp;"]("</f>
        <v>CREATE TABLE [dbo].[](</v>
      </c>
      <c r="AW15" s="25"/>
      <c r="AY15" s="102" t="str">
        <f>+"CREATE TABLE "&amp;TRIM(C8)&amp;" ("</f>
        <v>CREATE TABLE  (</v>
      </c>
    </row>
    <row r="16" spans="2:51" ht="12.75">
      <c r="B16" s="18" t="str">
        <f>IF(C16=0,"",1)</f>
        <v/>
      </c>
      <c r="C16" s="4"/>
      <c r="D16" s="4"/>
      <c r="E16" s="4"/>
      <c r="G16" s="4" t="str">
        <f t="shared" ref="G16:G32" si="0">SUBSTITUTE(SUBSTITUTE(SUBSTITUTE(SUBSTITUTE(SUBSTITUTE(SUBSTITUTE(SUBSTITUTE(SUBSTITUTE(SUBSTITUTE(C16," ",""),".",""),"#","No"),"%",""),"(",""),"*",""),"-",""),"/",""),")","")</f>
        <v/>
      </c>
      <c r="H16" s="97" t="str">
        <f t="shared" ref="H16:H21" si="1">IF(IFERROR(FIND("varchar",E16),0)&gt;0,IF(D16&gt;8000,"max",D16),"")</f>
        <v/>
      </c>
      <c r="I16" s="4" t="str">
        <f t="shared" ref="I16:I45" si="2">IF(E16=0,"",+E16)</f>
        <v/>
      </c>
      <c r="J16" s="4" t="str">
        <f t="shared" ref="J16:J45" si="3">IF(C16=0,"",(IF(ISERROR(VLOOKUP(G16,$D$120:$D$127,1,FALSE)),""," NOT")&amp;" NULL"))</f>
        <v/>
      </c>
      <c r="K16" s="114"/>
      <c r="L16" s="4"/>
      <c r="M16" s="68"/>
      <c r="N16" s="70"/>
      <c r="O16" s="24"/>
      <c r="P16" s="24"/>
      <c r="Q16" s="98" t="str">
        <f t="shared" ref="Q16:Q45" si="4">IF(M16=0,"",ROW())</f>
        <v/>
      </c>
      <c r="R16" s="124"/>
      <c r="S16" s="114" t="str">
        <f>IF(K16=0,"",K16)</f>
        <v/>
      </c>
      <c r="T16" s="121"/>
      <c r="U16" s="119"/>
      <c r="V16" s="400"/>
      <c r="W16" s="115"/>
      <c r="X16" s="115"/>
      <c r="Y16" s="121"/>
      <c r="Z16" s="114" t="str">
        <f t="shared" ref="Z16:Z23" si="5">IF(M16&lt;9000,"","false")</f>
        <v/>
      </c>
      <c r="AA16" s="114" t="str">
        <f>IF($C$120=B16,"asc","")</f>
        <v/>
      </c>
      <c r="AB16" s="182"/>
      <c r="AC16" s="255"/>
      <c r="AD16" s="255"/>
      <c r="AE16" s="255"/>
      <c r="AF16" s="255"/>
      <c r="AG16" s="255"/>
      <c r="AH16" s="255"/>
      <c r="AI16" s="255"/>
      <c r="AJ16" s="255"/>
      <c r="AK16" s="255"/>
      <c r="AL16" s="255"/>
      <c r="AM16" s="255"/>
      <c r="AN16" s="255"/>
      <c r="AO16" s="255"/>
      <c r="AP16" s="112"/>
      <c r="AQ16" s="112"/>
      <c r="AR16" s="112" t="str">
        <f t="shared" ref="AR16:AS47" si="6">IF(O16=0,"",ROW())</f>
        <v/>
      </c>
      <c r="AS16" s="112" t="str">
        <f t="shared" si="6"/>
        <v/>
      </c>
      <c r="AT16" s="4" t="str">
        <f t="shared" ref="AT16:AT79" si="7">IF(C16="","",C16&amp;IF(B17="","",","))</f>
        <v/>
      </c>
      <c r="AV16" s="25" t="str">
        <f t="shared" ref="AV16:AV35" si="8">IF(G16="","",+"          ["&amp;TRIM(G16)&amp;"] ["&amp;TRIM(I16)&amp;"]"&amp;IF(H16="","","("&amp;H16&amp;")")&amp;" "&amp;TRIM(J16)&amp;IF(G17="","",","))</f>
        <v/>
      </c>
      <c r="AW16" s="25"/>
      <c r="AY16" s="102" t="str">
        <f t="shared" ref="AY16:AY79" si="9">IF(G16="",IF(OR(AY15=");",AY15=""),"",");"),+"          "&amp;TRIM(G16)&amp;" "&amp;UPPER(TRIM(I16))&amp;IF(H16="",""," ("&amp;H16&amp;")")&amp;" "&amp;IF(TRIM(J16)="NOT NULL","PRIMARY KEY UNIQUE NOT NULL",TRIM(J16))&amp;IF(G17="","",","))</f>
        <v>);</v>
      </c>
    </row>
    <row r="17" spans="2:51" ht="12.75">
      <c r="B17" s="18" t="str">
        <f>IF(C17=0,"",+B16+1)</f>
        <v/>
      </c>
      <c r="C17" s="4"/>
      <c r="D17" s="4"/>
      <c r="E17" s="4"/>
      <c r="G17" s="4" t="str">
        <f t="shared" si="0"/>
        <v/>
      </c>
      <c r="H17" s="97" t="str">
        <f t="shared" si="1"/>
        <v/>
      </c>
      <c r="I17" s="4" t="str">
        <f t="shared" si="2"/>
        <v/>
      </c>
      <c r="J17" s="4" t="str">
        <f t="shared" si="3"/>
        <v/>
      </c>
      <c r="K17" s="114"/>
      <c r="L17" s="4"/>
      <c r="M17" s="68"/>
      <c r="N17" s="70"/>
      <c r="O17" s="24"/>
      <c r="P17" s="24"/>
      <c r="Q17" s="98" t="str">
        <f t="shared" si="4"/>
        <v/>
      </c>
      <c r="R17" s="124"/>
      <c r="S17" s="114" t="str">
        <f t="shared" ref="S17:S80" si="10">IF(K17=0,"",K17)</f>
        <v/>
      </c>
      <c r="T17" s="121"/>
      <c r="U17" s="119"/>
      <c r="V17" s="400"/>
      <c r="W17" s="115"/>
      <c r="X17" s="115"/>
      <c r="Y17" s="121"/>
      <c r="Z17" s="114" t="str">
        <f t="shared" si="5"/>
        <v/>
      </c>
      <c r="AA17" s="114" t="str">
        <f>IF($C$120=B17,"asc","")</f>
        <v/>
      </c>
      <c r="AB17" s="182"/>
      <c r="AC17" s="255"/>
      <c r="AD17" s="255"/>
      <c r="AE17" s="255"/>
      <c r="AF17" s="255"/>
      <c r="AG17" s="255"/>
      <c r="AH17" s="255"/>
      <c r="AI17" s="255"/>
      <c r="AJ17" s="255"/>
      <c r="AK17" s="255"/>
      <c r="AL17" s="255"/>
      <c r="AM17" s="255"/>
      <c r="AN17" s="255"/>
      <c r="AO17" s="255"/>
      <c r="AP17" s="112"/>
      <c r="AQ17" s="112"/>
      <c r="AR17" s="112" t="str">
        <f t="shared" si="6"/>
        <v/>
      </c>
      <c r="AS17" s="112" t="str">
        <f t="shared" si="6"/>
        <v/>
      </c>
      <c r="AT17" s="4" t="str">
        <f t="shared" si="7"/>
        <v/>
      </c>
      <c r="AV17" s="25" t="str">
        <f t="shared" si="8"/>
        <v/>
      </c>
      <c r="AW17" s="25"/>
      <c r="AY17" s="102" t="str">
        <f t="shared" si="9"/>
        <v/>
      </c>
    </row>
    <row r="18" spans="2:51" ht="12.75">
      <c r="B18" s="18" t="str">
        <f t="shared" ref="B18:B81" si="11">IF(C18=0,"",+B17+1)</f>
        <v/>
      </c>
      <c r="C18" s="4"/>
      <c r="D18" s="4"/>
      <c r="E18" s="4"/>
      <c r="G18" s="4" t="str">
        <f t="shared" si="0"/>
        <v/>
      </c>
      <c r="H18" s="97" t="str">
        <f t="shared" si="1"/>
        <v/>
      </c>
      <c r="I18" s="4" t="str">
        <f t="shared" si="2"/>
        <v/>
      </c>
      <c r="J18" s="4" t="str">
        <f t="shared" si="3"/>
        <v/>
      </c>
      <c r="K18" s="114"/>
      <c r="L18" s="4"/>
      <c r="M18" s="68"/>
      <c r="N18" s="70"/>
      <c r="O18" s="24"/>
      <c r="P18" s="24"/>
      <c r="Q18" s="98" t="str">
        <f t="shared" si="4"/>
        <v/>
      </c>
      <c r="R18" s="124"/>
      <c r="S18" s="114" t="str">
        <f t="shared" si="10"/>
        <v/>
      </c>
      <c r="T18" s="121"/>
      <c r="U18" s="119"/>
      <c r="V18" s="400"/>
      <c r="W18" s="115"/>
      <c r="X18" s="115"/>
      <c r="Y18" s="121"/>
      <c r="Z18" s="114" t="str">
        <f t="shared" si="5"/>
        <v/>
      </c>
      <c r="AA18" s="114" t="str">
        <f t="shared" ref="AA18:AA81" si="12">IF($C$120=B18,"asc","")</f>
        <v/>
      </c>
      <c r="AB18" s="182"/>
      <c r="AC18" s="255"/>
      <c r="AD18" s="255"/>
      <c r="AE18" s="255"/>
      <c r="AF18" s="255"/>
      <c r="AG18" s="255"/>
      <c r="AH18" s="255"/>
      <c r="AI18" s="255"/>
      <c r="AJ18" s="255"/>
      <c r="AK18" s="255"/>
      <c r="AL18" s="255"/>
      <c r="AM18" s="255"/>
      <c r="AN18" s="255"/>
      <c r="AO18" s="255"/>
      <c r="AP18" s="112"/>
      <c r="AQ18" s="112"/>
      <c r="AR18" s="112" t="str">
        <f t="shared" si="6"/>
        <v/>
      </c>
      <c r="AS18" s="112" t="str">
        <f t="shared" si="6"/>
        <v/>
      </c>
      <c r="AT18" s="4" t="str">
        <f t="shared" si="7"/>
        <v/>
      </c>
      <c r="AV18" s="25" t="str">
        <f t="shared" si="8"/>
        <v/>
      </c>
      <c r="AW18" s="25"/>
      <c r="AY18" s="102" t="str">
        <f t="shared" si="9"/>
        <v/>
      </c>
    </row>
    <row r="19" spans="2:51" ht="12.75">
      <c r="B19" s="18" t="str">
        <f t="shared" si="11"/>
        <v/>
      </c>
      <c r="C19" s="4"/>
      <c r="D19" s="4"/>
      <c r="E19" s="4"/>
      <c r="G19" s="4" t="str">
        <f t="shared" si="0"/>
        <v/>
      </c>
      <c r="H19" s="97" t="str">
        <f t="shared" si="1"/>
        <v/>
      </c>
      <c r="I19" s="4" t="str">
        <f t="shared" si="2"/>
        <v/>
      </c>
      <c r="J19" s="4" t="str">
        <f t="shared" si="3"/>
        <v/>
      </c>
      <c r="K19" s="114"/>
      <c r="L19" s="4"/>
      <c r="M19" s="68"/>
      <c r="N19" s="70"/>
      <c r="O19" s="24"/>
      <c r="P19" s="24"/>
      <c r="Q19" s="98" t="str">
        <f t="shared" si="4"/>
        <v/>
      </c>
      <c r="R19" s="124"/>
      <c r="S19" s="114" t="str">
        <f t="shared" si="10"/>
        <v/>
      </c>
      <c r="T19" s="121"/>
      <c r="U19" s="119"/>
      <c r="V19" s="400"/>
      <c r="W19" s="115"/>
      <c r="X19" s="115"/>
      <c r="Y19" s="121"/>
      <c r="Z19" s="114" t="str">
        <f t="shared" si="5"/>
        <v/>
      </c>
      <c r="AA19" s="114" t="str">
        <f t="shared" si="12"/>
        <v/>
      </c>
      <c r="AB19" s="182"/>
      <c r="AC19" s="255"/>
      <c r="AD19" s="255"/>
      <c r="AE19" s="255"/>
      <c r="AF19" s="255"/>
      <c r="AG19" s="255"/>
      <c r="AH19" s="255"/>
      <c r="AI19" s="255"/>
      <c r="AJ19" s="255"/>
      <c r="AK19" s="255"/>
      <c r="AL19" s="255"/>
      <c r="AM19" s="255"/>
      <c r="AN19" s="255"/>
      <c r="AO19" s="255"/>
      <c r="AP19" s="112"/>
      <c r="AQ19" s="112"/>
      <c r="AR19" s="112" t="str">
        <f t="shared" si="6"/>
        <v/>
      </c>
      <c r="AS19" s="112" t="str">
        <f t="shared" si="6"/>
        <v/>
      </c>
      <c r="AT19" s="4" t="str">
        <f t="shared" si="7"/>
        <v/>
      </c>
      <c r="AV19" s="25" t="str">
        <f t="shared" si="8"/>
        <v/>
      </c>
      <c r="AW19" s="25"/>
      <c r="AY19" s="102" t="str">
        <f t="shared" si="9"/>
        <v/>
      </c>
    </row>
    <row r="20" spans="2:51" ht="12.75">
      <c r="B20" s="18" t="str">
        <f t="shared" si="11"/>
        <v/>
      </c>
      <c r="C20" s="4"/>
      <c r="D20" s="4"/>
      <c r="E20" s="4"/>
      <c r="G20" s="4" t="str">
        <f t="shared" si="0"/>
        <v/>
      </c>
      <c r="H20" s="97" t="str">
        <f t="shared" si="1"/>
        <v/>
      </c>
      <c r="I20" s="4" t="str">
        <f t="shared" si="2"/>
        <v/>
      </c>
      <c r="J20" s="4" t="str">
        <f t="shared" si="3"/>
        <v/>
      </c>
      <c r="K20" s="114"/>
      <c r="L20" s="4"/>
      <c r="M20" s="68"/>
      <c r="N20" s="70"/>
      <c r="O20" s="24"/>
      <c r="P20" s="24"/>
      <c r="Q20" s="98" t="str">
        <f t="shared" si="4"/>
        <v/>
      </c>
      <c r="R20" s="124"/>
      <c r="S20" s="114" t="str">
        <f t="shared" si="10"/>
        <v/>
      </c>
      <c r="T20" s="121"/>
      <c r="U20" s="119"/>
      <c r="V20" s="400"/>
      <c r="W20" s="115"/>
      <c r="X20" s="115"/>
      <c r="Y20" s="121"/>
      <c r="Z20" s="114" t="str">
        <f t="shared" si="5"/>
        <v/>
      </c>
      <c r="AA20" s="114" t="str">
        <f t="shared" si="12"/>
        <v/>
      </c>
      <c r="AB20" s="182"/>
      <c r="AC20" s="255"/>
      <c r="AD20" s="255"/>
      <c r="AE20" s="255"/>
      <c r="AF20" s="255"/>
      <c r="AG20" s="255"/>
      <c r="AH20" s="255"/>
      <c r="AI20" s="255"/>
      <c r="AJ20" s="255"/>
      <c r="AK20" s="255"/>
      <c r="AL20" s="255"/>
      <c r="AM20" s="255"/>
      <c r="AN20" s="255"/>
      <c r="AO20" s="255"/>
      <c r="AP20" s="112"/>
      <c r="AQ20" s="112"/>
      <c r="AR20" s="112" t="str">
        <f t="shared" si="6"/>
        <v/>
      </c>
      <c r="AS20" s="112" t="str">
        <f t="shared" si="6"/>
        <v/>
      </c>
      <c r="AT20" s="4" t="str">
        <f t="shared" si="7"/>
        <v/>
      </c>
      <c r="AV20" s="25" t="str">
        <f t="shared" si="8"/>
        <v/>
      </c>
      <c r="AW20" s="25"/>
      <c r="AY20" s="102" t="str">
        <f t="shared" si="9"/>
        <v/>
      </c>
    </row>
    <row r="21" spans="2:51" ht="12.75">
      <c r="B21" s="18" t="str">
        <f t="shared" si="11"/>
        <v/>
      </c>
      <c r="C21" s="4"/>
      <c r="D21" s="4"/>
      <c r="E21" s="4"/>
      <c r="G21" s="4" t="str">
        <f t="shared" si="0"/>
        <v/>
      </c>
      <c r="H21" s="97" t="str">
        <f t="shared" si="1"/>
        <v/>
      </c>
      <c r="I21" s="4" t="str">
        <f t="shared" si="2"/>
        <v/>
      </c>
      <c r="J21" s="4" t="str">
        <f t="shared" si="3"/>
        <v/>
      </c>
      <c r="K21" s="114"/>
      <c r="L21" s="4"/>
      <c r="M21" s="68"/>
      <c r="N21" s="70"/>
      <c r="O21" s="24"/>
      <c r="P21" s="24"/>
      <c r="Q21" s="98" t="str">
        <f t="shared" si="4"/>
        <v/>
      </c>
      <c r="R21" s="124"/>
      <c r="S21" s="114" t="str">
        <f t="shared" si="10"/>
        <v/>
      </c>
      <c r="T21" s="121"/>
      <c r="U21" s="119"/>
      <c r="V21" s="400"/>
      <c r="W21" s="115"/>
      <c r="X21" s="115"/>
      <c r="Y21" s="121"/>
      <c r="Z21" s="114" t="str">
        <f t="shared" si="5"/>
        <v/>
      </c>
      <c r="AA21" s="114" t="str">
        <f t="shared" si="12"/>
        <v/>
      </c>
      <c r="AB21" s="182"/>
      <c r="AC21" s="255"/>
      <c r="AD21" s="255"/>
      <c r="AE21" s="255"/>
      <c r="AF21" s="255"/>
      <c r="AG21" s="255"/>
      <c r="AH21" s="255"/>
      <c r="AI21" s="255"/>
      <c r="AJ21" s="255"/>
      <c r="AK21" s="255"/>
      <c r="AL21" s="255"/>
      <c r="AM21" s="255"/>
      <c r="AN21" s="255"/>
      <c r="AO21" s="255"/>
      <c r="AP21" s="112"/>
      <c r="AQ21" s="112"/>
      <c r="AR21" s="112" t="str">
        <f t="shared" si="6"/>
        <v/>
      </c>
      <c r="AS21" s="112" t="str">
        <f t="shared" si="6"/>
        <v/>
      </c>
      <c r="AT21" s="4" t="str">
        <f t="shared" si="7"/>
        <v/>
      </c>
      <c r="AV21" s="25" t="str">
        <f t="shared" si="8"/>
        <v/>
      </c>
      <c r="AW21" s="25"/>
      <c r="AY21" s="102" t="str">
        <f t="shared" si="9"/>
        <v/>
      </c>
    </row>
    <row r="22" spans="2:51" ht="12.75">
      <c r="B22" s="18" t="str">
        <f t="shared" si="11"/>
        <v/>
      </c>
      <c r="C22" s="4"/>
      <c r="D22" s="4"/>
      <c r="E22" s="4"/>
      <c r="G22" s="4" t="str">
        <f t="shared" si="0"/>
        <v/>
      </c>
      <c r="H22" s="97" t="str">
        <f>IF(IFERROR(FIND("varchar",E22),0)&gt;0,IF(D22&gt;8000,"max",D22),"")</f>
        <v/>
      </c>
      <c r="I22" s="4" t="str">
        <f t="shared" si="2"/>
        <v/>
      </c>
      <c r="J22" s="4" t="str">
        <f t="shared" si="3"/>
        <v/>
      </c>
      <c r="K22" s="114"/>
      <c r="L22" s="4"/>
      <c r="M22" s="68"/>
      <c r="N22" s="70"/>
      <c r="O22" s="24"/>
      <c r="P22" s="24"/>
      <c r="Q22" s="98" t="str">
        <f t="shared" si="4"/>
        <v/>
      </c>
      <c r="R22" s="124"/>
      <c r="S22" s="114" t="str">
        <f t="shared" si="10"/>
        <v/>
      </c>
      <c r="T22" s="121"/>
      <c r="U22" s="119"/>
      <c r="V22" s="400"/>
      <c r="W22" s="115"/>
      <c r="X22" s="115"/>
      <c r="Y22" s="121"/>
      <c r="Z22" s="114" t="str">
        <f t="shared" si="5"/>
        <v/>
      </c>
      <c r="AA22" s="114" t="str">
        <f t="shared" si="12"/>
        <v/>
      </c>
      <c r="AB22" s="182"/>
      <c r="AC22" s="255"/>
      <c r="AD22" s="255"/>
      <c r="AE22" s="255"/>
      <c r="AF22" s="255"/>
      <c r="AG22" s="255"/>
      <c r="AH22" s="255"/>
      <c r="AI22" s="255"/>
      <c r="AJ22" s="255"/>
      <c r="AK22" s="255"/>
      <c r="AL22" s="255"/>
      <c r="AM22" s="255"/>
      <c r="AN22" s="255"/>
      <c r="AO22" s="255"/>
      <c r="AP22" s="112"/>
      <c r="AQ22" s="112"/>
      <c r="AR22" s="112" t="str">
        <f t="shared" si="6"/>
        <v/>
      </c>
      <c r="AS22" s="112" t="str">
        <f t="shared" si="6"/>
        <v/>
      </c>
      <c r="AT22" s="4" t="str">
        <f t="shared" si="7"/>
        <v/>
      </c>
      <c r="AV22" s="25" t="str">
        <f t="shared" si="8"/>
        <v/>
      </c>
      <c r="AW22" s="25"/>
      <c r="AY22" s="102" t="str">
        <f t="shared" si="9"/>
        <v/>
      </c>
    </row>
    <row r="23" spans="2:51" ht="12.75">
      <c r="B23" s="18" t="str">
        <f t="shared" si="11"/>
        <v/>
      </c>
      <c r="C23" s="4"/>
      <c r="D23" s="4"/>
      <c r="E23" s="4"/>
      <c r="G23" s="4" t="str">
        <f t="shared" si="0"/>
        <v/>
      </c>
      <c r="H23" s="97" t="str">
        <f t="shared" ref="H23:H86" si="13">IF(IFERROR(FIND("varchar",E23),0)&gt;0,IF(D23&gt;8000,"max",D23),"")</f>
        <v/>
      </c>
      <c r="I23" s="4" t="str">
        <f t="shared" si="2"/>
        <v/>
      </c>
      <c r="J23" s="4" t="str">
        <f t="shared" si="3"/>
        <v/>
      </c>
      <c r="K23" s="114"/>
      <c r="L23" s="4"/>
      <c r="M23" s="68"/>
      <c r="N23" s="70"/>
      <c r="O23" s="24"/>
      <c r="P23" s="24"/>
      <c r="Q23" s="98" t="str">
        <f t="shared" si="4"/>
        <v/>
      </c>
      <c r="R23" s="124"/>
      <c r="S23" s="114" t="str">
        <f t="shared" si="10"/>
        <v/>
      </c>
      <c r="T23" s="121"/>
      <c r="U23" s="119"/>
      <c r="V23" s="400"/>
      <c r="W23" s="115"/>
      <c r="X23" s="115"/>
      <c r="Y23" s="121"/>
      <c r="Z23" s="114" t="str">
        <f t="shared" si="5"/>
        <v/>
      </c>
      <c r="AA23" s="114" t="str">
        <f t="shared" si="12"/>
        <v/>
      </c>
      <c r="AB23" s="182"/>
      <c r="AC23" s="255"/>
      <c r="AD23" s="255"/>
      <c r="AE23" s="255"/>
      <c r="AF23" s="255"/>
      <c r="AG23" s="255"/>
      <c r="AH23" s="255"/>
      <c r="AI23" s="255"/>
      <c r="AJ23" s="255"/>
      <c r="AK23" s="255"/>
      <c r="AL23" s="255"/>
      <c r="AM23" s="255"/>
      <c r="AN23" s="255"/>
      <c r="AO23" s="255"/>
      <c r="AP23" s="112"/>
      <c r="AQ23" s="112"/>
      <c r="AR23" s="112" t="str">
        <f t="shared" si="6"/>
        <v/>
      </c>
      <c r="AS23" s="112" t="str">
        <f t="shared" si="6"/>
        <v/>
      </c>
      <c r="AT23" s="4" t="str">
        <f t="shared" si="7"/>
        <v/>
      </c>
      <c r="AV23" s="25" t="str">
        <f t="shared" si="8"/>
        <v/>
      </c>
      <c r="AW23" s="25"/>
      <c r="AY23" s="102" t="str">
        <f t="shared" si="9"/>
        <v/>
      </c>
    </row>
    <row r="24" spans="2:51" ht="12.75">
      <c r="B24" s="18" t="str">
        <f t="shared" si="11"/>
        <v/>
      </c>
      <c r="C24" s="4"/>
      <c r="D24" s="4"/>
      <c r="E24" s="4"/>
      <c r="G24" s="4" t="str">
        <f t="shared" si="0"/>
        <v/>
      </c>
      <c r="H24" s="97" t="str">
        <f t="shared" si="13"/>
        <v/>
      </c>
      <c r="I24" s="4" t="str">
        <f t="shared" si="2"/>
        <v/>
      </c>
      <c r="J24" s="4" t="str">
        <f t="shared" si="3"/>
        <v/>
      </c>
      <c r="K24" s="114"/>
      <c r="L24" s="4"/>
      <c r="M24" s="68"/>
      <c r="N24" s="70"/>
      <c r="O24" s="24"/>
      <c r="P24" s="24"/>
      <c r="Q24" s="98" t="str">
        <f t="shared" si="4"/>
        <v/>
      </c>
      <c r="R24" s="124"/>
      <c r="S24" s="114" t="str">
        <f t="shared" si="10"/>
        <v/>
      </c>
      <c r="T24" s="121"/>
      <c r="U24" s="119"/>
      <c r="V24" s="400"/>
      <c r="W24" s="115"/>
      <c r="X24" s="115"/>
      <c r="Y24" s="121"/>
      <c r="Z24" s="114"/>
      <c r="AA24" s="114" t="str">
        <f t="shared" si="12"/>
        <v/>
      </c>
      <c r="AB24" s="182"/>
      <c r="AC24" s="255"/>
      <c r="AD24" s="255"/>
      <c r="AE24" s="255"/>
      <c r="AF24" s="255"/>
      <c r="AG24" s="255"/>
      <c r="AH24" s="255"/>
      <c r="AI24" s="255"/>
      <c r="AJ24" s="255"/>
      <c r="AK24" s="255"/>
      <c r="AL24" s="255"/>
      <c r="AM24" s="255"/>
      <c r="AN24" s="255"/>
      <c r="AO24" s="255"/>
      <c r="AP24" s="112"/>
      <c r="AQ24" s="112"/>
      <c r="AR24" s="112" t="str">
        <f t="shared" si="6"/>
        <v/>
      </c>
      <c r="AS24" s="112" t="str">
        <f t="shared" si="6"/>
        <v/>
      </c>
      <c r="AT24" s="4" t="str">
        <f t="shared" si="7"/>
        <v/>
      </c>
      <c r="AV24" s="25" t="str">
        <f t="shared" si="8"/>
        <v/>
      </c>
      <c r="AW24" s="25"/>
      <c r="AY24" s="102" t="str">
        <f t="shared" si="9"/>
        <v/>
      </c>
    </row>
    <row r="25" spans="2:51" ht="12.75">
      <c r="B25" s="18" t="str">
        <f t="shared" si="11"/>
        <v/>
      </c>
      <c r="C25" s="4"/>
      <c r="D25" s="4"/>
      <c r="E25" s="4"/>
      <c r="G25" s="4" t="str">
        <f t="shared" si="0"/>
        <v/>
      </c>
      <c r="H25" s="97" t="str">
        <f t="shared" si="13"/>
        <v/>
      </c>
      <c r="I25" s="4" t="str">
        <f t="shared" si="2"/>
        <v/>
      </c>
      <c r="J25" s="4" t="str">
        <f t="shared" si="3"/>
        <v/>
      </c>
      <c r="K25" s="114"/>
      <c r="L25" s="4"/>
      <c r="M25" s="68"/>
      <c r="N25" s="70"/>
      <c r="O25" s="24"/>
      <c r="P25" s="24"/>
      <c r="Q25" s="98" t="str">
        <f t="shared" si="4"/>
        <v/>
      </c>
      <c r="R25" s="124"/>
      <c r="S25" s="114" t="str">
        <f t="shared" si="10"/>
        <v/>
      </c>
      <c r="T25" s="121"/>
      <c r="U25" s="119"/>
      <c r="V25" s="400"/>
      <c r="W25" s="115"/>
      <c r="X25" s="115"/>
      <c r="Y25" s="121"/>
      <c r="Z25" s="114"/>
      <c r="AA25" s="114" t="str">
        <f t="shared" si="12"/>
        <v/>
      </c>
      <c r="AB25" s="182"/>
      <c r="AC25" s="255"/>
      <c r="AD25" s="255"/>
      <c r="AE25" s="255"/>
      <c r="AF25" s="255"/>
      <c r="AG25" s="255"/>
      <c r="AH25" s="255"/>
      <c r="AI25" s="255"/>
      <c r="AJ25" s="255"/>
      <c r="AK25" s="255"/>
      <c r="AL25" s="255"/>
      <c r="AM25" s="255"/>
      <c r="AN25" s="255"/>
      <c r="AO25" s="255"/>
      <c r="AP25" s="112"/>
      <c r="AQ25" s="112"/>
      <c r="AR25" s="112" t="str">
        <f t="shared" si="6"/>
        <v/>
      </c>
      <c r="AS25" s="112" t="str">
        <f t="shared" si="6"/>
        <v/>
      </c>
      <c r="AT25" s="4" t="str">
        <f t="shared" si="7"/>
        <v/>
      </c>
      <c r="AV25" s="25" t="str">
        <f t="shared" si="8"/>
        <v/>
      </c>
      <c r="AW25" s="25"/>
      <c r="AY25" s="102" t="str">
        <f t="shared" si="9"/>
        <v/>
      </c>
    </row>
    <row r="26" spans="2:51" ht="12.75">
      <c r="B26" s="18" t="str">
        <f t="shared" si="11"/>
        <v/>
      </c>
      <c r="C26" s="4"/>
      <c r="D26" s="4"/>
      <c r="E26" s="4"/>
      <c r="G26" s="4" t="str">
        <f t="shared" si="0"/>
        <v/>
      </c>
      <c r="H26" s="97" t="str">
        <f t="shared" si="13"/>
        <v/>
      </c>
      <c r="I26" s="4" t="str">
        <f t="shared" si="2"/>
        <v/>
      </c>
      <c r="J26" s="4" t="str">
        <f t="shared" si="3"/>
        <v/>
      </c>
      <c r="K26" s="114"/>
      <c r="L26" s="4"/>
      <c r="M26" s="68"/>
      <c r="N26" s="70"/>
      <c r="O26" s="24"/>
      <c r="P26" s="24"/>
      <c r="Q26" s="98" t="str">
        <f t="shared" si="4"/>
        <v/>
      </c>
      <c r="R26" s="124"/>
      <c r="S26" s="114" t="str">
        <f t="shared" si="10"/>
        <v/>
      </c>
      <c r="T26" s="121"/>
      <c r="U26" s="119"/>
      <c r="V26" s="400"/>
      <c r="W26" s="115"/>
      <c r="X26" s="115"/>
      <c r="Y26" s="121"/>
      <c r="Z26" s="114"/>
      <c r="AA26" s="114" t="str">
        <f t="shared" si="12"/>
        <v/>
      </c>
      <c r="AB26" s="182"/>
      <c r="AC26" s="255"/>
      <c r="AD26" s="255"/>
      <c r="AE26" s="255"/>
      <c r="AF26" s="255"/>
      <c r="AG26" s="255"/>
      <c r="AH26" s="255"/>
      <c r="AI26" s="255"/>
      <c r="AJ26" s="255"/>
      <c r="AK26" s="255"/>
      <c r="AL26" s="255"/>
      <c r="AM26" s="255"/>
      <c r="AN26" s="255"/>
      <c r="AO26" s="255"/>
      <c r="AP26" s="112"/>
      <c r="AQ26" s="112"/>
      <c r="AR26" s="112" t="str">
        <f t="shared" si="6"/>
        <v/>
      </c>
      <c r="AS26" s="112" t="str">
        <f t="shared" si="6"/>
        <v/>
      </c>
      <c r="AT26" s="4" t="str">
        <f t="shared" si="7"/>
        <v/>
      </c>
      <c r="AV26" s="25" t="str">
        <f t="shared" si="8"/>
        <v/>
      </c>
      <c r="AW26" s="25"/>
      <c r="AY26" s="102" t="str">
        <f t="shared" si="9"/>
        <v/>
      </c>
    </row>
    <row r="27" spans="2:51" ht="12.75">
      <c r="B27" s="18" t="str">
        <f t="shared" si="11"/>
        <v/>
      </c>
      <c r="C27" s="4"/>
      <c r="D27" s="4"/>
      <c r="E27" s="4"/>
      <c r="G27" s="4" t="str">
        <f t="shared" si="0"/>
        <v/>
      </c>
      <c r="H27" s="97" t="str">
        <f t="shared" si="13"/>
        <v/>
      </c>
      <c r="I27" s="4" t="str">
        <f t="shared" si="2"/>
        <v/>
      </c>
      <c r="J27" s="4" t="str">
        <f t="shared" si="3"/>
        <v/>
      </c>
      <c r="K27" s="114"/>
      <c r="L27" s="4"/>
      <c r="M27" s="68"/>
      <c r="N27" s="70"/>
      <c r="O27" s="24"/>
      <c r="P27" s="24"/>
      <c r="Q27" s="98" t="str">
        <f t="shared" si="4"/>
        <v/>
      </c>
      <c r="R27" s="124"/>
      <c r="S27" s="114" t="str">
        <f t="shared" si="10"/>
        <v/>
      </c>
      <c r="T27" s="121"/>
      <c r="U27" s="119"/>
      <c r="V27" s="400"/>
      <c r="W27" s="115"/>
      <c r="X27" s="115"/>
      <c r="Y27" s="121"/>
      <c r="Z27" s="114"/>
      <c r="AA27" s="114" t="str">
        <f t="shared" si="12"/>
        <v/>
      </c>
      <c r="AB27" s="182"/>
      <c r="AC27" s="255"/>
      <c r="AD27" s="255"/>
      <c r="AE27" s="255"/>
      <c r="AF27" s="255"/>
      <c r="AG27" s="255"/>
      <c r="AH27" s="255"/>
      <c r="AI27" s="255"/>
      <c r="AJ27" s="255"/>
      <c r="AK27" s="255"/>
      <c r="AL27" s="255"/>
      <c r="AM27" s="255"/>
      <c r="AN27" s="255"/>
      <c r="AO27" s="255"/>
      <c r="AP27" s="112"/>
      <c r="AQ27" s="112"/>
      <c r="AR27" s="112" t="str">
        <f t="shared" si="6"/>
        <v/>
      </c>
      <c r="AS27" s="112" t="str">
        <f t="shared" si="6"/>
        <v/>
      </c>
      <c r="AT27" s="4" t="str">
        <f t="shared" si="7"/>
        <v/>
      </c>
      <c r="AV27" s="25" t="str">
        <f t="shared" si="8"/>
        <v/>
      </c>
      <c r="AW27" s="25"/>
      <c r="AY27" s="102" t="str">
        <f t="shared" si="9"/>
        <v/>
      </c>
    </row>
    <row r="28" spans="2:51" ht="12.75">
      <c r="B28" s="18" t="str">
        <f t="shared" si="11"/>
        <v/>
      </c>
      <c r="C28" s="4"/>
      <c r="D28" s="4"/>
      <c r="E28" s="4"/>
      <c r="G28" s="4" t="str">
        <f t="shared" si="0"/>
        <v/>
      </c>
      <c r="H28" s="97" t="str">
        <f t="shared" si="13"/>
        <v/>
      </c>
      <c r="I28" s="4" t="str">
        <f t="shared" si="2"/>
        <v/>
      </c>
      <c r="J28" s="4" t="str">
        <f t="shared" si="3"/>
        <v/>
      </c>
      <c r="K28" s="114"/>
      <c r="L28" s="4"/>
      <c r="M28" s="68"/>
      <c r="N28" s="70"/>
      <c r="O28" s="24"/>
      <c r="P28" s="24"/>
      <c r="Q28" s="98" t="str">
        <f t="shared" si="4"/>
        <v/>
      </c>
      <c r="R28" s="124"/>
      <c r="S28" s="114" t="str">
        <f t="shared" si="10"/>
        <v/>
      </c>
      <c r="T28" s="121"/>
      <c r="U28" s="119"/>
      <c r="V28" s="400"/>
      <c r="W28" s="115"/>
      <c r="X28" s="115"/>
      <c r="Y28" s="121"/>
      <c r="Z28" s="114"/>
      <c r="AA28" s="114" t="str">
        <f t="shared" si="12"/>
        <v/>
      </c>
      <c r="AB28" s="182"/>
      <c r="AC28" s="255"/>
      <c r="AD28" s="255"/>
      <c r="AE28" s="255"/>
      <c r="AF28" s="255"/>
      <c r="AG28" s="255"/>
      <c r="AH28" s="255"/>
      <c r="AI28" s="255"/>
      <c r="AJ28" s="255"/>
      <c r="AK28" s="255"/>
      <c r="AL28" s="255"/>
      <c r="AM28" s="255"/>
      <c r="AN28" s="255"/>
      <c r="AO28" s="255"/>
      <c r="AP28" s="112"/>
      <c r="AQ28" s="112"/>
      <c r="AR28" s="112" t="str">
        <f t="shared" si="6"/>
        <v/>
      </c>
      <c r="AS28" s="112" t="str">
        <f t="shared" si="6"/>
        <v/>
      </c>
      <c r="AT28" s="4" t="str">
        <f t="shared" si="7"/>
        <v/>
      </c>
      <c r="AV28" s="25" t="str">
        <f t="shared" si="8"/>
        <v/>
      </c>
      <c r="AW28" s="25"/>
      <c r="AY28" s="102" t="str">
        <f t="shared" si="9"/>
        <v/>
      </c>
    </row>
    <row r="29" spans="2:51" ht="12.75">
      <c r="B29" s="18" t="str">
        <f t="shared" si="11"/>
        <v/>
      </c>
      <c r="C29" s="4"/>
      <c r="D29" s="4"/>
      <c r="E29" s="4"/>
      <c r="G29" s="4" t="str">
        <f t="shared" si="0"/>
        <v/>
      </c>
      <c r="H29" s="97" t="str">
        <f t="shared" si="13"/>
        <v/>
      </c>
      <c r="I29" s="4" t="str">
        <f t="shared" si="2"/>
        <v/>
      </c>
      <c r="J29" s="4" t="str">
        <f t="shared" si="3"/>
        <v/>
      </c>
      <c r="K29" s="114"/>
      <c r="L29" s="4"/>
      <c r="M29" s="68"/>
      <c r="N29" s="70"/>
      <c r="O29" s="24"/>
      <c r="P29" s="24"/>
      <c r="Q29" s="98" t="str">
        <f t="shared" si="4"/>
        <v/>
      </c>
      <c r="R29" s="124"/>
      <c r="S29" s="114" t="str">
        <f t="shared" si="10"/>
        <v/>
      </c>
      <c r="T29" s="121"/>
      <c r="U29" s="119"/>
      <c r="V29" s="400"/>
      <c r="W29" s="115"/>
      <c r="X29" s="115"/>
      <c r="Y29" s="121"/>
      <c r="Z29" s="114"/>
      <c r="AA29" s="114" t="str">
        <f t="shared" si="12"/>
        <v/>
      </c>
      <c r="AB29" s="182"/>
      <c r="AC29" s="255"/>
      <c r="AD29" s="255"/>
      <c r="AE29" s="255"/>
      <c r="AF29" s="255"/>
      <c r="AG29" s="255"/>
      <c r="AH29" s="255"/>
      <c r="AI29" s="255"/>
      <c r="AJ29" s="255"/>
      <c r="AK29" s="255"/>
      <c r="AL29" s="255"/>
      <c r="AM29" s="255"/>
      <c r="AN29" s="255"/>
      <c r="AO29" s="255"/>
      <c r="AP29" s="112"/>
      <c r="AQ29" s="112"/>
      <c r="AR29" s="112" t="str">
        <f t="shared" si="6"/>
        <v/>
      </c>
      <c r="AS29" s="112" t="str">
        <f t="shared" si="6"/>
        <v/>
      </c>
      <c r="AT29" s="4" t="str">
        <f t="shared" si="7"/>
        <v/>
      </c>
      <c r="AV29" s="25" t="str">
        <f t="shared" si="8"/>
        <v/>
      </c>
      <c r="AW29" s="25"/>
      <c r="AY29" s="102" t="str">
        <f t="shared" si="9"/>
        <v/>
      </c>
    </row>
    <row r="30" spans="2:51" ht="12.75">
      <c r="B30" s="18" t="str">
        <f t="shared" si="11"/>
        <v/>
      </c>
      <c r="C30" s="4"/>
      <c r="D30" s="4"/>
      <c r="E30" s="4"/>
      <c r="G30" s="4" t="str">
        <f t="shared" si="0"/>
        <v/>
      </c>
      <c r="H30" s="97" t="str">
        <f t="shared" si="13"/>
        <v/>
      </c>
      <c r="I30" s="4" t="str">
        <f t="shared" si="2"/>
        <v/>
      </c>
      <c r="J30" s="4" t="str">
        <f t="shared" si="3"/>
        <v/>
      </c>
      <c r="K30" s="114"/>
      <c r="L30" s="4"/>
      <c r="M30" s="68"/>
      <c r="N30" s="70"/>
      <c r="O30" s="24"/>
      <c r="P30" s="24"/>
      <c r="Q30" s="98" t="str">
        <f t="shared" si="4"/>
        <v/>
      </c>
      <c r="R30" s="124"/>
      <c r="S30" s="114" t="str">
        <f t="shared" si="10"/>
        <v/>
      </c>
      <c r="T30" s="121"/>
      <c r="U30" s="119"/>
      <c r="V30" s="400"/>
      <c r="W30" s="115"/>
      <c r="X30" s="115"/>
      <c r="Y30" s="121"/>
      <c r="Z30" s="114"/>
      <c r="AA30" s="114" t="str">
        <f t="shared" si="12"/>
        <v/>
      </c>
      <c r="AB30" s="182"/>
      <c r="AC30" s="255"/>
      <c r="AD30" s="255"/>
      <c r="AE30" s="255"/>
      <c r="AF30" s="255"/>
      <c r="AG30" s="255"/>
      <c r="AH30" s="255"/>
      <c r="AI30" s="255"/>
      <c r="AJ30" s="255"/>
      <c r="AK30" s="255"/>
      <c r="AL30" s="255"/>
      <c r="AM30" s="255"/>
      <c r="AN30" s="255"/>
      <c r="AO30" s="255"/>
      <c r="AP30" s="112"/>
      <c r="AQ30" s="112"/>
      <c r="AR30" s="112" t="str">
        <f t="shared" si="6"/>
        <v/>
      </c>
      <c r="AS30" s="112" t="str">
        <f t="shared" si="6"/>
        <v/>
      </c>
      <c r="AT30" s="4" t="str">
        <f t="shared" si="7"/>
        <v/>
      </c>
      <c r="AV30" s="25" t="str">
        <f t="shared" si="8"/>
        <v/>
      </c>
      <c r="AW30" s="25"/>
      <c r="AY30" s="102" t="str">
        <f t="shared" si="9"/>
        <v/>
      </c>
    </row>
    <row r="31" spans="2:51" ht="12.75">
      <c r="B31" s="18" t="str">
        <f t="shared" si="11"/>
        <v/>
      </c>
      <c r="C31" s="4"/>
      <c r="D31" s="4"/>
      <c r="E31" s="4"/>
      <c r="G31" s="4" t="str">
        <f t="shared" si="0"/>
        <v/>
      </c>
      <c r="H31" s="97" t="str">
        <f t="shared" si="13"/>
        <v/>
      </c>
      <c r="I31" s="4" t="str">
        <f t="shared" si="2"/>
        <v/>
      </c>
      <c r="J31" s="4" t="str">
        <f t="shared" si="3"/>
        <v/>
      </c>
      <c r="K31" s="114"/>
      <c r="L31" s="4"/>
      <c r="M31" s="68"/>
      <c r="N31" s="70"/>
      <c r="O31" s="24"/>
      <c r="P31" s="24"/>
      <c r="Q31" s="98" t="str">
        <f t="shared" si="4"/>
        <v/>
      </c>
      <c r="R31" s="124"/>
      <c r="S31" s="114" t="str">
        <f t="shared" si="10"/>
        <v/>
      </c>
      <c r="T31" s="121"/>
      <c r="U31" s="119"/>
      <c r="V31" s="400"/>
      <c r="W31" s="115"/>
      <c r="X31" s="115"/>
      <c r="Y31" s="121"/>
      <c r="Z31" s="114"/>
      <c r="AA31" s="114" t="str">
        <f t="shared" si="12"/>
        <v/>
      </c>
      <c r="AB31" s="182"/>
      <c r="AC31" s="255"/>
      <c r="AD31" s="255"/>
      <c r="AE31" s="255"/>
      <c r="AF31" s="255"/>
      <c r="AG31" s="255"/>
      <c r="AH31" s="255"/>
      <c r="AI31" s="255"/>
      <c r="AJ31" s="255"/>
      <c r="AK31" s="255"/>
      <c r="AL31" s="255"/>
      <c r="AM31" s="255"/>
      <c r="AN31" s="255"/>
      <c r="AO31" s="255"/>
      <c r="AP31" s="112"/>
      <c r="AQ31" s="112"/>
      <c r="AR31" s="112" t="str">
        <f t="shared" si="6"/>
        <v/>
      </c>
      <c r="AS31" s="112" t="str">
        <f t="shared" si="6"/>
        <v/>
      </c>
      <c r="AT31" s="4" t="str">
        <f t="shared" si="7"/>
        <v/>
      </c>
      <c r="AV31" s="25" t="str">
        <f t="shared" si="8"/>
        <v/>
      </c>
      <c r="AW31" s="25"/>
      <c r="AY31" s="102" t="str">
        <f t="shared" si="9"/>
        <v/>
      </c>
    </row>
    <row r="32" spans="2:51" ht="12.75">
      <c r="B32" s="18" t="str">
        <f t="shared" si="11"/>
        <v/>
      </c>
      <c r="C32" s="4"/>
      <c r="D32" s="4"/>
      <c r="E32" s="4"/>
      <c r="G32" s="4" t="str">
        <f t="shared" si="0"/>
        <v/>
      </c>
      <c r="H32" s="97" t="str">
        <f t="shared" si="13"/>
        <v/>
      </c>
      <c r="I32" s="4" t="str">
        <f t="shared" si="2"/>
        <v/>
      </c>
      <c r="J32" s="4" t="str">
        <f t="shared" si="3"/>
        <v/>
      </c>
      <c r="K32" s="114"/>
      <c r="L32" s="4"/>
      <c r="M32" s="68"/>
      <c r="N32" s="70"/>
      <c r="O32" s="24"/>
      <c r="P32" s="24"/>
      <c r="Q32" s="98" t="str">
        <f t="shared" si="4"/>
        <v/>
      </c>
      <c r="R32" s="124"/>
      <c r="S32" s="114" t="str">
        <f t="shared" si="10"/>
        <v/>
      </c>
      <c r="T32" s="121"/>
      <c r="U32" s="119"/>
      <c r="V32" s="400"/>
      <c r="W32" s="115"/>
      <c r="X32" s="115"/>
      <c r="Y32" s="121"/>
      <c r="Z32" s="114"/>
      <c r="AA32" s="114" t="str">
        <f t="shared" si="12"/>
        <v/>
      </c>
      <c r="AB32" s="182"/>
      <c r="AC32" s="255"/>
      <c r="AD32" s="255"/>
      <c r="AE32" s="255"/>
      <c r="AF32" s="255"/>
      <c r="AG32" s="255"/>
      <c r="AH32" s="255"/>
      <c r="AI32" s="255"/>
      <c r="AJ32" s="255"/>
      <c r="AK32" s="255"/>
      <c r="AL32" s="255"/>
      <c r="AM32" s="255"/>
      <c r="AN32" s="255"/>
      <c r="AO32" s="255"/>
      <c r="AP32" s="112"/>
      <c r="AQ32" s="112"/>
      <c r="AR32" s="112" t="str">
        <f t="shared" si="6"/>
        <v/>
      </c>
      <c r="AS32" s="112" t="str">
        <f t="shared" si="6"/>
        <v/>
      </c>
      <c r="AT32" s="4" t="str">
        <f t="shared" si="7"/>
        <v/>
      </c>
      <c r="AV32" s="25" t="str">
        <f t="shared" si="8"/>
        <v/>
      </c>
      <c r="AW32" s="25"/>
      <c r="AY32" s="102" t="str">
        <f t="shared" si="9"/>
        <v/>
      </c>
    </row>
    <row r="33" spans="2:51" ht="12.75">
      <c r="B33" s="18" t="str">
        <f t="shared" si="11"/>
        <v/>
      </c>
      <c r="C33" s="4"/>
      <c r="D33" s="4"/>
      <c r="E33" s="4"/>
      <c r="G33" s="4" t="str">
        <f>SUBSTITUTE(SUBSTITUTE(SUBSTITUTE(SUBSTITUTE(SUBSTITUTE(SUBSTITUTE(SUBSTITUTE(SUBSTITUTE(SUBSTITUTE(C33," ",""),".",""),"#","No"),"%",""),"(",""),"*",""),"-",""),"/",""),")","")</f>
        <v/>
      </c>
      <c r="H33" s="97" t="str">
        <f t="shared" si="13"/>
        <v/>
      </c>
      <c r="I33" s="4" t="str">
        <f t="shared" si="2"/>
        <v/>
      </c>
      <c r="J33" s="4" t="str">
        <f t="shared" si="3"/>
        <v/>
      </c>
      <c r="K33" s="114"/>
      <c r="L33" s="4"/>
      <c r="M33" s="68"/>
      <c r="N33" s="70"/>
      <c r="O33" s="24"/>
      <c r="P33" s="24"/>
      <c r="Q33" s="98" t="str">
        <f t="shared" si="4"/>
        <v/>
      </c>
      <c r="R33" s="124"/>
      <c r="S33" s="114" t="str">
        <f t="shared" si="10"/>
        <v/>
      </c>
      <c r="T33" s="121"/>
      <c r="U33" s="119"/>
      <c r="V33" s="400"/>
      <c r="W33" s="115"/>
      <c r="X33" s="115"/>
      <c r="Y33" s="121"/>
      <c r="Z33" s="114"/>
      <c r="AA33" s="114" t="str">
        <f t="shared" si="12"/>
        <v/>
      </c>
      <c r="AB33" s="182"/>
      <c r="AC33" s="255"/>
      <c r="AD33" s="255"/>
      <c r="AE33" s="255"/>
      <c r="AF33" s="255"/>
      <c r="AG33" s="255"/>
      <c r="AH33" s="255"/>
      <c r="AI33" s="255"/>
      <c r="AJ33" s="255"/>
      <c r="AK33" s="255"/>
      <c r="AL33" s="255"/>
      <c r="AM33" s="255"/>
      <c r="AN33" s="255"/>
      <c r="AO33" s="255"/>
      <c r="AP33" s="112"/>
      <c r="AQ33" s="112"/>
      <c r="AR33" s="112" t="str">
        <f t="shared" si="6"/>
        <v/>
      </c>
      <c r="AS33" s="112" t="str">
        <f t="shared" si="6"/>
        <v/>
      </c>
      <c r="AT33" s="4" t="str">
        <f t="shared" si="7"/>
        <v/>
      </c>
      <c r="AV33" s="25" t="str">
        <f t="shared" si="8"/>
        <v/>
      </c>
      <c r="AW33" s="25"/>
      <c r="AY33" s="102" t="str">
        <f t="shared" si="9"/>
        <v/>
      </c>
    </row>
    <row r="34" spans="2:51" ht="12.75">
      <c r="B34" s="18" t="str">
        <f t="shared" si="11"/>
        <v/>
      </c>
      <c r="C34" s="4"/>
      <c r="D34" s="4"/>
      <c r="E34" s="4"/>
      <c r="G34" s="4" t="str">
        <f>SUBSTITUTE(SUBSTITUTE(SUBSTITUTE(SUBSTITUTE(SUBSTITUTE(SUBSTITUTE(SUBSTITUTE(SUBSTITUTE(SUBSTITUTE(C34," ",""),".",""),"#","No"),"%",""),"(",""),"*",""),"-",""),"/",""),")","")</f>
        <v/>
      </c>
      <c r="H34" s="97" t="str">
        <f t="shared" si="13"/>
        <v/>
      </c>
      <c r="I34" s="4" t="str">
        <f t="shared" si="2"/>
        <v/>
      </c>
      <c r="J34" s="4" t="str">
        <f t="shared" si="3"/>
        <v/>
      </c>
      <c r="K34" s="114"/>
      <c r="L34" s="4"/>
      <c r="M34" s="68"/>
      <c r="N34" s="70"/>
      <c r="O34" s="24"/>
      <c r="P34" s="24"/>
      <c r="Q34" s="98" t="str">
        <f t="shared" si="4"/>
        <v/>
      </c>
      <c r="R34" s="124"/>
      <c r="S34" s="114" t="str">
        <f t="shared" si="10"/>
        <v/>
      </c>
      <c r="T34" s="121"/>
      <c r="U34" s="119"/>
      <c r="V34" s="400"/>
      <c r="W34" s="115"/>
      <c r="X34" s="115"/>
      <c r="Y34" s="121"/>
      <c r="Z34" s="114"/>
      <c r="AA34" s="114" t="str">
        <f t="shared" si="12"/>
        <v/>
      </c>
      <c r="AB34" s="182"/>
      <c r="AC34" s="255"/>
      <c r="AD34" s="255"/>
      <c r="AE34" s="255"/>
      <c r="AF34" s="255"/>
      <c r="AG34" s="255"/>
      <c r="AH34" s="255"/>
      <c r="AI34" s="255"/>
      <c r="AJ34" s="255"/>
      <c r="AK34" s="255"/>
      <c r="AL34" s="255"/>
      <c r="AM34" s="255"/>
      <c r="AN34" s="255"/>
      <c r="AO34" s="255"/>
      <c r="AP34" s="112"/>
      <c r="AQ34" s="112"/>
      <c r="AR34" s="112" t="str">
        <f t="shared" si="6"/>
        <v/>
      </c>
      <c r="AS34" s="112" t="str">
        <f t="shared" si="6"/>
        <v/>
      </c>
      <c r="AT34" s="4" t="str">
        <f t="shared" si="7"/>
        <v/>
      </c>
      <c r="AV34" s="25" t="str">
        <f t="shared" si="8"/>
        <v/>
      </c>
      <c r="AW34" s="25"/>
      <c r="AY34" s="102" t="str">
        <f t="shared" si="9"/>
        <v/>
      </c>
    </row>
    <row r="35" spans="2:51" ht="12.75">
      <c r="B35" s="18" t="str">
        <f t="shared" si="11"/>
        <v/>
      </c>
      <c r="C35" s="4"/>
      <c r="D35" s="4"/>
      <c r="E35" s="4"/>
      <c r="G35" s="4" t="str">
        <f>SUBSTITUTE(SUBSTITUTE(SUBSTITUTE(SUBSTITUTE(SUBSTITUTE(SUBSTITUTE(SUBSTITUTE(SUBSTITUTE(SUBSTITUTE(C35," ",""),".",""),"#","No"),"%",""),"(",""),"*",""),"-",""),"/",""),")","")</f>
        <v/>
      </c>
      <c r="H35" s="97" t="str">
        <f t="shared" si="13"/>
        <v/>
      </c>
      <c r="I35" s="4" t="str">
        <f t="shared" si="2"/>
        <v/>
      </c>
      <c r="J35" s="4" t="str">
        <f t="shared" si="3"/>
        <v/>
      </c>
      <c r="K35" s="114"/>
      <c r="L35" s="4"/>
      <c r="M35" s="68"/>
      <c r="N35" s="70"/>
      <c r="O35" s="24"/>
      <c r="P35" s="24"/>
      <c r="Q35" s="98" t="str">
        <f t="shared" si="4"/>
        <v/>
      </c>
      <c r="R35" s="124"/>
      <c r="S35" s="114" t="str">
        <f t="shared" si="10"/>
        <v/>
      </c>
      <c r="T35" s="121"/>
      <c r="U35" s="119"/>
      <c r="V35" s="400"/>
      <c r="W35" s="115"/>
      <c r="X35" s="115"/>
      <c r="Y35" s="121"/>
      <c r="Z35" s="114"/>
      <c r="AA35" s="114" t="str">
        <f t="shared" si="12"/>
        <v/>
      </c>
      <c r="AB35" s="182"/>
      <c r="AC35" s="255"/>
      <c r="AD35" s="255"/>
      <c r="AE35" s="255"/>
      <c r="AF35" s="255"/>
      <c r="AG35" s="255"/>
      <c r="AH35" s="255"/>
      <c r="AI35" s="255"/>
      <c r="AJ35" s="255"/>
      <c r="AK35" s="255"/>
      <c r="AL35" s="255"/>
      <c r="AM35" s="255"/>
      <c r="AN35" s="255"/>
      <c r="AO35" s="255"/>
      <c r="AP35" s="112"/>
      <c r="AQ35" s="112"/>
      <c r="AR35" s="112" t="str">
        <f t="shared" si="6"/>
        <v/>
      </c>
      <c r="AS35" s="112" t="str">
        <f t="shared" si="6"/>
        <v/>
      </c>
      <c r="AT35" s="4" t="str">
        <f t="shared" si="7"/>
        <v/>
      </c>
      <c r="AV35" s="25" t="str">
        <f t="shared" si="8"/>
        <v/>
      </c>
      <c r="AW35" s="25"/>
      <c r="AY35" s="102" t="str">
        <f t="shared" si="9"/>
        <v/>
      </c>
    </row>
    <row r="36" spans="2:51" ht="12.75">
      <c r="B36" s="18" t="str">
        <f t="shared" si="11"/>
        <v/>
      </c>
      <c r="C36" s="4"/>
      <c r="D36" s="4"/>
      <c r="E36" s="4"/>
      <c r="G36" s="4" t="str">
        <f>SUBSTITUTE(SUBSTITUTE(SUBSTITUTE(SUBSTITUTE(SUBSTITUTE(SUBSTITUTE(SUBSTITUTE(SUBSTITUTE(SUBSTITUTE(C36," ",""),".",""),"#","No"),"%",""),"(",""),"*",""),"-",""),"/",""),")","")</f>
        <v/>
      </c>
      <c r="H36" s="97" t="str">
        <f t="shared" si="13"/>
        <v/>
      </c>
      <c r="I36" s="4" t="str">
        <f t="shared" si="2"/>
        <v/>
      </c>
      <c r="J36" s="4" t="str">
        <f t="shared" si="3"/>
        <v/>
      </c>
      <c r="K36" s="114"/>
      <c r="L36" s="4"/>
      <c r="M36" s="68"/>
      <c r="N36" s="70"/>
      <c r="O36" s="24"/>
      <c r="P36" s="24"/>
      <c r="Q36" s="98" t="str">
        <f t="shared" si="4"/>
        <v/>
      </c>
      <c r="R36" s="124"/>
      <c r="S36" s="114" t="str">
        <f t="shared" si="10"/>
        <v/>
      </c>
      <c r="T36" s="121"/>
      <c r="U36" s="119"/>
      <c r="V36" s="400"/>
      <c r="W36" s="115"/>
      <c r="X36" s="115"/>
      <c r="Y36" s="121"/>
      <c r="Z36" s="114"/>
      <c r="AA36" s="114" t="str">
        <f t="shared" si="12"/>
        <v/>
      </c>
      <c r="AB36" s="182"/>
      <c r="AC36" s="255"/>
      <c r="AD36" s="255"/>
      <c r="AE36" s="255"/>
      <c r="AF36" s="255"/>
      <c r="AG36" s="255"/>
      <c r="AH36" s="255"/>
      <c r="AI36" s="255"/>
      <c r="AJ36" s="255"/>
      <c r="AK36" s="255"/>
      <c r="AL36" s="255"/>
      <c r="AM36" s="255"/>
      <c r="AN36" s="255"/>
      <c r="AO36" s="255"/>
      <c r="AP36" s="112"/>
      <c r="AQ36" s="112"/>
      <c r="AR36" s="112" t="str">
        <f t="shared" si="6"/>
        <v/>
      </c>
      <c r="AS36" s="112" t="str">
        <f t="shared" si="6"/>
        <v/>
      </c>
      <c r="AT36" s="4" t="str">
        <f t="shared" si="7"/>
        <v/>
      </c>
      <c r="AV36" s="25" t="str">
        <f>IF(G36="","",+"          ["&amp;TRIM(G36)&amp;"] ["&amp;TRIM(I36)&amp;"]"&amp;IF(H36="","","("&amp;H36&amp;")")&amp;" "&amp;TRIM(J36)&amp;IF(G46="","",","))</f>
        <v/>
      </c>
      <c r="AW36" s="25"/>
      <c r="AY36" s="102" t="str">
        <f t="shared" si="9"/>
        <v/>
      </c>
    </row>
    <row r="37" spans="2:51" ht="12.75">
      <c r="B37" s="18" t="str">
        <f t="shared" si="11"/>
        <v/>
      </c>
      <c r="C37" s="4"/>
      <c r="D37" s="4"/>
      <c r="E37" s="4"/>
      <c r="G37" s="4" t="str">
        <f t="shared" ref="G37:G45" si="14">SUBSTITUTE(SUBSTITUTE(SUBSTITUTE(SUBSTITUTE(SUBSTITUTE(SUBSTITUTE(SUBSTITUTE(SUBSTITUTE(SUBSTITUTE(C37," ",""),".",""),"#","No"),"%",""),"(",""),"*",""),"-",""),"/",""),")","")</f>
        <v/>
      </c>
      <c r="H37" s="97" t="str">
        <f t="shared" si="13"/>
        <v/>
      </c>
      <c r="I37" s="4" t="str">
        <f t="shared" si="2"/>
        <v/>
      </c>
      <c r="J37" s="4" t="str">
        <f t="shared" si="3"/>
        <v/>
      </c>
      <c r="K37" s="114"/>
      <c r="L37" s="4"/>
      <c r="M37" s="68"/>
      <c r="N37" s="70"/>
      <c r="O37" s="24"/>
      <c r="P37" s="24"/>
      <c r="Q37" s="98" t="str">
        <f t="shared" si="4"/>
        <v/>
      </c>
      <c r="R37" s="124"/>
      <c r="S37" s="114" t="str">
        <f t="shared" si="10"/>
        <v/>
      </c>
      <c r="T37" s="121"/>
      <c r="U37" s="119"/>
      <c r="V37" s="400"/>
      <c r="W37" s="115"/>
      <c r="X37" s="115"/>
      <c r="Y37" s="121"/>
      <c r="Z37" s="114"/>
      <c r="AA37" s="114" t="str">
        <f t="shared" si="12"/>
        <v/>
      </c>
      <c r="AB37" s="182"/>
      <c r="AC37" s="255"/>
      <c r="AD37" s="255"/>
      <c r="AE37" s="255"/>
      <c r="AF37" s="255"/>
      <c r="AG37" s="255"/>
      <c r="AH37" s="255"/>
      <c r="AI37" s="255"/>
      <c r="AJ37" s="255"/>
      <c r="AK37" s="255"/>
      <c r="AL37" s="255"/>
      <c r="AM37" s="255"/>
      <c r="AN37" s="255"/>
      <c r="AO37" s="255"/>
      <c r="AP37" s="112"/>
      <c r="AQ37" s="112"/>
      <c r="AR37" s="112" t="str">
        <f t="shared" si="6"/>
        <v/>
      </c>
      <c r="AS37" s="112" t="str">
        <f t="shared" si="6"/>
        <v/>
      </c>
      <c r="AT37" s="4" t="str">
        <f t="shared" si="7"/>
        <v/>
      </c>
      <c r="AV37" s="25" t="str">
        <f>IF(G37="","",+"          ["&amp;TRIM(G37)&amp;"] ["&amp;TRIM(I37)&amp;"]"&amp;IF(H37="","","("&amp;H37&amp;")")&amp;" "&amp;TRIM(J37)&amp;IF(G38="","",","))</f>
        <v/>
      </c>
      <c r="AW37" s="25"/>
      <c r="AY37" s="102" t="str">
        <f t="shared" si="9"/>
        <v/>
      </c>
    </row>
    <row r="38" spans="2:51" ht="12.75">
      <c r="B38" s="18" t="str">
        <f t="shared" si="11"/>
        <v/>
      </c>
      <c r="C38" s="4"/>
      <c r="D38" s="4"/>
      <c r="E38" s="4"/>
      <c r="G38" s="4" t="str">
        <f t="shared" si="14"/>
        <v/>
      </c>
      <c r="H38" s="97" t="str">
        <f t="shared" si="13"/>
        <v/>
      </c>
      <c r="I38" s="4" t="str">
        <f t="shared" si="2"/>
        <v/>
      </c>
      <c r="J38" s="4" t="str">
        <f t="shared" si="3"/>
        <v/>
      </c>
      <c r="K38" s="114"/>
      <c r="L38" s="4"/>
      <c r="M38" s="68"/>
      <c r="N38" s="70"/>
      <c r="O38" s="24"/>
      <c r="P38" s="24"/>
      <c r="Q38" s="98" t="str">
        <f t="shared" si="4"/>
        <v/>
      </c>
      <c r="R38" s="124"/>
      <c r="S38" s="114" t="str">
        <f t="shared" si="10"/>
        <v/>
      </c>
      <c r="T38" s="121"/>
      <c r="U38" s="119"/>
      <c r="V38" s="400"/>
      <c r="W38" s="115"/>
      <c r="X38" s="115"/>
      <c r="Y38" s="121"/>
      <c r="Z38" s="114"/>
      <c r="AA38" s="114" t="str">
        <f t="shared" si="12"/>
        <v/>
      </c>
      <c r="AB38" s="182"/>
      <c r="AC38" s="255"/>
      <c r="AD38" s="255"/>
      <c r="AE38" s="255"/>
      <c r="AF38" s="255"/>
      <c r="AG38" s="255"/>
      <c r="AH38" s="255"/>
      <c r="AI38" s="255"/>
      <c r="AJ38" s="255"/>
      <c r="AK38" s="255"/>
      <c r="AL38" s="255"/>
      <c r="AM38" s="255"/>
      <c r="AN38" s="255"/>
      <c r="AO38" s="255"/>
      <c r="AP38" s="112"/>
      <c r="AQ38" s="112"/>
      <c r="AR38" s="112" t="str">
        <f t="shared" si="6"/>
        <v/>
      </c>
      <c r="AS38" s="112" t="str">
        <f t="shared" si="6"/>
        <v/>
      </c>
      <c r="AT38" s="4" t="str">
        <f t="shared" si="7"/>
        <v/>
      </c>
      <c r="AV38" s="25" t="str">
        <f>IF(G38="","",+"          ["&amp;TRIM(G38)&amp;"] ["&amp;TRIM(I38)&amp;"]"&amp;IF(H38="","","("&amp;H38&amp;")")&amp;" "&amp;TRIM(J38)&amp;IF(G39="","",","))</f>
        <v/>
      </c>
      <c r="AW38" s="25"/>
      <c r="AY38" s="102" t="str">
        <f t="shared" si="9"/>
        <v/>
      </c>
    </row>
    <row r="39" spans="2:51" ht="12.75">
      <c r="B39" s="18" t="str">
        <f t="shared" si="11"/>
        <v/>
      </c>
      <c r="C39" s="4"/>
      <c r="D39" s="4"/>
      <c r="E39" s="4"/>
      <c r="G39" s="4" t="str">
        <f t="shared" si="14"/>
        <v/>
      </c>
      <c r="H39" s="97" t="str">
        <f t="shared" si="13"/>
        <v/>
      </c>
      <c r="I39" s="4" t="str">
        <f t="shared" si="2"/>
        <v/>
      </c>
      <c r="J39" s="4" t="str">
        <f t="shared" si="3"/>
        <v/>
      </c>
      <c r="K39" s="114"/>
      <c r="L39" s="4"/>
      <c r="M39" s="68"/>
      <c r="N39" s="70"/>
      <c r="O39" s="24"/>
      <c r="P39" s="24"/>
      <c r="Q39" s="98" t="str">
        <f t="shared" si="4"/>
        <v/>
      </c>
      <c r="R39" s="124"/>
      <c r="S39" s="114" t="str">
        <f t="shared" si="10"/>
        <v/>
      </c>
      <c r="T39" s="121"/>
      <c r="U39" s="119"/>
      <c r="V39" s="400"/>
      <c r="W39" s="115"/>
      <c r="X39" s="115"/>
      <c r="Y39" s="121"/>
      <c r="Z39" s="114"/>
      <c r="AA39" s="114" t="str">
        <f t="shared" si="12"/>
        <v/>
      </c>
      <c r="AB39" s="182"/>
      <c r="AC39" s="255"/>
      <c r="AD39" s="255"/>
      <c r="AE39" s="255"/>
      <c r="AF39" s="255"/>
      <c r="AG39" s="255"/>
      <c r="AH39" s="255"/>
      <c r="AI39" s="255"/>
      <c r="AJ39" s="255"/>
      <c r="AK39" s="255"/>
      <c r="AL39" s="255"/>
      <c r="AM39" s="255"/>
      <c r="AN39" s="255"/>
      <c r="AO39" s="255"/>
      <c r="AP39" s="112"/>
      <c r="AQ39" s="112"/>
      <c r="AR39" s="112" t="str">
        <f t="shared" si="6"/>
        <v/>
      </c>
      <c r="AS39" s="112" t="str">
        <f t="shared" si="6"/>
        <v/>
      </c>
      <c r="AT39" s="4" t="str">
        <f t="shared" si="7"/>
        <v/>
      </c>
      <c r="AV39" s="25" t="str">
        <f>IF(G39="","",+"          ["&amp;TRIM(G39)&amp;"] ["&amp;TRIM(I39)&amp;"]"&amp;IF(H39="","","("&amp;H39&amp;")")&amp;" "&amp;TRIM(J39)&amp;IF(G69="","",","))</f>
        <v/>
      </c>
      <c r="AW39" s="25"/>
      <c r="AY39" s="102" t="str">
        <f t="shared" si="9"/>
        <v/>
      </c>
    </row>
    <row r="40" spans="2:51" ht="12.75">
      <c r="B40" s="18" t="str">
        <f t="shared" si="11"/>
        <v/>
      </c>
      <c r="C40" s="4"/>
      <c r="D40" s="4"/>
      <c r="E40" s="4"/>
      <c r="G40" s="4" t="str">
        <f t="shared" si="14"/>
        <v/>
      </c>
      <c r="H40" s="97" t="str">
        <f t="shared" si="13"/>
        <v/>
      </c>
      <c r="I40" s="4" t="str">
        <f t="shared" si="2"/>
        <v/>
      </c>
      <c r="J40" s="4" t="str">
        <f t="shared" si="3"/>
        <v/>
      </c>
      <c r="K40" s="114"/>
      <c r="L40" s="4"/>
      <c r="M40" s="68"/>
      <c r="N40" s="70"/>
      <c r="O40" s="24"/>
      <c r="P40" s="24"/>
      <c r="Q40" s="98" t="str">
        <f t="shared" si="4"/>
        <v/>
      </c>
      <c r="R40" s="124"/>
      <c r="S40" s="114" t="str">
        <f t="shared" si="10"/>
        <v/>
      </c>
      <c r="T40" s="121"/>
      <c r="U40" s="119"/>
      <c r="V40" s="400"/>
      <c r="W40" s="115"/>
      <c r="X40" s="115"/>
      <c r="Y40" s="121"/>
      <c r="Z40" s="114"/>
      <c r="AA40" s="114" t="str">
        <f t="shared" si="12"/>
        <v/>
      </c>
      <c r="AB40" s="182"/>
      <c r="AC40" s="255"/>
      <c r="AD40" s="255"/>
      <c r="AE40" s="255"/>
      <c r="AF40" s="255"/>
      <c r="AG40" s="255"/>
      <c r="AH40" s="255"/>
      <c r="AI40" s="255"/>
      <c r="AJ40" s="255"/>
      <c r="AK40" s="255"/>
      <c r="AL40" s="255"/>
      <c r="AM40" s="255"/>
      <c r="AN40" s="255"/>
      <c r="AO40" s="255"/>
      <c r="AP40" s="112"/>
      <c r="AQ40" s="112"/>
      <c r="AR40" s="112" t="str">
        <f t="shared" si="6"/>
        <v/>
      </c>
      <c r="AS40" s="112" t="str">
        <f t="shared" si="6"/>
        <v/>
      </c>
      <c r="AT40" s="4" t="str">
        <f t="shared" si="7"/>
        <v/>
      </c>
      <c r="AV40" s="25" t="str">
        <f>IF(G40="","",+"          ["&amp;TRIM(G40)&amp;"] ["&amp;TRIM(I40)&amp;"]"&amp;IF(H40="","","("&amp;H40&amp;")")&amp;" "&amp;TRIM(J40)&amp;IF(G68="","",","))</f>
        <v/>
      </c>
      <c r="AW40" s="25"/>
      <c r="AY40" s="102" t="str">
        <f t="shared" si="9"/>
        <v/>
      </c>
    </row>
    <row r="41" spans="2:51" ht="12.75">
      <c r="B41" s="18" t="str">
        <f t="shared" si="11"/>
        <v/>
      </c>
      <c r="C41" s="4"/>
      <c r="D41" s="4"/>
      <c r="E41" s="4"/>
      <c r="G41" s="4" t="str">
        <f t="shared" si="14"/>
        <v/>
      </c>
      <c r="H41" s="97" t="str">
        <f t="shared" si="13"/>
        <v/>
      </c>
      <c r="I41" s="4" t="str">
        <f t="shared" si="2"/>
        <v/>
      </c>
      <c r="J41" s="4" t="str">
        <f t="shared" si="3"/>
        <v/>
      </c>
      <c r="K41" s="114"/>
      <c r="L41" s="4"/>
      <c r="M41" s="68"/>
      <c r="N41" s="70"/>
      <c r="O41" s="24"/>
      <c r="P41" s="24"/>
      <c r="Q41" s="98" t="str">
        <f t="shared" si="4"/>
        <v/>
      </c>
      <c r="R41" s="124"/>
      <c r="S41" s="114" t="str">
        <f t="shared" si="10"/>
        <v/>
      </c>
      <c r="T41" s="121"/>
      <c r="U41" s="119"/>
      <c r="V41" s="400"/>
      <c r="W41" s="115"/>
      <c r="X41" s="115"/>
      <c r="Y41" s="121"/>
      <c r="Z41" s="114"/>
      <c r="AA41" s="114" t="str">
        <f t="shared" si="12"/>
        <v/>
      </c>
      <c r="AB41" s="182"/>
      <c r="AC41" s="255"/>
      <c r="AD41" s="255"/>
      <c r="AE41" s="255"/>
      <c r="AF41" s="255"/>
      <c r="AG41" s="255"/>
      <c r="AH41" s="255"/>
      <c r="AI41" s="255"/>
      <c r="AJ41" s="255"/>
      <c r="AK41" s="255"/>
      <c r="AL41" s="255"/>
      <c r="AM41" s="255"/>
      <c r="AN41" s="255"/>
      <c r="AO41" s="255"/>
      <c r="AP41" s="112"/>
      <c r="AQ41" s="112"/>
      <c r="AR41" s="112" t="str">
        <f t="shared" si="6"/>
        <v/>
      </c>
      <c r="AS41" s="112" t="str">
        <f t="shared" si="6"/>
        <v/>
      </c>
      <c r="AT41" s="4" t="str">
        <f t="shared" si="7"/>
        <v/>
      </c>
      <c r="AV41" s="25" t="str">
        <f>IF(G41="","",+"          ["&amp;TRIM(G41)&amp;"] ["&amp;TRIM(I41)&amp;"]"&amp;IF(H41="","","("&amp;H41&amp;")")&amp;" "&amp;TRIM(J41)&amp;IF(G42="","",","))</f>
        <v/>
      </c>
      <c r="AW41" s="25"/>
      <c r="AY41" s="102" t="str">
        <f t="shared" si="9"/>
        <v/>
      </c>
    </row>
    <row r="42" spans="2:51" ht="12.75">
      <c r="B42" s="18" t="str">
        <f t="shared" si="11"/>
        <v/>
      </c>
      <c r="C42" s="4"/>
      <c r="D42" s="4"/>
      <c r="E42" s="4"/>
      <c r="G42" s="4" t="str">
        <f t="shared" si="14"/>
        <v/>
      </c>
      <c r="H42" s="97" t="str">
        <f t="shared" si="13"/>
        <v/>
      </c>
      <c r="I42" s="4" t="str">
        <f t="shared" si="2"/>
        <v/>
      </c>
      <c r="J42" s="4" t="str">
        <f>IF(C42=0,"",(IF(ISERROR(VLOOKUP(G42,$D$120:$D$127,1,FALSE)),""," NOT")&amp;" NULL"))</f>
        <v/>
      </c>
      <c r="K42" s="114"/>
      <c r="L42" s="4"/>
      <c r="M42" s="68"/>
      <c r="N42" s="70"/>
      <c r="O42" s="24"/>
      <c r="P42" s="24"/>
      <c r="Q42" s="98" t="str">
        <f t="shared" si="4"/>
        <v/>
      </c>
      <c r="R42" s="124"/>
      <c r="S42" s="114" t="str">
        <f t="shared" si="10"/>
        <v/>
      </c>
      <c r="T42" s="121"/>
      <c r="U42" s="119"/>
      <c r="V42" s="400"/>
      <c r="W42" s="115"/>
      <c r="X42" s="115"/>
      <c r="Y42" s="121"/>
      <c r="Z42" s="114"/>
      <c r="AA42" s="114" t="str">
        <f t="shared" si="12"/>
        <v/>
      </c>
      <c r="AB42" s="182"/>
      <c r="AC42" s="255"/>
      <c r="AD42" s="255"/>
      <c r="AE42" s="255"/>
      <c r="AF42" s="255"/>
      <c r="AG42" s="255"/>
      <c r="AH42" s="255"/>
      <c r="AI42" s="255"/>
      <c r="AJ42" s="255"/>
      <c r="AK42" s="255"/>
      <c r="AL42" s="255"/>
      <c r="AM42" s="255"/>
      <c r="AN42" s="255"/>
      <c r="AO42" s="255"/>
      <c r="AP42" s="112"/>
      <c r="AQ42" s="112"/>
      <c r="AR42" s="112" t="str">
        <f t="shared" si="6"/>
        <v/>
      </c>
      <c r="AS42" s="112" t="str">
        <f t="shared" si="6"/>
        <v/>
      </c>
      <c r="AT42" s="4" t="str">
        <f t="shared" si="7"/>
        <v/>
      </c>
      <c r="AV42" s="25" t="str">
        <f>IF(G42="","",+"          ["&amp;TRIM(G42)&amp;"] ["&amp;TRIM(I42)&amp;"]"&amp;IF(H42="","","("&amp;H42&amp;")")&amp;" "&amp;TRIM(J42)&amp;IF(G45="","",","))</f>
        <v/>
      </c>
      <c r="AW42" s="25"/>
      <c r="AY42" s="102" t="str">
        <f t="shared" si="9"/>
        <v/>
      </c>
    </row>
    <row r="43" spans="2:51" ht="12.75">
      <c r="B43" s="18" t="str">
        <f t="shared" si="11"/>
        <v/>
      </c>
      <c r="C43" s="4"/>
      <c r="D43" s="4"/>
      <c r="E43" s="4"/>
      <c r="G43" s="4" t="str">
        <f t="shared" si="14"/>
        <v/>
      </c>
      <c r="H43" s="97" t="str">
        <f t="shared" si="13"/>
        <v/>
      </c>
      <c r="I43" s="4" t="str">
        <f t="shared" si="2"/>
        <v/>
      </c>
      <c r="J43" s="4" t="str">
        <f t="shared" si="3"/>
        <v/>
      </c>
      <c r="K43" s="114"/>
      <c r="L43" s="4"/>
      <c r="M43" s="68"/>
      <c r="N43" s="70"/>
      <c r="O43" s="24"/>
      <c r="P43" s="24"/>
      <c r="Q43" s="98" t="str">
        <f t="shared" si="4"/>
        <v/>
      </c>
      <c r="R43" s="124"/>
      <c r="S43" s="114" t="str">
        <f t="shared" si="10"/>
        <v/>
      </c>
      <c r="T43" s="121"/>
      <c r="U43" s="119"/>
      <c r="V43" s="400"/>
      <c r="W43" s="115"/>
      <c r="X43" s="115"/>
      <c r="Y43" s="121"/>
      <c r="Z43" s="114"/>
      <c r="AA43" s="114" t="str">
        <f t="shared" si="12"/>
        <v/>
      </c>
      <c r="AB43" s="182"/>
      <c r="AC43" s="255"/>
      <c r="AD43" s="255"/>
      <c r="AE43" s="255"/>
      <c r="AF43" s="255"/>
      <c r="AG43" s="255"/>
      <c r="AH43" s="255"/>
      <c r="AI43" s="255"/>
      <c r="AJ43" s="255"/>
      <c r="AK43" s="255"/>
      <c r="AL43" s="255"/>
      <c r="AM43" s="255"/>
      <c r="AN43" s="255"/>
      <c r="AO43" s="255"/>
      <c r="AP43" s="112"/>
      <c r="AQ43" s="112"/>
      <c r="AR43" s="112" t="str">
        <f t="shared" si="6"/>
        <v/>
      </c>
      <c r="AS43" s="112" t="str">
        <f t="shared" si="6"/>
        <v/>
      </c>
      <c r="AT43" s="4" t="str">
        <f t="shared" si="7"/>
        <v/>
      </c>
      <c r="AV43" s="25" t="str">
        <f>IF(G43="","",+"          ["&amp;TRIM(G43)&amp;"] ["&amp;TRIM(I43)&amp;"]"&amp;IF(H43="","","("&amp;H43&amp;")")&amp;" "&amp;TRIM(J43)&amp;IF(G44="","",","))</f>
        <v/>
      </c>
      <c r="AW43" s="25"/>
      <c r="AY43" s="102" t="str">
        <f t="shared" si="9"/>
        <v/>
      </c>
    </row>
    <row r="44" spans="2:51" ht="12.75">
      <c r="B44" s="18" t="str">
        <f t="shared" si="11"/>
        <v/>
      </c>
      <c r="C44" s="4"/>
      <c r="D44" s="4"/>
      <c r="E44" s="4"/>
      <c r="G44" s="4" t="str">
        <f t="shared" si="14"/>
        <v/>
      </c>
      <c r="H44" s="97" t="str">
        <f t="shared" si="13"/>
        <v/>
      </c>
      <c r="I44" s="4" t="str">
        <f t="shared" si="2"/>
        <v/>
      </c>
      <c r="J44" s="4" t="str">
        <f t="shared" si="3"/>
        <v/>
      </c>
      <c r="K44" s="114"/>
      <c r="L44" s="4"/>
      <c r="M44" s="68"/>
      <c r="N44" s="70"/>
      <c r="O44" s="24"/>
      <c r="P44" s="24"/>
      <c r="Q44" s="98" t="str">
        <f t="shared" si="4"/>
        <v/>
      </c>
      <c r="R44" s="124"/>
      <c r="S44" s="114" t="str">
        <f t="shared" si="10"/>
        <v/>
      </c>
      <c r="T44" s="121"/>
      <c r="U44" s="119"/>
      <c r="V44" s="400"/>
      <c r="W44" s="115"/>
      <c r="X44" s="115"/>
      <c r="Y44" s="121"/>
      <c r="Z44" s="114"/>
      <c r="AA44" s="114" t="str">
        <f t="shared" si="12"/>
        <v/>
      </c>
      <c r="AB44" s="182"/>
      <c r="AC44" s="255"/>
      <c r="AD44" s="255"/>
      <c r="AE44" s="255"/>
      <c r="AF44" s="255"/>
      <c r="AG44" s="255"/>
      <c r="AH44" s="255"/>
      <c r="AI44" s="255"/>
      <c r="AJ44" s="255"/>
      <c r="AK44" s="255"/>
      <c r="AL44" s="255"/>
      <c r="AM44" s="255"/>
      <c r="AN44" s="255"/>
      <c r="AO44" s="255"/>
      <c r="AP44" s="112"/>
      <c r="AQ44" s="112"/>
      <c r="AR44" s="112" t="str">
        <f t="shared" si="6"/>
        <v/>
      </c>
      <c r="AS44" s="112" t="str">
        <f t="shared" si="6"/>
        <v/>
      </c>
      <c r="AT44" s="4" t="str">
        <f t="shared" si="7"/>
        <v/>
      </c>
      <c r="AV44" s="25" t="str">
        <f>IF(G44="","",+"          ["&amp;TRIM(G44)&amp;"] ["&amp;TRIM(I44)&amp;"]"&amp;IF(H44="","","("&amp;H44&amp;")")&amp;" "&amp;TRIM(J44)&amp;IF(G45="","",","))</f>
        <v/>
      </c>
      <c r="AW44" s="25"/>
      <c r="AY44" s="102" t="str">
        <f t="shared" si="9"/>
        <v/>
      </c>
    </row>
    <row r="45" spans="2:51" ht="12.75">
      <c r="B45" s="18" t="str">
        <f t="shared" si="11"/>
        <v/>
      </c>
      <c r="C45" s="4"/>
      <c r="D45" s="4"/>
      <c r="E45" s="4"/>
      <c r="G45" s="4" t="str">
        <f t="shared" si="14"/>
        <v/>
      </c>
      <c r="H45" s="97" t="str">
        <f t="shared" si="13"/>
        <v/>
      </c>
      <c r="I45" s="4" t="str">
        <f t="shared" si="2"/>
        <v/>
      </c>
      <c r="J45" s="4" t="str">
        <f t="shared" si="3"/>
        <v/>
      </c>
      <c r="K45" s="114"/>
      <c r="L45" s="4"/>
      <c r="M45" s="68"/>
      <c r="N45" s="70"/>
      <c r="O45" s="24"/>
      <c r="P45" s="24"/>
      <c r="Q45" s="98" t="str">
        <f t="shared" si="4"/>
        <v/>
      </c>
      <c r="R45" s="124"/>
      <c r="S45" s="114" t="str">
        <f t="shared" si="10"/>
        <v/>
      </c>
      <c r="T45" s="121"/>
      <c r="U45" s="119"/>
      <c r="V45" s="400"/>
      <c r="W45" s="115"/>
      <c r="X45" s="115"/>
      <c r="Y45" s="121"/>
      <c r="Z45" s="114"/>
      <c r="AA45" s="114" t="str">
        <f t="shared" si="12"/>
        <v/>
      </c>
      <c r="AB45" s="182"/>
      <c r="AC45" s="255"/>
      <c r="AD45" s="255"/>
      <c r="AE45" s="255"/>
      <c r="AF45" s="255"/>
      <c r="AG45" s="255"/>
      <c r="AH45" s="255"/>
      <c r="AI45" s="255"/>
      <c r="AJ45" s="255"/>
      <c r="AK45" s="255"/>
      <c r="AL45" s="255"/>
      <c r="AM45" s="255"/>
      <c r="AN45" s="255"/>
      <c r="AO45" s="255"/>
      <c r="AP45" s="112"/>
      <c r="AQ45" s="112"/>
      <c r="AR45" s="112" t="str">
        <f t="shared" si="6"/>
        <v/>
      </c>
      <c r="AS45" s="112" t="str">
        <f t="shared" si="6"/>
        <v/>
      </c>
      <c r="AT45" s="4" t="str">
        <f t="shared" si="7"/>
        <v/>
      </c>
      <c r="AV45" s="25" t="str">
        <f>IF(G45="","",+"          ["&amp;TRIM(G45)&amp;"] ["&amp;TRIM(I45)&amp;"]"&amp;IF(H45="","","("&amp;H45&amp;")")&amp;" "&amp;TRIM(J45)&amp;IF(G54="","",","))</f>
        <v/>
      </c>
      <c r="AW45" s="25"/>
      <c r="AY45" s="102" t="str">
        <f t="shared" si="9"/>
        <v/>
      </c>
    </row>
    <row r="46" spans="2:51" ht="12.75">
      <c r="B46" s="18" t="str">
        <f t="shared" si="11"/>
        <v/>
      </c>
      <c r="C46" s="4"/>
      <c r="D46" s="4"/>
      <c r="E46" s="4"/>
      <c r="G46" s="4" t="str">
        <f>SUBSTITUTE(SUBSTITUTE(SUBSTITUTE(SUBSTITUTE(SUBSTITUTE(SUBSTITUTE(SUBSTITUTE(SUBSTITUTE(SUBSTITUTE(C46," ",""),".",""),"#","No"),"%",""),"(",""),"*",""),"-",""),"/",""),")","")</f>
        <v/>
      </c>
      <c r="H46" s="97" t="str">
        <f t="shared" si="13"/>
        <v/>
      </c>
      <c r="I46" s="4" t="str">
        <f>IF(E46=0,"",+E46)</f>
        <v/>
      </c>
      <c r="J46" s="4" t="str">
        <f>IF(C46=0,"",(IF(ISERROR(VLOOKUP(G46,$D$120:$D$127,1,FALSE)),""," NOT")&amp;" NULL"))</f>
        <v/>
      </c>
      <c r="K46" s="114"/>
      <c r="L46" s="4"/>
      <c r="M46" s="68"/>
      <c r="N46" s="70"/>
      <c r="O46" s="24"/>
      <c r="P46" s="24"/>
      <c r="Q46" s="98" t="str">
        <f>IF(M46=0,"",ROW())</f>
        <v/>
      </c>
      <c r="R46" s="124"/>
      <c r="S46" s="114" t="str">
        <f t="shared" si="10"/>
        <v/>
      </c>
      <c r="T46" s="121"/>
      <c r="U46" s="119"/>
      <c r="V46" s="400"/>
      <c r="W46" s="115"/>
      <c r="X46" s="115"/>
      <c r="Y46" s="121"/>
      <c r="Z46" s="114"/>
      <c r="AA46" s="114" t="str">
        <f t="shared" si="12"/>
        <v/>
      </c>
      <c r="AB46" s="182"/>
      <c r="AC46" s="255"/>
      <c r="AD46" s="255"/>
      <c r="AE46" s="255"/>
      <c r="AF46" s="255"/>
      <c r="AG46" s="255"/>
      <c r="AH46" s="255"/>
      <c r="AI46" s="255"/>
      <c r="AJ46" s="255"/>
      <c r="AK46" s="255"/>
      <c r="AL46" s="255"/>
      <c r="AM46" s="255"/>
      <c r="AN46" s="255"/>
      <c r="AO46" s="255"/>
      <c r="AP46" s="112"/>
      <c r="AQ46" s="112"/>
      <c r="AR46" s="112" t="str">
        <f t="shared" si="6"/>
        <v/>
      </c>
      <c r="AS46" s="112" t="str">
        <f t="shared" si="6"/>
        <v/>
      </c>
      <c r="AT46" s="4" t="str">
        <f t="shared" si="7"/>
        <v/>
      </c>
      <c r="AV46" s="25" t="str">
        <f>IF(G46="","",+"          ["&amp;TRIM(G46)&amp;"] ["&amp;TRIM(I46)&amp;"]"&amp;IF(H46="","","("&amp;H46&amp;")")&amp;" "&amp;TRIM(J46)&amp;IF(G47="","",","))</f>
        <v/>
      </c>
      <c r="AW46" s="25"/>
      <c r="AY46" s="102" t="str">
        <f t="shared" si="9"/>
        <v/>
      </c>
    </row>
    <row r="47" spans="2:51" ht="12.75">
      <c r="B47" s="18" t="str">
        <f t="shared" si="11"/>
        <v/>
      </c>
      <c r="C47" s="4"/>
      <c r="D47" s="4"/>
      <c r="E47" s="4"/>
      <c r="G47" s="4" t="str">
        <f>SUBSTITUTE(SUBSTITUTE(SUBSTITUTE(SUBSTITUTE(SUBSTITUTE(SUBSTITUTE(SUBSTITUTE(SUBSTITUTE(SUBSTITUTE(C47," ",""),".",""),"#","No"),"%",""),"(",""),"*",""),"-",""),"/",""),")","")</f>
        <v/>
      </c>
      <c r="H47" s="97" t="str">
        <f t="shared" si="13"/>
        <v/>
      </c>
      <c r="I47" s="4" t="str">
        <f>IF(E47=0,"",+E47)</f>
        <v/>
      </c>
      <c r="J47" s="4" t="str">
        <f>IF(C47=0,"",(IF(ISERROR(VLOOKUP(G47,$D$120:$D$127,1,FALSE)),""," NOT")&amp;" NULL"))</f>
        <v/>
      </c>
      <c r="K47" s="114"/>
      <c r="L47" s="4"/>
      <c r="M47" s="68"/>
      <c r="N47" s="70"/>
      <c r="O47" s="24"/>
      <c r="P47" s="24"/>
      <c r="Q47" s="98" t="str">
        <f>IF(M47=0,"",ROW())</f>
        <v/>
      </c>
      <c r="R47" s="124"/>
      <c r="S47" s="114" t="str">
        <f t="shared" si="10"/>
        <v/>
      </c>
      <c r="T47" s="121"/>
      <c r="U47" s="119"/>
      <c r="V47" s="400"/>
      <c r="W47" s="115"/>
      <c r="X47" s="115"/>
      <c r="Y47" s="121"/>
      <c r="Z47" s="114"/>
      <c r="AA47" s="114" t="str">
        <f t="shared" si="12"/>
        <v/>
      </c>
      <c r="AB47" s="182"/>
      <c r="AC47" s="255"/>
      <c r="AD47" s="255"/>
      <c r="AE47" s="255"/>
      <c r="AF47" s="255"/>
      <c r="AG47" s="255"/>
      <c r="AH47" s="255"/>
      <c r="AI47" s="255"/>
      <c r="AJ47" s="255"/>
      <c r="AK47" s="255"/>
      <c r="AL47" s="255"/>
      <c r="AM47" s="255"/>
      <c r="AN47" s="255"/>
      <c r="AO47" s="255"/>
      <c r="AP47" s="112"/>
      <c r="AQ47" s="112"/>
      <c r="AR47" s="112" t="str">
        <f t="shared" si="6"/>
        <v/>
      </c>
      <c r="AS47" s="112" t="str">
        <f t="shared" si="6"/>
        <v/>
      </c>
      <c r="AT47" s="4" t="str">
        <f t="shared" si="7"/>
        <v/>
      </c>
      <c r="AV47" s="25" t="str">
        <f>IF(G47="","",+"          ["&amp;TRIM(G47)&amp;"] ["&amp;TRIM(I47)&amp;"]"&amp;IF(H47="","","("&amp;H47&amp;")")&amp;" "&amp;TRIM(J47)&amp;IF(G48="","",","))</f>
        <v/>
      </c>
      <c r="AW47" s="25"/>
      <c r="AY47" s="102" t="str">
        <f t="shared" si="9"/>
        <v/>
      </c>
    </row>
    <row r="48" spans="2:51" ht="12.75">
      <c r="B48" s="18" t="str">
        <f t="shared" si="11"/>
        <v/>
      </c>
      <c r="C48" s="4"/>
      <c r="D48" s="4"/>
      <c r="E48" s="4"/>
      <c r="G48" s="4" t="str">
        <f>SUBSTITUTE(SUBSTITUTE(SUBSTITUTE(SUBSTITUTE(SUBSTITUTE(SUBSTITUTE(SUBSTITUTE(SUBSTITUTE(SUBSTITUTE(C48," ",""),".",""),"#","No"),"%",""),"(",""),"*",""),"-",""),"/",""),")","")</f>
        <v/>
      </c>
      <c r="H48" s="97" t="str">
        <f t="shared" si="13"/>
        <v/>
      </c>
      <c r="I48" s="4" t="str">
        <f>IF(E48=0,"",+E48)</f>
        <v/>
      </c>
      <c r="J48" s="4" t="str">
        <f>IF(C48=0,"",(IF(ISERROR(VLOOKUP(G48,$D$120:$D$127,1,FALSE)),""," NOT")&amp;" NULL"))</f>
        <v/>
      </c>
      <c r="K48" s="114"/>
      <c r="L48" s="4"/>
      <c r="M48" s="68"/>
      <c r="N48" s="70"/>
      <c r="O48" s="24"/>
      <c r="P48" s="24"/>
      <c r="Q48" s="98" t="str">
        <f>IF(M48=0,"",ROW())</f>
        <v/>
      </c>
      <c r="R48" s="124"/>
      <c r="S48" s="114" t="str">
        <f t="shared" si="10"/>
        <v/>
      </c>
      <c r="T48" s="121"/>
      <c r="U48" s="119"/>
      <c r="V48" s="400"/>
      <c r="W48" s="115"/>
      <c r="X48" s="115"/>
      <c r="Y48" s="121"/>
      <c r="Z48" s="114"/>
      <c r="AA48" s="114" t="str">
        <f t="shared" si="12"/>
        <v/>
      </c>
      <c r="AB48" s="182"/>
      <c r="AC48" s="255"/>
      <c r="AD48" s="255"/>
      <c r="AE48" s="255"/>
      <c r="AF48" s="255"/>
      <c r="AG48" s="255"/>
      <c r="AH48" s="255"/>
      <c r="AI48" s="255"/>
      <c r="AJ48" s="255"/>
      <c r="AK48" s="255"/>
      <c r="AL48" s="255"/>
      <c r="AM48" s="255"/>
      <c r="AN48" s="255"/>
      <c r="AO48" s="255"/>
      <c r="AP48" s="112"/>
      <c r="AQ48" s="112"/>
      <c r="AR48" s="112" t="str">
        <f t="shared" ref="AR48:AS79" si="15">IF(O48=0,"",ROW())</f>
        <v/>
      </c>
      <c r="AS48" s="112" t="str">
        <f t="shared" si="15"/>
        <v/>
      </c>
      <c r="AT48" s="4" t="str">
        <f t="shared" si="7"/>
        <v/>
      </c>
      <c r="AV48" s="25" t="str">
        <f>IF(G48="","",+"          ["&amp;TRIM(G48)&amp;"] ["&amp;TRIM(I48)&amp;"]"&amp;IF(H48="","","("&amp;H48&amp;")")&amp;" "&amp;TRIM(J48)&amp;IF(G96="","",","))</f>
        <v/>
      </c>
      <c r="AW48" s="25"/>
      <c r="AY48" s="102" t="str">
        <f t="shared" si="9"/>
        <v/>
      </c>
    </row>
    <row r="49" spans="2:51" ht="12.75">
      <c r="B49" s="18" t="str">
        <f t="shared" si="11"/>
        <v/>
      </c>
      <c r="C49" s="4"/>
      <c r="D49" s="4"/>
      <c r="E49" s="4"/>
      <c r="G49" s="4" t="str">
        <f>SUBSTITUTE(SUBSTITUTE(SUBSTITUTE(SUBSTITUTE(SUBSTITUTE(SUBSTITUTE(SUBSTITUTE(SUBSTITUTE(SUBSTITUTE(C49," ",""),".",""),"#","No"),"%",""),"(",""),"*",""),"-",""),"/",""),")","")</f>
        <v/>
      </c>
      <c r="H49" s="97" t="str">
        <f t="shared" si="13"/>
        <v/>
      </c>
      <c r="I49" s="4" t="str">
        <f>IF(E49=0,"",+E49)</f>
        <v/>
      </c>
      <c r="J49" s="4" t="str">
        <f>IF(C49=0,"",(IF(ISERROR(VLOOKUP(G49,$D$120:$D$127,1,FALSE)),""," NOT")&amp;" NULL"))</f>
        <v/>
      </c>
      <c r="K49" s="114"/>
      <c r="L49" s="4"/>
      <c r="M49" s="68"/>
      <c r="N49" s="70"/>
      <c r="O49" s="24"/>
      <c r="P49" s="24"/>
      <c r="Q49" s="98" t="str">
        <f>IF(M49=0,"",ROW())</f>
        <v/>
      </c>
      <c r="R49" s="124"/>
      <c r="S49" s="114" t="str">
        <f t="shared" si="10"/>
        <v/>
      </c>
      <c r="T49" s="121"/>
      <c r="U49" s="119"/>
      <c r="V49" s="400"/>
      <c r="W49" s="115"/>
      <c r="X49" s="115"/>
      <c r="Y49" s="121"/>
      <c r="Z49" s="114"/>
      <c r="AA49" s="114" t="str">
        <f t="shared" si="12"/>
        <v/>
      </c>
      <c r="AB49" s="182"/>
      <c r="AC49" s="255"/>
      <c r="AD49" s="255"/>
      <c r="AE49" s="255"/>
      <c r="AF49" s="255"/>
      <c r="AG49" s="255"/>
      <c r="AH49" s="255"/>
      <c r="AI49" s="255"/>
      <c r="AJ49" s="255"/>
      <c r="AK49" s="255"/>
      <c r="AL49" s="255"/>
      <c r="AM49" s="255"/>
      <c r="AN49" s="255"/>
      <c r="AO49" s="255"/>
      <c r="AP49" s="112"/>
      <c r="AQ49" s="112"/>
      <c r="AR49" s="112" t="str">
        <f t="shared" si="15"/>
        <v/>
      </c>
      <c r="AS49" s="112" t="str">
        <f t="shared" si="15"/>
        <v/>
      </c>
      <c r="AT49" s="4" t="str">
        <f t="shared" si="7"/>
        <v/>
      </c>
      <c r="AV49" s="25" t="str">
        <f>IF(G49="","",+"          ["&amp;TRIM(G49)&amp;"] ["&amp;TRIM(I49)&amp;"]"&amp;IF(H49="","","("&amp;H49&amp;")")&amp;" "&amp;TRIM(J49)&amp;IF(G95="","",","))</f>
        <v/>
      </c>
      <c r="AW49" s="25"/>
      <c r="AY49" s="102" t="str">
        <f t="shared" si="9"/>
        <v/>
      </c>
    </row>
    <row r="50" spans="2:51" ht="12.75">
      <c r="B50" s="18" t="str">
        <f t="shared" si="11"/>
        <v/>
      </c>
      <c r="C50" s="4"/>
      <c r="D50" s="4"/>
      <c r="E50" s="4"/>
      <c r="G50" s="4" t="str">
        <f t="shared" ref="G50:G93" si="16">SUBSTITUTE(SUBSTITUTE(SUBSTITUTE(SUBSTITUTE(SUBSTITUTE(SUBSTITUTE(SUBSTITUTE(SUBSTITUTE(SUBSTITUTE(C50," ",""),".",""),"#","No"),"%",""),"(",""),"*",""),"-",""),"/",""),")","")</f>
        <v/>
      </c>
      <c r="H50" s="97" t="str">
        <f t="shared" si="13"/>
        <v/>
      </c>
      <c r="I50" s="4" t="str">
        <f t="shared" ref="I50:I93" si="17">IF(E50=0,"",+E50)</f>
        <v/>
      </c>
      <c r="J50" s="4" t="str">
        <f t="shared" ref="J50:J93" si="18">IF(C50=0,"",(IF(ISERROR(VLOOKUP(G50,$D$120:$D$127,1,FALSE)),""," NOT")&amp;" NULL"))</f>
        <v/>
      </c>
      <c r="K50" s="114"/>
      <c r="L50" s="4"/>
      <c r="M50" s="68"/>
      <c r="N50" s="70"/>
      <c r="O50" s="24"/>
      <c r="P50" s="24"/>
      <c r="Q50" s="98" t="str">
        <f t="shared" ref="Q50:Q93" si="19">IF(M50=0,"",ROW())</f>
        <v/>
      </c>
      <c r="R50" s="124"/>
      <c r="S50" s="114" t="str">
        <f t="shared" si="10"/>
        <v/>
      </c>
      <c r="T50" s="121"/>
      <c r="U50" s="119"/>
      <c r="V50" s="400"/>
      <c r="W50" s="115"/>
      <c r="X50" s="115"/>
      <c r="Y50" s="121"/>
      <c r="Z50" s="114"/>
      <c r="AA50" s="114" t="str">
        <f t="shared" si="12"/>
        <v/>
      </c>
      <c r="AB50" s="182"/>
      <c r="AC50" s="255"/>
      <c r="AD50" s="255"/>
      <c r="AE50" s="255"/>
      <c r="AF50" s="255"/>
      <c r="AG50" s="255"/>
      <c r="AH50" s="255"/>
      <c r="AI50" s="255"/>
      <c r="AJ50" s="255"/>
      <c r="AK50" s="255"/>
      <c r="AL50" s="255"/>
      <c r="AM50" s="255"/>
      <c r="AN50" s="255"/>
      <c r="AO50" s="255"/>
      <c r="AP50" s="112"/>
      <c r="AQ50" s="112"/>
      <c r="AR50" s="112" t="str">
        <f t="shared" si="15"/>
        <v/>
      </c>
      <c r="AS50" s="112" t="str">
        <f t="shared" si="15"/>
        <v/>
      </c>
      <c r="AT50" s="4" t="str">
        <f t="shared" si="7"/>
        <v/>
      </c>
      <c r="AV50" s="25" t="str">
        <f>IF(G50="","",+"          ["&amp;TRIM(G50)&amp;"] ["&amp;TRIM(I50)&amp;"]"&amp;IF(H50="","","("&amp;H50&amp;")")&amp;" "&amp;TRIM(J50)&amp;IF(G51="","",","))</f>
        <v/>
      </c>
      <c r="AW50" s="25"/>
      <c r="AY50" s="102" t="str">
        <f t="shared" si="9"/>
        <v/>
      </c>
    </row>
    <row r="51" spans="2:51" ht="12.75">
      <c r="B51" s="18" t="str">
        <f t="shared" si="11"/>
        <v/>
      </c>
      <c r="C51" s="4"/>
      <c r="D51" s="4"/>
      <c r="E51" s="4"/>
      <c r="G51" s="4" t="str">
        <f t="shared" si="16"/>
        <v/>
      </c>
      <c r="H51" s="97" t="str">
        <f t="shared" si="13"/>
        <v/>
      </c>
      <c r="I51" s="4" t="str">
        <f t="shared" si="17"/>
        <v/>
      </c>
      <c r="J51" s="4" t="str">
        <f t="shared" si="18"/>
        <v/>
      </c>
      <c r="K51" s="114"/>
      <c r="L51" s="4"/>
      <c r="M51" s="68"/>
      <c r="N51" s="70"/>
      <c r="O51" s="24"/>
      <c r="P51" s="24"/>
      <c r="Q51" s="98" t="str">
        <f t="shared" si="19"/>
        <v/>
      </c>
      <c r="R51" s="124"/>
      <c r="S51" s="114" t="str">
        <f t="shared" si="10"/>
        <v/>
      </c>
      <c r="T51" s="121"/>
      <c r="U51" s="119"/>
      <c r="V51" s="400"/>
      <c r="W51" s="115"/>
      <c r="X51" s="115"/>
      <c r="Y51" s="121"/>
      <c r="Z51" s="114"/>
      <c r="AA51" s="114" t="str">
        <f t="shared" si="12"/>
        <v/>
      </c>
      <c r="AB51" s="182"/>
      <c r="AC51" s="255"/>
      <c r="AD51" s="255"/>
      <c r="AE51" s="255"/>
      <c r="AF51" s="255"/>
      <c r="AG51" s="255"/>
      <c r="AH51" s="255"/>
      <c r="AI51" s="255"/>
      <c r="AJ51" s="255"/>
      <c r="AK51" s="255"/>
      <c r="AL51" s="255"/>
      <c r="AM51" s="255"/>
      <c r="AN51" s="255"/>
      <c r="AO51" s="255"/>
      <c r="AP51" s="112"/>
      <c r="AQ51" s="112"/>
      <c r="AR51" s="112" t="str">
        <f t="shared" si="15"/>
        <v/>
      </c>
      <c r="AS51" s="112" t="str">
        <f t="shared" si="15"/>
        <v/>
      </c>
      <c r="AT51" s="4" t="str">
        <f t="shared" si="7"/>
        <v/>
      </c>
      <c r="AV51" s="25" t="str">
        <f>IF(G51="","",+"          ["&amp;TRIM(G51)&amp;"] ["&amp;TRIM(I51)&amp;"]"&amp;IF(H51="","","("&amp;H51&amp;")")&amp;" "&amp;TRIM(J51)&amp;IF(G54="","",","))</f>
        <v/>
      </c>
      <c r="AW51" s="25"/>
      <c r="AY51" s="102" t="str">
        <f t="shared" si="9"/>
        <v/>
      </c>
    </row>
    <row r="52" spans="2:51" ht="12.75">
      <c r="B52" s="18" t="str">
        <f t="shared" si="11"/>
        <v/>
      </c>
      <c r="C52" s="4"/>
      <c r="D52" s="4"/>
      <c r="E52" s="4"/>
      <c r="G52" s="4" t="str">
        <f t="shared" si="16"/>
        <v/>
      </c>
      <c r="H52" s="97" t="str">
        <f t="shared" si="13"/>
        <v/>
      </c>
      <c r="I52" s="4" t="str">
        <f t="shared" si="17"/>
        <v/>
      </c>
      <c r="J52" s="4" t="str">
        <f t="shared" si="18"/>
        <v/>
      </c>
      <c r="K52" s="114"/>
      <c r="L52" s="4"/>
      <c r="M52" s="68"/>
      <c r="N52" s="70"/>
      <c r="O52" s="24"/>
      <c r="P52" s="24"/>
      <c r="Q52" s="98" t="str">
        <f t="shared" si="19"/>
        <v/>
      </c>
      <c r="R52" s="124"/>
      <c r="S52" s="114" t="str">
        <f t="shared" si="10"/>
        <v/>
      </c>
      <c r="T52" s="121"/>
      <c r="U52" s="119"/>
      <c r="V52" s="400"/>
      <c r="W52" s="115"/>
      <c r="X52" s="115"/>
      <c r="Y52" s="121"/>
      <c r="Z52" s="114"/>
      <c r="AA52" s="114" t="str">
        <f t="shared" si="12"/>
        <v/>
      </c>
      <c r="AB52" s="182"/>
      <c r="AC52" s="255"/>
      <c r="AD52" s="255"/>
      <c r="AE52" s="255"/>
      <c r="AF52" s="255"/>
      <c r="AG52" s="255"/>
      <c r="AH52" s="255"/>
      <c r="AI52" s="255"/>
      <c r="AJ52" s="255"/>
      <c r="AK52" s="255"/>
      <c r="AL52" s="255"/>
      <c r="AM52" s="255"/>
      <c r="AN52" s="255"/>
      <c r="AO52" s="255"/>
      <c r="AP52" s="112"/>
      <c r="AQ52" s="112"/>
      <c r="AR52" s="112" t="str">
        <f t="shared" si="15"/>
        <v/>
      </c>
      <c r="AS52" s="112" t="str">
        <f t="shared" si="15"/>
        <v/>
      </c>
      <c r="AT52" s="4" t="str">
        <f t="shared" si="7"/>
        <v/>
      </c>
      <c r="AV52" s="25" t="str">
        <f>IF(G52="","",+"          ["&amp;TRIM(G52)&amp;"] ["&amp;TRIM(I52)&amp;"]"&amp;IF(H52="","","("&amp;H52&amp;")")&amp;" "&amp;TRIM(J52)&amp;IF(G53="","",","))</f>
        <v/>
      </c>
      <c r="AW52" s="25"/>
      <c r="AY52" s="102" t="str">
        <f t="shared" si="9"/>
        <v/>
      </c>
    </row>
    <row r="53" spans="2:51" ht="12.75">
      <c r="B53" s="18" t="str">
        <f t="shared" si="11"/>
        <v/>
      </c>
      <c r="C53" s="4"/>
      <c r="D53" s="4"/>
      <c r="E53" s="4"/>
      <c r="G53" s="4" t="str">
        <f t="shared" si="16"/>
        <v/>
      </c>
      <c r="H53" s="97" t="str">
        <f t="shared" si="13"/>
        <v/>
      </c>
      <c r="I53" s="4" t="str">
        <f t="shared" si="17"/>
        <v/>
      </c>
      <c r="J53" s="4" t="str">
        <f t="shared" si="18"/>
        <v/>
      </c>
      <c r="K53" s="114"/>
      <c r="L53" s="4"/>
      <c r="M53" s="68"/>
      <c r="N53" s="70"/>
      <c r="O53" s="24"/>
      <c r="P53" s="24"/>
      <c r="Q53" s="98" t="str">
        <f t="shared" si="19"/>
        <v/>
      </c>
      <c r="R53" s="124"/>
      <c r="S53" s="114" t="str">
        <f t="shared" si="10"/>
        <v/>
      </c>
      <c r="T53" s="121"/>
      <c r="U53" s="119"/>
      <c r="V53" s="400"/>
      <c r="W53" s="115"/>
      <c r="X53" s="115"/>
      <c r="Y53" s="121"/>
      <c r="Z53" s="114"/>
      <c r="AA53" s="114" t="str">
        <f t="shared" si="12"/>
        <v/>
      </c>
      <c r="AB53" s="182"/>
      <c r="AC53" s="255"/>
      <c r="AD53" s="255"/>
      <c r="AE53" s="255"/>
      <c r="AF53" s="255"/>
      <c r="AG53" s="255"/>
      <c r="AH53" s="255"/>
      <c r="AI53" s="255"/>
      <c r="AJ53" s="255"/>
      <c r="AK53" s="255"/>
      <c r="AL53" s="255"/>
      <c r="AM53" s="255"/>
      <c r="AN53" s="255"/>
      <c r="AO53" s="255"/>
      <c r="AP53" s="112"/>
      <c r="AQ53" s="112"/>
      <c r="AR53" s="112" t="str">
        <f t="shared" si="15"/>
        <v/>
      </c>
      <c r="AS53" s="112" t="str">
        <f t="shared" si="15"/>
        <v/>
      </c>
      <c r="AT53" s="4" t="str">
        <f t="shared" si="7"/>
        <v/>
      </c>
      <c r="AV53" s="25" t="str">
        <f>IF(G53="","",+"          ["&amp;TRIM(G53)&amp;"] ["&amp;TRIM(I53)&amp;"]"&amp;IF(H53="","","("&amp;H53&amp;")")&amp;" "&amp;TRIM(J53)&amp;IF(G54="","",","))</f>
        <v/>
      </c>
      <c r="AW53" s="25"/>
      <c r="AY53" s="102" t="str">
        <f t="shared" si="9"/>
        <v/>
      </c>
    </row>
    <row r="54" spans="2:51" ht="12.75">
      <c r="B54" s="18" t="str">
        <f t="shared" si="11"/>
        <v/>
      </c>
      <c r="C54" s="4"/>
      <c r="D54" s="4"/>
      <c r="E54" s="4"/>
      <c r="G54" s="4" t="str">
        <f t="shared" si="16"/>
        <v/>
      </c>
      <c r="H54" s="97" t="str">
        <f t="shared" si="13"/>
        <v/>
      </c>
      <c r="I54" s="4" t="str">
        <f t="shared" si="17"/>
        <v/>
      </c>
      <c r="J54" s="4" t="str">
        <f t="shared" si="18"/>
        <v/>
      </c>
      <c r="K54" s="114"/>
      <c r="L54" s="4"/>
      <c r="M54" s="68"/>
      <c r="N54" s="70"/>
      <c r="O54" s="24"/>
      <c r="P54" s="24"/>
      <c r="Q54" s="98" t="str">
        <f t="shared" si="19"/>
        <v/>
      </c>
      <c r="R54" s="124"/>
      <c r="S54" s="114" t="str">
        <f t="shared" si="10"/>
        <v/>
      </c>
      <c r="T54" s="121"/>
      <c r="U54" s="119"/>
      <c r="V54" s="400"/>
      <c r="W54" s="115"/>
      <c r="X54" s="115"/>
      <c r="Y54" s="121"/>
      <c r="Z54" s="114"/>
      <c r="AA54" s="114" t="str">
        <f t="shared" si="12"/>
        <v/>
      </c>
      <c r="AB54" s="182"/>
      <c r="AC54" s="255"/>
      <c r="AD54" s="255"/>
      <c r="AE54" s="255"/>
      <c r="AF54" s="255"/>
      <c r="AG54" s="255"/>
      <c r="AH54" s="255"/>
      <c r="AI54" s="255"/>
      <c r="AJ54" s="255"/>
      <c r="AK54" s="255"/>
      <c r="AL54" s="255"/>
      <c r="AM54" s="255"/>
      <c r="AN54" s="255"/>
      <c r="AO54" s="255"/>
      <c r="AP54" s="112"/>
      <c r="AQ54" s="112"/>
      <c r="AR54" s="112" t="str">
        <f t="shared" si="15"/>
        <v/>
      </c>
      <c r="AS54" s="112" t="str">
        <f t="shared" si="15"/>
        <v/>
      </c>
      <c r="AT54" s="4" t="str">
        <f t="shared" si="7"/>
        <v/>
      </c>
      <c r="AV54" s="25" t="str">
        <f>IF(G54="","",+"          ["&amp;TRIM(G54)&amp;"] ["&amp;TRIM(I54)&amp;"]"&amp;IF(H54="","","("&amp;H54&amp;")")&amp;" "&amp;TRIM(J54)&amp;IF(G63="","",","))</f>
        <v/>
      </c>
      <c r="AW54" s="25"/>
      <c r="AY54" s="102" t="str">
        <f t="shared" si="9"/>
        <v/>
      </c>
    </row>
    <row r="55" spans="2:51" ht="12.75">
      <c r="B55" s="18" t="str">
        <f t="shared" si="11"/>
        <v/>
      </c>
      <c r="C55" s="4"/>
      <c r="D55" s="4"/>
      <c r="E55" s="4"/>
      <c r="G55" s="4" t="str">
        <f t="shared" si="16"/>
        <v/>
      </c>
      <c r="H55" s="97" t="str">
        <f t="shared" si="13"/>
        <v/>
      </c>
      <c r="I55" s="4" t="str">
        <f t="shared" si="17"/>
        <v/>
      </c>
      <c r="J55" s="4" t="str">
        <f t="shared" si="18"/>
        <v/>
      </c>
      <c r="K55" s="114"/>
      <c r="L55" s="4"/>
      <c r="M55" s="68"/>
      <c r="N55" s="70"/>
      <c r="O55" s="24"/>
      <c r="P55" s="24"/>
      <c r="Q55" s="98" t="str">
        <f t="shared" si="19"/>
        <v/>
      </c>
      <c r="R55" s="124"/>
      <c r="S55" s="114" t="str">
        <f t="shared" si="10"/>
        <v/>
      </c>
      <c r="T55" s="121"/>
      <c r="U55" s="119"/>
      <c r="V55" s="400"/>
      <c r="W55" s="115"/>
      <c r="X55" s="115"/>
      <c r="Y55" s="121"/>
      <c r="Z55" s="114"/>
      <c r="AA55" s="114" t="str">
        <f t="shared" si="12"/>
        <v/>
      </c>
      <c r="AB55" s="182"/>
      <c r="AC55" s="255"/>
      <c r="AD55" s="255"/>
      <c r="AE55" s="255"/>
      <c r="AF55" s="255"/>
      <c r="AG55" s="255"/>
      <c r="AH55" s="255"/>
      <c r="AI55" s="255"/>
      <c r="AJ55" s="255"/>
      <c r="AK55" s="255"/>
      <c r="AL55" s="255"/>
      <c r="AM55" s="255"/>
      <c r="AN55" s="255"/>
      <c r="AO55" s="255"/>
      <c r="AP55" s="112"/>
      <c r="AQ55" s="112"/>
      <c r="AR55" s="112" t="str">
        <f t="shared" si="15"/>
        <v/>
      </c>
      <c r="AS55" s="112" t="str">
        <f t="shared" si="15"/>
        <v/>
      </c>
      <c r="AT55" s="4" t="str">
        <f t="shared" si="7"/>
        <v/>
      </c>
      <c r="AV55" s="25" t="str">
        <f>IF(G55="","",+"          ["&amp;TRIM(G55)&amp;"] ["&amp;TRIM(I55)&amp;"]"&amp;IF(H55="","","("&amp;H55&amp;")")&amp;" "&amp;TRIM(J55)&amp;IF(G56="","",","))</f>
        <v/>
      </c>
      <c r="AW55" s="25"/>
      <c r="AY55" s="102" t="str">
        <f t="shared" si="9"/>
        <v/>
      </c>
    </row>
    <row r="56" spans="2:51" ht="12.75">
      <c r="B56" s="18" t="str">
        <f t="shared" si="11"/>
        <v/>
      </c>
      <c r="C56" s="4"/>
      <c r="D56" s="4"/>
      <c r="E56" s="4"/>
      <c r="G56" s="4" t="str">
        <f t="shared" si="16"/>
        <v/>
      </c>
      <c r="H56" s="97" t="str">
        <f t="shared" si="13"/>
        <v/>
      </c>
      <c r="I56" s="4" t="str">
        <f t="shared" si="17"/>
        <v/>
      </c>
      <c r="J56" s="4" t="str">
        <f t="shared" si="18"/>
        <v/>
      </c>
      <c r="K56" s="114"/>
      <c r="L56" s="4"/>
      <c r="M56" s="68"/>
      <c r="N56" s="70"/>
      <c r="O56" s="24"/>
      <c r="P56" s="24"/>
      <c r="Q56" s="98" t="str">
        <f t="shared" si="19"/>
        <v/>
      </c>
      <c r="R56" s="124"/>
      <c r="S56" s="114" t="str">
        <f t="shared" si="10"/>
        <v/>
      </c>
      <c r="T56" s="121"/>
      <c r="U56" s="119"/>
      <c r="V56" s="400"/>
      <c r="W56" s="115"/>
      <c r="X56" s="115"/>
      <c r="Y56" s="121"/>
      <c r="Z56" s="114"/>
      <c r="AA56" s="114" t="str">
        <f t="shared" si="12"/>
        <v/>
      </c>
      <c r="AB56" s="182"/>
      <c r="AC56" s="255"/>
      <c r="AD56" s="255"/>
      <c r="AE56" s="255"/>
      <c r="AF56" s="255"/>
      <c r="AG56" s="255"/>
      <c r="AH56" s="255"/>
      <c r="AI56" s="255"/>
      <c r="AJ56" s="255"/>
      <c r="AK56" s="255"/>
      <c r="AL56" s="255"/>
      <c r="AM56" s="255"/>
      <c r="AN56" s="255"/>
      <c r="AO56" s="255"/>
      <c r="AP56" s="112"/>
      <c r="AQ56" s="112"/>
      <c r="AR56" s="112" t="str">
        <f t="shared" si="15"/>
        <v/>
      </c>
      <c r="AS56" s="112" t="str">
        <f t="shared" si="15"/>
        <v/>
      </c>
      <c r="AT56" s="4" t="str">
        <f t="shared" si="7"/>
        <v/>
      </c>
      <c r="AV56" s="25" t="str">
        <f>IF(G56="","",+"          ["&amp;TRIM(G56)&amp;"] ["&amp;TRIM(I56)&amp;"]"&amp;IF(H56="","","("&amp;H56&amp;")")&amp;" "&amp;TRIM(J56)&amp;IF(G62="","",","))</f>
        <v/>
      </c>
      <c r="AW56" s="25"/>
      <c r="AY56" s="102" t="str">
        <f t="shared" si="9"/>
        <v/>
      </c>
    </row>
    <row r="57" spans="2:51" ht="12.75">
      <c r="B57" s="18" t="str">
        <f t="shared" si="11"/>
        <v/>
      </c>
      <c r="C57" s="4"/>
      <c r="D57" s="4"/>
      <c r="E57" s="4"/>
      <c r="G57" s="4" t="str">
        <f t="shared" si="16"/>
        <v/>
      </c>
      <c r="H57" s="97" t="str">
        <f t="shared" si="13"/>
        <v/>
      </c>
      <c r="I57" s="4" t="str">
        <f t="shared" si="17"/>
        <v/>
      </c>
      <c r="J57" s="4" t="str">
        <f t="shared" si="18"/>
        <v/>
      </c>
      <c r="K57" s="114"/>
      <c r="L57" s="4"/>
      <c r="M57" s="68"/>
      <c r="N57" s="70"/>
      <c r="O57" s="24"/>
      <c r="P57" s="24"/>
      <c r="Q57" s="98" t="str">
        <f t="shared" si="19"/>
        <v/>
      </c>
      <c r="R57" s="124"/>
      <c r="S57" s="114" t="str">
        <f t="shared" si="10"/>
        <v/>
      </c>
      <c r="T57" s="121"/>
      <c r="U57" s="119"/>
      <c r="V57" s="400"/>
      <c r="W57" s="115"/>
      <c r="X57" s="115"/>
      <c r="Y57" s="121"/>
      <c r="Z57" s="114"/>
      <c r="AA57" s="114" t="str">
        <f t="shared" si="12"/>
        <v/>
      </c>
      <c r="AB57" s="182"/>
      <c r="AC57" s="255"/>
      <c r="AD57" s="255"/>
      <c r="AE57" s="255"/>
      <c r="AF57" s="255"/>
      <c r="AG57" s="255"/>
      <c r="AH57" s="255"/>
      <c r="AI57" s="255"/>
      <c r="AJ57" s="255"/>
      <c r="AK57" s="255"/>
      <c r="AL57" s="255"/>
      <c r="AM57" s="255"/>
      <c r="AN57" s="255"/>
      <c r="AO57" s="255"/>
      <c r="AP57" s="112"/>
      <c r="AQ57" s="112"/>
      <c r="AR57" s="112" t="str">
        <f t="shared" si="15"/>
        <v/>
      </c>
      <c r="AS57" s="112" t="str">
        <f t="shared" si="15"/>
        <v/>
      </c>
      <c r="AT57" s="4" t="str">
        <f t="shared" si="7"/>
        <v/>
      </c>
      <c r="AV57" s="25" t="str">
        <f>IF(G57="","",+"          ["&amp;TRIM(G57)&amp;"] ["&amp;TRIM(I57)&amp;"]"&amp;IF(H57="","","("&amp;H57&amp;")")&amp;" "&amp;TRIM(J57)&amp;IF(G58="","",","))</f>
        <v/>
      </c>
      <c r="AW57" s="25"/>
      <c r="AY57" s="102" t="str">
        <f t="shared" si="9"/>
        <v/>
      </c>
    </row>
    <row r="58" spans="2:51" ht="12.75">
      <c r="B58" s="18" t="str">
        <f t="shared" si="11"/>
        <v/>
      </c>
      <c r="C58" s="4"/>
      <c r="D58" s="4"/>
      <c r="E58" s="4"/>
      <c r="G58" s="4" t="str">
        <f t="shared" si="16"/>
        <v/>
      </c>
      <c r="H58" s="97" t="str">
        <f t="shared" si="13"/>
        <v/>
      </c>
      <c r="I58" s="4" t="str">
        <f t="shared" si="17"/>
        <v/>
      </c>
      <c r="J58" s="4" t="str">
        <f t="shared" si="18"/>
        <v/>
      </c>
      <c r="K58" s="114"/>
      <c r="L58" s="4"/>
      <c r="M58" s="68"/>
      <c r="N58" s="70"/>
      <c r="O58" s="24"/>
      <c r="P58" s="24"/>
      <c r="Q58" s="98" t="str">
        <f t="shared" si="19"/>
        <v/>
      </c>
      <c r="R58" s="124"/>
      <c r="S58" s="114" t="str">
        <f t="shared" si="10"/>
        <v/>
      </c>
      <c r="T58" s="121"/>
      <c r="U58" s="119"/>
      <c r="V58" s="400"/>
      <c r="W58" s="115"/>
      <c r="X58" s="115"/>
      <c r="Y58" s="121"/>
      <c r="Z58" s="114"/>
      <c r="AA58" s="114" t="str">
        <f t="shared" si="12"/>
        <v/>
      </c>
      <c r="AB58" s="182"/>
      <c r="AC58" s="255"/>
      <c r="AD58" s="255"/>
      <c r="AE58" s="255"/>
      <c r="AF58" s="255"/>
      <c r="AG58" s="255"/>
      <c r="AH58" s="255"/>
      <c r="AI58" s="255"/>
      <c r="AJ58" s="255"/>
      <c r="AK58" s="255"/>
      <c r="AL58" s="255"/>
      <c r="AM58" s="255"/>
      <c r="AN58" s="255"/>
      <c r="AO58" s="255"/>
      <c r="AP58" s="112"/>
      <c r="AQ58" s="112"/>
      <c r="AR58" s="112" t="str">
        <f t="shared" si="15"/>
        <v/>
      </c>
      <c r="AS58" s="112" t="str">
        <f t="shared" si="15"/>
        <v/>
      </c>
      <c r="AT58" s="4" t="str">
        <f t="shared" si="7"/>
        <v/>
      </c>
      <c r="AV58" s="25" t="str">
        <f>IF(G58="","",+"          ["&amp;TRIM(G58)&amp;"] ["&amp;TRIM(I58)&amp;"]"&amp;IF(H58="","","("&amp;H58&amp;")")&amp;" "&amp;TRIM(J58)&amp;IF(G61="","",","))</f>
        <v/>
      </c>
      <c r="AW58" s="25"/>
      <c r="AY58" s="102" t="str">
        <f t="shared" si="9"/>
        <v/>
      </c>
    </row>
    <row r="59" spans="2:51" ht="12.75">
      <c r="B59" s="18" t="str">
        <f t="shared" si="11"/>
        <v/>
      </c>
      <c r="C59" s="4"/>
      <c r="D59" s="4"/>
      <c r="E59" s="4"/>
      <c r="G59" s="4" t="str">
        <f t="shared" si="16"/>
        <v/>
      </c>
      <c r="H59" s="97" t="str">
        <f t="shared" si="13"/>
        <v/>
      </c>
      <c r="I59" s="4" t="str">
        <f t="shared" si="17"/>
        <v/>
      </c>
      <c r="J59" s="4" t="str">
        <f t="shared" si="18"/>
        <v/>
      </c>
      <c r="K59" s="4"/>
      <c r="L59" s="4"/>
      <c r="M59" s="68"/>
      <c r="N59" s="70"/>
      <c r="O59" s="24"/>
      <c r="P59" s="24"/>
      <c r="Q59" s="98" t="str">
        <f t="shared" si="19"/>
        <v/>
      </c>
      <c r="R59" s="124"/>
      <c r="S59" s="114" t="str">
        <f t="shared" si="10"/>
        <v/>
      </c>
      <c r="T59" s="121"/>
      <c r="U59" s="119"/>
      <c r="V59" s="400"/>
      <c r="W59" s="115"/>
      <c r="X59" s="115"/>
      <c r="Y59" s="121"/>
      <c r="Z59" s="114"/>
      <c r="AA59" s="114" t="str">
        <f t="shared" si="12"/>
        <v/>
      </c>
      <c r="AB59" s="182"/>
      <c r="AC59" s="255"/>
      <c r="AD59" s="255"/>
      <c r="AE59" s="255"/>
      <c r="AF59" s="255"/>
      <c r="AG59" s="255"/>
      <c r="AH59" s="255"/>
      <c r="AI59" s="255"/>
      <c r="AJ59" s="255"/>
      <c r="AK59" s="255"/>
      <c r="AL59" s="255"/>
      <c r="AM59" s="255"/>
      <c r="AN59" s="255"/>
      <c r="AO59" s="255"/>
      <c r="AP59" s="112"/>
      <c r="AQ59" s="112"/>
      <c r="AR59" s="112" t="str">
        <f t="shared" si="15"/>
        <v/>
      </c>
      <c r="AS59" s="112" t="str">
        <f t="shared" si="15"/>
        <v/>
      </c>
      <c r="AT59" s="4" t="str">
        <f t="shared" si="7"/>
        <v/>
      </c>
      <c r="AV59" s="25" t="str">
        <f t="shared" ref="AV59:AV64" si="20">IF(G59="","",+"          ["&amp;TRIM(G59)&amp;"] ["&amp;TRIM(I59)&amp;"]"&amp;IF(H59="","","("&amp;H59&amp;")")&amp;" "&amp;TRIM(J59)&amp;IF(G60="","",","))</f>
        <v/>
      </c>
      <c r="AW59" s="25"/>
      <c r="AY59" s="102" t="str">
        <f t="shared" si="9"/>
        <v/>
      </c>
    </row>
    <row r="60" spans="2:51" ht="12.75">
      <c r="B60" s="18" t="str">
        <f t="shared" si="11"/>
        <v/>
      </c>
      <c r="C60" s="4"/>
      <c r="D60" s="4"/>
      <c r="E60" s="4"/>
      <c r="G60" s="4" t="str">
        <f t="shared" si="16"/>
        <v/>
      </c>
      <c r="H60" s="97" t="str">
        <f t="shared" si="13"/>
        <v/>
      </c>
      <c r="I60" s="4" t="str">
        <f t="shared" si="17"/>
        <v/>
      </c>
      <c r="J60" s="4" t="str">
        <f t="shared" si="18"/>
        <v/>
      </c>
      <c r="K60" s="4"/>
      <c r="L60" s="4"/>
      <c r="M60" s="68"/>
      <c r="N60" s="70"/>
      <c r="O60" s="24"/>
      <c r="P60" s="24"/>
      <c r="Q60" s="98" t="str">
        <f t="shared" si="19"/>
        <v/>
      </c>
      <c r="R60" s="124"/>
      <c r="S60" s="114" t="str">
        <f t="shared" si="10"/>
        <v/>
      </c>
      <c r="T60" s="121"/>
      <c r="U60" s="119"/>
      <c r="V60" s="400"/>
      <c r="W60" s="115"/>
      <c r="X60" s="115"/>
      <c r="Y60" s="121"/>
      <c r="Z60" s="114" t="str">
        <f t="shared" ref="Z60:Z115" si="21">IF(M60&lt;9000,"","false")</f>
        <v/>
      </c>
      <c r="AA60" s="114" t="str">
        <f t="shared" si="12"/>
        <v/>
      </c>
      <c r="AB60" s="182"/>
      <c r="AC60" s="255"/>
      <c r="AD60" s="255"/>
      <c r="AE60" s="255"/>
      <c r="AF60" s="255"/>
      <c r="AG60" s="255"/>
      <c r="AH60" s="255"/>
      <c r="AI60" s="255"/>
      <c r="AJ60" s="255"/>
      <c r="AK60" s="255"/>
      <c r="AL60" s="255"/>
      <c r="AM60" s="255"/>
      <c r="AN60" s="255"/>
      <c r="AO60" s="255"/>
      <c r="AP60" s="112"/>
      <c r="AQ60" s="112"/>
      <c r="AR60" s="112" t="str">
        <f t="shared" si="15"/>
        <v/>
      </c>
      <c r="AS60" s="112" t="str">
        <f t="shared" si="15"/>
        <v/>
      </c>
      <c r="AT60" s="4" t="str">
        <f t="shared" si="7"/>
        <v/>
      </c>
      <c r="AV60" s="25" t="str">
        <f t="shared" si="20"/>
        <v/>
      </c>
      <c r="AW60" s="25"/>
      <c r="AY60" s="102" t="str">
        <f t="shared" si="9"/>
        <v/>
      </c>
    </row>
    <row r="61" spans="2:51" ht="12.75">
      <c r="B61" s="18" t="str">
        <f t="shared" si="11"/>
        <v/>
      </c>
      <c r="C61" s="4"/>
      <c r="D61" s="4"/>
      <c r="E61" s="4"/>
      <c r="G61" s="4" t="str">
        <f t="shared" si="16"/>
        <v/>
      </c>
      <c r="H61" s="97" t="str">
        <f t="shared" si="13"/>
        <v/>
      </c>
      <c r="I61" s="4" t="str">
        <f t="shared" si="17"/>
        <v/>
      </c>
      <c r="J61" s="4" t="str">
        <f t="shared" si="18"/>
        <v/>
      </c>
      <c r="K61" s="4"/>
      <c r="L61" s="4"/>
      <c r="M61" s="68"/>
      <c r="N61" s="70"/>
      <c r="O61" s="24"/>
      <c r="P61" s="24"/>
      <c r="Q61" s="98" t="str">
        <f t="shared" si="19"/>
        <v/>
      </c>
      <c r="R61" s="124"/>
      <c r="S61" s="114" t="str">
        <f t="shared" si="10"/>
        <v/>
      </c>
      <c r="T61" s="121"/>
      <c r="U61" s="119"/>
      <c r="V61" s="400"/>
      <c r="W61" s="115"/>
      <c r="X61" s="115"/>
      <c r="Y61" s="121"/>
      <c r="Z61" s="114" t="str">
        <f t="shared" si="21"/>
        <v/>
      </c>
      <c r="AA61" s="114" t="str">
        <f t="shared" si="12"/>
        <v/>
      </c>
      <c r="AB61" s="182"/>
      <c r="AC61" s="255"/>
      <c r="AD61" s="255"/>
      <c r="AE61" s="255"/>
      <c r="AF61" s="255"/>
      <c r="AG61" s="255"/>
      <c r="AH61" s="255"/>
      <c r="AI61" s="255"/>
      <c r="AJ61" s="255"/>
      <c r="AK61" s="255"/>
      <c r="AL61" s="255"/>
      <c r="AM61" s="255"/>
      <c r="AN61" s="255"/>
      <c r="AO61" s="255"/>
      <c r="AP61" s="112"/>
      <c r="AQ61" s="112"/>
      <c r="AR61" s="112" t="str">
        <f t="shared" si="15"/>
        <v/>
      </c>
      <c r="AS61" s="112" t="str">
        <f t="shared" si="15"/>
        <v/>
      </c>
      <c r="AT61" s="4" t="str">
        <f t="shared" si="7"/>
        <v/>
      </c>
      <c r="AV61" s="25" t="str">
        <f t="shared" si="20"/>
        <v/>
      </c>
      <c r="AW61" s="25"/>
      <c r="AY61" s="102" t="str">
        <f t="shared" si="9"/>
        <v/>
      </c>
    </row>
    <row r="62" spans="2:51" ht="12.75">
      <c r="B62" s="18" t="str">
        <f t="shared" si="11"/>
        <v/>
      </c>
      <c r="C62" s="4"/>
      <c r="D62" s="4"/>
      <c r="E62" s="4"/>
      <c r="G62" s="4" t="str">
        <f t="shared" si="16"/>
        <v/>
      </c>
      <c r="H62" s="97" t="str">
        <f t="shared" si="13"/>
        <v/>
      </c>
      <c r="I62" s="4" t="str">
        <f t="shared" si="17"/>
        <v/>
      </c>
      <c r="J62" s="4" t="str">
        <f t="shared" si="18"/>
        <v/>
      </c>
      <c r="K62" s="4"/>
      <c r="L62" s="4"/>
      <c r="M62" s="68"/>
      <c r="N62" s="70"/>
      <c r="O62" s="24"/>
      <c r="P62" s="24"/>
      <c r="Q62" s="98" t="str">
        <f t="shared" si="19"/>
        <v/>
      </c>
      <c r="R62" s="124"/>
      <c r="S62" s="114" t="str">
        <f t="shared" si="10"/>
        <v/>
      </c>
      <c r="T62" s="121"/>
      <c r="U62" s="119"/>
      <c r="V62" s="400"/>
      <c r="W62" s="115"/>
      <c r="X62" s="115"/>
      <c r="Y62" s="121"/>
      <c r="Z62" s="114" t="str">
        <f t="shared" si="21"/>
        <v/>
      </c>
      <c r="AA62" s="114" t="str">
        <f t="shared" si="12"/>
        <v/>
      </c>
      <c r="AB62" s="182"/>
      <c r="AC62" s="255"/>
      <c r="AD62" s="255"/>
      <c r="AE62" s="255"/>
      <c r="AF62" s="255"/>
      <c r="AG62" s="255"/>
      <c r="AH62" s="255"/>
      <c r="AI62" s="255"/>
      <c r="AJ62" s="255"/>
      <c r="AK62" s="255"/>
      <c r="AL62" s="255"/>
      <c r="AM62" s="255"/>
      <c r="AN62" s="255"/>
      <c r="AO62" s="255"/>
      <c r="AP62" s="112"/>
      <c r="AQ62" s="112"/>
      <c r="AR62" s="112" t="str">
        <f t="shared" si="15"/>
        <v/>
      </c>
      <c r="AS62" s="112" t="str">
        <f t="shared" si="15"/>
        <v/>
      </c>
      <c r="AT62" s="4" t="str">
        <f t="shared" si="7"/>
        <v/>
      </c>
      <c r="AV62" s="25" t="str">
        <f t="shared" si="20"/>
        <v/>
      </c>
      <c r="AW62" s="25"/>
      <c r="AY62" s="102" t="str">
        <f t="shared" si="9"/>
        <v/>
      </c>
    </row>
    <row r="63" spans="2:51" ht="12.75">
      <c r="B63" s="18" t="str">
        <f t="shared" si="11"/>
        <v/>
      </c>
      <c r="C63" s="4"/>
      <c r="D63" s="4"/>
      <c r="E63" s="4"/>
      <c r="G63" s="4" t="str">
        <f t="shared" si="16"/>
        <v/>
      </c>
      <c r="H63" s="97" t="str">
        <f t="shared" si="13"/>
        <v/>
      </c>
      <c r="I63" s="4" t="str">
        <f t="shared" si="17"/>
        <v/>
      </c>
      <c r="J63" s="4" t="str">
        <f t="shared" si="18"/>
        <v/>
      </c>
      <c r="K63" s="4"/>
      <c r="L63" s="4"/>
      <c r="M63" s="68"/>
      <c r="N63" s="70"/>
      <c r="O63" s="24"/>
      <c r="P63" s="24"/>
      <c r="Q63" s="98" t="str">
        <f t="shared" si="19"/>
        <v/>
      </c>
      <c r="R63" s="124"/>
      <c r="S63" s="114" t="str">
        <f t="shared" si="10"/>
        <v/>
      </c>
      <c r="T63" s="121"/>
      <c r="U63" s="119"/>
      <c r="V63" s="400"/>
      <c r="W63" s="115"/>
      <c r="X63" s="115"/>
      <c r="Y63" s="121"/>
      <c r="Z63" s="114" t="str">
        <f t="shared" si="21"/>
        <v/>
      </c>
      <c r="AA63" s="114" t="str">
        <f t="shared" si="12"/>
        <v/>
      </c>
      <c r="AB63" s="182"/>
      <c r="AC63" s="255"/>
      <c r="AD63" s="255"/>
      <c r="AE63" s="255"/>
      <c r="AF63" s="255"/>
      <c r="AG63" s="255"/>
      <c r="AH63" s="255"/>
      <c r="AI63" s="255"/>
      <c r="AJ63" s="255"/>
      <c r="AK63" s="255"/>
      <c r="AL63" s="255"/>
      <c r="AM63" s="255"/>
      <c r="AN63" s="255"/>
      <c r="AO63" s="255"/>
      <c r="AP63" s="112"/>
      <c r="AQ63" s="112"/>
      <c r="AR63" s="112" t="str">
        <f t="shared" si="15"/>
        <v/>
      </c>
      <c r="AS63" s="112" t="str">
        <f t="shared" si="15"/>
        <v/>
      </c>
      <c r="AT63" s="4" t="str">
        <f t="shared" si="7"/>
        <v/>
      </c>
      <c r="AV63" s="25" t="str">
        <f t="shared" si="20"/>
        <v/>
      </c>
      <c r="AW63" s="25"/>
      <c r="AY63" s="102" t="str">
        <f t="shared" si="9"/>
        <v/>
      </c>
    </row>
    <row r="64" spans="2:51" ht="12.75">
      <c r="B64" s="18" t="str">
        <f t="shared" si="11"/>
        <v/>
      </c>
      <c r="C64" s="4"/>
      <c r="D64" s="4"/>
      <c r="E64" s="4"/>
      <c r="G64" s="4" t="str">
        <f t="shared" si="16"/>
        <v/>
      </c>
      <c r="H64" s="97" t="str">
        <f t="shared" si="13"/>
        <v/>
      </c>
      <c r="I64" s="4" t="str">
        <f t="shared" si="17"/>
        <v/>
      </c>
      <c r="J64" s="4" t="str">
        <f t="shared" si="18"/>
        <v/>
      </c>
      <c r="K64" s="4"/>
      <c r="L64" s="4"/>
      <c r="M64" s="68"/>
      <c r="N64" s="70"/>
      <c r="O64" s="24"/>
      <c r="P64" s="24"/>
      <c r="Q64" s="98" t="str">
        <f t="shared" si="19"/>
        <v/>
      </c>
      <c r="R64" s="124"/>
      <c r="S64" s="114" t="str">
        <f t="shared" si="10"/>
        <v/>
      </c>
      <c r="T64" s="121"/>
      <c r="U64" s="119"/>
      <c r="V64" s="400"/>
      <c r="W64" s="115"/>
      <c r="X64" s="115"/>
      <c r="Y64" s="121"/>
      <c r="Z64" s="114" t="str">
        <f t="shared" si="21"/>
        <v/>
      </c>
      <c r="AA64" s="114" t="str">
        <f t="shared" si="12"/>
        <v/>
      </c>
      <c r="AB64" s="182"/>
      <c r="AC64" s="255"/>
      <c r="AD64" s="255"/>
      <c r="AE64" s="255"/>
      <c r="AF64" s="255"/>
      <c r="AG64" s="255"/>
      <c r="AH64" s="255"/>
      <c r="AI64" s="255"/>
      <c r="AJ64" s="255"/>
      <c r="AK64" s="255"/>
      <c r="AL64" s="255"/>
      <c r="AM64" s="255"/>
      <c r="AN64" s="255"/>
      <c r="AO64" s="255"/>
      <c r="AP64" s="112"/>
      <c r="AQ64" s="112"/>
      <c r="AR64" s="112" t="str">
        <f t="shared" si="15"/>
        <v/>
      </c>
      <c r="AS64" s="112" t="str">
        <f t="shared" si="15"/>
        <v/>
      </c>
      <c r="AT64" s="4" t="str">
        <f t="shared" si="7"/>
        <v/>
      </c>
      <c r="AV64" s="25" t="str">
        <f t="shared" si="20"/>
        <v/>
      </c>
      <c r="AW64" s="25"/>
      <c r="AY64" s="102" t="str">
        <f t="shared" si="9"/>
        <v/>
      </c>
    </row>
    <row r="65" spans="2:51" ht="12.75">
      <c r="B65" s="18" t="str">
        <f t="shared" si="11"/>
        <v/>
      </c>
      <c r="C65" s="4"/>
      <c r="D65" s="4"/>
      <c r="E65" s="4"/>
      <c r="G65" s="4" t="str">
        <f t="shared" si="16"/>
        <v/>
      </c>
      <c r="H65" s="97" t="str">
        <f t="shared" si="13"/>
        <v/>
      </c>
      <c r="I65" s="4" t="str">
        <f t="shared" si="17"/>
        <v/>
      </c>
      <c r="J65" s="4" t="str">
        <f t="shared" si="18"/>
        <v/>
      </c>
      <c r="K65" s="4"/>
      <c r="L65" s="4"/>
      <c r="M65" s="68"/>
      <c r="N65" s="70"/>
      <c r="O65" s="24"/>
      <c r="P65" s="24"/>
      <c r="Q65" s="98" t="str">
        <f t="shared" si="19"/>
        <v/>
      </c>
      <c r="R65" s="124"/>
      <c r="S65" s="114" t="str">
        <f t="shared" si="10"/>
        <v/>
      </c>
      <c r="T65" s="121"/>
      <c r="U65" s="119"/>
      <c r="V65" s="400"/>
      <c r="W65" s="115"/>
      <c r="X65" s="115"/>
      <c r="Y65" s="121"/>
      <c r="Z65" s="114" t="str">
        <f t="shared" si="21"/>
        <v/>
      </c>
      <c r="AA65" s="114" t="str">
        <f t="shared" si="12"/>
        <v/>
      </c>
      <c r="AB65" s="182"/>
      <c r="AC65" s="255"/>
      <c r="AD65" s="255"/>
      <c r="AE65" s="255"/>
      <c r="AF65" s="255"/>
      <c r="AG65" s="255"/>
      <c r="AH65" s="255"/>
      <c r="AI65" s="255"/>
      <c r="AJ65" s="255"/>
      <c r="AK65" s="255"/>
      <c r="AL65" s="255"/>
      <c r="AM65" s="255"/>
      <c r="AN65" s="255"/>
      <c r="AO65" s="255"/>
      <c r="AP65" s="112"/>
      <c r="AQ65" s="112"/>
      <c r="AR65" s="112" t="str">
        <f t="shared" si="15"/>
        <v/>
      </c>
      <c r="AS65" s="112" t="str">
        <f t="shared" si="15"/>
        <v/>
      </c>
      <c r="AT65" s="4" t="str">
        <f t="shared" si="7"/>
        <v/>
      </c>
      <c r="AV65" s="25" t="str">
        <f>IF(G65="","",+"          ["&amp;TRIM(G65)&amp;"] ["&amp;TRIM(I65)&amp;"]"&amp;IF(H65="","","("&amp;H65&amp;")")&amp;" "&amp;TRIM(J65)&amp;IF(G68="","",","))</f>
        <v/>
      </c>
      <c r="AW65" s="25"/>
      <c r="AY65" s="102" t="str">
        <f t="shared" si="9"/>
        <v/>
      </c>
    </row>
    <row r="66" spans="2:51" ht="12.75">
      <c r="B66" s="18" t="str">
        <f t="shared" si="11"/>
        <v/>
      </c>
      <c r="C66" s="4"/>
      <c r="D66" s="4"/>
      <c r="E66" s="4"/>
      <c r="G66" s="4" t="str">
        <f t="shared" si="16"/>
        <v/>
      </c>
      <c r="H66" s="97" t="str">
        <f t="shared" si="13"/>
        <v/>
      </c>
      <c r="I66" s="4" t="str">
        <f t="shared" si="17"/>
        <v/>
      </c>
      <c r="J66" s="4" t="str">
        <f t="shared" si="18"/>
        <v/>
      </c>
      <c r="K66" s="4"/>
      <c r="L66" s="4"/>
      <c r="M66" s="68"/>
      <c r="N66" s="70"/>
      <c r="O66" s="24"/>
      <c r="P66" s="24"/>
      <c r="Q66" s="98" t="str">
        <f t="shared" si="19"/>
        <v/>
      </c>
      <c r="R66" s="124"/>
      <c r="S66" s="114" t="str">
        <f t="shared" si="10"/>
        <v/>
      </c>
      <c r="T66" s="121"/>
      <c r="U66" s="119"/>
      <c r="V66" s="400"/>
      <c r="W66" s="115"/>
      <c r="X66" s="115"/>
      <c r="Y66" s="121"/>
      <c r="Z66" s="114" t="str">
        <f t="shared" si="21"/>
        <v/>
      </c>
      <c r="AA66" s="114" t="str">
        <f t="shared" si="12"/>
        <v/>
      </c>
      <c r="AB66" s="182"/>
      <c r="AC66" s="255"/>
      <c r="AD66" s="255"/>
      <c r="AE66" s="255"/>
      <c r="AF66" s="255"/>
      <c r="AG66" s="255"/>
      <c r="AH66" s="255"/>
      <c r="AI66" s="255"/>
      <c r="AJ66" s="255"/>
      <c r="AK66" s="255"/>
      <c r="AL66" s="255"/>
      <c r="AM66" s="255"/>
      <c r="AN66" s="255"/>
      <c r="AO66" s="255"/>
      <c r="AP66" s="112"/>
      <c r="AQ66" s="112"/>
      <c r="AR66" s="112" t="str">
        <f t="shared" si="15"/>
        <v/>
      </c>
      <c r="AS66" s="112" t="str">
        <f t="shared" si="15"/>
        <v/>
      </c>
      <c r="AT66" s="4" t="str">
        <f t="shared" si="7"/>
        <v/>
      </c>
      <c r="AV66" s="25" t="str">
        <f>IF(G66="","",+"          ["&amp;TRIM(G66)&amp;"] ["&amp;TRIM(I66)&amp;"]"&amp;IF(H66="","","("&amp;H66&amp;")")&amp;" "&amp;TRIM(J66)&amp;IF(G67="","",","))</f>
        <v/>
      </c>
      <c r="AW66" s="25"/>
      <c r="AY66" s="102" t="str">
        <f t="shared" si="9"/>
        <v/>
      </c>
    </row>
    <row r="67" spans="2:51" ht="12.75">
      <c r="B67" s="18" t="str">
        <f t="shared" si="11"/>
        <v/>
      </c>
      <c r="C67" s="4"/>
      <c r="D67" s="4"/>
      <c r="E67" s="4"/>
      <c r="G67" s="4" t="str">
        <f t="shared" si="16"/>
        <v/>
      </c>
      <c r="H67" s="97" t="str">
        <f t="shared" si="13"/>
        <v/>
      </c>
      <c r="I67" s="4" t="str">
        <f t="shared" si="17"/>
        <v/>
      </c>
      <c r="J67" s="4" t="str">
        <f t="shared" si="18"/>
        <v/>
      </c>
      <c r="K67" s="4"/>
      <c r="L67" s="4"/>
      <c r="M67" s="68"/>
      <c r="N67" s="70"/>
      <c r="O67" s="24"/>
      <c r="P67" s="24"/>
      <c r="Q67" s="98" t="str">
        <f t="shared" si="19"/>
        <v/>
      </c>
      <c r="R67" s="124"/>
      <c r="S67" s="114" t="str">
        <f t="shared" si="10"/>
        <v/>
      </c>
      <c r="T67" s="121"/>
      <c r="U67" s="119"/>
      <c r="V67" s="400"/>
      <c r="W67" s="115"/>
      <c r="X67" s="115"/>
      <c r="Y67" s="121"/>
      <c r="Z67" s="114" t="str">
        <f t="shared" si="21"/>
        <v/>
      </c>
      <c r="AA67" s="114" t="str">
        <f t="shared" si="12"/>
        <v/>
      </c>
      <c r="AB67" s="182"/>
      <c r="AC67" s="255"/>
      <c r="AD67" s="255"/>
      <c r="AE67" s="255"/>
      <c r="AF67" s="255"/>
      <c r="AG67" s="255"/>
      <c r="AH67" s="255"/>
      <c r="AI67" s="255"/>
      <c r="AJ67" s="255"/>
      <c r="AK67" s="255"/>
      <c r="AL67" s="255"/>
      <c r="AM67" s="255"/>
      <c r="AN67" s="255"/>
      <c r="AO67" s="255"/>
      <c r="AP67" s="112"/>
      <c r="AQ67" s="112"/>
      <c r="AR67" s="112" t="str">
        <f t="shared" si="15"/>
        <v/>
      </c>
      <c r="AS67" s="112" t="str">
        <f t="shared" si="15"/>
        <v/>
      </c>
      <c r="AT67" s="4" t="str">
        <f t="shared" si="7"/>
        <v/>
      </c>
      <c r="AV67" s="25" t="str">
        <f>IF(G67="","",+"          ["&amp;TRIM(G67)&amp;"] ["&amp;TRIM(I67)&amp;"]"&amp;IF(H67="","","("&amp;H67&amp;")")&amp;" "&amp;TRIM(J67)&amp;IF(G68="","",","))</f>
        <v/>
      </c>
      <c r="AW67" s="25"/>
      <c r="AY67" s="102" t="str">
        <f t="shared" si="9"/>
        <v/>
      </c>
    </row>
    <row r="68" spans="2:51" ht="12.75">
      <c r="B68" s="18" t="str">
        <f t="shared" si="11"/>
        <v/>
      </c>
      <c r="C68" s="4"/>
      <c r="D68" s="4"/>
      <c r="E68" s="4"/>
      <c r="G68" s="4" t="str">
        <f t="shared" si="16"/>
        <v/>
      </c>
      <c r="H68" s="97" t="str">
        <f t="shared" si="13"/>
        <v/>
      </c>
      <c r="I68" s="4" t="str">
        <f t="shared" si="17"/>
        <v/>
      </c>
      <c r="J68" s="4" t="str">
        <f t="shared" si="18"/>
        <v/>
      </c>
      <c r="K68" s="4"/>
      <c r="L68" s="4"/>
      <c r="M68" s="68"/>
      <c r="N68" s="70"/>
      <c r="O68" s="24"/>
      <c r="P68" s="24"/>
      <c r="Q68" s="98" t="str">
        <f t="shared" si="19"/>
        <v/>
      </c>
      <c r="R68" s="124"/>
      <c r="S68" s="114" t="str">
        <f t="shared" si="10"/>
        <v/>
      </c>
      <c r="T68" s="121"/>
      <c r="U68" s="119"/>
      <c r="V68" s="400"/>
      <c r="W68" s="115"/>
      <c r="X68" s="115"/>
      <c r="Y68" s="121"/>
      <c r="Z68" s="114" t="str">
        <f t="shared" si="21"/>
        <v/>
      </c>
      <c r="AA68" s="114" t="str">
        <f t="shared" si="12"/>
        <v/>
      </c>
      <c r="AB68" s="182"/>
      <c r="AC68" s="255"/>
      <c r="AD68" s="255"/>
      <c r="AE68" s="255"/>
      <c r="AF68" s="255"/>
      <c r="AG68" s="255"/>
      <c r="AH68" s="255"/>
      <c r="AI68" s="255"/>
      <c r="AJ68" s="255"/>
      <c r="AK68" s="255"/>
      <c r="AL68" s="255"/>
      <c r="AM68" s="255"/>
      <c r="AN68" s="255"/>
      <c r="AO68" s="255"/>
      <c r="AP68" s="112"/>
      <c r="AQ68" s="112"/>
      <c r="AR68" s="112" t="str">
        <f t="shared" si="15"/>
        <v/>
      </c>
      <c r="AS68" s="112" t="str">
        <f t="shared" si="15"/>
        <v/>
      </c>
      <c r="AT68" s="4" t="str">
        <f t="shared" si="7"/>
        <v/>
      </c>
      <c r="AV68" s="25" t="str">
        <f>IF(G68="","",+"          ["&amp;TRIM(G68)&amp;"] ["&amp;TRIM(I68)&amp;"]"&amp;IF(H68="","","("&amp;H68&amp;")")&amp;" "&amp;TRIM(J68)&amp;IF(G95="","",","))</f>
        <v/>
      </c>
      <c r="AW68" s="25"/>
      <c r="AY68" s="102" t="str">
        <f t="shared" si="9"/>
        <v/>
      </c>
    </row>
    <row r="69" spans="2:51" ht="12.75">
      <c r="B69" s="18" t="str">
        <f t="shared" si="11"/>
        <v/>
      </c>
      <c r="C69" s="4"/>
      <c r="D69" s="4"/>
      <c r="E69" s="4"/>
      <c r="G69" s="4" t="str">
        <f t="shared" si="16"/>
        <v/>
      </c>
      <c r="H69" s="97" t="str">
        <f t="shared" si="13"/>
        <v/>
      </c>
      <c r="I69" s="4" t="str">
        <f t="shared" si="17"/>
        <v/>
      </c>
      <c r="J69" s="4" t="str">
        <f t="shared" si="18"/>
        <v/>
      </c>
      <c r="K69" s="4"/>
      <c r="L69" s="4"/>
      <c r="M69" s="68"/>
      <c r="N69" s="70"/>
      <c r="O69" s="24"/>
      <c r="P69" s="24"/>
      <c r="Q69" s="98" t="str">
        <f t="shared" si="19"/>
        <v/>
      </c>
      <c r="R69" s="124"/>
      <c r="S69" s="114" t="str">
        <f t="shared" si="10"/>
        <v/>
      </c>
      <c r="T69" s="121"/>
      <c r="U69" s="119"/>
      <c r="V69" s="400"/>
      <c r="W69" s="115"/>
      <c r="X69" s="115"/>
      <c r="Y69" s="121"/>
      <c r="Z69" s="114" t="str">
        <f t="shared" si="21"/>
        <v/>
      </c>
      <c r="AA69" s="114" t="str">
        <f t="shared" si="12"/>
        <v/>
      </c>
      <c r="AB69" s="182"/>
      <c r="AC69" s="255"/>
      <c r="AD69" s="255"/>
      <c r="AE69" s="255"/>
      <c r="AF69" s="255"/>
      <c r="AG69" s="255"/>
      <c r="AH69" s="255"/>
      <c r="AI69" s="255"/>
      <c r="AJ69" s="255"/>
      <c r="AK69" s="255"/>
      <c r="AL69" s="255"/>
      <c r="AM69" s="255"/>
      <c r="AN69" s="255"/>
      <c r="AO69" s="255"/>
      <c r="AP69" s="112"/>
      <c r="AQ69" s="112"/>
      <c r="AR69" s="112" t="str">
        <f t="shared" si="15"/>
        <v/>
      </c>
      <c r="AS69" s="112" t="str">
        <f t="shared" si="15"/>
        <v/>
      </c>
      <c r="AT69" s="4" t="str">
        <f t="shared" si="7"/>
        <v/>
      </c>
      <c r="AV69" s="25" t="str">
        <f>IF(G69="","",+"          ["&amp;TRIM(G69)&amp;"] ["&amp;TRIM(I69)&amp;"]"&amp;IF(H69="","","("&amp;H69&amp;")")&amp;" "&amp;TRIM(J69)&amp;IF(G70="","",","))</f>
        <v/>
      </c>
      <c r="AW69" s="25"/>
      <c r="AY69" s="102" t="str">
        <f t="shared" si="9"/>
        <v/>
      </c>
    </row>
    <row r="70" spans="2:51" ht="12.75">
      <c r="B70" s="18" t="str">
        <f t="shared" si="11"/>
        <v/>
      </c>
      <c r="C70" s="4"/>
      <c r="D70" s="4"/>
      <c r="E70" s="4"/>
      <c r="G70" s="4" t="str">
        <f t="shared" si="16"/>
        <v/>
      </c>
      <c r="H70" s="97" t="str">
        <f t="shared" si="13"/>
        <v/>
      </c>
      <c r="I70" s="4" t="str">
        <f t="shared" si="17"/>
        <v/>
      </c>
      <c r="J70" s="4" t="str">
        <f t="shared" si="18"/>
        <v/>
      </c>
      <c r="K70" s="4"/>
      <c r="L70" s="4"/>
      <c r="M70" s="68"/>
      <c r="N70" s="70"/>
      <c r="O70" s="24"/>
      <c r="P70" s="24"/>
      <c r="Q70" s="98" t="str">
        <f t="shared" si="19"/>
        <v/>
      </c>
      <c r="R70" s="124"/>
      <c r="S70" s="114" t="str">
        <f t="shared" si="10"/>
        <v/>
      </c>
      <c r="T70" s="121"/>
      <c r="U70" s="119"/>
      <c r="V70" s="400"/>
      <c r="W70" s="115"/>
      <c r="X70" s="115"/>
      <c r="Y70" s="121"/>
      <c r="Z70" s="114" t="str">
        <f t="shared" si="21"/>
        <v/>
      </c>
      <c r="AA70" s="114" t="str">
        <f t="shared" si="12"/>
        <v/>
      </c>
      <c r="AB70" s="182"/>
      <c r="AC70" s="255"/>
      <c r="AD70" s="255"/>
      <c r="AE70" s="255"/>
      <c r="AF70" s="255"/>
      <c r="AG70" s="255"/>
      <c r="AH70" s="255"/>
      <c r="AI70" s="255"/>
      <c r="AJ70" s="255"/>
      <c r="AK70" s="255"/>
      <c r="AL70" s="255"/>
      <c r="AM70" s="255"/>
      <c r="AN70" s="255"/>
      <c r="AO70" s="255"/>
      <c r="AP70" s="112"/>
      <c r="AQ70" s="112"/>
      <c r="AR70" s="112" t="str">
        <f t="shared" si="15"/>
        <v/>
      </c>
      <c r="AS70" s="112" t="str">
        <f t="shared" si="15"/>
        <v/>
      </c>
      <c r="AT70" s="4" t="str">
        <f t="shared" si="7"/>
        <v/>
      </c>
      <c r="AV70" s="25" t="str">
        <f>IF(G70="","",+"          ["&amp;TRIM(G70)&amp;"] ["&amp;TRIM(I70)&amp;"]"&amp;IF(H70="","","("&amp;H70&amp;")")&amp;" "&amp;TRIM(J70)&amp;IF(G94="","",","))</f>
        <v/>
      </c>
      <c r="AW70" s="25"/>
      <c r="AY70" s="102" t="str">
        <f t="shared" si="9"/>
        <v/>
      </c>
    </row>
    <row r="71" spans="2:51" ht="12.75">
      <c r="B71" s="18" t="str">
        <f t="shared" si="11"/>
        <v/>
      </c>
      <c r="C71" s="4"/>
      <c r="D71" s="4"/>
      <c r="E71" s="4"/>
      <c r="G71" s="4" t="str">
        <f t="shared" si="16"/>
        <v/>
      </c>
      <c r="H71" s="97" t="str">
        <f t="shared" si="13"/>
        <v/>
      </c>
      <c r="I71" s="4" t="str">
        <f t="shared" si="17"/>
        <v/>
      </c>
      <c r="J71" s="4" t="str">
        <f t="shared" si="18"/>
        <v/>
      </c>
      <c r="K71" s="4"/>
      <c r="L71" s="4"/>
      <c r="M71" s="68"/>
      <c r="N71" s="70"/>
      <c r="O71" s="24"/>
      <c r="P71" s="24"/>
      <c r="Q71" s="98" t="str">
        <f t="shared" si="19"/>
        <v/>
      </c>
      <c r="R71" s="124"/>
      <c r="S71" s="114" t="str">
        <f t="shared" si="10"/>
        <v/>
      </c>
      <c r="T71" s="121"/>
      <c r="U71" s="119"/>
      <c r="V71" s="400"/>
      <c r="W71" s="115"/>
      <c r="X71" s="115"/>
      <c r="Y71" s="121"/>
      <c r="Z71" s="114" t="str">
        <f t="shared" si="21"/>
        <v/>
      </c>
      <c r="AA71" s="114" t="str">
        <f t="shared" si="12"/>
        <v/>
      </c>
      <c r="AB71" s="182"/>
      <c r="AC71" s="255"/>
      <c r="AD71" s="255"/>
      <c r="AE71" s="255"/>
      <c r="AF71" s="255"/>
      <c r="AG71" s="255"/>
      <c r="AH71" s="255"/>
      <c r="AI71" s="255"/>
      <c r="AJ71" s="255"/>
      <c r="AK71" s="255"/>
      <c r="AL71" s="255"/>
      <c r="AM71" s="255"/>
      <c r="AN71" s="255"/>
      <c r="AO71" s="255"/>
      <c r="AP71" s="112"/>
      <c r="AQ71" s="112"/>
      <c r="AR71" s="112" t="str">
        <f t="shared" si="15"/>
        <v/>
      </c>
      <c r="AS71" s="112" t="str">
        <f t="shared" si="15"/>
        <v/>
      </c>
      <c r="AT71" s="4" t="str">
        <f t="shared" si="7"/>
        <v/>
      </c>
      <c r="AV71" s="25" t="str">
        <f>IF(G71="","",+"          ["&amp;TRIM(G71)&amp;"] ["&amp;TRIM(I71)&amp;"]"&amp;IF(H71="","","("&amp;H71&amp;")")&amp;" "&amp;TRIM(J71)&amp;IF(G72="","",","))</f>
        <v/>
      </c>
      <c r="AW71" s="25"/>
      <c r="AY71" s="102" t="str">
        <f t="shared" si="9"/>
        <v/>
      </c>
    </row>
    <row r="72" spans="2:51" ht="12.75">
      <c r="B72" s="18" t="str">
        <f t="shared" si="11"/>
        <v/>
      </c>
      <c r="C72" s="4"/>
      <c r="D72" s="4"/>
      <c r="E72" s="4"/>
      <c r="G72" s="4" t="str">
        <f t="shared" si="16"/>
        <v/>
      </c>
      <c r="H72" s="97" t="str">
        <f t="shared" si="13"/>
        <v/>
      </c>
      <c r="I72" s="4" t="str">
        <f t="shared" si="17"/>
        <v/>
      </c>
      <c r="J72" s="4" t="str">
        <f t="shared" si="18"/>
        <v/>
      </c>
      <c r="K72" s="4"/>
      <c r="L72" s="4"/>
      <c r="M72" s="68"/>
      <c r="N72" s="70"/>
      <c r="O72" s="24"/>
      <c r="P72" s="24"/>
      <c r="Q72" s="98" t="str">
        <f t="shared" si="19"/>
        <v/>
      </c>
      <c r="R72" s="124"/>
      <c r="S72" s="114" t="str">
        <f t="shared" si="10"/>
        <v/>
      </c>
      <c r="T72" s="121"/>
      <c r="U72" s="119"/>
      <c r="V72" s="400"/>
      <c r="W72" s="115"/>
      <c r="X72" s="115"/>
      <c r="Y72" s="121"/>
      <c r="Z72" s="114" t="str">
        <f t="shared" si="21"/>
        <v/>
      </c>
      <c r="AA72" s="114" t="str">
        <f t="shared" si="12"/>
        <v/>
      </c>
      <c r="AB72" s="182"/>
      <c r="AC72" s="255"/>
      <c r="AD72" s="255"/>
      <c r="AE72" s="255"/>
      <c r="AF72" s="255"/>
      <c r="AG72" s="255"/>
      <c r="AH72" s="255"/>
      <c r="AI72" s="255"/>
      <c r="AJ72" s="255"/>
      <c r="AK72" s="255"/>
      <c r="AL72" s="255"/>
      <c r="AM72" s="255"/>
      <c r="AN72" s="255"/>
      <c r="AO72" s="255"/>
      <c r="AP72" s="112"/>
      <c r="AQ72" s="112"/>
      <c r="AR72" s="112" t="str">
        <f t="shared" si="15"/>
        <v/>
      </c>
      <c r="AS72" s="112" t="str">
        <f t="shared" si="15"/>
        <v/>
      </c>
      <c r="AT72" s="4" t="str">
        <f t="shared" si="7"/>
        <v/>
      </c>
      <c r="AV72" s="25" t="str">
        <f>IF(G72="","",+"          ["&amp;TRIM(G72)&amp;"] ["&amp;TRIM(I72)&amp;"]"&amp;IF(H72="","","("&amp;H72&amp;")")&amp;" "&amp;TRIM(J72)&amp;IF(G75="","",","))</f>
        <v/>
      </c>
      <c r="AW72" s="25"/>
      <c r="AY72" s="102" t="str">
        <f t="shared" si="9"/>
        <v/>
      </c>
    </row>
    <row r="73" spans="2:51" ht="12.75">
      <c r="B73" s="18" t="str">
        <f t="shared" si="11"/>
        <v/>
      </c>
      <c r="C73" s="4"/>
      <c r="D73" s="4"/>
      <c r="E73" s="4"/>
      <c r="G73" s="4" t="str">
        <f t="shared" si="16"/>
        <v/>
      </c>
      <c r="H73" s="97" t="str">
        <f t="shared" si="13"/>
        <v/>
      </c>
      <c r="I73" s="4" t="str">
        <f t="shared" si="17"/>
        <v/>
      </c>
      <c r="J73" s="4" t="str">
        <f t="shared" si="18"/>
        <v/>
      </c>
      <c r="K73" s="4"/>
      <c r="L73" s="4"/>
      <c r="M73" s="68"/>
      <c r="N73" s="70"/>
      <c r="O73" s="24"/>
      <c r="P73" s="24"/>
      <c r="Q73" s="98" t="str">
        <f t="shared" si="19"/>
        <v/>
      </c>
      <c r="R73" s="124"/>
      <c r="S73" s="114" t="str">
        <f t="shared" si="10"/>
        <v/>
      </c>
      <c r="T73" s="121"/>
      <c r="U73" s="119"/>
      <c r="V73" s="400"/>
      <c r="W73" s="115"/>
      <c r="X73" s="115"/>
      <c r="Y73" s="121"/>
      <c r="Z73" s="114" t="str">
        <f t="shared" si="21"/>
        <v/>
      </c>
      <c r="AA73" s="114" t="str">
        <f t="shared" si="12"/>
        <v/>
      </c>
      <c r="AB73" s="182"/>
      <c r="AC73" s="255"/>
      <c r="AD73" s="255"/>
      <c r="AE73" s="255"/>
      <c r="AF73" s="255"/>
      <c r="AG73" s="255"/>
      <c r="AH73" s="255"/>
      <c r="AI73" s="255"/>
      <c r="AJ73" s="255"/>
      <c r="AK73" s="255"/>
      <c r="AL73" s="255"/>
      <c r="AM73" s="255"/>
      <c r="AN73" s="255"/>
      <c r="AO73" s="255"/>
      <c r="AP73" s="112"/>
      <c r="AQ73" s="112"/>
      <c r="AR73" s="112" t="str">
        <f t="shared" si="15"/>
        <v/>
      </c>
      <c r="AS73" s="112" t="str">
        <f t="shared" si="15"/>
        <v/>
      </c>
      <c r="AT73" s="4" t="str">
        <f t="shared" si="7"/>
        <v/>
      </c>
      <c r="AV73" s="25" t="str">
        <f>IF(G73="","",+"          ["&amp;TRIM(G73)&amp;"] ["&amp;TRIM(I73)&amp;"]"&amp;IF(H73="","","("&amp;H73&amp;")")&amp;" "&amp;TRIM(J73)&amp;IF(G74="","",","))</f>
        <v/>
      </c>
      <c r="AW73" s="25"/>
      <c r="AY73" s="102" t="str">
        <f t="shared" si="9"/>
        <v/>
      </c>
    </row>
    <row r="74" spans="2:51" ht="12.75">
      <c r="B74" s="18" t="str">
        <f t="shared" si="11"/>
        <v/>
      </c>
      <c r="C74" s="4"/>
      <c r="D74" s="4"/>
      <c r="E74" s="4"/>
      <c r="G74" s="4" t="str">
        <f t="shared" si="16"/>
        <v/>
      </c>
      <c r="H74" s="97" t="str">
        <f t="shared" si="13"/>
        <v/>
      </c>
      <c r="I74" s="4" t="str">
        <f t="shared" si="17"/>
        <v/>
      </c>
      <c r="J74" s="4" t="str">
        <f t="shared" si="18"/>
        <v/>
      </c>
      <c r="K74" s="4"/>
      <c r="L74" s="4"/>
      <c r="M74" s="68"/>
      <c r="N74" s="70"/>
      <c r="O74" s="24"/>
      <c r="P74" s="24"/>
      <c r="Q74" s="98" t="str">
        <f t="shared" si="19"/>
        <v/>
      </c>
      <c r="R74" s="124"/>
      <c r="S74" s="114" t="str">
        <f t="shared" si="10"/>
        <v/>
      </c>
      <c r="T74" s="121"/>
      <c r="U74" s="119"/>
      <c r="V74" s="400"/>
      <c r="W74" s="115"/>
      <c r="X74" s="115"/>
      <c r="Y74" s="121"/>
      <c r="Z74" s="114" t="str">
        <f t="shared" si="21"/>
        <v/>
      </c>
      <c r="AA74" s="114" t="str">
        <f t="shared" si="12"/>
        <v/>
      </c>
      <c r="AB74" s="182"/>
      <c r="AC74" s="255"/>
      <c r="AD74" s="255"/>
      <c r="AE74" s="255"/>
      <c r="AF74" s="255"/>
      <c r="AG74" s="255"/>
      <c r="AH74" s="255"/>
      <c r="AI74" s="255"/>
      <c r="AJ74" s="255"/>
      <c r="AK74" s="255"/>
      <c r="AL74" s="255"/>
      <c r="AM74" s="255"/>
      <c r="AN74" s="255"/>
      <c r="AO74" s="255"/>
      <c r="AP74" s="112"/>
      <c r="AQ74" s="112"/>
      <c r="AR74" s="112" t="str">
        <f t="shared" si="15"/>
        <v/>
      </c>
      <c r="AS74" s="112" t="str">
        <f t="shared" si="15"/>
        <v/>
      </c>
      <c r="AT74" s="4" t="str">
        <f t="shared" si="7"/>
        <v/>
      </c>
      <c r="AV74" s="25" t="str">
        <f>IF(G74="","",+"          ["&amp;TRIM(G74)&amp;"] ["&amp;TRIM(I74)&amp;"]"&amp;IF(H74="","","("&amp;H74&amp;")")&amp;" "&amp;TRIM(J74)&amp;IF(G75="","",","))</f>
        <v/>
      </c>
      <c r="AW74" s="25"/>
      <c r="AY74" s="102" t="str">
        <f t="shared" si="9"/>
        <v/>
      </c>
    </row>
    <row r="75" spans="2:51" ht="12.75">
      <c r="B75" s="18" t="str">
        <f t="shared" si="11"/>
        <v/>
      </c>
      <c r="C75" s="4"/>
      <c r="D75" s="4"/>
      <c r="E75" s="4"/>
      <c r="G75" s="4" t="str">
        <f t="shared" si="16"/>
        <v/>
      </c>
      <c r="H75" s="97" t="str">
        <f t="shared" si="13"/>
        <v/>
      </c>
      <c r="I75" s="4" t="str">
        <f t="shared" si="17"/>
        <v/>
      </c>
      <c r="J75" s="4" t="str">
        <f t="shared" si="18"/>
        <v/>
      </c>
      <c r="K75" s="4"/>
      <c r="L75" s="4"/>
      <c r="M75" s="68"/>
      <c r="N75" s="70"/>
      <c r="O75" s="24"/>
      <c r="P75" s="24"/>
      <c r="Q75" s="98" t="str">
        <f t="shared" si="19"/>
        <v/>
      </c>
      <c r="R75" s="124"/>
      <c r="S75" s="114" t="str">
        <f t="shared" si="10"/>
        <v/>
      </c>
      <c r="T75" s="121"/>
      <c r="U75" s="119"/>
      <c r="V75" s="400"/>
      <c r="W75" s="115"/>
      <c r="X75" s="115"/>
      <c r="Y75" s="121"/>
      <c r="Z75" s="114" t="str">
        <f t="shared" si="21"/>
        <v/>
      </c>
      <c r="AA75" s="114" t="str">
        <f t="shared" si="12"/>
        <v/>
      </c>
      <c r="AB75" s="182"/>
      <c r="AC75" s="255"/>
      <c r="AD75" s="255"/>
      <c r="AE75" s="255"/>
      <c r="AF75" s="255"/>
      <c r="AG75" s="255"/>
      <c r="AH75" s="255"/>
      <c r="AI75" s="255"/>
      <c r="AJ75" s="255"/>
      <c r="AK75" s="255"/>
      <c r="AL75" s="255"/>
      <c r="AM75" s="255"/>
      <c r="AN75" s="255"/>
      <c r="AO75" s="255"/>
      <c r="AP75" s="112"/>
      <c r="AQ75" s="112"/>
      <c r="AR75" s="112" t="str">
        <f t="shared" si="15"/>
        <v/>
      </c>
      <c r="AS75" s="112" t="str">
        <f t="shared" si="15"/>
        <v/>
      </c>
      <c r="AT75" s="4" t="str">
        <f t="shared" si="7"/>
        <v/>
      </c>
      <c r="AV75" s="25" t="str">
        <f>IF(G75="","",+"          ["&amp;TRIM(G75)&amp;"] ["&amp;TRIM(I75)&amp;"]"&amp;IF(H75="","","("&amp;H75&amp;")")&amp;" "&amp;TRIM(J75)&amp;IF(G94="","",","))</f>
        <v/>
      </c>
      <c r="AW75" s="25"/>
      <c r="AY75" s="102" t="str">
        <f t="shared" si="9"/>
        <v/>
      </c>
    </row>
    <row r="76" spans="2:51" ht="12.75">
      <c r="B76" s="18" t="str">
        <f t="shared" si="11"/>
        <v/>
      </c>
      <c r="C76" s="4"/>
      <c r="D76" s="4"/>
      <c r="E76" s="4"/>
      <c r="G76" s="4" t="str">
        <f t="shared" si="16"/>
        <v/>
      </c>
      <c r="H76" s="97" t="str">
        <f t="shared" si="13"/>
        <v/>
      </c>
      <c r="I76" s="4" t="str">
        <f t="shared" si="17"/>
        <v/>
      </c>
      <c r="J76" s="4" t="str">
        <f t="shared" si="18"/>
        <v/>
      </c>
      <c r="K76" s="4"/>
      <c r="L76" s="4"/>
      <c r="M76" s="68"/>
      <c r="N76" s="70"/>
      <c r="O76" s="24"/>
      <c r="P76" s="24"/>
      <c r="Q76" s="98" t="str">
        <f t="shared" si="19"/>
        <v/>
      </c>
      <c r="R76" s="124"/>
      <c r="S76" s="114" t="str">
        <f t="shared" si="10"/>
        <v/>
      </c>
      <c r="T76" s="121"/>
      <c r="U76" s="119"/>
      <c r="V76" s="400"/>
      <c r="W76" s="115"/>
      <c r="X76" s="115"/>
      <c r="Y76" s="121"/>
      <c r="Z76" s="114" t="str">
        <f t="shared" si="21"/>
        <v/>
      </c>
      <c r="AA76" s="114" t="str">
        <f t="shared" si="12"/>
        <v/>
      </c>
      <c r="AB76" s="182"/>
      <c r="AC76" s="255"/>
      <c r="AD76" s="255"/>
      <c r="AE76" s="255"/>
      <c r="AF76" s="255"/>
      <c r="AG76" s="255"/>
      <c r="AH76" s="255"/>
      <c r="AI76" s="255"/>
      <c r="AJ76" s="255"/>
      <c r="AK76" s="255"/>
      <c r="AL76" s="255"/>
      <c r="AM76" s="255"/>
      <c r="AN76" s="255"/>
      <c r="AO76" s="255"/>
      <c r="AP76" s="112"/>
      <c r="AQ76" s="112"/>
      <c r="AR76" s="112" t="str">
        <f t="shared" si="15"/>
        <v/>
      </c>
      <c r="AS76" s="112" t="str">
        <f t="shared" si="15"/>
        <v/>
      </c>
      <c r="AT76" s="4" t="str">
        <f t="shared" si="7"/>
        <v/>
      </c>
      <c r="AV76" s="25" t="str">
        <f>IF(G76="","",+"          ["&amp;TRIM(G76)&amp;"] ["&amp;TRIM(I76)&amp;"]"&amp;IF(H76="","","("&amp;H76&amp;")")&amp;" "&amp;TRIM(J76)&amp;IF(G77="","",","))</f>
        <v/>
      </c>
      <c r="AW76" s="25"/>
      <c r="AY76" s="102" t="str">
        <f t="shared" si="9"/>
        <v/>
      </c>
    </row>
    <row r="77" spans="2:51" ht="12.75">
      <c r="B77" s="18" t="str">
        <f t="shared" si="11"/>
        <v/>
      </c>
      <c r="C77" s="4"/>
      <c r="D77" s="4"/>
      <c r="E77" s="4"/>
      <c r="G77" s="4" t="str">
        <f t="shared" si="16"/>
        <v/>
      </c>
      <c r="H77" s="97" t="str">
        <f t="shared" si="13"/>
        <v/>
      </c>
      <c r="I77" s="4" t="str">
        <f t="shared" si="17"/>
        <v/>
      </c>
      <c r="J77" s="4" t="str">
        <f t="shared" si="18"/>
        <v/>
      </c>
      <c r="K77" s="4"/>
      <c r="L77" s="4"/>
      <c r="M77" s="68"/>
      <c r="N77" s="70"/>
      <c r="O77" s="24"/>
      <c r="P77" s="24"/>
      <c r="Q77" s="98" t="str">
        <f t="shared" si="19"/>
        <v/>
      </c>
      <c r="R77" s="124"/>
      <c r="S77" s="114" t="str">
        <f t="shared" si="10"/>
        <v/>
      </c>
      <c r="T77" s="121"/>
      <c r="U77" s="119"/>
      <c r="V77" s="400"/>
      <c r="W77" s="115"/>
      <c r="X77" s="115"/>
      <c r="Y77" s="121"/>
      <c r="Z77" s="114" t="str">
        <f t="shared" si="21"/>
        <v/>
      </c>
      <c r="AA77" s="114" t="str">
        <f t="shared" si="12"/>
        <v/>
      </c>
      <c r="AB77" s="182"/>
      <c r="AC77" s="255"/>
      <c r="AD77" s="255"/>
      <c r="AE77" s="255"/>
      <c r="AF77" s="255"/>
      <c r="AG77" s="255"/>
      <c r="AH77" s="255"/>
      <c r="AI77" s="255"/>
      <c r="AJ77" s="255"/>
      <c r="AK77" s="255"/>
      <c r="AL77" s="255"/>
      <c r="AM77" s="255"/>
      <c r="AN77" s="255"/>
      <c r="AO77" s="255"/>
      <c r="AP77" s="112"/>
      <c r="AQ77" s="112"/>
      <c r="AR77" s="112" t="str">
        <f t="shared" si="15"/>
        <v/>
      </c>
      <c r="AS77" s="112" t="str">
        <f t="shared" si="15"/>
        <v/>
      </c>
      <c r="AT77" s="4" t="str">
        <f t="shared" si="7"/>
        <v/>
      </c>
      <c r="AV77" s="25" t="str">
        <f>IF(G77="","",+"          ["&amp;TRIM(G77)&amp;"] ["&amp;TRIM(I77)&amp;"]"&amp;IF(H77="","","("&amp;H77&amp;")")&amp;" "&amp;TRIM(J77)&amp;IF(G78="","",","))</f>
        <v/>
      </c>
      <c r="AW77" s="25"/>
      <c r="AY77" s="102" t="str">
        <f t="shared" si="9"/>
        <v/>
      </c>
    </row>
    <row r="78" spans="2:51" ht="12.75">
      <c r="B78" s="18" t="str">
        <f t="shared" si="11"/>
        <v/>
      </c>
      <c r="C78" s="4"/>
      <c r="D78" s="4"/>
      <c r="E78" s="4"/>
      <c r="G78" s="4" t="str">
        <f t="shared" si="16"/>
        <v/>
      </c>
      <c r="H78" s="97" t="str">
        <f t="shared" si="13"/>
        <v/>
      </c>
      <c r="I78" s="4" t="str">
        <f t="shared" si="17"/>
        <v/>
      </c>
      <c r="J78" s="4" t="str">
        <f t="shared" si="18"/>
        <v/>
      </c>
      <c r="K78" s="4"/>
      <c r="L78" s="4"/>
      <c r="M78" s="68"/>
      <c r="N78" s="70"/>
      <c r="O78" s="24"/>
      <c r="P78" s="24"/>
      <c r="Q78" s="98" t="str">
        <f t="shared" si="19"/>
        <v/>
      </c>
      <c r="R78" s="124"/>
      <c r="S78" s="114" t="str">
        <f t="shared" si="10"/>
        <v/>
      </c>
      <c r="T78" s="121"/>
      <c r="U78" s="119"/>
      <c r="V78" s="400"/>
      <c r="W78" s="115"/>
      <c r="X78" s="115"/>
      <c r="Y78" s="121"/>
      <c r="Z78" s="114" t="str">
        <f t="shared" si="21"/>
        <v/>
      </c>
      <c r="AA78" s="114" t="str">
        <f t="shared" si="12"/>
        <v/>
      </c>
      <c r="AB78" s="182"/>
      <c r="AC78" s="255"/>
      <c r="AD78" s="255"/>
      <c r="AE78" s="255"/>
      <c r="AF78" s="255"/>
      <c r="AG78" s="255"/>
      <c r="AH78" s="255"/>
      <c r="AI78" s="255"/>
      <c r="AJ78" s="255"/>
      <c r="AK78" s="255"/>
      <c r="AL78" s="255"/>
      <c r="AM78" s="255"/>
      <c r="AN78" s="255"/>
      <c r="AO78" s="255"/>
      <c r="AP78" s="112"/>
      <c r="AQ78" s="112"/>
      <c r="AR78" s="112" t="str">
        <f t="shared" si="15"/>
        <v/>
      </c>
      <c r="AS78" s="112" t="str">
        <f t="shared" si="15"/>
        <v/>
      </c>
      <c r="AT78" s="4" t="str">
        <f t="shared" si="7"/>
        <v/>
      </c>
      <c r="AV78" s="25" t="str">
        <f>IF(G78="","",+"          ["&amp;TRIM(G78)&amp;"] ["&amp;TRIM(I78)&amp;"]"&amp;IF(H78="","","("&amp;H78&amp;")")&amp;" "&amp;TRIM(J78)&amp;IF(G93="","",","))</f>
        <v/>
      </c>
      <c r="AW78" s="25"/>
      <c r="AY78" s="102" t="str">
        <f t="shared" si="9"/>
        <v/>
      </c>
    </row>
    <row r="79" spans="2:51" ht="12.75">
      <c r="B79" s="18" t="str">
        <f t="shared" si="11"/>
        <v/>
      </c>
      <c r="C79" s="4"/>
      <c r="D79" s="4"/>
      <c r="E79" s="4"/>
      <c r="G79" s="4" t="str">
        <f t="shared" si="16"/>
        <v/>
      </c>
      <c r="H79" s="97" t="str">
        <f t="shared" si="13"/>
        <v/>
      </c>
      <c r="I79" s="4" t="str">
        <f t="shared" si="17"/>
        <v/>
      </c>
      <c r="J79" s="4" t="str">
        <f t="shared" si="18"/>
        <v/>
      </c>
      <c r="K79" s="4"/>
      <c r="L79" s="4"/>
      <c r="M79" s="68"/>
      <c r="N79" s="70"/>
      <c r="O79" s="24"/>
      <c r="P79" s="24"/>
      <c r="Q79" s="98" t="str">
        <f t="shared" si="19"/>
        <v/>
      </c>
      <c r="R79" s="124"/>
      <c r="S79" s="114" t="str">
        <f t="shared" si="10"/>
        <v/>
      </c>
      <c r="T79" s="121"/>
      <c r="U79" s="119"/>
      <c r="V79" s="400"/>
      <c r="W79" s="115"/>
      <c r="X79" s="115"/>
      <c r="Y79" s="121"/>
      <c r="Z79" s="114" t="str">
        <f t="shared" si="21"/>
        <v/>
      </c>
      <c r="AA79" s="114" t="str">
        <f t="shared" si="12"/>
        <v/>
      </c>
      <c r="AB79" s="182"/>
      <c r="AC79" s="255"/>
      <c r="AD79" s="255"/>
      <c r="AE79" s="255"/>
      <c r="AF79" s="255"/>
      <c r="AG79" s="255"/>
      <c r="AH79" s="255"/>
      <c r="AI79" s="255"/>
      <c r="AJ79" s="255"/>
      <c r="AK79" s="255"/>
      <c r="AL79" s="255"/>
      <c r="AM79" s="255"/>
      <c r="AN79" s="255"/>
      <c r="AO79" s="255"/>
      <c r="AP79" s="112"/>
      <c r="AQ79" s="112"/>
      <c r="AR79" s="112" t="str">
        <f t="shared" si="15"/>
        <v/>
      </c>
      <c r="AS79" s="112" t="str">
        <f t="shared" si="15"/>
        <v/>
      </c>
      <c r="AT79" s="4" t="str">
        <f t="shared" si="7"/>
        <v/>
      </c>
      <c r="AV79" s="25" t="str">
        <f>IF(G79="","",+"          ["&amp;TRIM(G79)&amp;"] ["&amp;TRIM(I79)&amp;"]"&amp;IF(H79="","","("&amp;H79&amp;")")&amp;" "&amp;TRIM(J79)&amp;IF(G80="","",","))</f>
        <v/>
      </c>
      <c r="AW79" s="25"/>
      <c r="AY79" s="102" t="str">
        <f t="shared" si="9"/>
        <v/>
      </c>
    </row>
    <row r="80" spans="2:51" ht="12.75">
      <c r="B80" s="18" t="str">
        <f t="shared" si="11"/>
        <v/>
      </c>
      <c r="C80" s="4"/>
      <c r="D80" s="4"/>
      <c r="E80" s="4"/>
      <c r="G80" s="4" t="str">
        <f t="shared" si="16"/>
        <v/>
      </c>
      <c r="H80" s="97" t="str">
        <f t="shared" si="13"/>
        <v/>
      </c>
      <c r="I80" s="4" t="str">
        <f t="shared" si="17"/>
        <v/>
      </c>
      <c r="J80" s="4" t="str">
        <f t="shared" si="18"/>
        <v/>
      </c>
      <c r="K80" s="4"/>
      <c r="L80" s="4"/>
      <c r="M80" s="68"/>
      <c r="N80" s="70"/>
      <c r="O80" s="24"/>
      <c r="P80" s="24"/>
      <c r="Q80" s="98" t="str">
        <f t="shared" si="19"/>
        <v/>
      </c>
      <c r="R80" s="124"/>
      <c r="S80" s="114" t="str">
        <f t="shared" si="10"/>
        <v/>
      </c>
      <c r="T80" s="121"/>
      <c r="U80" s="119"/>
      <c r="V80" s="400"/>
      <c r="W80" s="115"/>
      <c r="X80" s="115"/>
      <c r="Y80" s="121"/>
      <c r="Z80" s="114" t="str">
        <f t="shared" si="21"/>
        <v/>
      </c>
      <c r="AA80" s="114" t="str">
        <f t="shared" si="12"/>
        <v/>
      </c>
      <c r="AB80" s="182"/>
      <c r="AC80" s="255"/>
      <c r="AD80" s="255"/>
      <c r="AE80" s="255"/>
      <c r="AF80" s="255"/>
      <c r="AG80" s="255"/>
      <c r="AH80" s="255"/>
      <c r="AI80" s="255"/>
      <c r="AJ80" s="255"/>
      <c r="AK80" s="255"/>
      <c r="AL80" s="255"/>
      <c r="AM80" s="255"/>
      <c r="AN80" s="255"/>
      <c r="AO80" s="255"/>
      <c r="AP80" s="112"/>
      <c r="AQ80" s="112"/>
      <c r="AR80" s="112" t="str">
        <f t="shared" ref="AR80:AS115" si="22">IF(O80=0,"",ROW())</f>
        <v/>
      </c>
      <c r="AS80" s="112" t="str">
        <f t="shared" si="22"/>
        <v/>
      </c>
      <c r="AT80" s="4" t="str">
        <f t="shared" ref="AT80:AT116" si="23">IF(C80="","",C80&amp;IF(B81="","",","))</f>
        <v/>
      </c>
      <c r="AV80" s="25" t="str">
        <f>IF(G80="","",+"          ["&amp;TRIM(G80)&amp;"] ["&amp;TRIM(I80)&amp;"]"&amp;IF(H80="","","("&amp;H80&amp;")")&amp;" "&amp;TRIM(J80)&amp;IF(G83="","",","))</f>
        <v/>
      </c>
      <c r="AW80" s="25"/>
      <c r="AY80" s="102"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97" t="str">
        <f t="shared" si="13"/>
        <v/>
      </c>
      <c r="I81" s="4" t="str">
        <f t="shared" si="17"/>
        <v/>
      </c>
      <c r="J81" s="4" t="str">
        <f t="shared" si="18"/>
        <v/>
      </c>
      <c r="K81" s="4"/>
      <c r="L81" s="4"/>
      <c r="M81" s="68"/>
      <c r="N81" s="70"/>
      <c r="O81" s="24"/>
      <c r="P81" s="24"/>
      <c r="Q81" s="98" t="str">
        <f t="shared" si="19"/>
        <v/>
      </c>
      <c r="R81" s="124"/>
      <c r="S81" s="114" t="str">
        <f t="shared" ref="S81:S115" si="25">IF(K81=0,"",K81)</f>
        <v/>
      </c>
      <c r="T81" s="121"/>
      <c r="U81" s="119"/>
      <c r="V81" s="400"/>
      <c r="W81" s="115"/>
      <c r="X81" s="115"/>
      <c r="Y81" s="121"/>
      <c r="Z81" s="114" t="str">
        <f t="shared" si="21"/>
        <v/>
      </c>
      <c r="AA81" s="114" t="str">
        <f t="shared" si="12"/>
        <v/>
      </c>
      <c r="AB81" s="182"/>
      <c r="AC81" s="255"/>
      <c r="AD81" s="255"/>
      <c r="AE81" s="255"/>
      <c r="AF81" s="255"/>
      <c r="AG81" s="255"/>
      <c r="AH81" s="255"/>
      <c r="AI81" s="255"/>
      <c r="AJ81" s="255"/>
      <c r="AK81" s="255"/>
      <c r="AL81" s="255"/>
      <c r="AM81" s="255"/>
      <c r="AN81" s="255"/>
      <c r="AO81" s="255"/>
      <c r="AP81" s="112"/>
      <c r="AQ81" s="112"/>
      <c r="AR81" s="112" t="str">
        <f t="shared" si="22"/>
        <v/>
      </c>
      <c r="AS81" s="112" t="str">
        <f t="shared" si="22"/>
        <v/>
      </c>
      <c r="AT81" s="4" t="str">
        <f t="shared" si="23"/>
        <v/>
      </c>
      <c r="AV81" s="25" t="str">
        <f>IF(G81="","",+"          ["&amp;TRIM(G81)&amp;"] ["&amp;TRIM(I81)&amp;"]"&amp;IF(H81="","","("&amp;H81&amp;")")&amp;" "&amp;TRIM(J81)&amp;IF(G82="","",","))</f>
        <v/>
      </c>
      <c r="AW81" s="25"/>
      <c r="AY81" s="102" t="str">
        <f t="shared" si="24"/>
        <v/>
      </c>
    </row>
    <row r="82" spans="2:51" ht="12.75">
      <c r="B82" s="18" t="str">
        <f t="shared" ref="B82:B115" si="26">IF(C82=0,"",+B81+1)</f>
        <v/>
      </c>
      <c r="C82" s="4"/>
      <c r="D82" s="4"/>
      <c r="E82" s="4"/>
      <c r="G82" s="4" t="str">
        <f t="shared" si="16"/>
        <v/>
      </c>
      <c r="H82" s="97" t="str">
        <f t="shared" si="13"/>
        <v/>
      </c>
      <c r="I82" s="4" t="str">
        <f t="shared" si="17"/>
        <v/>
      </c>
      <c r="J82" s="4" t="str">
        <f t="shared" si="18"/>
        <v/>
      </c>
      <c r="K82" s="4"/>
      <c r="L82" s="4"/>
      <c r="M82" s="68"/>
      <c r="N82" s="70"/>
      <c r="O82" s="24"/>
      <c r="P82" s="24"/>
      <c r="Q82" s="98" t="str">
        <f t="shared" si="19"/>
        <v/>
      </c>
      <c r="R82" s="124"/>
      <c r="S82" s="114" t="str">
        <f t="shared" si="25"/>
        <v/>
      </c>
      <c r="T82" s="121"/>
      <c r="U82" s="119"/>
      <c r="V82" s="400"/>
      <c r="W82" s="115"/>
      <c r="X82" s="115"/>
      <c r="Y82" s="121"/>
      <c r="Z82" s="114" t="str">
        <f t="shared" si="21"/>
        <v/>
      </c>
      <c r="AA82" s="114" t="str">
        <f t="shared" ref="AA82:AA115" si="27">IF($C$120=B82,"asc","")</f>
        <v/>
      </c>
      <c r="AB82" s="182"/>
      <c r="AC82" s="255"/>
      <c r="AD82" s="255"/>
      <c r="AE82" s="255"/>
      <c r="AF82" s="255"/>
      <c r="AG82" s="255"/>
      <c r="AH82" s="255"/>
      <c r="AI82" s="255"/>
      <c r="AJ82" s="255"/>
      <c r="AK82" s="255"/>
      <c r="AL82" s="255"/>
      <c r="AM82" s="255"/>
      <c r="AN82" s="255"/>
      <c r="AO82" s="255"/>
      <c r="AP82" s="112"/>
      <c r="AQ82" s="112"/>
      <c r="AR82" s="112" t="str">
        <f t="shared" si="22"/>
        <v/>
      </c>
      <c r="AS82" s="112" t="str">
        <f t="shared" si="22"/>
        <v/>
      </c>
      <c r="AT82" s="4" t="str">
        <f t="shared" si="23"/>
        <v/>
      </c>
      <c r="AV82" s="25" t="str">
        <f>IF(G82="","",+"          ["&amp;TRIM(G82)&amp;"] ["&amp;TRIM(I82)&amp;"]"&amp;IF(H82="","","("&amp;H82&amp;")")&amp;" "&amp;TRIM(J82)&amp;IF(G83="","",","))</f>
        <v/>
      </c>
      <c r="AW82" s="25"/>
      <c r="AY82" s="102" t="str">
        <f t="shared" si="24"/>
        <v/>
      </c>
    </row>
    <row r="83" spans="2:51" ht="12.75">
      <c r="B83" s="18" t="str">
        <f t="shared" si="26"/>
        <v/>
      </c>
      <c r="C83" s="4"/>
      <c r="D83" s="4"/>
      <c r="E83" s="4"/>
      <c r="G83" s="4" t="str">
        <f t="shared" si="16"/>
        <v/>
      </c>
      <c r="H83" s="97" t="str">
        <f t="shared" si="13"/>
        <v/>
      </c>
      <c r="I83" s="4" t="str">
        <f t="shared" si="17"/>
        <v/>
      </c>
      <c r="J83" s="4" t="str">
        <f t="shared" si="18"/>
        <v/>
      </c>
      <c r="K83" s="4"/>
      <c r="L83" s="4"/>
      <c r="M83" s="68"/>
      <c r="N83" s="70"/>
      <c r="O83" s="24"/>
      <c r="P83" s="24"/>
      <c r="Q83" s="98" t="str">
        <f t="shared" si="19"/>
        <v/>
      </c>
      <c r="R83" s="124"/>
      <c r="S83" s="114" t="str">
        <f t="shared" si="25"/>
        <v/>
      </c>
      <c r="T83" s="121"/>
      <c r="U83" s="119"/>
      <c r="V83" s="400"/>
      <c r="W83" s="115"/>
      <c r="X83" s="115"/>
      <c r="Y83" s="121"/>
      <c r="Z83" s="114" t="str">
        <f t="shared" si="21"/>
        <v/>
      </c>
      <c r="AA83" s="114" t="str">
        <f t="shared" si="27"/>
        <v/>
      </c>
      <c r="AB83" s="182"/>
      <c r="AC83" s="255"/>
      <c r="AD83" s="255"/>
      <c r="AE83" s="255"/>
      <c r="AF83" s="255"/>
      <c r="AG83" s="255"/>
      <c r="AH83" s="255"/>
      <c r="AI83" s="255"/>
      <c r="AJ83" s="255"/>
      <c r="AK83" s="255"/>
      <c r="AL83" s="255"/>
      <c r="AM83" s="255"/>
      <c r="AN83" s="255"/>
      <c r="AO83" s="255"/>
      <c r="AP83" s="112"/>
      <c r="AQ83" s="112"/>
      <c r="AR83" s="112" t="str">
        <f t="shared" si="22"/>
        <v/>
      </c>
      <c r="AS83" s="112" t="str">
        <f t="shared" si="22"/>
        <v/>
      </c>
      <c r="AT83" s="4" t="str">
        <f t="shared" si="23"/>
        <v/>
      </c>
      <c r="AV83" s="25" t="str">
        <f>IF(G83="","",+"          ["&amp;TRIM(G83)&amp;"] ["&amp;TRIM(I83)&amp;"]"&amp;IF(H83="","","("&amp;H83&amp;")")&amp;" "&amp;TRIM(J83)&amp;IF(G93="","",","))</f>
        <v/>
      </c>
      <c r="AW83" s="25"/>
      <c r="AY83" s="102" t="str">
        <f t="shared" si="24"/>
        <v/>
      </c>
    </row>
    <row r="84" spans="2:51" ht="12.75">
      <c r="B84" s="18" t="str">
        <f t="shared" si="26"/>
        <v/>
      </c>
      <c r="C84" s="4"/>
      <c r="D84" s="4"/>
      <c r="E84" s="4"/>
      <c r="G84" s="4" t="str">
        <f t="shared" si="16"/>
        <v/>
      </c>
      <c r="H84" s="97" t="str">
        <f t="shared" si="13"/>
        <v/>
      </c>
      <c r="I84" s="4" t="str">
        <f t="shared" si="17"/>
        <v/>
      </c>
      <c r="J84" s="4" t="str">
        <f t="shared" si="18"/>
        <v/>
      </c>
      <c r="K84" s="4"/>
      <c r="L84" s="4"/>
      <c r="M84" s="68"/>
      <c r="N84" s="70"/>
      <c r="O84" s="24"/>
      <c r="P84" s="24"/>
      <c r="Q84" s="98" t="str">
        <f t="shared" si="19"/>
        <v/>
      </c>
      <c r="R84" s="124"/>
      <c r="S84" s="114" t="str">
        <f t="shared" si="25"/>
        <v/>
      </c>
      <c r="T84" s="121"/>
      <c r="U84" s="119"/>
      <c r="V84" s="400"/>
      <c r="W84" s="115"/>
      <c r="X84" s="115"/>
      <c r="Y84" s="121"/>
      <c r="Z84" s="114" t="str">
        <f t="shared" si="21"/>
        <v/>
      </c>
      <c r="AA84" s="114" t="str">
        <f t="shared" si="27"/>
        <v/>
      </c>
      <c r="AB84" s="182"/>
      <c r="AC84" s="255"/>
      <c r="AD84" s="255"/>
      <c r="AE84" s="255"/>
      <c r="AF84" s="255"/>
      <c r="AG84" s="255"/>
      <c r="AH84" s="255"/>
      <c r="AI84" s="255"/>
      <c r="AJ84" s="255"/>
      <c r="AK84" s="255"/>
      <c r="AL84" s="255"/>
      <c r="AM84" s="255"/>
      <c r="AN84" s="255"/>
      <c r="AO84" s="255"/>
      <c r="AP84" s="112"/>
      <c r="AQ84" s="112"/>
      <c r="AR84" s="112" t="str">
        <f t="shared" si="22"/>
        <v/>
      </c>
      <c r="AS84" s="112" t="str">
        <f t="shared" si="22"/>
        <v/>
      </c>
      <c r="AT84" s="4" t="str">
        <f t="shared" si="23"/>
        <v/>
      </c>
      <c r="AV84" s="25" t="str">
        <f>IF(G84="","",+"          ["&amp;TRIM(G84)&amp;"] ["&amp;TRIM(I84)&amp;"]"&amp;IF(H84="","","("&amp;H84&amp;")")&amp;" "&amp;TRIM(J84)&amp;IF(G85="","",","))</f>
        <v/>
      </c>
      <c r="AW84" s="25"/>
      <c r="AY84" s="102" t="str">
        <f t="shared" si="24"/>
        <v/>
      </c>
    </row>
    <row r="85" spans="2:51" ht="12.75">
      <c r="B85" s="18" t="str">
        <f t="shared" si="26"/>
        <v/>
      </c>
      <c r="C85" s="4"/>
      <c r="D85" s="4"/>
      <c r="E85" s="4"/>
      <c r="G85" s="4" t="str">
        <f t="shared" si="16"/>
        <v/>
      </c>
      <c r="H85" s="97" t="str">
        <f t="shared" si="13"/>
        <v/>
      </c>
      <c r="I85" s="4" t="str">
        <f t="shared" si="17"/>
        <v/>
      </c>
      <c r="J85" s="4" t="str">
        <f t="shared" si="18"/>
        <v/>
      </c>
      <c r="K85" s="4"/>
      <c r="L85" s="4"/>
      <c r="M85" s="68"/>
      <c r="N85" s="70"/>
      <c r="O85" s="24"/>
      <c r="P85" s="24"/>
      <c r="Q85" s="98" t="str">
        <f t="shared" si="19"/>
        <v/>
      </c>
      <c r="R85" s="124"/>
      <c r="S85" s="114" t="str">
        <f t="shared" si="25"/>
        <v/>
      </c>
      <c r="T85" s="121"/>
      <c r="U85" s="119"/>
      <c r="V85" s="400"/>
      <c r="W85" s="115"/>
      <c r="X85" s="115"/>
      <c r="Y85" s="121"/>
      <c r="Z85" s="114" t="str">
        <f t="shared" si="21"/>
        <v/>
      </c>
      <c r="AA85" s="114" t="str">
        <f t="shared" si="27"/>
        <v/>
      </c>
      <c r="AB85" s="182"/>
      <c r="AC85" s="255"/>
      <c r="AD85" s="255"/>
      <c r="AE85" s="255"/>
      <c r="AF85" s="255"/>
      <c r="AG85" s="255"/>
      <c r="AH85" s="255"/>
      <c r="AI85" s="255"/>
      <c r="AJ85" s="255"/>
      <c r="AK85" s="255"/>
      <c r="AL85" s="255"/>
      <c r="AM85" s="255"/>
      <c r="AN85" s="255"/>
      <c r="AO85" s="255"/>
      <c r="AP85" s="112"/>
      <c r="AQ85" s="112"/>
      <c r="AR85" s="112" t="str">
        <f t="shared" si="22"/>
        <v/>
      </c>
      <c r="AS85" s="112" t="str">
        <f t="shared" si="22"/>
        <v/>
      </c>
      <c r="AT85" s="4" t="str">
        <f t="shared" si="23"/>
        <v/>
      </c>
      <c r="AV85" s="25" t="str">
        <f>IF(G85="","",+"          ["&amp;TRIM(G85)&amp;"] ["&amp;TRIM(I85)&amp;"]"&amp;IF(H85="","","("&amp;H85&amp;")")&amp;" "&amp;TRIM(J85)&amp;IF(G86="","",","))</f>
        <v/>
      </c>
      <c r="AW85" s="25"/>
      <c r="AY85" s="102" t="str">
        <f t="shared" si="24"/>
        <v/>
      </c>
    </row>
    <row r="86" spans="2:51" ht="12.75">
      <c r="B86" s="18" t="str">
        <f t="shared" si="26"/>
        <v/>
      </c>
      <c r="C86" s="4"/>
      <c r="D86" s="4"/>
      <c r="E86" s="4"/>
      <c r="G86" s="4" t="str">
        <f t="shared" si="16"/>
        <v/>
      </c>
      <c r="H86" s="97" t="str">
        <f t="shared" si="13"/>
        <v/>
      </c>
      <c r="I86" s="4" t="str">
        <f t="shared" si="17"/>
        <v/>
      </c>
      <c r="J86" s="4" t="str">
        <f t="shared" si="18"/>
        <v/>
      </c>
      <c r="K86" s="4"/>
      <c r="L86" s="4"/>
      <c r="M86" s="68"/>
      <c r="N86" s="70"/>
      <c r="O86" s="24"/>
      <c r="P86" s="24"/>
      <c r="Q86" s="98" t="str">
        <f t="shared" si="19"/>
        <v/>
      </c>
      <c r="R86" s="124"/>
      <c r="S86" s="114" t="str">
        <f t="shared" si="25"/>
        <v/>
      </c>
      <c r="T86" s="121"/>
      <c r="U86" s="119"/>
      <c r="V86" s="400"/>
      <c r="W86" s="115"/>
      <c r="X86" s="115"/>
      <c r="Y86" s="121"/>
      <c r="Z86" s="114" t="str">
        <f t="shared" si="21"/>
        <v/>
      </c>
      <c r="AA86" s="114" t="str">
        <f t="shared" si="27"/>
        <v/>
      </c>
      <c r="AB86" s="182"/>
      <c r="AC86" s="255"/>
      <c r="AD86" s="255"/>
      <c r="AE86" s="255"/>
      <c r="AF86" s="255"/>
      <c r="AG86" s="255"/>
      <c r="AH86" s="255"/>
      <c r="AI86" s="255"/>
      <c r="AJ86" s="255"/>
      <c r="AK86" s="255"/>
      <c r="AL86" s="255"/>
      <c r="AM86" s="255"/>
      <c r="AN86" s="255"/>
      <c r="AO86" s="255"/>
      <c r="AP86" s="112"/>
      <c r="AQ86" s="112"/>
      <c r="AR86" s="112" t="str">
        <f t="shared" si="22"/>
        <v/>
      </c>
      <c r="AS86" s="112" t="str">
        <f t="shared" si="22"/>
        <v/>
      </c>
      <c r="AT86" s="4" t="str">
        <f t="shared" si="23"/>
        <v/>
      </c>
      <c r="AV86" s="25" t="str">
        <f>IF(G86="","",+"          ["&amp;TRIM(G86)&amp;"] ["&amp;TRIM(I86)&amp;"]"&amp;IF(H86="","","("&amp;H86&amp;")")&amp;" "&amp;TRIM(J86)&amp;IF(G87="","",","))</f>
        <v/>
      </c>
      <c r="AW86" s="25"/>
      <c r="AY86" s="102" t="str">
        <f t="shared" si="24"/>
        <v/>
      </c>
    </row>
    <row r="87" spans="2:51" ht="12.75">
      <c r="B87" s="18" t="str">
        <f t="shared" si="26"/>
        <v/>
      </c>
      <c r="C87" s="4"/>
      <c r="D87" s="4"/>
      <c r="E87" s="4"/>
      <c r="G87" s="4" t="str">
        <f t="shared" si="16"/>
        <v/>
      </c>
      <c r="H87" s="97" t="str">
        <f t="shared" ref="H87:H115" si="28">IF(IFERROR(FIND("varchar",E87),0)&gt;0,IF(D87&gt;8000,"max",D87),"")</f>
        <v/>
      </c>
      <c r="I87" s="4" t="str">
        <f t="shared" si="17"/>
        <v/>
      </c>
      <c r="J87" s="4" t="str">
        <f t="shared" si="18"/>
        <v/>
      </c>
      <c r="K87" s="4"/>
      <c r="L87" s="4"/>
      <c r="M87" s="68"/>
      <c r="N87" s="70"/>
      <c r="O87" s="24"/>
      <c r="P87" s="24"/>
      <c r="Q87" s="98" t="str">
        <f t="shared" si="19"/>
        <v/>
      </c>
      <c r="R87" s="124"/>
      <c r="S87" s="114" t="str">
        <f t="shared" si="25"/>
        <v/>
      </c>
      <c r="T87" s="121"/>
      <c r="U87" s="119"/>
      <c r="V87" s="400"/>
      <c r="W87" s="115"/>
      <c r="X87" s="115"/>
      <c r="Y87" s="121"/>
      <c r="Z87" s="114" t="str">
        <f t="shared" si="21"/>
        <v/>
      </c>
      <c r="AA87" s="114" t="str">
        <f t="shared" si="27"/>
        <v/>
      </c>
      <c r="AB87" s="182"/>
      <c r="AC87" s="255"/>
      <c r="AD87" s="255"/>
      <c r="AE87" s="255"/>
      <c r="AF87" s="255"/>
      <c r="AG87" s="255"/>
      <c r="AH87" s="255"/>
      <c r="AI87" s="255"/>
      <c r="AJ87" s="255"/>
      <c r="AK87" s="255"/>
      <c r="AL87" s="255"/>
      <c r="AM87" s="255"/>
      <c r="AN87" s="255"/>
      <c r="AO87" s="255"/>
      <c r="AP87" s="112"/>
      <c r="AQ87" s="112"/>
      <c r="AR87" s="112" t="str">
        <f t="shared" si="22"/>
        <v/>
      </c>
      <c r="AS87" s="112" t="str">
        <f t="shared" si="22"/>
        <v/>
      </c>
      <c r="AT87" s="4" t="str">
        <f t="shared" si="23"/>
        <v/>
      </c>
      <c r="AV87" s="25" t="str">
        <f>IF(G87="","",+"          ["&amp;TRIM(G87)&amp;"] ["&amp;TRIM(I87)&amp;"]"&amp;IF(H87="","","("&amp;H87&amp;")")&amp;" "&amp;TRIM(J87)&amp;IF(G93="","",","))</f>
        <v/>
      </c>
      <c r="AW87" s="25"/>
      <c r="AY87" s="102" t="str">
        <f t="shared" si="24"/>
        <v/>
      </c>
    </row>
    <row r="88" spans="2:51" ht="12.75">
      <c r="B88" s="18" t="str">
        <f t="shared" si="26"/>
        <v/>
      </c>
      <c r="C88" s="4"/>
      <c r="D88" s="4"/>
      <c r="E88" s="4"/>
      <c r="G88" s="4" t="str">
        <f t="shared" si="16"/>
        <v/>
      </c>
      <c r="H88" s="97" t="str">
        <f t="shared" si="28"/>
        <v/>
      </c>
      <c r="I88" s="4" t="str">
        <f t="shared" si="17"/>
        <v/>
      </c>
      <c r="J88" s="4" t="str">
        <f t="shared" si="18"/>
        <v/>
      </c>
      <c r="K88" s="4"/>
      <c r="L88" s="4"/>
      <c r="M88" s="68"/>
      <c r="N88" s="70"/>
      <c r="O88" s="24"/>
      <c r="P88" s="24"/>
      <c r="Q88" s="98" t="str">
        <f t="shared" si="19"/>
        <v/>
      </c>
      <c r="R88" s="124"/>
      <c r="S88" s="114" t="str">
        <f t="shared" si="25"/>
        <v/>
      </c>
      <c r="T88" s="121"/>
      <c r="U88" s="119"/>
      <c r="V88" s="400"/>
      <c r="W88" s="115"/>
      <c r="X88" s="115"/>
      <c r="Y88" s="121"/>
      <c r="Z88" s="114" t="str">
        <f t="shared" si="21"/>
        <v/>
      </c>
      <c r="AA88" s="114" t="str">
        <f t="shared" si="27"/>
        <v/>
      </c>
      <c r="AB88" s="182"/>
      <c r="AC88" s="255"/>
      <c r="AD88" s="255"/>
      <c r="AE88" s="255"/>
      <c r="AF88" s="255"/>
      <c r="AG88" s="255"/>
      <c r="AH88" s="255"/>
      <c r="AI88" s="255"/>
      <c r="AJ88" s="255"/>
      <c r="AK88" s="255"/>
      <c r="AL88" s="255"/>
      <c r="AM88" s="255"/>
      <c r="AN88" s="255"/>
      <c r="AO88" s="255"/>
      <c r="AP88" s="112"/>
      <c r="AQ88" s="112"/>
      <c r="AR88" s="112" t="str">
        <f t="shared" si="22"/>
        <v/>
      </c>
      <c r="AS88" s="112" t="str">
        <f t="shared" si="22"/>
        <v/>
      </c>
      <c r="AT88" s="4" t="str">
        <f t="shared" si="23"/>
        <v/>
      </c>
      <c r="AV88" s="25" t="str">
        <f>IF(G88="","",+"          ["&amp;TRIM(G88)&amp;"] ["&amp;TRIM(I88)&amp;"]"&amp;IF(H88="","","("&amp;H88&amp;")")&amp;" "&amp;TRIM(J88)&amp;IF(G89="","",","))</f>
        <v/>
      </c>
      <c r="AW88" s="25"/>
      <c r="AY88" s="102" t="str">
        <f t="shared" si="24"/>
        <v/>
      </c>
    </row>
    <row r="89" spans="2:51" ht="12.75">
      <c r="B89" s="18" t="str">
        <f t="shared" si="26"/>
        <v/>
      </c>
      <c r="C89" s="4"/>
      <c r="D89" s="4"/>
      <c r="E89" s="4"/>
      <c r="G89" s="4" t="str">
        <f t="shared" si="16"/>
        <v/>
      </c>
      <c r="H89" s="97" t="str">
        <f t="shared" si="28"/>
        <v/>
      </c>
      <c r="I89" s="4" t="str">
        <f t="shared" si="17"/>
        <v/>
      </c>
      <c r="J89" s="4" t="str">
        <f t="shared" si="18"/>
        <v/>
      </c>
      <c r="K89" s="4"/>
      <c r="L89" s="4"/>
      <c r="M89" s="68"/>
      <c r="N89" s="70"/>
      <c r="O89" s="24"/>
      <c r="P89" s="24"/>
      <c r="Q89" s="98" t="str">
        <f t="shared" si="19"/>
        <v/>
      </c>
      <c r="R89" s="124"/>
      <c r="S89" s="114" t="str">
        <f t="shared" si="25"/>
        <v/>
      </c>
      <c r="T89" s="121"/>
      <c r="U89" s="119"/>
      <c r="V89" s="400"/>
      <c r="W89" s="115"/>
      <c r="X89" s="115"/>
      <c r="Y89" s="121"/>
      <c r="Z89" s="114" t="str">
        <f t="shared" si="21"/>
        <v/>
      </c>
      <c r="AA89" s="114" t="str">
        <f t="shared" si="27"/>
        <v/>
      </c>
      <c r="AB89" s="182"/>
      <c r="AC89" s="255"/>
      <c r="AD89" s="255"/>
      <c r="AE89" s="255"/>
      <c r="AF89" s="255"/>
      <c r="AG89" s="255"/>
      <c r="AH89" s="255"/>
      <c r="AI89" s="255"/>
      <c r="AJ89" s="255"/>
      <c r="AK89" s="255"/>
      <c r="AL89" s="255"/>
      <c r="AM89" s="255"/>
      <c r="AN89" s="255"/>
      <c r="AO89" s="255"/>
      <c r="AP89" s="112"/>
      <c r="AQ89" s="112"/>
      <c r="AR89" s="112" t="str">
        <f t="shared" si="22"/>
        <v/>
      </c>
      <c r="AS89" s="112" t="str">
        <f t="shared" si="22"/>
        <v/>
      </c>
      <c r="AT89" s="4" t="str">
        <f t="shared" si="23"/>
        <v/>
      </c>
      <c r="AV89" s="25" t="str">
        <f>IF(G89="","",+"          ["&amp;TRIM(G89)&amp;"] ["&amp;TRIM(I89)&amp;"]"&amp;IF(H89="","","("&amp;H89&amp;")")&amp;" "&amp;TRIM(J89)&amp;IF(G92="","",","))</f>
        <v/>
      </c>
      <c r="AW89" s="25"/>
      <c r="AY89" s="102" t="str">
        <f t="shared" si="24"/>
        <v/>
      </c>
    </row>
    <row r="90" spans="2:51" ht="12.75">
      <c r="B90" s="18" t="str">
        <f t="shared" si="26"/>
        <v/>
      </c>
      <c r="C90" s="4"/>
      <c r="D90" s="4"/>
      <c r="E90" s="4"/>
      <c r="G90" s="4" t="str">
        <f t="shared" si="16"/>
        <v/>
      </c>
      <c r="H90" s="97" t="str">
        <f t="shared" si="28"/>
        <v/>
      </c>
      <c r="I90" s="4" t="str">
        <f t="shared" si="17"/>
        <v/>
      </c>
      <c r="J90" s="4" t="str">
        <f t="shared" si="18"/>
        <v/>
      </c>
      <c r="K90" s="4"/>
      <c r="L90" s="4"/>
      <c r="M90" s="68"/>
      <c r="N90" s="70"/>
      <c r="O90" s="24"/>
      <c r="P90" s="24"/>
      <c r="Q90" s="98" t="str">
        <f t="shared" si="19"/>
        <v/>
      </c>
      <c r="R90" s="124"/>
      <c r="S90" s="114" t="str">
        <f t="shared" si="25"/>
        <v/>
      </c>
      <c r="T90" s="121"/>
      <c r="U90" s="119"/>
      <c r="V90" s="400"/>
      <c r="W90" s="115"/>
      <c r="X90" s="115"/>
      <c r="Y90" s="121"/>
      <c r="Z90" s="114" t="str">
        <f t="shared" si="21"/>
        <v/>
      </c>
      <c r="AA90" s="114" t="str">
        <f t="shared" si="27"/>
        <v/>
      </c>
      <c r="AB90" s="182"/>
      <c r="AC90" s="255"/>
      <c r="AD90" s="255"/>
      <c r="AE90" s="255"/>
      <c r="AF90" s="255"/>
      <c r="AG90" s="255"/>
      <c r="AH90" s="255"/>
      <c r="AI90" s="255"/>
      <c r="AJ90" s="255"/>
      <c r="AK90" s="255"/>
      <c r="AL90" s="255"/>
      <c r="AM90" s="255"/>
      <c r="AN90" s="255"/>
      <c r="AO90" s="255"/>
      <c r="AP90" s="112"/>
      <c r="AQ90" s="112"/>
      <c r="AR90" s="112" t="str">
        <f t="shared" si="22"/>
        <v/>
      </c>
      <c r="AS90" s="112" t="str">
        <f t="shared" si="22"/>
        <v/>
      </c>
      <c r="AT90" s="4" t="str">
        <f t="shared" si="23"/>
        <v/>
      </c>
      <c r="AV90" s="25" t="str">
        <f t="shared" ref="AV90:AV95" si="29">IF(G90="","",+"          ["&amp;TRIM(G90)&amp;"] ["&amp;TRIM(I90)&amp;"]"&amp;IF(H90="","","("&amp;H90&amp;")")&amp;" "&amp;TRIM(J90)&amp;IF(G91="","",","))</f>
        <v/>
      </c>
      <c r="AW90" s="25"/>
      <c r="AY90" s="102" t="str">
        <f t="shared" si="24"/>
        <v/>
      </c>
    </row>
    <row r="91" spans="2:51" ht="12.75">
      <c r="B91" s="18" t="str">
        <f t="shared" si="26"/>
        <v/>
      </c>
      <c r="C91" s="4"/>
      <c r="D91" s="4"/>
      <c r="E91" s="4"/>
      <c r="G91" s="4" t="str">
        <f t="shared" si="16"/>
        <v/>
      </c>
      <c r="H91" s="97" t="str">
        <f t="shared" si="28"/>
        <v/>
      </c>
      <c r="I91" s="4" t="str">
        <f t="shared" si="17"/>
        <v/>
      </c>
      <c r="J91" s="4" t="str">
        <f t="shared" si="18"/>
        <v/>
      </c>
      <c r="K91" s="4"/>
      <c r="L91" s="4"/>
      <c r="M91" s="68"/>
      <c r="N91" s="70"/>
      <c r="O91" s="24"/>
      <c r="P91" s="24"/>
      <c r="Q91" s="98" t="str">
        <f t="shared" si="19"/>
        <v/>
      </c>
      <c r="R91" s="124"/>
      <c r="S91" s="114" t="str">
        <f t="shared" si="25"/>
        <v/>
      </c>
      <c r="T91" s="121"/>
      <c r="U91" s="119"/>
      <c r="V91" s="400"/>
      <c r="W91" s="115"/>
      <c r="X91" s="115"/>
      <c r="Y91" s="121"/>
      <c r="Z91" s="114" t="str">
        <f t="shared" si="21"/>
        <v/>
      </c>
      <c r="AA91" s="114" t="str">
        <f t="shared" si="27"/>
        <v/>
      </c>
      <c r="AB91" s="182"/>
      <c r="AC91" s="255"/>
      <c r="AD91" s="255"/>
      <c r="AE91" s="255"/>
      <c r="AF91" s="255"/>
      <c r="AG91" s="255"/>
      <c r="AH91" s="255"/>
      <c r="AI91" s="255"/>
      <c r="AJ91" s="255"/>
      <c r="AK91" s="255"/>
      <c r="AL91" s="255"/>
      <c r="AM91" s="255"/>
      <c r="AN91" s="255"/>
      <c r="AO91" s="255"/>
      <c r="AP91" s="112"/>
      <c r="AQ91" s="112"/>
      <c r="AR91" s="112" t="str">
        <f t="shared" si="22"/>
        <v/>
      </c>
      <c r="AS91" s="112" t="str">
        <f t="shared" si="22"/>
        <v/>
      </c>
      <c r="AT91" s="4" t="str">
        <f t="shared" si="23"/>
        <v/>
      </c>
      <c r="AV91" s="25" t="str">
        <f t="shared" si="29"/>
        <v/>
      </c>
      <c r="AW91" s="25"/>
      <c r="AY91" s="102" t="str">
        <f t="shared" si="24"/>
        <v/>
      </c>
    </row>
    <row r="92" spans="2:51" ht="12.75">
      <c r="B92" s="18" t="str">
        <f t="shared" si="26"/>
        <v/>
      </c>
      <c r="C92" s="4"/>
      <c r="D92" s="4"/>
      <c r="E92" s="4"/>
      <c r="G92" s="4" t="str">
        <f t="shared" si="16"/>
        <v/>
      </c>
      <c r="H92" s="97" t="str">
        <f t="shared" si="28"/>
        <v/>
      </c>
      <c r="I92" s="4" t="str">
        <f t="shared" si="17"/>
        <v/>
      </c>
      <c r="J92" s="4" t="str">
        <f t="shared" si="18"/>
        <v/>
      </c>
      <c r="K92" s="4"/>
      <c r="L92" s="4"/>
      <c r="M92" s="68"/>
      <c r="N92" s="70"/>
      <c r="O92" s="24"/>
      <c r="P92" s="24"/>
      <c r="Q92" s="98" t="str">
        <f t="shared" si="19"/>
        <v/>
      </c>
      <c r="R92" s="124"/>
      <c r="S92" s="114" t="str">
        <f t="shared" si="25"/>
        <v/>
      </c>
      <c r="T92" s="121"/>
      <c r="U92" s="119"/>
      <c r="V92" s="400"/>
      <c r="W92" s="115"/>
      <c r="X92" s="115"/>
      <c r="Y92" s="121"/>
      <c r="Z92" s="114" t="str">
        <f t="shared" si="21"/>
        <v/>
      </c>
      <c r="AA92" s="114" t="str">
        <f t="shared" si="27"/>
        <v/>
      </c>
      <c r="AB92" s="182"/>
      <c r="AC92" s="255"/>
      <c r="AD92" s="255"/>
      <c r="AE92" s="255"/>
      <c r="AF92" s="255"/>
      <c r="AG92" s="255"/>
      <c r="AH92" s="255"/>
      <c r="AI92" s="255"/>
      <c r="AJ92" s="255"/>
      <c r="AK92" s="255"/>
      <c r="AL92" s="255"/>
      <c r="AM92" s="255"/>
      <c r="AN92" s="255"/>
      <c r="AO92" s="255"/>
      <c r="AP92" s="112"/>
      <c r="AQ92" s="112"/>
      <c r="AR92" s="112" t="str">
        <f t="shared" si="22"/>
        <v/>
      </c>
      <c r="AS92" s="112" t="str">
        <f t="shared" si="22"/>
        <v/>
      </c>
      <c r="AT92" s="4" t="str">
        <f t="shared" si="23"/>
        <v/>
      </c>
      <c r="AV92" s="25" t="str">
        <f t="shared" si="29"/>
        <v/>
      </c>
      <c r="AW92" s="25"/>
      <c r="AY92" s="102" t="str">
        <f t="shared" si="24"/>
        <v/>
      </c>
    </row>
    <row r="93" spans="2:51" ht="12.75">
      <c r="B93" s="18" t="str">
        <f t="shared" si="26"/>
        <v/>
      </c>
      <c r="C93" s="4"/>
      <c r="D93" s="4"/>
      <c r="E93" s="4"/>
      <c r="G93" s="4" t="str">
        <f t="shared" si="16"/>
        <v/>
      </c>
      <c r="H93" s="97" t="str">
        <f t="shared" si="28"/>
        <v/>
      </c>
      <c r="I93" s="4" t="str">
        <f t="shared" si="17"/>
        <v/>
      </c>
      <c r="J93" s="4" t="str">
        <f t="shared" si="18"/>
        <v/>
      </c>
      <c r="K93" s="4"/>
      <c r="L93" s="4"/>
      <c r="M93" s="68"/>
      <c r="N93" s="70"/>
      <c r="O93" s="24"/>
      <c r="P93" s="24"/>
      <c r="Q93" s="98" t="str">
        <f t="shared" si="19"/>
        <v/>
      </c>
      <c r="R93" s="124"/>
      <c r="S93" s="114" t="str">
        <f t="shared" si="25"/>
        <v/>
      </c>
      <c r="T93" s="121"/>
      <c r="U93" s="119"/>
      <c r="V93" s="400"/>
      <c r="W93" s="115"/>
      <c r="X93" s="115"/>
      <c r="Y93" s="121"/>
      <c r="Z93" s="114" t="str">
        <f t="shared" si="21"/>
        <v/>
      </c>
      <c r="AA93" s="114" t="str">
        <f t="shared" si="27"/>
        <v/>
      </c>
      <c r="AB93" s="182"/>
      <c r="AC93" s="255"/>
      <c r="AD93" s="255"/>
      <c r="AE93" s="255"/>
      <c r="AF93" s="255"/>
      <c r="AG93" s="255"/>
      <c r="AH93" s="255"/>
      <c r="AI93" s="255"/>
      <c r="AJ93" s="255"/>
      <c r="AK93" s="255"/>
      <c r="AL93" s="255"/>
      <c r="AM93" s="255"/>
      <c r="AN93" s="255"/>
      <c r="AO93" s="255"/>
      <c r="AP93" s="112"/>
      <c r="AQ93" s="112"/>
      <c r="AR93" s="112" t="str">
        <f t="shared" si="22"/>
        <v/>
      </c>
      <c r="AS93" s="112" t="str">
        <f t="shared" si="22"/>
        <v/>
      </c>
      <c r="AT93" s="4" t="str">
        <f t="shared" si="23"/>
        <v/>
      </c>
      <c r="AV93" s="25" t="str">
        <f t="shared" si="29"/>
        <v/>
      </c>
      <c r="AW93" s="25"/>
      <c r="AY93" s="102" t="str">
        <f t="shared" si="24"/>
        <v/>
      </c>
    </row>
    <row r="94" spans="2:51" ht="12.75">
      <c r="B94" s="18" t="str">
        <f t="shared" si="26"/>
        <v/>
      </c>
      <c r="C94" s="4"/>
      <c r="D94" s="4"/>
      <c r="E94" s="4"/>
      <c r="G94" s="4" t="str">
        <f>SUBSTITUTE(SUBSTITUTE(SUBSTITUTE(SUBSTITUTE(SUBSTITUTE(SUBSTITUTE(SUBSTITUTE(SUBSTITUTE(SUBSTITUTE(C94," ",""),".",""),"#","No"),"%",""),"(",""),"*",""),"-",""),"/",""),")","")</f>
        <v/>
      </c>
      <c r="H94" s="97" t="str">
        <f t="shared" si="28"/>
        <v/>
      </c>
      <c r="I94" s="4" t="str">
        <f>IF(E94=0,"",+E94)</f>
        <v/>
      </c>
      <c r="J94" s="4" t="str">
        <f>IF(C94=0,"",(IF(ISERROR(VLOOKUP(G94,$D$120:$D$127,1,FALSE)),""," NOT")&amp;" NULL"))</f>
        <v/>
      </c>
      <c r="K94" s="4"/>
      <c r="L94" s="4"/>
      <c r="M94" s="68"/>
      <c r="N94" s="70"/>
      <c r="O94" s="24"/>
      <c r="P94" s="24"/>
      <c r="Q94" s="98" t="str">
        <f>IF(M94=0,"",ROW())</f>
        <v/>
      </c>
      <c r="R94" s="124"/>
      <c r="S94" s="114" t="str">
        <f t="shared" si="25"/>
        <v/>
      </c>
      <c r="T94" s="121"/>
      <c r="U94" s="119"/>
      <c r="V94" s="400"/>
      <c r="W94" s="115"/>
      <c r="X94" s="115"/>
      <c r="Y94" s="121"/>
      <c r="Z94" s="114" t="str">
        <f t="shared" si="21"/>
        <v/>
      </c>
      <c r="AA94" s="114" t="str">
        <f t="shared" si="27"/>
        <v/>
      </c>
      <c r="AB94" s="182"/>
      <c r="AC94" s="255"/>
      <c r="AD94" s="255"/>
      <c r="AE94" s="255"/>
      <c r="AF94" s="255"/>
      <c r="AG94" s="255"/>
      <c r="AH94" s="255"/>
      <c r="AI94" s="255"/>
      <c r="AJ94" s="255"/>
      <c r="AK94" s="255"/>
      <c r="AL94" s="255"/>
      <c r="AM94" s="255"/>
      <c r="AN94" s="255"/>
      <c r="AO94" s="255"/>
      <c r="AP94" s="112"/>
      <c r="AQ94" s="112"/>
      <c r="AR94" s="112" t="str">
        <f t="shared" si="22"/>
        <v/>
      </c>
      <c r="AS94" s="112" t="str">
        <f t="shared" si="22"/>
        <v/>
      </c>
      <c r="AT94" s="4" t="str">
        <f t="shared" si="23"/>
        <v/>
      </c>
      <c r="AV94" s="25" t="str">
        <f t="shared" si="29"/>
        <v/>
      </c>
      <c r="AW94" s="25"/>
      <c r="AY94" s="102" t="str">
        <f t="shared" si="24"/>
        <v/>
      </c>
    </row>
    <row r="95" spans="2:51" ht="12.75">
      <c r="B95" s="18" t="str">
        <f t="shared" si="26"/>
        <v/>
      </c>
      <c r="C95" s="4"/>
      <c r="D95" s="4"/>
      <c r="E95" s="4"/>
      <c r="G95" s="4" t="str">
        <f>SUBSTITUTE(SUBSTITUTE(SUBSTITUTE(SUBSTITUTE(SUBSTITUTE(SUBSTITUTE(SUBSTITUTE(SUBSTITUTE(SUBSTITUTE(C95," ",""),".",""),"#","No"),"%",""),"(",""),"*",""),"-",""),"/",""),")","")</f>
        <v/>
      </c>
      <c r="H95" s="97" t="str">
        <f t="shared" si="28"/>
        <v/>
      </c>
      <c r="I95" s="4" t="str">
        <f>IF(E95=0,"",+E95)</f>
        <v/>
      </c>
      <c r="J95" s="4" t="str">
        <f>IF(C95=0,"",(IF(ISERROR(VLOOKUP(G95,$D$120:$D$127,1,FALSE)),""," NOT")&amp;" NULL"))</f>
        <v/>
      </c>
      <c r="K95" s="4"/>
      <c r="L95" s="4"/>
      <c r="M95" s="68"/>
      <c r="N95" s="70"/>
      <c r="O95" s="24"/>
      <c r="P95" s="24"/>
      <c r="Q95" s="98" t="str">
        <f>IF(M95=0,"",ROW())</f>
        <v/>
      </c>
      <c r="R95" s="124"/>
      <c r="S95" s="114" t="str">
        <f t="shared" si="25"/>
        <v/>
      </c>
      <c r="T95" s="121"/>
      <c r="U95" s="119"/>
      <c r="V95" s="400"/>
      <c r="W95" s="115"/>
      <c r="X95" s="115"/>
      <c r="Y95" s="121"/>
      <c r="Z95" s="114" t="str">
        <f t="shared" si="21"/>
        <v/>
      </c>
      <c r="AA95" s="114" t="str">
        <f t="shared" si="27"/>
        <v/>
      </c>
      <c r="AB95" s="182"/>
      <c r="AC95" s="255"/>
      <c r="AD95" s="255"/>
      <c r="AE95" s="255"/>
      <c r="AF95" s="255"/>
      <c r="AG95" s="255"/>
      <c r="AH95" s="255"/>
      <c r="AI95" s="255"/>
      <c r="AJ95" s="255"/>
      <c r="AK95" s="255"/>
      <c r="AL95" s="255"/>
      <c r="AM95" s="255"/>
      <c r="AN95" s="255"/>
      <c r="AO95" s="255"/>
      <c r="AP95" s="112"/>
      <c r="AQ95" s="112"/>
      <c r="AR95" s="112" t="str">
        <f t="shared" si="22"/>
        <v/>
      </c>
      <c r="AS95" s="112" t="str">
        <f t="shared" si="22"/>
        <v/>
      </c>
      <c r="AT95" s="4" t="str">
        <f t="shared" si="23"/>
        <v/>
      </c>
      <c r="AV95" s="25" t="str">
        <f t="shared" si="29"/>
        <v/>
      </c>
      <c r="AW95" s="25"/>
      <c r="AY95" s="102" t="str">
        <f t="shared" si="24"/>
        <v/>
      </c>
    </row>
    <row r="96" spans="2:51" ht="12.75">
      <c r="B96" s="18" t="str">
        <f t="shared" si="26"/>
        <v/>
      </c>
      <c r="C96" s="4"/>
      <c r="D96" s="4"/>
      <c r="E96" s="4"/>
      <c r="G96" s="4" t="str">
        <f>SUBSTITUTE(SUBSTITUTE(SUBSTITUTE(SUBSTITUTE(SUBSTITUTE(SUBSTITUTE(SUBSTITUTE(SUBSTITUTE(SUBSTITUTE(C96," ",""),".",""),"#","No"),"%",""),"(",""),"*",""),"-",""),"/",""),")","")</f>
        <v/>
      </c>
      <c r="H96" s="97" t="str">
        <f t="shared" si="28"/>
        <v/>
      </c>
      <c r="I96" s="4" t="str">
        <f>IF(E96=0,"",+E96)</f>
        <v/>
      </c>
      <c r="J96" s="4" t="str">
        <f>IF(C96=0,"",(IF(ISERROR(VLOOKUP(G96,$D$120:$D$127,1,FALSE)),""," NOT")&amp;" NULL"))</f>
        <v/>
      </c>
      <c r="K96" s="4"/>
      <c r="L96" s="4"/>
      <c r="M96" s="68"/>
      <c r="N96" s="70"/>
      <c r="O96" s="24"/>
      <c r="P96" s="24"/>
      <c r="Q96" s="98" t="str">
        <f>IF(M96=0,"",ROW())</f>
        <v/>
      </c>
      <c r="R96" s="124"/>
      <c r="S96" s="114" t="str">
        <f t="shared" si="25"/>
        <v/>
      </c>
      <c r="T96" s="121"/>
      <c r="U96" s="119"/>
      <c r="V96" s="400"/>
      <c r="W96" s="115"/>
      <c r="X96" s="115"/>
      <c r="Y96" s="121"/>
      <c r="Z96" s="114" t="str">
        <f t="shared" si="21"/>
        <v/>
      </c>
      <c r="AA96" s="114" t="str">
        <f t="shared" si="27"/>
        <v/>
      </c>
      <c r="AB96" s="182"/>
      <c r="AC96" s="255"/>
      <c r="AD96" s="255"/>
      <c r="AE96" s="255"/>
      <c r="AF96" s="255"/>
      <c r="AG96" s="255"/>
      <c r="AH96" s="255"/>
      <c r="AI96" s="255"/>
      <c r="AJ96" s="255"/>
      <c r="AK96" s="255"/>
      <c r="AL96" s="255"/>
      <c r="AM96" s="255"/>
      <c r="AN96" s="255"/>
      <c r="AO96" s="255"/>
      <c r="AP96" s="112"/>
      <c r="AQ96" s="112"/>
      <c r="AR96" s="112" t="str">
        <f t="shared" si="22"/>
        <v/>
      </c>
      <c r="AS96" s="112" t="str">
        <f t="shared" si="22"/>
        <v/>
      </c>
      <c r="AT96" s="4" t="str">
        <f t="shared" si="23"/>
        <v/>
      </c>
      <c r="AV96" s="25" t="str">
        <f>IF(G96="","",+"          ["&amp;TRIM(G96)&amp;"] ["&amp;TRIM(I96)&amp;"]"&amp;IF(H96="","","("&amp;H96&amp;")")&amp;" "&amp;TRIM(J96)&amp;IF(G108="","",","))</f>
        <v/>
      </c>
      <c r="AW96" s="25"/>
      <c r="AY96" s="102" t="str">
        <f t="shared" si="24"/>
        <v/>
      </c>
    </row>
    <row r="97" spans="2:51" ht="12.75">
      <c r="B97" s="18" t="str">
        <f t="shared" si="26"/>
        <v/>
      </c>
      <c r="C97" s="4"/>
      <c r="D97" s="4"/>
      <c r="E97" s="4"/>
      <c r="G97" s="4" t="str">
        <f t="shared" ref="G97:G115" si="30">SUBSTITUTE(SUBSTITUTE(SUBSTITUTE(SUBSTITUTE(SUBSTITUTE(SUBSTITUTE(SUBSTITUTE(SUBSTITUTE(SUBSTITUTE(C97," ",""),".",""),"#","No"),"%",""),"(",""),"*",""),"-",""),"/",""),")","")</f>
        <v/>
      </c>
      <c r="H97" s="97" t="str">
        <f t="shared" si="28"/>
        <v/>
      </c>
      <c r="I97" s="4" t="str">
        <f t="shared" ref="I97:I115" si="31">IF(E97=0,"",+E97)</f>
        <v/>
      </c>
      <c r="J97" s="4" t="str">
        <f t="shared" ref="J97:J115" si="32">IF(C97=0,"",(IF(ISERROR(VLOOKUP(G97,$D$120:$D$127,1,FALSE)),""," NOT")&amp;" NULL"))</f>
        <v/>
      </c>
      <c r="K97" s="4"/>
      <c r="L97" s="4"/>
      <c r="M97" s="68"/>
      <c r="N97" s="70"/>
      <c r="O97" s="24"/>
      <c r="P97" s="24"/>
      <c r="Q97" s="98" t="str">
        <f t="shared" ref="Q97:Q115" si="33">IF(M97=0,"",ROW())</f>
        <v/>
      </c>
      <c r="R97" s="124"/>
      <c r="S97" s="114" t="str">
        <f t="shared" si="25"/>
        <v/>
      </c>
      <c r="T97" s="121"/>
      <c r="U97" s="119"/>
      <c r="V97" s="400"/>
      <c r="W97" s="115"/>
      <c r="X97" s="115"/>
      <c r="Y97" s="121"/>
      <c r="Z97" s="114" t="str">
        <f t="shared" si="21"/>
        <v/>
      </c>
      <c r="AA97" s="114" t="str">
        <f t="shared" si="27"/>
        <v/>
      </c>
      <c r="AB97" s="182"/>
      <c r="AC97" s="255"/>
      <c r="AD97" s="255"/>
      <c r="AE97" s="255"/>
      <c r="AF97" s="255"/>
      <c r="AG97" s="255"/>
      <c r="AH97" s="255"/>
      <c r="AI97" s="255"/>
      <c r="AJ97" s="255"/>
      <c r="AK97" s="255"/>
      <c r="AL97" s="255"/>
      <c r="AM97" s="255"/>
      <c r="AN97" s="255"/>
      <c r="AO97" s="255"/>
      <c r="AP97" s="112"/>
      <c r="AQ97" s="112"/>
      <c r="AR97" s="112" t="str">
        <f t="shared" si="22"/>
        <v/>
      </c>
      <c r="AS97" s="112" t="str">
        <f t="shared" si="22"/>
        <v/>
      </c>
      <c r="AT97" s="4" t="str">
        <f t="shared" si="23"/>
        <v/>
      </c>
      <c r="AV97" s="25" t="str">
        <f>IF(G97="","",+"          ["&amp;TRIM(G97)&amp;"] ["&amp;TRIM(I97)&amp;"]"&amp;IF(H97="","","("&amp;H97&amp;")")&amp;" "&amp;TRIM(J97)&amp;IF(G98="","",","))</f>
        <v/>
      </c>
      <c r="AW97" s="25"/>
      <c r="AY97" s="102" t="str">
        <f t="shared" si="24"/>
        <v/>
      </c>
    </row>
    <row r="98" spans="2:51" ht="12.75">
      <c r="B98" s="18" t="str">
        <f t="shared" si="26"/>
        <v/>
      </c>
      <c r="C98" s="4"/>
      <c r="D98" s="4"/>
      <c r="E98" s="4"/>
      <c r="G98" s="4" t="str">
        <f t="shared" si="30"/>
        <v/>
      </c>
      <c r="H98" s="97" t="str">
        <f t="shared" si="28"/>
        <v/>
      </c>
      <c r="I98" s="4" t="str">
        <f t="shared" si="31"/>
        <v/>
      </c>
      <c r="J98" s="4" t="str">
        <f t="shared" si="32"/>
        <v/>
      </c>
      <c r="K98" s="4"/>
      <c r="L98" s="4"/>
      <c r="M98" s="68"/>
      <c r="N98" s="70"/>
      <c r="O98" s="24"/>
      <c r="P98" s="24"/>
      <c r="Q98" s="98" t="str">
        <f t="shared" si="33"/>
        <v/>
      </c>
      <c r="R98" s="124"/>
      <c r="S98" s="114" t="str">
        <f t="shared" si="25"/>
        <v/>
      </c>
      <c r="T98" s="121"/>
      <c r="U98" s="119"/>
      <c r="V98" s="400"/>
      <c r="W98" s="115"/>
      <c r="X98" s="115"/>
      <c r="Y98" s="121"/>
      <c r="Z98" s="114" t="str">
        <f t="shared" si="21"/>
        <v/>
      </c>
      <c r="AA98" s="114" t="str">
        <f t="shared" si="27"/>
        <v/>
      </c>
      <c r="AB98" s="182"/>
      <c r="AC98" s="255"/>
      <c r="AD98" s="255"/>
      <c r="AE98" s="255"/>
      <c r="AF98" s="255"/>
      <c r="AG98" s="255"/>
      <c r="AH98" s="255"/>
      <c r="AI98" s="255"/>
      <c r="AJ98" s="255"/>
      <c r="AK98" s="255"/>
      <c r="AL98" s="255"/>
      <c r="AM98" s="255"/>
      <c r="AN98" s="255"/>
      <c r="AO98" s="255"/>
      <c r="AP98" s="112"/>
      <c r="AQ98" s="112"/>
      <c r="AR98" s="112" t="str">
        <f t="shared" si="22"/>
        <v/>
      </c>
      <c r="AS98" s="112" t="str">
        <f t="shared" si="22"/>
        <v/>
      </c>
      <c r="AT98" s="4" t="str">
        <f t="shared" si="23"/>
        <v/>
      </c>
      <c r="AV98" s="25" t="str">
        <f>IF(G98="","",+"          ["&amp;TRIM(G98)&amp;"] ["&amp;TRIM(I98)&amp;"]"&amp;IF(H98="","","("&amp;H98&amp;")")&amp;" "&amp;TRIM(J98)&amp;IF(G107="","",","))</f>
        <v/>
      </c>
      <c r="AW98" s="25"/>
      <c r="AY98" s="102" t="str">
        <f t="shared" si="24"/>
        <v/>
      </c>
    </row>
    <row r="99" spans="2:51" ht="12.75">
      <c r="B99" s="18" t="str">
        <f t="shared" si="26"/>
        <v/>
      </c>
      <c r="C99" s="4"/>
      <c r="D99" s="4"/>
      <c r="E99" s="4"/>
      <c r="G99" s="4" t="str">
        <f t="shared" si="30"/>
        <v/>
      </c>
      <c r="H99" s="97" t="str">
        <f t="shared" si="28"/>
        <v/>
      </c>
      <c r="I99" s="4" t="str">
        <f t="shared" si="31"/>
        <v/>
      </c>
      <c r="J99" s="4" t="str">
        <f t="shared" si="32"/>
        <v/>
      </c>
      <c r="K99" s="4"/>
      <c r="L99" s="4"/>
      <c r="M99" s="68"/>
      <c r="N99" s="70"/>
      <c r="O99" s="24"/>
      <c r="P99" s="24"/>
      <c r="Q99" s="98" t="str">
        <f t="shared" si="33"/>
        <v/>
      </c>
      <c r="R99" s="124"/>
      <c r="S99" s="114" t="str">
        <f t="shared" si="25"/>
        <v/>
      </c>
      <c r="T99" s="121"/>
      <c r="U99" s="119"/>
      <c r="V99" s="400"/>
      <c r="W99" s="115"/>
      <c r="X99" s="115"/>
      <c r="Y99" s="121"/>
      <c r="Z99" s="114" t="str">
        <f t="shared" si="21"/>
        <v/>
      </c>
      <c r="AA99" s="114" t="str">
        <f t="shared" si="27"/>
        <v/>
      </c>
      <c r="AB99" s="182"/>
      <c r="AC99" s="255"/>
      <c r="AD99" s="255"/>
      <c r="AE99" s="255"/>
      <c r="AF99" s="255"/>
      <c r="AG99" s="255"/>
      <c r="AH99" s="255"/>
      <c r="AI99" s="255"/>
      <c r="AJ99" s="255"/>
      <c r="AK99" s="255"/>
      <c r="AL99" s="255"/>
      <c r="AM99" s="255"/>
      <c r="AN99" s="255"/>
      <c r="AO99" s="255"/>
      <c r="AP99" s="112"/>
      <c r="AQ99" s="112"/>
      <c r="AR99" s="112" t="str">
        <f t="shared" si="22"/>
        <v/>
      </c>
      <c r="AS99" s="112" t="str">
        <f t="shared" si="22"/>
        <v/>
      </c>
      <c r="AT99" s="4" t="str">
        <f t="shared" si="23"/>
        <v/>
      </c>
      <c r="AV99" s="25" t="str">
        <f>IF(G99="","",+"          ["&amp;TRIM(G99)&amp;"] ["&amp;TRIM(I99)&amp;"]"&amp;IF(H99="","","("&amp;H99&amp;")")&amp;" "&amp;TRIM(J99)&amp;IF(G106="","",","))</f>
        <v/>
      </c>
      <c r="AW99" s="25"/>
      <c r="AY99" s="102" t="str">
        <f t="shared" si="24"/>
        <v/>
      </c>
    </row>
    <row r="100" spans="2:51" ht="12.75">
      <c r="B100" s="18" t="str">
        <f t="shared" si="26"/>
        <v/>
      </c>
      <c r="C100" s="4"/>
      <c r="D100" s="4"/>
      <c r="E100" s="4"/>
      <c r="G100" s="4" t="str">
        <f t="shared" si="30"/>
        <v/>
      </c>
      <c r="H100" s="97" t="str">
        <f t="shared" si="28"/>
        <v/>
      </c>
      <c r="I100" s="4" t="str">
        <f t="shared" si="31"/>
        <v/>
      </c>
      <c r="J100" s="4" t="str">
        <f t="shared" si="32"/>
        <v/>
      </c>
      <c r="K100" s="4"/>
      <c r="L100" s="4"/>
      <c r="M100" s="68"/>
      <c r="N100" s="70"/>
      <c r="O100" s="24"/>
      <c r="P100" s="24"/>
      <c r="Q100" s="98" t="str">
        <f t="shared" si="33"/>
        <v/>
      </c>
      <c r="R100" s="124"/>
      <c r="S100" s="114" t="str">
        <f t="shared" si="25"/>
        <v/>
      </c>
      <c r="T100" s="121"/>
      <c r="U100" s="119"/>
      <c r="V100" s="400"/>
      <c r="W100" s="115"/>
      <c r="X100" s="115"/>
      <c r="Y100" s="121"/>
      <c r="Z100" s="114" t="str">
        <f t="shared" si="21"/>
        <v/>
      </c>
      <c r="AA100" s="114" t="str">
        <f t="shared" si="27"/>
        <v/>
      </c>
      <c r="AB100" s="182"/>
      <c r="AC100" s="255"/>
      <c r="AD100" s="255"/>
      <c r="AE100" s="255"/>
      <c r="AF100" s="255"/>
      <c r="AG100" s="255"/>
      <c r="AH100" s="255"/>
      <c r="AI100" s="255"/>
      <c r="AJ100" s="255"/>
      <c r="AK100" s="255"/>
      <c r="AL100" s="255"/>
      <c r="AM100" s="255"/>
      <c r="AN100" s="255"/>
      <c r="AO100" s="255"/>
      <c r="AP100" s="112"/>
      <c r="AQ100" s="112"/>
      <c r="AR100" s="112" t="str">
        <f t="shared" si="22"/>
        <v/>
      </c>
      <c r="AS100" s="112" t="str">
        <f t="shared" si="22"/>
        <v/>
      </c>
      <c r="AT100" s="4" t="str">
        <f t="shared" si="23"/>
        <v/>
      </c>
      <c r="AV100" s="25" t="str">
        <f>IF(G100="","",+"          ["&amp;TRIM(G100)&amp;"] ["&amp;TRIM(I100)&amp;"]"&amp;IF(H100="","","("&amp;H100&amp;")")&amp;" "&amp;TRIM(J100)&amp;IF(G101="","",","))</f>
        <v/>
      </c>
      <c r="AW100" s="25"/>
      <c r="AY100" s="102" t="str">
        <f t="shared" si="24"/>
        <v/>
      </c>
    </row>
    <row r="101" spans="2:51" ht="12.75">
      <c r="B101" s="18" t="str">
        <f t="shared" si="26"/>
        <v/>
      </c>
      <c r="C101" s="4"/>
      <c r="D101" s="4"/>
      <c r="E101" s="4"/>
      <c r="G101" s="4" t="str">
        <f t="shared" si="30"/>
        <v/>
      </c>
      <c r="H101" s="97" t="str">
        <f t="shared" si="28"/>
        <v/>
      </c>
      <c r="I101" s="4" t="str">
        <f t="shared" si="31"/>
        <v/>
      </c>
      <c r="J101" s="4" t="str">
        <f t="shared" si="32"/>
        <v/>
      </c>
      <c r="K101" s="4"/>
      <c r="L101" s="4"/>
      <c r="M101" s="68"/>
      <c r="N101" s="70"/>
      <c r="O101" s="24"/>
      <c r="P101" s="24"/>
      <c r="Q101" s="98" t="str">
        <f t="shared" si="33"/>
        <v/>
      </c>
      <c r="R101" s="124"/>
      <c r="S101" s="114" t="str">
        <f t="shared" si="25"/>
        <v/>
      </c>
      <c r="T101" s="121"/>
      <c r="U101" s="119"/>
      <c r="V101" s="400"/>
      <c r="W101" s="115"/>
      <c r="X101" s="115"/>
      <c r="Y101" s="121"/>
      <c r="Z101" s="114" t="str">
        <f t="shared" si="21"/>
        <v/>
      </c>
      <c r="AA101" s="114" t="str">
        <f t="shared" si="27"/>
        <v/>
      </c>
      <c r="AB101" s="182"/>
      <c r="AC101" s="255"/>
      <c r="AD101" s="255"/>
      <c r="AE101" s="255"/>
      <c r="AF101" s="255"/>
      <c r="AG101" s="255"/>
      <c r="AH101" s="255"/>
      <c r="AI101" s="255"/>
      <c r="AJ101" s="255"/>
      <c r="AK101" s="255"/>
      <c r="AL101" s="255"/>
      <c r="AM101" s="255"/>
      <c r="AN101" s="255"/>
      <c r="AO101" s="255"/>
      <c r="AP101" s="112"/>
      <c r="AQ101" s="112"/>
      <c r="AR101" s="112" t="str">
        <f t="shared" si="22"/>
        <v/>
      </c>
      <c r="AS101" s="112" t="str">
        <f t="shared" si="22"/>
        <v/>
      </c>
      <c r="AT101" s="4" t="str">
        <f t="shared" si="23"/>
        <v/>
      </c>
      <c r="AV101" s="25" t="str">
        <f>IF(G101="","",+"          ["&amp;TRIM(G101)&amp;"] ["&amp;TRIM(I101)&amp;"]"&amp;IF(H101="","","("&amp;H101&amp;")")&amp;" "&amp;TRIM(J101)&amp;IF(G102="","",","))</f>
        <v/>
      </c>
      <c r="AW101" s="25"/>
      <c r="AY101" s="102" t="str">
        <f t="shared" si="24"/>
        <v/>
      </c>
    </row>
    <row r="102" spans="2:51" ht="12.75">
      <c r="B102" s="18" t="str">
        <f t="shared" si="26"/>
        <v/>
      </c>
      <c r="C102" s="4"/>
      <c r="D102" s="4"/>
      <c r="E102" s="4"/>
      <c r="G102" s="4" t="str">
        <f t="shared" si="30"/>
        <v/>
      </c>
      <c r="H102" s="97" t="str">
        <f t="shared" si="28"/>
        <v/>
      </c>
      <c r="I102" s="4" t="str">
        <f t="shared" si="31"/>
        <v/>
      </c>
      <c r="J102" s="4" t="str">
        <f t="shared" si="32"/>
        <v/>
      </c>
      <c r="K102" s="4"/>
      <c r="L102" s="4"/>
      <c r="M102" s="68"/>
      <c r="N102" s="70"/>
      <c r="O102" s="24"/>
      <c r="P102" s="24"/>
      <c r="Q102" s="98" t="str">
        <f t="shared" si="33"/>
        <v/>
      </c>
      <c r="R102" s="124"/>
      <c r="S102" s="114" t="str">
        <f t="shared" si="25"/>
        <v/>
      </c>
      <c r="T102" s="121"/>
      <c r="U102" s="119"/>
      <c r="V102" s="400"/>
      <c r="W102" s="115"/>
      <c r="X102" s="115"/>
      <c r="Y102" s="121"/>
      <c r="Z102" s="114" t="str">
        <f t="shared" si="21"/>
        <v/>
      </c>
      <c r="AA102" s="114" t="str">
        <f t="shared" si="27"/>
        <v/>
      </c>
      <c r="AB102" s="182"/>
      <c r="AC102" s="255"/>
      <c r="AD102" s="255"/>
      <c r="AE102" s="255"/>
      <c r="AF102" s="255"/>
      <c r="AG102" s="255"/>
      <c r="AH102" s="255"/>
      <c r="AI102" s="255"/>
      <c r="AJ102" s="255"/>
      <c r="AK102" s="255"/>
      <c r="AL102" s="255"/>
      <c r="AM102" s="255"/>
      <c r="AN102" s="255"/>
      <c r="AO102" s="255"/>
      <c r="AP102" s="112"/>
      <c r="AQ102" s="112"/>
      <c r="AR102" s="112" t="str">
        <f t="shared" si="22"/>
        <v/>
      </c>
      <c r="AS102" s="112" t="str">
        <f t="shared" si="22"/>
        <v/>
      </c>
      <c r="AT102" s="4" t="str">
        <f t="shared" si="23"/>
        <v/>
      </c>
      <c r="AV102" s="25" t="str">
        <f>IF(G102="","",+"          ["&amp;TRIM(G102)&amp;"] ["&amp;TRIM(I102)&amp;"]"&amp;IF(H102="","","("&amp;H102&amp;")")&amp;" "&amp;TRIM(J102)&amp;IF(G103="","",","))</f>
        <v/>
      </c>
      <c r="AW102" s="25"/>
      <c r="AY102" s="102" t="str">
        <f t="shared" si="24"/>
        <v/>
      </c>
    </row>
    <row r="103" spans="2:51" ht="12.75">
      <c r="B103" s="18" t="str">
        <f t="shared" si="26"/>
        <v/>
      </c>
      <c r="C103" s="4"/>
      <c r="D103" s="4"/>
      <c r="E103" s="4"/>
      <c r="G103" s="4" t="str">
        <f t="shared" si="30"/>
        <v/>
      </c>
      <c r="H103" s="97" t="str">
        <f t="shared" si="28"/>
        <v/>
      </c>
      <c r="I103" s="4" t="str">
        <f t="shared" si="31"/>
        <v/>
      </c>
      <c r="J103" s="4" t="str">
        <f t="shared" si="32"/>
        <v/>
      </c>
      <c r="K103" s="4"/>
      <c r="L103" s="4"/>
      <c r="M103" s="68"/>
      <c r="N103" s="70"/>
      <c r="O103" s="24"/>
      <c r="P103" s="24"/>
      <c r="Q103" s="98" t="str">
        <f t="shared" si="33"/>
        <v/>
      </c>
      <c r="R103" s="124"/>
      <c r="S103" s="114" t="str">
        <f t="shared" si="25"/>
        <v/>
      </c>
      <c r="T103" s="121"/>
      <c r="U103" s="119"/>
      <c r="V103" s="400"/>
      <c r="W103" s="115"/>
      <c r="X103" s="115"/>
      <c r="Y103" s="121"/>
      <c r="Z103" s="114" t="str">
        <f t="shared" si="21"/>
        <v/>
      </c>
      <c r="AA103" s="114" t="str">
        <f t="shared" si="27"/>
        <v/>
      </c>
      <c r="AB103" s="182"/>
      <c r="AC103" s="255"/>
      <c r="AD103" s="255"/>
      <c r="AE103" s="255"/>
      <c r="AF103" s="255"/>
      <c r="AG103" s="255"/>
      <c r="AH103" s="255"/>
      <c r="AI103" s="255"/>
      <c r="AJ103" s="255"/>
      <c r="AK103" s="255"/>
      <c r="AL103" s="255"/>
      <c r="AM103" s="255"/>
      <c r="AN103" s="255"/>
      <c r="AO103" s="255"/>
      <c r="AP103" s="112"/>
      <c r="AQ103" s="112"/>
      <c r="AR103" s="112" t="str">
        <f t="shared" si="22"/>
        <v/>
      </c>
      <c r="AS103" s="112" t="str">
        <f t="shared" si="22"/>
        <v/>
      </c>
      <c r="AT103" s="4" t="str">
        <f t="shared" si="23"/>
        <v/>
      </c>
      <c r="AV103" s="25" t="str">
        <f>IF(G103="","",+"          ["&amp;TRIM(G103)&amp;"] ["&amp;TRIM(I103)&amp;"]"&amp;IF(H103="","","("&amp;H103&amp;")")&amp;" "&amp;TRIM(J103)&amp;IF(G106="","",","))</f>
        <v/>
      </c>
      <c r="AW103" s="25"/>
      <c r="AY103" s="102" t="str">
        <f t="shared" si="24"/>
        <v/>
      </c>
    </row>
    <row r="104" spans="2:51" ht="12.75">
      <c r="B104" s="18" t="str">
        <f t="shared" si="26"/>
        <v/>
      </c>
      <c r="C104" s="4"/>
      <c r="D104" s="4"/>
      <c r="E104" s="4"/>
      <c r="G104" s="4" t="str">
        <f t="shared" si="30"/>
        <v/>
      </c>
      <c r="H104" s="97" t="str">
        <f t="shared" si="28"/>
        <v/>
      </c>
      <c r="I104" s="4" t="str">
        <f t="shared" si="31"/>
        <v/>
      </c>
      <c r="J104" s="4" t="str">
        <f t="shared" si="32"/>
        <v/>
      </c>
      <c r="K104" s="4"/>
      <c r="L104" s="4"/>
      <c r="M104" s="68"/>
      <c r="N104" s="70"/>
      <c r="O104" s="24"/>
      <c r="P104" s="24"/>
      <c r="Q104" s="98" t="str">
        <f t="shared" si="33"/>
        <v/>
      </c>
      <c r="R104" s="124"/>
      <c r="S104" s="114" t="str">
        <f t="shared" si="25"/>
        <v/>
      </c>
      <c r="T104" s="121"/>
      <c r="U104" s="119"/>
      <c r="V104" s="400"/>
      <c r="W104" s="115"/>
      <c r="X104" s="115"/>
      <c r="Y104" s="121"/>
      <c r="Z104" s="114" t="str">
        <f t="shared" si="21"/>
        <v/>
      </c>
      <c r="AA104" s="114" t="str">
        <f t="shared" si="27"/>
        <v/>
      </c>
      <c r="AB104" s="182"/>
      <c r="AC104" s="255"/>
      <c r="AD104" s="255"/>
      <c r="AE104" s="255"/>
      <c r="AF104" s="255"/>
      <c r="AG104" s="255"/>
      <c r="AH104" s="255"/>
      <c r="AI104" s="255"/>
      <c r="AJ104" s="255"/>
      <c r="AK104" s="255"/>
      <c r="AL104" s="255"/>
      <c r="AM104" s="255"/>
      <c r="AN104" s="255"/>
      <c r="AO104" s="255"/>
      <c r="AP104" s="112"/>
      <c r="AQ104" s="112"/>
      <c r="AR104" s="112" t="str">
        <f t="shared" si="22"/>
        <v/>
      </c>
      <c r="AS104" s="112" t="str">
        <f t="shared" si="22"/>
        <v/>
      </c>
      <c r="AT104" s="4" t="str">
        <f t="shared" si="23"/>
        <v/>
      </c>
      <c r="AV104" s="25" t="str">
        <f t="shared" ref="AV104:AV115" si="34">IF(G104="","",+"          ["&amp;TRIM(G104)&amp;"] ["&amp;TRIM(I104)&amp;"]"&amp;IF(H104="","","("&amp;H104&amp;")")&amp;" "&amp;TRIM(J104)&amp;IF(G105="","",","))</f>
        <v/>
      </c>
      <c r="AW104" s="25"/>
      <c r="AY104" s="102" t="str">
        <f t="shared" si="24"/>
        <v/>
      </c>
    </row>
    <row r="105" spans="2:51" ht="12.75">
      <c r="B105" s="18" t="str">
        <f t="shared" si="26"/>
        <v/>
      </c>
      <c r="C105" s="4"/>
      <c r="D105" s="4"/>
      <c r="E105" s="4"/>
      <c r="G105" s="4" t="str">
        <f t="shared" si="30"/>
        <v/>
      </c>
      <c r="H105" s="97" t="str">
        <f t="shared" si="28"/>
        <v/>
      </c>
      <c r="I105" s="4" t="str">
        <f t="shared" si="31"/>
        <v/>
      </c>
      <c r="J105" s="4" t="str">
        <f t="shared" si="32"/>
        <v/>
      </c>
      <c r="K105" s="4"/>
      <c r="L105" s="4"/>
      <c r="M105" s="68"/>
      <c r="N105" s="70"/>
      <c r="O105" s="24"/>
      <c r="P105" s="24"/>
      <c r="Q105" s="98" t="str">
        <f t="shared" si="33"/>
        <v/>
      </c>
      <c r="R105" s="124"/>
      <c r="S105" s="114" t="str">
        <f t="shared" si="25"/>
        <v/>
      </c>
      <c r="T105" s="121"/>
      <c r="U105" s="119"/>
      <c r="V105" s="400"/>
      <c r="W105" s="115"/>
      <c r="X105" s="115"/>
      <c r="Y105" s="121"/>
      <c r="Z105" s="114" t="str">
        <f t="shared" si="21"/>
        <v/>
      </c>
      <c r="AA105" s="114" t="str">
        <f t="shared" si="27"/>
        <v/>
      </c>
      <c r="AB105" s="182"/>
      <c r="AC105" s="255"/>
      <c r="AD105" s="255"/>
      <c r="AE105" s="255"/>
      <c r="AF105" s="255"/>
      <c r="AG105" s="255"/>
      <c r="AH105" s="255"/>
      <c r="AI105" s="255"/>
      <c r="AJ105" s="255"/>
      <c r="AK105" s="255"/>
      <c r="AL105" s="255"/>
      <c r="AM105" s="255"/>
      <c r="AN105" s="255"/>
      <c r="AO105" s="255"/>
      <c r="AP105" s="112"/>
      <c r="AQ105" s="112"/>
      <c r="AR105" s="112" t="str">
        <f t="shared" si="22"/>
        <v/>
      </c>
      <c r="AS105" s="112" t="str">
        <f t="shared" si="22"/>
        <v/>
      </c>
      <c r="AT105" s="4" t="str">
        <f t="shared" si="23"/>
        <v/>
      </c>
      <c r="AV105" s="25" t="str">
        <f t="shared" si="34"/>
        <v/>
      </c>
      <c r="AW105" s="25"/>
      <c r="AY105" s="102" t="str">
        <f t="shared" si="24"/>
        <v/>
      </c>
    </row>
    <row r="106" spans="2:51" ht="12.75">
      <c r="B106" s="18" t="str">
        <f t="shared" si="26"/>
        <v/>
      </c>
      <c r="C106" s="4"/>
      <c r="D106" s="4"/>
      <c r="E106" s="4"/>
      <c r="G106" s="4" t="str">
        <f t="shared" si="30"/>
        <v/>
      </c>
      <c r="H106" s="97" t="str">
        <f t="shared" si="28"/>
        <v/>
      </c>
      <c r="I106" s="4" t="str">
        <f t="shared" si="31"/>
        <v/>
      </c>
      <c r="J106" s="4" t="str">
        <f t="shared" si="32"/>
        <v/>
      </c>
      <c r="K106" s="4"/>
      <c r="L106" s="4"/>
      <c r="M106" s="68"/>
      <c r="N106" s="70"/>
      <c r="O106" s="24"/>
      <c r="P106" s="24"/>
      <c r="Q106" s="98" t="str">
        <f t="shared" si="33"/>
        <v/>
      </c>
      <c r="R106" s="124"/>
      <c r="S106" s="114" t="str">
        <f t="shared" si="25"/>
        <v/>
      </c>
      <c r="T106" s="121"/>
      <c r="U106" s="119"/>
      <c r="V106" s="400"/>
      <c r="W106" s="115"/>
      <c r="X106" s="115"/>
      <c r="Y106" s="121"/>
      <c r="Z106" s="114" t="str">
        <f t="shared" si="21"/>
        <v/>
      </c>
      <c r="AA106" s="114" t="str">
        <f t="shared" si="27"/>
        <v/>
      </c>
      <c r="AB106" s="182"/>
      <c r="AC106" s="255"/>
      <c r="AD106" s="255"/>
      <c r="AE106" s="255"/>
      <c r="AF106" s="255"/>
      <c r="AG106" s="255"/>
      <c r="AH106" s="255"/>
      <c r="AI106" s="255"/>
      <c r="AJ106" s="255"/>
      <c r="AK106" s="255"/>
      <c r="AL106" s="255"/>
      <c r="AM106" s="255"/>
      <c r="AN106" s="255"/>
      <c r="AO106" s="255"/>
      <c r="AP106" s="112"/>
      <c r="AQ106" s="112"/>
      <c r="AR106" s="112" t="str">
        <f t="shared" si="22"/>
        <v/>
      </c>
      <c r="AS106" s="112" t="str">
        <f t="shared" si="22"/>
        <v/>
      </c>
      <c r="AT106" s="4" t="str">
        <f t="shared" si="23"/>
        <v/>
      </c>
      <c r="AV106" s="25" t="str">
        <f t="shared" si="34"/>
        <v/>
      </c>
      <c r="AW106" s="25"/>
      <c r="AY106" s="102" t="str">
        <f t="shared" si="24"/>
        <v/>
      </c>
    </row>
    <row r="107" spans="2:51" ht="12.75">
      <c r="B107" s="18" t="str">
        <f t="shared" si="26"/>
        <v/>
      </c>
      <c r="C107" s="4"/>
      <c r="D107" s="4"/>
      <c r="E107" s="4"/>
      <c r="G107" s="4" t="str">
        <f t="shared" si="30"/>
        <v/>
      </c>
      <c r="H107" s="97" t="str">
        <f t="shared" si="28"/>
        <v/>
      </c>
      <c r="I107" s="4" t="str">
        <f t="shared" si="31"/>
        <v/>
      </c>
      <c r="J107" s="4" t="str">
        <f t="shared" si="32"/>
        <v/>
      </c>
      <c r="K107" s="4"/>
      <c r="L107" s="4"/>
      <c r="M107" s="68"/>
      <c r="N107" s="70"/>
      <c r="O107" s="24"/>
      <c r="P107" s="24"/>
      <c r="Q107" s="98" t="str">
        <f t="shared" si="33"/>
        <v/>
      </c>
      <c r="R107" s="124"/>
      <c r="S107" s="114" t="str">
        <f t="shared" si="25"/>
        <v/>
      </c>
      <c r="T107" s="121"/>
      <c r="U107" s="119"/>
      <c r="V107" s="400"/>
      <c r="W107" s="115"/>
      <c r="X107" s="115"/>
      <c r="Y107" s="121"/>
      <c r="Z107" s="114" t="str">
        <f t="shared" si="21"/>
        <v/>
      </c>
      <c r="AA107" s="114" t="str">
        <f t="shared" si="27"/>
        <v/>
      </c>
      <c r="AB107" s="182"/>
      <c r="AC107" s="255"/>
      <c r="AD107" s="255"/>
      <c r="AE107" s="255"/>
      <c r="AF107" s="255"/>
      <c r="AG107" s="255"/>
      <c r="AH107" s="255"/>
      <c r="AI107" s="255"/>
      <c r="AJ107" s="255"/>
      <c r="AK107" s="255"/>
      <c r="AL107" s="255"/>
      <c r="AM107" s="255"/>
      <c r="AN107" s="255"/>
      <c r="AO107" s="255"/>
      <c r="AP107" s="112"/>
      <c r="AQ107" s="112"/>
      <c r="AR107" s="112" t="str">
        <f t="shared" si="22"/>
        <v/>
      </c>
      <c r="AS107" s="112" t="str">
        <f t="shared" si="22"/>
        <v/>
      </c>
      <c r="AT107" s="4" t="str">
        <f t="shared" si="23"/>
        <v/>
      </c>
      <c r="AV107" s="25" t="str">
        <f t="shared" si="34"/>
        <v/>
      </c>
      <c r="AW107" s="25"/>
      <c r="AY107" s="102" t="str">
        <f t="shared" si="24"/>
        <v/>
      </c>
    </row>
    <row r="108" spans="2:51" ht="12.75">
      <c r="B108" s="18" t="str">
        <f t="shared" si="26"/>
        <v/>
      </c>
      <c r="C108" s="4"/>
      <c r="D108" s="4"/>
      <c r="E108" s="4"/>
      <c r="G108" s="4" t="str">
        <f t="shared" si="30"/>
        <v/>
      </c>
      <c r="H108" s="97" t="str">
        <f t="shared" si="28"/>
        <v/>
      </c>
      <c r="I108" s="4" t="str">
        <f t="shared" si="31"/>
        <v/>
      </c>
      <c r="J108" s="4" t="str">
        <f t="shared" si="32"/>
        <v/>
      </c>
      <c r="K108" s="4"/>
      <c r="L108" s="4"/>
      <c r="M108" s="68"/>
      <c r="N108" s="70"/>
      <c r="O108" s="24"/>
      <c r="P108" s="24"/>
      <c r="Q108" s="98" t="str">
        <f t="shared" si="33"/>
        <v/>
      </c>
      <c r="R108" s="124"/>
      <c r="S108" s="114" t="str">
        <f t="shared" si="25"/>
        <v/>
      </c>
      <c r="T108" s="121"/>
      <c r="U108" s="119"/>
      <c r="V108" s="400"/>
      <c r="W108" s="115"/>
      <c r="X108" s="115"/>
      <c r="Y108" s="121"/>
      <c r="Z108" s="114" t="str">
        <f t="shared" si="21"/>
        <v/>
      </c>
      <c r="AA108" s="114" t="str">
        <f t="shared" si="27"/>
        <v/>
      </c>
      <c r="AB108" s="182"/>
      <c r="AC108" s="255"/>
      <c r="AD108" s="255"/>
      <c r="AE108" s="255"/>
      <c r="AF108" s="255"/>
      <c r="AG108" s="255"/>
      <c r="AH108" s="255"/>
      <c r="AI108" s="255"/>
      <c r="AJ108" s="255"/>
      <c r="AK108" s="255"/>
      <c r="AL108" s="255"/>
      <c r="AM108" s="255"/>
      <c r="AN108" s="255"/>
      <c r="AO108" s="255"/>
      <c r="AP108" s="112"/>
      <c r="AQ108" s="112"/>
      <c r="AR108" s="112" t="str">
        <f t="shared" si="22"/>
        <v/>
      </c>
      <c r="AS108" s="112" t="str">
        <f t="shared" si="22"/>
        <v/>
      </c>
      <c r="AT108" s="4" t="str">
        <f t="shared" si="23"/>
        <v/>
      </c>
      <c r="AV108" s="25" t="str">
        <f t="shared" si="34"/>
        <v/>
      </c>
      <c r="AW108" s="25"/>
      <c r="AY108" s="102" t="str">
        <f t="shared" si="24"/>
        <v/>
      </c>
    </row>
    <row r="109" spans="2:51" ht="12.75">
      <c r="B109" s="18" t="str">
        <f t="shared" si="26"/>
        <v/>
      </c>
      <c r="C109" s="4"/>
      <c r="D109" s="4"/>
      <c r="E109" s="4"/>
      <c r="G109" s="4" t="str">
        <f t="shared" si="30"/>
        <v/>
      </c>
      <c r="H109" s="97" t="str">
        <f t="shared" si="28"/>
        <v/>
      </c>
      <c r="I109" s="4" t="str">
        <f t="shared" si="31"/>
        <v/>
      </c>
      <c r="J109" s="4" t="str">
        <f t="shared" si="32"/>
        <v/>
      </c>
      <c r="K109" s="4"/>
      <c r="L109" s="4"/>
      <c r="M109" s="68"/>
      <c r="N109" s="70"/>
      <c r="O109" s="24"/>
      <c r="P109" s="24"/>
      <c r="Q109" s="98" t="str">
        <f t="shared" si="33"/>
        <v/>
      </c>
      <c r="R109" s="124"/>
      <c r="S109" s="114" t="str">
        <f t="shared" si="25"/>
        <v/>
      </c>
      <c r="T109" s="121"/>
      <c r="U109" s="119"/>
      <c r="V109" s="400"/>
      <c r="W109" s="115"/>
      <c r="X109" s="115"/>
      <c r="Y109" s="121"/>
      <c r="Z109" s="114" t="str">
        <f t="shared" si="21"/>
        <v/>
      </c>
      <c r="AA109" s="114" t="str">
        <f t="shared" si="27"/>
        <v/>
      </c>
      <c r="AB109" s="182"/>
      <c r="AC109" s="255"/>
      <c r="AD109" s="255"/>
      <c r="AE109" s="255"/>
      <c r="AF109" s="255"/>
      <c r="AG109" s="255"/>
      <c r="AH109" s="255"/>
      <c r="AI109" s="255"/>
      <c r="AJ109" s="255"/>
      <c r="AK109" s="255"/>
      <c r="AL109" s="255"/>
      <c r="AM109" s="255"/>
      <c r="AN109" s="255"/>
      <c r="AO109" s="255"/>
      <c r="AP109" s="112"/>
      <c r="AQ109" s="112"/>
      <c r="AR109" s="112" t="str">
        <f t="shared" si="22"/>
        <v/>
      </c>
      <c r="AS109" s="112" t="str">
        <f t="shared" si="22"/>
        <v/>
      </c>
      <c r="AT109" s="4" t="str">
        <f t="shared" si="23"/>
        <v/>
      </c>
      <c r="AV109" s="25" t="str">
        <f t="shared" si="34"/>
        <v/>
      </c>
      <c r="AW109" s="25"/>
      <c r="AY109" s="102" t="str">
        <f t="shared" si="24"/>
        <v/>
      </c>
    </row>
    <row r="110" spans="2:51" ht="12.75">
      <c r="B110" s="18" t="str">
        <f t="shared" si="26"/>
        <v/>
      </c>
      <c r="C110" s="4"/>
      <c r="D110" s="4"/>
      <c r="E110" s="4"/>
      <c r="G110" s="4" t="str">
        <f t="shared" si="30"/>
        <v/>
      </c>
      <c r="H110" s="97" t="str">
        <f t="shared" si="28"/>
        <v/>
      </c>
      <c r="I110" s="4" t="str">
        <f t="shared" si="31"/>
        <v/>
      </c>
      <c r="J110" s="4" t="str">
        <f t="shared" si="32"/>
        <v/>
      </c>
      <c r="K110" s="4"/>
      <c r="L110" s="4"/>
      <c r="M110" s="68"/>
      <c r="N110" s="70"/>
      <c r="O110" s="24"/>
      <c r="P110" s="24"/>
      <c r="Q110" s="98" t="str">
        <f t="shared" si="33"/>
        <v/>
      </c>
      <c r="R110" s="124"/>
      <c r="S110" s="114" t="str">
        <f t="shared" si="25"/>
        <v/>
      </c>
      <c r="T110" s="121"/>
      <c r="U110" s="119"/>
      <c r="V110" s="400"/>
      <c r="W110" s="115"/>
      <c r="X110" s="115"/>
      <c r="Y110" s="121"/>
      <c r="Z110" s="114" t="str">
        <f t="shared" si="21"/>
        <v/>
      </c>
      <c r="AA110" s="114" t="str">
        <f t="shared" si="27"/>
        <v/>
      </c>
      <c r="AB110" s="182"/>
      <c r="AC110" s="255"/>
      <c r="AD110" s="255"/>
      <c r="AE110" s="255"/>
      <c r="AF110" s="255"/>
      <c r="AG110" s="255"/>
      <c r="AH110" s="255"/>
      <c r="AI110" s="255"/>
      <c r="AJ110" s="255"/>
      <c r="AK110" s="255"/>
      <c r="AL110" s="255"/>
      <c r="AM110" s="255"/>
      <c r="AN110" s="255"/>
      <c r="AO110" s="255"/>
      <c r="AP110" s="112"/>
      <c r="AQ110" s="112"/>
      <c r="AR110" s="112" t="str">
        <f t="shared" si="22"/>
        <v/>
      </c>
      <c r="AS110" s="112" t="str">
        <f t="shared" si="22"/>
        <v/>
      </c>
      <c r="AT110" s="4" t="str">
        <f t="shared" si="23"/>
        <v/>
      </c>
      <c r="AV110" s="25" t="str">
        <f t="shared" si="34"/>
        <v/>
      </c>
      <c r="AW110" s="25"/>
      <c r="AY110" s="102" t="str">
        <f t="shared" si="24"/>
        <v/>
      </c>
    </row>
    <row r="111" spans="2:51" ht="12.75">
      <c r="B111" s="18" t="str">
        <f t="shared" si="26"/>
        <v/>
      </c>
      <c r="C111" s="4"/>
      <c r="D111" s="4"/>
      <c r="E111" s="4"/>
      <c r="G111" s="4" t="str">
        <f t="shared" si="30"/>
        <v/>
      </c>
      <c r="H111" s="97" t="str">
        <f t="shared" si="28"/>
        <v/>
      </c>
      <c r="I111" s="4" t="str">
        <f t="shared" si="31"/>
        <v/>
      </c>
      <c r="J111" s="4" t="str">
        <f t="shared" si="32"/>
        <v/>
      </c>
      <c r="K111" s="4"/>
      <c r="L111" s="4"/>
      <c r="M111" s="68"/>
      <c r="N111" s="70"/>
      <c r="O111" s="24"/>
      <c r="P111" s="24"/>
      <c r="Q111" s="98" t="str">
        <f t="shared" si="33"/>
        <v/>
      </c>
      <c r="R111" s="124"/>
      <c r="S111" s="114" t="str">
        <f t="shared" si="25"/>
        <v/>
      </c>
      <c r="T111" s="121"/>
      <c r="U111" s="119"/>
      <c r="V111" s="400"/>
      <c r="W111" s="115"/>
      <c r="X111" s="115"/>
      <c r="Y111" s="121"/>
      <c r="Z111" s="114" t="str">
        <f t="shared" si="21"/>
        <v/>
      </c>
      <c r="AA111" s="114" t="str">
        <f t="shared" si="27"/>
        <v/>
      </c>
      <c r="AB111" s="182"/>
      <c r="AC111" s="255"/>
      <c r="AD111" s="255"/>
      <c r="AE111" s="255"/>
      <c r="AF111" s="255"/>
      <c r="AG111" s="255"/>
      <c r="AH111" s="255"/>
      <c r="AI111" s="255"/>
      <c r="AJ111" s="255"/>
      <c r="AK111" s="255"/>
      <c r="AL111" s="255"/>
      <c r="AM111" s="255"/>
      <c r="AN111" s="255"/>
      <c r="AO111" s="255"/>
      <c r="AP111" s="112"/>
      <c r="AQ111" s="112"/>
      <c r="AR111" s="112" t="str">
        <f t="shared" si="22"/>
        <v/>
      </c>
      <c r="AS111" s="112" t="str">
        <f t="shared" si="22"/>
        <v/>
      </c>
      <c r="AT111" s="4" t="str">
        <f t="shared" si="23"/>
        <v/>
      </c>
      <c r="AV111" s="25" t="str">
        <f t="shared" si="34"/>
        <v/>
      </c>
      <c r="AW111" s="25"/>
      <c r="AY111" s="102" t="str">
        <f t="shared" si="24"/>
        <v/>
      </c>
    </row>
    <row r="112" spans="2:51" ht="12.75">
      <c r="B112" s="18" t="str">
        <f t="shared" si="26"/>
        <v/>
      </c>
      <c r="C112" s="4"/>
      <c r="D112" s="4"/>
      <c r="E112" s="4"/>
      <c r="G112" s="4" t="str">
        <f t="shared" si="30"/>
        <v/>
      </c>
      <c r="H112" s="97" t="str">
        <f t="shared" si="28"/>
        <v/>
      </c>
      <c r="I112" s="4" t="str">
        <f t="shared" si="31"/>
        <v/>
      </c>
      <c r="J112" s="4" t="str">
        <f t="shared" si="32"/>
        <v/>
      </c>
      <c r="K112" s="4"/>
      <c r="L112" s="4"/>
      <c r="M112" s="68"/>
      <c r="N112" s="70"/>
      <c r="O112" s="24"/>
      <c r="P112" s="24"/>
      <c r="Q112" s="98" t="str">
        <f t="shared" si="33"/>
        <v/>
      </c>
      <c r="R112" s="124"/>
      <c r="S112" s="114" t="str">
        <f t="shared" si="25"/>
        <v/>
      </c>
      <c r="T112" s="121"/>
      <c r="U112" s="119"/>
      <c r="V112" s="400"/>
      <c r="W112" s="115"/>
      <c r="X112" s="115"/>
      <c r="Y112" s="121"/>
      <c r="Z112" s="114" t="str">
        <f t="shared" si="21"/>
        <v/>
      </c>
      <c r="AA112" s="114" t="str">
        <f t="shared" si="27"/>
        <v/>
      </c>
      <c r="AB112" s="182"/>
      <c r="AC112" s="255"/>
      <c r="AD112" s="255"/>
      <c r="AE112" s="255"/>
      <c r="AF112" s="255"/>
      <c r="AG112" s="255"/>
      <c r="AH112" s="255"/>
      <c r="AI112" s="255"/>
      <c r="AJ112" s="255"/>
      <c r="AK112" s="255"/>
      <c r="AL112" s="255"/>
      <c r="AM112" s="255"/>
      <c r="AN112" s="255"/>
      <c r="AO112" s="255"/>
      <c r="AP112" s="112"/>
      <c r="AQ112" s="112"/>
      <c r="AR112" s="112" t="str">
        <f t="shared" si="22"/>
        <v/>
      </c>
      <c r="AS112" s="112" t="str">
        <f t="shared" si="22"/>
        <v/>
      </c>
      <c r="AT112" s="4" t="str">
        <f t="shared" si="23"/>
        <v/>
      </c>
      <c r="AV112" s="25" t="str">
        <f t="shared" si="34"/>
        <v/>
      </c>
      <c r="AW112" s="25"/>
      <c r="AY112" s="102" t="str">
        <f t="shared" si="24"/>
        <v/>
      </c>
    </row>
    <row r="113" spans="2:51" ht="12.75">
      <c r="B113" s="18" t="str">
        <f t="shared" si="26"/>
        <v/>
      </c>
      <c r="C113" s="4"/>
      <c r="D113" s="4"/>
      <c r="E113" s="4"/>
      <c r="G113" s="4" t="str">
        <f t="shared" si="30"/>
        <v/>
      </c>
      <c r="H113" s="97" t="str">
        <f t="shared" si="28"/>
        <v/>
      </c>
      <c r="I113" s="4" t="str">
        <f t="shared" si="31"/>
        <v/>
      </c>
      <c r="J113" s="4" t="str">
        <f t="shared" si="32"/>
        <v/>
      </c>
      <c r="K113" s="4"/>
      <c r="L113" s="4"/>
      <c r="M113" s="68"/>
      <c r="N113" s="70"/>
      <c r="O113" s="24"/>
      <c r="P113" s="24"/>
      <c r="Q113" s="98" t="str">
        <f t="shared" si="33"/>
        <v/>
      </c>
      <c r="R113" s="124"/>
      <c r="S113" s="114" t="str">
        <f t="shared" si="25"/>
        <v/>
      </c>
      <c r="T113" s="121"/>
      <c r="U113" s="119"/>
      <c r="V113" s="400"/>
      <c r="W113" s="115"/>
      <c r="X113" s="115"/>
      <c r="Y113" s="121"/>
      <c r="Z113" s="114" t="str">
        <f t="shared" si="21"/>
        <v/>
      </c>
      <c r="AA113" s="114" t="str">
        <f t="shared" si="27"/>
        <v/>
      </c>
      <c r="AB113" s="182"/>
      <c r="AC113" s="255"/>
      <c r="AD113" s="255"/>
      <c r="AE113" s="255"/>
      <c r="AF113" s="255"/>
      <c r="AG113" s="255"/>
      <c r="AH113" s="255"/>
      <c r="AI113" s="255"/>
      <c r="AJ113" s="255"/>
      <c r="AK113" s="255"/>
      <c r="AL113" s="255"/>
      <c r="AM113" s="255"/>
      <c r="AN113" s="255"/>
      <c r="AO113" s="255"/>
      <c r="AP113" s="112"/>
      <c r="AQ113" s="112"/>
      <c r="AR113" s="112" t="str">
        <f t="shared" si="22"/>
        <v/>
      </c>
      <c r="AS113" s="112" t="str">
        <f t="shared" si="22"/>
        <v/>
      </c>
      <c r="AT113" s="4" t="str">
        <f t="shared" si="23"/>
        <v/>
      </c>
      <c r="AV113" s="25" t="str">
        <f t="shared" si="34"/>
        <v/>
      </c>
      <c r="AW113" s="25"/>
      <c r="AY113" s="102" t="str">
        <f t="shared" si="24"/>
        <v/>
      </c>
    </row>
    <row r="114" spans="2:51" ht="12.75">
      <c r="B114" s="18" t="str">
        <f t="shared" si="26"/>
        <v/>
      </c>
      <c r="C114" s="4"/>
      <c r="D114" s="4"/>
      <c r="E114" s="4"/>
      <c r="G114" s="4" t="str">
        <f t="shared" si="30"/>
        <v/>
      </c>
      <c r="H114" s="97" t="str">
        <f t="shared" si="28"/>
        <v/>
      </c>
      <c r="I114" s="4" t="str">
        <f t="shared" si="31"/>
        <v/>
      </c>
      <c r="J114" s="4" t="str">
        <f t="shared" si="32"/>
        <v/>
      </c>
      <c r="K114" s="4"/>
      <c r="L114" s="4"/>
      <c r="M114" s="68"/>
      <c r="N114" s="70"/>
      <c r="O114" s="24"/>
      <c r="P114" s="24"/>
      <c r="Q114" s="98" t="str">
        <f t="shared" si="33"/>
        <v/>
      </c>
      <c r="R114" s="124"/>
      <c r="S114" s="114" t="str">
        <f t="shared" si="25"/>
        <v/>
      </c>
      <c r="T114" s="121"/>
      <c r="U114" s="119"/>
      <c r="V114" s="400"/>
      <c r="W114" s="115"/>
      <c r="X114" s="115"/>
      <c r="Y114" s="121"/>
      <c r="Z114" s="114" t="str">
        <f t="shared" si="21"/>
        <v/>
      </c>
      <c r="AA114" s="114" t="str">
        <f t="shared" si="27"/>
        <v/>
      </c>
      <c r="AB114" s="182"/>
      <c r="AC114" s="255"/>
      <c r="AD114" s="255"/>
      <c r="AE114" s="255"/>
      <c r="AF114" s="255"/>
      <c r="AG114" s="255"/>
      <c r="AH114" s="255"/>
      <c r="AI114" s="255"/>
      <c r="AJ114" s="255"/>
      <c r="AK114" s="255"/>
      <c r="AL114" s="255"/>
      <c r="AM114" s="255"/>
      <c r="AN114" s="255"/>
      <c r="AO114" s="255"/>
      <c r="AP114" s="112"/>
      <c r="AQ114" s="112"/>
      <c r="AR114" s="112" t="str">
        <f t="shared" si="22"/>
        <v/>
      </c>
      <c r="AS114" s="112" t="str">
        <f t="shared" si="22"/>
        <v/>
      </c>
      <c r="AT114" s="4" t="str">
        <f t="shared" si="23"/>
        <v/>
      </c>
      <c r="AV114" s="25" t="str">
        <f t="shared" si="34"/>
        <v/>
      </c>
      <c r="AW114" s="25"/>
      <c r="AY114" s="102" t="str">
        <f t="shared" si="24"/>
        <v/>
      </c>
    </row>
    <row r="115" spans="2:51" ht="12.75">
      <c r="B115" s="18" t="str">
        <f t="shared" si="26"/>
        <v/>
      </c>
      <c r="C115" s="4"/>
      <c r="D115" s="4"/>
      <c r="E115" s="4"/>
      <c r="G115" s="4" t="str">
        <f t="shared" si="30"/>
        <v/>
      </c>
      <c r="H115" s="97" t="str">
        <f t="shared" si="28"/>
        <v/>
      </c>
      <c r="I115" s="4" t="str">
        <f t="shared" si="31"/>
        <v/>
      </c>
      <c r="J115" s="4" t="str">
        <f t="shared" si="32"/>
        <v/>
      </c>
      <c r="K115" s="4"/>
      <c r="L115" s="4"/>
      <c r="M115" s="68"/>
      <c r="N115" s="70"/>
      <c r="O115" s="24"/>
      <c r="P115" s="24"/>
      <c r="Q115" s="98" t="str">
        <f t="shared" si="33"/>
        <v/>
      </c>
      <c r="R115" s="124"/>
      <c r="S115" s="114" t="str">
        <f t="shared" si="25"/>
        <v/>
      </c>
      <c r="T115" s="121"/>
      <c r="U115" s="119"/>
      <c r="V115" s="400"/>
      <c r="W115" s="115"/>
      <c r="X115" s="115"/>
      <c r="Y115" s="121"/>
      <c r="Z115" s="114" t="str">
        <f t="shared" si="21"/>
        <v/>
      </c>
      <c r="AA115" s="114" t="str">
        <f t="shared" si="27"/>
        <v/>
      </c>
      <c r="AB115" s="182"/>
      <c r="AC115" s="255"/>
      <c r="AD115" s="255"/>
      <c r="AE115" s="255"/>
      <c r="AF115" s="255"/>
      <c r="AG115" s="255"/>
      <c r="AH115" s="255"/>
      <c r="AI115" s="255"/>
      <c r="AJ115" s="255"/>
      <c r="AK115" s="255"/>
      <c r="AL115" s="255"/>
      <c r="AM115" s="255"/>
      <c r="AN115" s="255"/>
      <c r="AO115" s="255"/>
      <c r="AP115" s="112"/>
      <c r="AQ115" s="112"/>
      <c r="AR115" s="112" t="str">
        <f t="shared" si="22"/>
        <v/>
      </c>
      <c r="AS115" s="112" t="str">
        <f t="shared" si="22"/>
        <v/>
      </c>
      <c r="AT115" s="4" t="str">
        <f t="shared" si="23"/>
        <v/>
      </c>
      <c r="AV115" s="25" t="str">
        <f t="shared" si="34"/>
        <v/>
      </c>
      <c r="AW115" s="25"/>
      <c r="AY115" s="102" t="str">
        <f t="shared" si="24"/>
        <v/>
      </c>
    </row>
    <row r="116" spans="2:51">
      <c r="AT116" s="3" t="str">
        <f t="shared" si="23"/>
        <v/>
      </c>
      <c r="AV116" s="26"/>
      <c r="AW116" s="25"/>
      <c r="AY116" s="102" t="str">
        <f t="shared" si="24"/>
        <v/>
      </c>
    </row>
    <row r="117" spans="2:51">
      <c r="B117" s="10" t="s">
        <v>23</v>
      </c>
      <c r="AV117" s="26"/>
      <c r="AW117" s="25"/>
    </row>
    <row r="118" spans="2:51">
      <c r="B118" s="16" t="s">
        <v>17</v>
      </c>
      <c r="C118" s="20" t="str">
        <f>+"By"&amp;D120</f>
        <v>By</v>
      </c>
      <c r="D118" s="21" t="str">
        <f>SUBSTITUTE(SUBSTITUTE(SUBSTITUTE(SUBSTITUTE(SUBSTITUTE(SUBSTITUTE(SUBSTITUTE(C118," ",""),".",""),"&amp;",""),"(",""),")",""),",",""),"/","")&amp;"_"&amp;TRIM(TEXT(C7,"###"))</f>
        <v>By_</v>
      </c>
      <c r="E118" s="7"/>
      <c r="S118" s="219" t="s">
        <v>747</v>
      </c>
      <c r="AV118" s="25" t="str">
        <f>+" CONSTRAINT ["&amp;D118&amp;"] PRIMARY KEY NONCLUSTERED "</f>
        <v xml:space="preserve"> CONSTRAINT [By_] PRIMARY KEY NONCLUSTERED </v>
      </c>
      <c r="AW118" s="26"/>
    </row>
    <row r="119" spans="2:51">
      <c r="B119" s="22" t="s">
        <v>13</v>
      </c>
      <c r="C119" s="22" t="s">
        <v>25</v>
      </c>
      <c r="D119" s="22" t="s">
        <v>24</v>
      </c>
      <c r="E119" s="23" t="s">
        <v>18</v>
      </c>
      <c r="G119" s="103" t="s">
        <v>399</v>
      </c>
      <c r="I119" s="99"/>
      <c r="S119" s="220" t="s">
        <v>395</v>
      </c>
      <c r="T119" s="220" t="s">
        <v>380</v>
      </c>
      <c r="U119" s="440" t="s">
        <v>394</v>
      </c>
      <c r="V119" s="441" t="s">
        <v>400</v>
      </c>
      <c r="W119" s="445"/>
      <c r="X119" s="221"/>
      <c r="AV119" s="25" t="s">
        <v>6</v>
      </c>
      <c r="AW119" s="26"/>
    </row>
    <row r="120" spans="2:51">
      <c r="B120" s="18">
        <v>1</v>
      </c>
      <c r="C120" s="9">
        <v>1</v>
      </c>
      <c r="D120" s="19" t="str">
        <f t="shared" ref="D120:D127" si="35">IFERROR(INDEX($G$16:$G$115,C120),"")</f>
        <v/>
      </c>
      <c r="E120" s="9" t="s">
        <v>5</v>
      </c>
      <c r="G120" s="4" t="str">
        <f>CHAR(34)&amp;D120&amp;" LIKE "&amp;H120&amp;"%{0}%"&amp;H120&amp;CHAR(34)&amp;","</f>
        <v>" LIKE %{0}%",</v>
      </c>
      <c r="H120" s="3" t="str">
        <f>IF(IFERROR(INDEX($I$16:$I$115,C120),"")="varchar","'","")</f>
        <v/>
      </c>
      <c r="S120" s="218" t="str">
        <f ca="1">UPPER(RIGHT(T2,1)&amp;V3&amp;MID(T2,2,1)&amp;V3&amp;MID(T2,5,1)&amp;LEFT(T2,1)&amp;C7)</f>
        <v>PEH</v>
      </c>
      <c r="T120" s="218" t="str">
        <f>+C8</f>
        <v xml:space="preserve"> </v>
      </c>
      <c r="U120" s="442" t="str">
        <f>+D120</f>
        <v/>
      </c>
      <c r="V120" s="443" t="str">
        <f>+C10</f>
        <v>c6940ca0-a409-4cf4-9ef6-06c842c253c1</v>
      </c>
      <c r="W120" s="444"/>
      <c r="AV120" s="25" t="str">
        <f t="shared" ref="AV120:AV126" si="36">+IF(D120="","","          ["&amp;D120&amp;"] "&amp;IF(TRIM(E120)="Ascending","ASC","DES")&amp;IF(D121="","",","))</f>
        <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23" t="s">
        <v>449</v>
      </c>
      <c r="AV122" s="25" t="str">
        <f t="shared" si="36"/>
        <v/>
      </c>
      <c r="AW122" s="26"/>
    </row>
    <row r="123" spans="2:51">
      <c r="B123" s="18" t="str">
        <f t="shared" si="37"/>
        <v/>
      </c>
      <c r="C123" s="9"/>
      <c r="D123" s="19" t="str">
        <f t="shared" si="35"/>
        <v/>
      </c>
      <c r="E123" s="9"/>
      <c r="G123" s="4"/>
      <c r="S123" s="224" t="s">
        <v>310</v>
      </c>
      <c r="T123" s="224" t="s">
        <v>664</v>
      </c>
      <c r="U123" s="224" t="s">
        <v>363</v>
      </c>
      <c r="V123" s="224" t="s">
        <v>354</v>
      </c>
      <c r="W123" s="224" t="s">
        <v>663</v>
      </c>
      <c r="X123" s="224" t="s">
        <v>356</v>
      </c>
      <c r="Y123" s="224" t="s">
        <v>396</v>
      </c>
      <c r="Z123" s="224" t="s">
        <v>366</v>
      </c>
      <c r="AV123" s="25" t="str">
        <f t="shared" si="36"/>
        <v/>
      </c>
      <c r="AW123" s="26"/>
    </row>
    <row r="124" spans="2:51">
      <c r="B124" s="18" t="str">
        <f t="shared" si="37"/>
        <v/>
      </c>
      <c r="C124" s="9"/>
      <c r="D124" s="19" t="str">
        <f t="shared" si="35"/>
        <v/>
      </c>
      <c r="E124" s="9"/>
      <c r="G124" s="4"/>
      <c r="S124" s="182" t="s">
        <v>4491</v>
      </c>
      <c r="T124" s="182" t="s">
        <v>4336</v>
      </c>
      <c r="U124" s="182" t="s">
        <v>4492</v>
      </c>
      <c r="V124" s="182" t="s">
        <v>3147</v>
      </c>
      <c r="W124" s="182" t="s">
        <v>4336</v>
      </c>
      <c r="X124" s="182" t="str">
        <f>"./"&amp;V2</f>
        <v>./Help.html</v>
      </c>
      <c r="Y124" s="182" t="s">
        <v>4336</v>
      </c>
      <c r="Z124" s="218" t="s">
        <v>4336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11" t="str">
        <f>"   ,{"</f>
        <v xml:space="preserve">   ,{</v>
      </c>
      <c r="C132" s="102"/>
      <c r="D132" s="102"/>
      <c r="E132" s="102"/>
      <c r="F132" s="102"/>
      <c r="G132" s="102"/>
      <c r="H132" s="102"/>
      <c r="I132" s="102"/>
      <c r="J132" s="102"/>
      <c r="K132" s="102"/>
      <c r="L132" s="102"/>
      <c r="M132" s="102"/>
      <c r="AV132" s="25" t="s">
        <v>0</v>
      </c>
      <c r="AW132" s="26"/>
    </row>
    <row r="133" spans="2:49">
      <c r="B133" s="211" t="str">
        <f>REPT(" ",6)&amp;CHAR(34)&amp;"TokenKey"&amp;CHAR(34)&amp;": "&amp;CHAR(34)&amp;C10&amp;CHAR(34)&amp;","</f>
        <v xml:space="preserve">      "TokenKey": "c6940ca0-a409-4cf4-9ef6-06c842c253c1",</v>
      </c>
      <c r="C133" s="102"/>
      <c r="D133" s="102"/>
      <c r="E133" s="102"/>
      <c r="F133" s="102"/>
      <c r="G133" s="102"/>
      <c r="H133" s="102"/>
      <c r="I133" s="102"/>
      <c r="J133" s="102"/>
      <c r="K133" s="102"/>
      <c r="L133" s="102"/>
      <c r="M133" s="102"/>
      <c r="AV133" s="26" t="s">
        <v>1</v>
      </c>
      <c r="AW133" s="26"/>
    </row>
    <row r="134" spans="2:49">
      <c r="B134" s="211" t="str">
        <f>REPT(" ",6)&amp;CHAR(34)&amp;"TableName"&amp;CHAR(34)&amp;": "&amp;CHAR(34)&amp;C8&amp;CHAR(34)&amp;","</f>
        <v xml:space="preserve">      "TableName": " ",</v>
      </c>
      <c r="C134" s="102"/>
      <c r="D134" s="102"/>
      <c r="E134" s="102"/>
      <c r="F134" s="102"/>
      <c r="G134" s="102"/>
      <c r="H134" s="102"/>
      <c r="I134" s="102"/>
      <c r="J134" s="102"/>
      <c r="K134" s="102"/>
      <c r="L134" s="102"/>
      <c r="M134" s="102"/>
      <c r="AV134" s="25" t="s">
        <v>9</v>
      </c>
      <c r="AW134" s="26"/>
    </row>
    <row r="135" spans="2:49">
      <c r="B135" s="211" t="str">
        <f>REPT(" ",6)&amp;CHAR(34)&amp;"Description"&amp;CHAR(34)&amp;": "&amp;CHAR(34)&amp;E8&amp;CHAR(34)&amp;","</f>
        <v xml:space="preserve">      "Description": "Help Program view Help.PDF ",</v>
      </c>
      <c r="C135" s="102"/>
      <c r="D135" s="102"/>
      <c r="E135" s="102"/>
      <c r="F135" s="102"/>
      <c r="G135" s="102"/>
      <c r="H135" s="102"/>
      <c r="I135" s="102"/>
      <c r="J135" s="102"/>
      <c r="K135" s="102"/>
      <c r="L135" s="102"/>
      <c r="M135" s="102"/>
      <c r="AV135" s="25" t="s">
        <v>0</v>
      </c>
      <c r="AW135" s="26"/>
    </row>
    <row r="136" spans="2:49">
      <c r="B136" s="211" t="str">
        <f>REPT(" ",6)&amp;CHAR(34)&amp;"SelectFields"&amp;CHAR(34)&amp;": "&amp;CHAR(34)&amp;C11&amp;CHAR(34)&amp;","</f>
        <v xml:space="preserve">      "SelectFields": "",</v>
      </c>
      <c r="C136" s="102"/>
      <c r="D136" s="102"/>
      <c r="E136" s="102"/>
      <c r="F136" s="102"/>
      <c r="G136" s="102"/>
      <c r="H136" s="102"/>
      <c r="I136" s="102"/>
      <c r="J136" s="102"/>
      <c r="K136" s="102"/>
      <c r="L136" s="102"/>
      <c r="M136" s="102"/>
      <c r="AV136" s="26" t="s">
        <v>1</v>
      </c>
      <c r="AW136" s="26"/>
    </row>
    <row r="137" spans="2:49">
      <c r="B137" s="211" t="str">
        <f>REPT(" ",6)&amp;CHAR(34)&amp;"Primarykeys"&amp;CHAR(34)&amp;": ["&amp;CHAR(34)&amp;D120&amp;CHAR(34)&amp;"],"</f>
        <v xml:space="preserve">      "Primarykeys": [""],</v>
      </c>
      <c r="C137" s="102"/>
      <c r="D137" s="102"/>
      <c r="E137" s="102"/>
      <c r="F137" s="102"/>
      <c r="G137" s="102"/>
      <c r="H137" s="102"/>
      <c r="I137" s="102"/>
      <c r="J137" s="102"/>
      <c r="K137" s="102"/>
      <c r="L137" s="102"/>
      <c r="M137" s="102"/>
    </row>
    <row r="138" spans="2:49">
      <c r="B138" s="211" t="str">
        <f>REPT(" ",6)&amp;CHAR(34)&amp;"QueryStr"&amp;CHAR(34)&amp;": "&amp;G120</f>
        <v xml:space="preserve">      "QueryStr": " LIKE %{0}%",</v>
      </c>
      <c r="C138" s="102"/>
      <c r="D138" s="102"/>
      <c r="E138" s="102"/>
      <c r="F138" s="102"/>
      <c r="G138" s="102"/>
      <c r="H138" s="102"/>
      <c r="I138" s="102"/>
      <c r="J138" s="102"/>
      <c r="K138" s="102"/>
      <c r="L138" s="102"/>
      <c r="M138" s="102"/>
    </row>
    <row r="139" spans="2:49">
      <c r="B139" s="211" t="str">
        <f>REPT(" ",6)&amp;CHAR(34)&amp;"Limit"&amp;CHAR(34)&amp;": "&amp;E7&amp;","</f>
        <v xml:space="preserve">      "Limit": 0,</v>
      </c>
      <c r="C139" s="102"/>
      <c r="D139" s="102"/>
      <c r="E139" s="102"/>
      <c r="F139" s="102"/>
      <c r="G139" s="102"/>
      <c r="H139" s="102"/>
      <c r="I139" s="102"/>
      <c r="J139" s="102"/>
      <c r="K139" s="102"/>
      <c r="L139" s="102"/>
      <c r="M139" s="102"/>
    </row>
    <row r="140" spans="2:49">
      <c r="B140" s="211" t="str">
        <f>REPT(" ",6)&amp;CHAR(34)&amp;"TaskModels"&amp;CHAR(34)&amp;": [],"</f>
        <v xml:space="preserve">      "TaskModels": [],</v>
      </c>
      <c r="C140" s="102"/>
      <c r="D140" s="102"/>
      <c r="E140" s="102"/>
      <c r="F140" s="102"/>
      <c r="G140" s="102"/>
      <c r="H140" s="102"/>
      <c r="I140" s="102"/>
      <c r="J140" s="102"/>
      <c r="K140" s="102"/>
      <c r="L140" s="102"/>
      <c r="M140" s="102"/>
    </row>
    <row r="141" spans="2:49">
      <c r="B141" s="211" t="str">
        <f>REPT(" ",6)&amp;CHAR(34)&amp;"DBTokenKey"&amp;CHAR(34)&amp;": "&amp;CHAR(34)&amp;C9&amp;CHAR(34)&amp;","</f>
        <v xml:space="preserve">      "DBTokenKey": "b18e9f22-2069-4f35-9739-4d7f976335eb",</v>
      </c>
      <c r="C141" s="102"/>
      <c r="D141" s="102"/>
      <c r="E141" s="102"/>
      <c r="F141" s="102"/>
      <c r="G141" s="102"/>
      <c r="H141" s="102"/>
      <c r="I141" s="102"/>
      <c r="J141" s="102"/>
      <c r="K141" s="102"/>
      <c r="L141" s="102"/>
      <c r="M141" s="102"/>
    </row>
    <row r="142" spans="2:49">
      <c r="B142" s="211" t="str">
        <f>REPT(" ",6)&amp;CHAR(34)&amp;"EntryBy"&amp;CHAR(34)&amp;": "&amp;CHAR(34)&amp;E4&amp;CHAR(34)&amp;","</f>
        <v xml:space="preserve">      "EntryBy": "Admin",</v>
      </c>
      <c r="C142" s="102"/>
      <c r="D142" s="102"/>
      <c r="E142" s="102"/>
      <c r="F142" s="102"/>
      <c r="G142" s="102"/>
      <c r="H142" s="102"/>
      <c r="I142" s="102"/>
      <c r="J142" s="102"/>
      <c r="K142" s="102"/>
      <c r="L142" s="102"/>
      <c r="M142" s="102"/>
    </row>
    <row r="143" spans="2:49">
      <c r="B143" s="211" t="str">
        <f ca="1">REPT(" ",6)&amp;CHAR(34)&amp;"EntryDate"&amp;CHAR(34)&amp;": "&amp;CHAR(34)&amp;TEXT(NOW(),"DD/MM/YYYY")&amp;CHAR(34)&amp;","</f>
        <v xml:space="preserve">      "EntryDate": "18/07/2024",</v>
      </c>
      <c r="C143" s="102"/>
      <c r="D143" s="102"/>
      <c r="E143" s="102"/>
      <c r="F143" s="102"/>
      <c r="G143" s="102"/>
      <c r="H143" s="102"/>
      <c r="I143" s="102"/>
      <c r="J143" s="102"/>
      <c r="K143" s="102"/>
      <c r="L143" s="102"/>
      <c r="M143" s="102"/>
    </row>
    <row r="144" spans="2:49">
      <c r="B144" s="211" t="str">
        <f>REPT(" ",6)&amp;CHAR(34)&amp;"LinkSubTasks"&amp;CHAR(34)&amp;": [],"</f>
        <v xml:space="preserve">      "LinkSubTasks": [],</v>
      </c>
      <c r="C144" s="102"/>
      <c r="D144" s="102"/>
      <c r="E144" s="102"/>
      <c r="F144" s="102"/>
      <c r="G144" s="102"/>
      <c r="H144" s="102"/>
      <c r="I144" s="102"/>
      <c r="J144" s="102"/>
      <c r="K144" s="102"/>
      <c r="L144" s="102"/>
      <c r="M144" s="102"/>
    </row>
    <row r="145" spans="2:13">
      <c r="B145" s="211" t="str">
        <f>REPT(" ",6)&amp;CHAR(34)&amp;"KeyRights"&amp;CHAR(34)&amp;": "&amp;CHAR(34)&amp;CHAR(34)&amp;","</f>
        <v xml:space="preserve">      "KeyRights": "",</v>
      </c>
      <c r="C145" s="102"/>
      <c r="D145" s="102"/>
      <c r="E145" s="102"/>
      <c r="F145" s="102"/>
      <c r="G145" s="102"/>
      <c r="H145" s="102"/>
      <c r="I145" s="102"/>
      <c r="J145" s="102"/>
      <c r="K145" s="102"/>
      <c r="L145" s="102"/>
      <c r="M145" s="102"/>
    </row>
    <row r="146" spans="2:13">
      <c r="B146" s="211" t="str">
        <f>REPT(" ",6)&amp;CHAR(34)&amp;"Active"&amp;CHAR(34)&amp;": "&amp;CHAR(34)&amp;"True"&amp;CHAR(34)&amp;","</f>
        <v xml:space="preserve">      "Active": "True",</v>
      </c>
      <c r="C146" s="102"/>
      <c r="D146" s="102"/>
      <c r="E146" s="102"/>
      <c r="F146" s="102"/>
      <c r="G146" s="102"/>
      <c r="H146" s="102"/>
      <c r="I146" s="102"/>
      <c r="J146" s="102"/>
      <c r="K146" s="102"/>
      <c r="L146" s="102"/>
      <c r="M146" s="102"/>
    </row>
    <row r="147" spans="2:13">
      <c r="B147" s="211" t="str">
        <f>REPT(" ",6)&amp;CHAR(34)&amp;"Category"&amp;CHAR(34)&amp;": "&amp;CHAR(34)&amp;E5&amp;CHAR(34)&amp;","</f>
        <v xml:space="preserve">      "Category": "XOL",</v>
      </c>
      <c r="C147" s="102"/>
      <c r="D147" s="102"/>
      <c r="E147" s="102"/>
      <c r="F147" s="102"/>
      <c r="G147" s="102"/>
      <c r="H147" s="102"/>
      <c r="I147" s="102"/>
      <c r="J147" s="102"/>
      <c r="K147" s="102"/>
      <c r="L147" s="102"/>
      <c r="M147" s="102"/>
    </row>
    <row r="148" spans="2:13">
      <c r="B148" s="211" t="str">
        <f>"     }"</f>
        <v xml:space="preserve">     }</v>
      </c>
      <c r="C148" s="102"/>
      <c r="D148" s="102"/>
      <c r="E148" s="102"/>
      <c r="F148" s="102"/>
      <c r="G148" s="102"/>
      <c r="H148" s="102"/>
      <c r="I148" s="102"/>
      <c r="J148" s="102"/>
      <c r="K148" s="102"/>
      <c r="L148" s="102"/>
      <c r="M148" s="102"/>
    </row>
    <row r="149" spans="2:13">
      <c r="B149" s="211" t="s">
        <v>740</v>
      </c>
      <c r="C149" s="102"/>
      <c r="D149" s="102"/>
      <c r="E149" s="102"/>
      <c r="F149" s="102"/>
      <c r="G149" s="102"/>
      <c r="H149" s="102"/>
      <c r="I149" s="102"/>
      <c r="J149" s="102"/>
      <c r="K149" s="102"/>
      <c r="L149" s="102"/>
      <c r="M149" s="102"/>
    </row>
    <row r="151" spans="2:13">
      <c r="B151" s="212"/>
      <c r="D151" s="178"/>
    </row>
    <row r="152" spans="2:13">
      <c r="B152" s="213"/>
      <c r="C152" s="213"/>
      <c r="D152" s="213"/>
      <c r="E152" s="213"/>
      <c r="G152" s="214"/>
    </row>
    <row r="153" spans="2:13">
      <c r="B153" s="215"/>
      <c r="C153" s="215"/>
      <c r="D153" s="216"/>
    </row>
    <row r="154" spans="2:13">
      <c r="B154" s="215"/>
      <c r="C154" s="215"/>
      <c r="D154" s="216"/>
    </row>
    <row r="161" spans="11:16">
      <c r="K161" s="88"/>
    </row>
    <row r="162" spans="11:16">
      <c r="K162" s="95"/>
    </row>
    <row r="163" spans="11:16">
      <c r="K163" s="88"/>
      <c r="L163" s="88"/>
    </row>
    <row r="164" spans="11:16">
      <c r="K164" s="88"/>
      <c r="L164" s="88"/>
      <c r="P164" s="88"/>
    </row>
    <row r="165" spans="11:16">
      <c r="K165" s="88"/>
      <c r="L165" s="88"/>
    </row>
    <row r="166" spans="11:16">
      <c r="K166" s="88"/>
      <c r="L166" s="88"/>
      <c r="O166" s="88"/>
    </row>
    <row r="167" spans="11:16">
      <c r="K167" s="88"/>
    </row>
    <row r="168" spans="11:16">
      <c r="K168" s="88"/>
    </row>
    <row r="169" spans="11:16">
      <c r="K169" s="88"/>
    </row>
    <row r="170" spans="11:16">
      <c r="K170" s="88"/>
      <c r="L170" s="88"/>
    </row>
    <row r="171" spans="11:16">
      <c r="K171" s="88"/>
      <c r="L171" s="88"/>
    </row>
    <row r="172" spans="11:16">
      <c r="K172" s="88"/>
      <c r="L172" s="88"/>
    </row>
    <row r="173" spans="11:16">
      <c r="K173" s="88"/>
      <c r="L173" s="88"/>
      <c r="O173" s="88"/>
    </row>
    <row r="174" spans="11:16">
      <c r="K174" s="88"/>
    </row>
  </sheetData>
  <mergeCells count="1">
    <mergeCell ref="N14:P14"/>
  </mergeCells>
  <dataValidations disablePrompts="1" count="4">
    <dataValidation type="list" allowBlank="1" showInputMessage="1" showErrorMessage="1" sqref="AB16:AB115" xr:uid="{F73C8BA7-44DF-4B30-A06D-A4802F10B409}">
      <formula1>aEditorType</formula1>
    </dataValidation>
    <dataValidation type="list" showInputMessage="1" showErrorMessage="1" sqref="V16:V115" xr:uid="{E3F5C391-D745-4AE0-846A-6F0D8EFA609F}">
      <formula1>aFormat</formula1>
    </dataValidation>
    <dataValidation type="list" showInputMessage="1" showErrorMessage="1" sqref="U16:U115" xr:uid="{1F51DC56-9295-40BB-B871-0C5C70AAA9A9}">
      <formula1>aDataType</formula1>
    </dataValidation>
    <dataValidation type="list" showInputMessage="1" showErrorMessage="1" sqref="W16:X115 X2 V6:V7 AL11:AL12 T7 X6" xr:uid="{F74A0F5D-19C9-440F-B394-00D5D9E86F71}">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9">
        <x14:dataValidation type="list" showInputMessage="1" showErrorMessage="1" xr:uid="{D8278C8A-206B-4B57-A6A6-23ABD32AD2C9}">
          <x14:formula1>
            <xm:f>Variables!$G$17:$G$22</xm:f>
          </x14:formula1>
          <xm:sqref>T8:T10</xm:sqref>
        </x14:dataValidation>
        <x14:dataValidation type="list" allowBlank="1" showInputMessage="1" showErrorMessage="1" xr:uid="{8120ABCA-09FC-46C0-AC17-2246C23B234C}">
          <x14:formula1>
            <xm:f>Variables!$G$12:$G$14</xm:f>
          </x14:formula1>
          <xm:sqref>AA16:AA115</xm:sqref>
        </x14:dataValidation>
        <x14:dataValidation type="list" allowBlank="1" showInputMessage="1" showErrorMessage="1" xr:uid="{D6C1BF5C-CC64-4B81-BB11-13DA753D6CBA}">
          <x14:formula1>
            <xm:f>Variables!$G$6:$G$8</xm:f>
          </x14:formula1>
          <xm:sqref>T5</xm:sqref>
        </x14:dataValidation>
        <x14:dataValidation type="list" allowBlank="1" showInputMessage="1" showErrorMessage="1" xr:uid="{C411D8A3-7CB2-439B-B987-D3F70A535AAF}">
          <x14:formula1>
            <xm:f>Variables!$I$28:$I$35</xm:f>
          </x14:formula1>
          <xm:sqref>T6</xm:sqref>
        </x14:dataValidation>
        <x14:dataValidation type="list" allowBlank="1" showInputMessage="1" showErrorMessage="1" xr:uid="{3F6EEB87-0BA8-4D9F-A01F-3DABEF746417}">
          <x14:formula1>
            <xm:f>Variables!$E$17:$E$22</xm:f>
          </x14:formula1>
          <xm:sqref>C6</xm:sqref>
        </x14:dataValidation>
        <x14:dataValidation type="list" showInputMessage="1" showErrorMessage="1" xr:uid="{EC0A5292-62BD-4598-8C79-BBF63EBF1905}">
          <x14:formula1>
            <xm:f>Variables!$B$22:$B$25</xm:f>
          </x14:formula1>
          <xm:sqref>E6</xm:sqref>
        </x14:dataValidation>
        <x14:dataValidation type="list" allowBlank="1" showInputMessage="1" showErrorMessage="1" xr:uid="{FB1678F2-3E5B-4BC6-960E-B755D65E3748}">
          <x14:formula1>
            <xm:f>Variables!G$38:G$45</xm:f>
          </x14:formula1>
          <xm:sqref>X5</xm:sqref>
        </x14:dataValidation>
        <x14:dataValidation type="list" allowBlank="1" showInputMessage="1" showErrorMessage="1" xr:uid="{F98C614C-3F58-4CD3-ABDD-FD9C4AD906D0}">
          <x14:formula1>
            <xm:f>Variables!E$28:E$34</xm:f>
          </x14:formula1>
          <xm:sqref>AM16:AM115</xm:sqref>
        </x14:dataValidation>
        <x14:dataValidation type="list" allowBlank="1" showInputMessage="1" showErrorMessage="1" xr:uid="{0D57779C-6836-435B-9844-E39FE57AAD99}">
          <x14:formula1>
            <xm:f>Variables!E$28:E$34</xm:f>
          </x14:formula1>
          <xm:sqref>AJ16:AJ115</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0000"/>
  </sheetPr>
  <dimension ref="A1:CA1000"/>
  <sheetViews>
    <sheetView showGridLines="0" workbookViewId="0">
      <selection activeCell="A97" sqref="A97:C105"/>
    </sheetView>
  </sheetViews>
  <sheetFormatPr defaultColWidth="9" defaultRowHeight="15"/>
  <cols>
    <col min="1" max="1" width="3.7109375" style="1" customWidth="1"/>
    <col min="2" max="2" width="27.85546875" style="1" customWidth="1"/>
    <col min="3" max="3" width="81.7109375" style="1" customWidth="1"/>
    <col min="4" max="4" width="20.7109375" style="1" bestFit="1" customWidth="1"/>
    <col min="5" max="5" width="15.7109375" style="1" customWidth="1"/>
    <col min="6" max="6" width="2.42578125" style="1" customWidth="1"/>
    <col min="7" max="7" width="15.42578125" style="110" customWidth="1"/>
    <col min="8" max="8" width="3.7109375" style="1" customWidth="1"/>
    <col min="9" max="9" width="15.7109375" style="28" customWidth="1"/>
    <col min="10" max="10" width="8.140625" style="28" bestFit="1" customWidth="1"/>
    <col min="11" max="11" width="8" style="1" bestFit="1" customWidth="1"/>
    <col min="12" max="12" width="13.140625" style="1" customWidth="1"/>
    <col min="13" max="14" width="7.85546875" bestFit="1" customWidth="1"/>
    <col min="16" max="16" width="7.7109375" style="5" customWidth="1"/>
    <col min="17" max="17" width="6.42578125" style="5" bestFit="1" customWidth="1"/>
    <col min="18" max="18" width="3.28515625" style="5" customWidth="1"/>
    <col min="19" max="19" width="2.42578125" style="1" bestFit="1" customWidth="1"/>
    <col min="20" max="20" width="3.42578125" style="1" bestFit="1" customWidth="1"/>
    <col min="21" max="21" width="3.28515625" style="1" bestFit="1" customWidth="1"/>
    <col min="22" max="23" width="3.42578125" style="1" bestFit="1" customWidth="1"/>
    <col min="24" max="25" width="3.28515625" style="1" bestFit="1" customWidth="1"/>
    <col min="26" max="26" width="3.42578125" style="1" bestFit="1" customWidth="1"/>
    <col min="27" max="52" width="2.7109375" style="1" customWidth="1"/>
    <col min="53" max="53" width="9" style="1"/>
    <col min="54" max="54" width="146.5703125" style="3" bestFit="1" customWidth="1"/>
    <col min="55" max="55" width="9" style="1"/>
    <col min="56" max="63" width="2.7109375" style="1" customWidth="1"/>
    <col min="64" max="64" width="2.7109375" style="398" customWidth="1"/>
    <col min="65" max="72" width="2.7109375" style="1" customWidth="1"/>
    <col min="73" max="75" width="9" style="1"/>
    <col min="76" max="76" width="7" style="1" customWidth="1"/>
    <col min="77" max="77" width="5.28515625" customWidth="1"/>
    <col min="78" max="78" width="6" customWidth="1"/>
    <col min="79" max="79" width="148" style="3" bestFit="1" customWidth="1"/>
    <col min="80" max="16384" width="9" style="1"/>
  </cols>
  <sheetData>
    <row r="1" spans="2:79">
      <c r="BB1" s="259" t="s">
        <v>487</v>
      </c>
      <c r="BX1" s="27">
        <f t="shared" ref="BX1:BX7" si="0">IF(CA1=0,"",ROW())</f>
        <v>1</v>
      </c>
      <c r="CA1" s="260" t="s">
        <v>456</v>
      </c>
    </row>
    <row r="2" spans="2:79">
      <c r="I2" s="146"/>
      <c r="BB2" s="260" t="s">
        <v>456</v>
      </c>
      <c r="BV2" s="136" t="s">
        <v>497</v>
      </c>
      <c r="BW2" s="87">
        <f ca="1">MAX(BX:BX)+1</f>
        <v>424</v>
      </c>
      <c r="BX2" s="27">
        <f t="shared" si="0"/>
        <v>2</v>
      </c>
      <c r="CA2" s="260" t="s">
        <v>795</v>
      </c>
    </row>
    <row r="3" spans="2:79">
      <c r="B3" s="207" t="s">
        <v>722</v>
      </c>
      <c r="C3" s="207" t="s">
        <v>723</v>
      </c>
      <c r="BB3" s="260" t="s">
        <v>795</v>
      </c>
      <c r="BX3" s="27">
        <f t="shared" si="0"/>
        <v>3</v>
      </c>
      <c r="CA3" s="260" t="s">
        <v>457</v>
      </c>
    </row>
    <row r="4" spans="2:79">
      <c r="BB4" s="260" t="s">
        <v>457</v>
      </c>
      <c r="BX4" s="27">
        <f t="shared" si="0"/>
        <v>4</v>
      </c>
      <c r="CA4" s="260" t="str">
        <f>"&lt;title&gt;"&amp;SUBSTITUTE(MASTERCOLUMNLIST!$B$2,".html","")&amp;"&lt;/title&gt;"</f>
        <v>&lt;title&gt;PositionBenefitLevel&lt;/title&gt;</v>
      </c>
    </row>
    <row r="5" spans="2:79">
      <c r="B5" s="40" t="s">
        <v>37</v>
      </c>
      <c r="C5" s="62">
        <f>COUNTA(#REF!,"")-2</f>
        <v>0</v>
      </c>
      <c r="E5" s="293" t="s">
        <v>386</v>
      </c>
      <c r="G5" s="296" t="s">
        <v>443</v>
      </c>
      <c r="I5" s="252" t="s">
        <v>446</v>
      </c>
      <c r="L5" s="43" t="s">
        <v>29</v>
      </c>
      <c r="M5" s="43" t="s">
        <v>30</v>
      </c>
      <c r="N5" s="43" t="s">
        <v>47</v>
      </c>
      <c r="P5" s="63" t="s">
        <v>299</v>
      </c>
      <c r="Q5" s="63" t="s">
        <v>300</v>
      </c>
      <c r="R5" s="64"/>
      <c r="BB5" s="260" t="str">
        <f>"&lt;title&gt;"&amp;SUBSTITUTE(MASTERCOLUMNLIST!$B$2,".html","")&amp;"&lt;/title&gt;"</f>
        <v>&lt;title&gt;PositionBenefitLevel&lt;/title&gt;</v>
      </c>
      <c r="BX5" s="27">
        <f t="shared" si="0"/>
        <v>5</v>
      </c>
      <c r="CA5" s="260" t="s">
        <v>505</v>
      </c>
    </row>
    <row r="6" spans="2:79">
      <c r="B6" s="27" t="s">
        <v>38</v>
      </c>
      <c r="C6" s="62">
        <v>1</v>
      </c>
      <c r="E6" s="289" t="s">
        <v>384</v>
      </c>
      <c r="G6" s="44" t="s">
        <v>444</v>
      </c>
      <c r="I6" s="46" t="s">
        <v>321</v>
      </c>
      <c r="L6" s="29">
        <v>1</v>
      </c>
      <c r="M6" s="29">
        <v>3</v>
      </c>
      <c r="N6" s="29">
        <f>+M6+MOD(7,M6)+1</f>
        <v>5</v>
      </c>
      <c r="P6" s="62">
        <v>1</v>
      </c>
      <c r="Q6" s="62" t="s">
        <v>94</v>
      </c>
      <c r="S6" s="27" t="s">
        <v>94</v>
      </c>
      <c r="T6" s="27" t="s">
        <v>118</v>
      </c>
      <c r="U6" s="27" t="s">
        <v>144</v>
      </c>
      <c r="V6" s="27" t="s">
        <v>170</v>
      </c>
      <c r="W6" s="27" t="s">
        <v>196</v>
      </c>
      <c r="X6" s="27" t="s">
        <v>197</v>
      </c>
      <c r="Y6" s="27" t="s">
        <v>248</v>
      </c>
      <c r="Z6" s="27" t="str">
        <f t="shared" ref="Z6:Z31" si="1">$Q$12&amp;$S6</f>
        <v>GA</v>
      </c>
      <c r="AB6" s="5"/>
      <c r="AD6" s="5"/>
      <c r="BB6" s="260" t="s">
        <v>505</v>
      </c>
      <c r="BX6" s="27">
        <f t="shared" si="0"/>
        <v>6</v>
      </c>
      <c r="CA6" s="260" t="s">
        <v>506</v>
      </c>
    </row>
    <row r="7" spans="2:79">
      <c r="C7" s="6"/>
      <c r="E7" s="290" t="s">
        <v>383</v>
      </c>
      <c r="G7" s="46" t="s">
        <v>445</v>
      </c>
      <c r="I7" s="46" t="s">
        <v>431</v>
      </c>
      <c r="L7" s="29">
        <v>2</v>
      </c>
      <c r="M7" s="29">
        <v>5</v>
      </c>
      <c r="N7" s="29">
        <f t="shared" ref="N7:N15" si="2">+M7+MOD(7,M7)+1</f>
        <v>8</v>
      </c>
      <c r="P7" s="62">
        <v>2</v>
      </c>
      <c r="Q7" s="62" t="s">
        <v>95</v>
      </c>
      <c r="S7" s="27" t="s">
        <v>95</v>
      </c>
      <c r="T7" s="27" t="s">
        <v>119</v>
      </c>
      <c r="U7" s="27" t="s">
        <v>145</v>
      </c>
      <c r="V7" s="27" t="s">
        <v>171</v>
      </c>
      <c r="W7" s="27" t="s">
        <v>198</v>
      </c>
      <c r="X7" s="27" t="s">
        <v>199</v>
      </c>
      <c r="Y7" s="27" t="s">
        <v>250</v>
      </c>
      <c r="Z7" s="27" t="str">
        <f t="shared" si="1"/>
        <v>GB</v>
      </c>
      <c r="AB7" s="5"/>
      <c r="AD7" s="5"/>
      <c r="BB7" s="260" t="s">
        <v>506</v>
      </c>
      <c r="BX7" s="27">
        <f t="shared" si="0"/>
        <v>7</v>
      </c>
      <c r="CA7" s="260" t="s">
        <v>458</v>
      </c>
    </row>
    <row r="8" spans="2:79">
      <c r="B8" s="27" t="s">
        <v>39</v>
      </c>
      <c r="C8" s="41" t="str">
        <f>IF(Variables!C9=1,"K","L")</f>
        <v>K</v>
      </c>
      <c r="E8" s="46"/>
      <c r="G8" s="45"/>
      <c r="I8" s="46" t="s">
        <v>322</v>
      </c>
      <c r="L8" s="29">
        <v>3</v>
      </c>
      <c r="M8" s="29">
        <v>7</v>
      </c>
      <c r="N8" s="29">
        <f t="shared" si="2"/>
        <v>8</v>
      </c>
      <c r="P8" s="62">
        <v>3</v>
      </c>
      <c r="Q8" s="62" t="s">
        <v>96</v>
      </c>
      <c r="S8" s="27" t="s">
        <v>96</v>
      </c>
      <c r="T8" s="27" t="s">
        <v>120</v>
      </c>
      <c r="U8" s="27" t="s">
        <v>146</v>
      </c>
      <c r="V8" s="27" t="s">
        <v>172</v>
      </c>
      <c r="W8" s="27" t="s">
        <v>200</v>
      </c>
      <c r="X8" s="27" t="s">
        <v>201</v>
      </c>
      <c r="Y8" s="27" t="s">
        <v>252</v>
      </c>
      <c r="Z8" s="27" t="str">
        <f t="shared" si="1"/>
        <v>GC</v>
      </c>
      <c r="AB8" s="5"/>
      <c r="AD8" s="5"/>
      <c r="BB8" s="260" t="s">
        <v>458</v>
      </c>
      <c r="BX8" s="27">
        <f t="shared" ref="BX8:BX71" si="3">IF(CA8=0,"",ROW())</f>
        <v>8</v>
      </c>
      <c r="CA8" s="260" t="s">
        <v>657</v>
      </c>
    </row>
    <row r="9" spans="2:79">
      <c r="B9" s="27" t="s">
        <v>41</v>
      </c>
      <c r="C9" s="42">
        <v>1</v>
      </c>
      <c r="E9" s="45"/>
      <c r="I9" s="46" t="s">
        <v>447</v>
      </c>
      <c r="L9" s="29">
        <v>4</v>
      </c>
      <c r="M9" s="29">
        <v>8</v>
      </c>
      <c r="N9" s="29">
        <f t="shared" si="2"/>
        <v>16</v>
      </c>
      <c r="P9" s="62">
        <v>4</v>
      </c>
      <c r="Q9" s="62" t="s">
        <v>97</v>
      </c>
      <c r="S9" s="27" t="s">
        <v>97</v>
      </c>
      <c r="T9" s="27" t="s">
        <v>121</v>
      </c>
      <c r="U9" s="27" t="s">
        <v>147</v>
      </c>
      <c r="V9" s="27" t="s">
        <v>173</v>
      </c>
      <c r="W9" s="27" t="s">
        <v>202</v>
      </c>
      <c r="X9" s="27" t="s">
        <v>203</v>
      </c>
      <c r="Y9" s="27" t="s">
        <v>254</v>
      </c>
      <c r="Z9" s="27" t="str">
        <f t="shared" si="1"/>
        <v>GD</v>
      </c>
      <c r="AB9" s="5"/>
      <c r="AD9" s="5"/>
      <c r="BB9" s="260" t="s">
        <v>657</v>
      </c>
      <c r="BX9" s="27">
        <f t="shared" si="3"/>
        <v>9</v>
      </c>
      <c r="CA9" s="260" t="s">
        <v>658</v>
      </c>
    </row>
    <row r="10" spans="2:79">
      <c r="C10" s="1" t="str" cm="1">
        <f t="array" aca="1" ref="C10" ca="1">MID(CELL("filename",A1),FIND("[",CELL("filename",A1))+1,FIND("]", CELL("filename",A1))-FIND("[",CELL("filename",A1))-1)</f>
        <v>ProjectsXOLs.xlsm</v>
      </c>
      <c r="I10" s="46" t="s">
        <v>448</v>
      </c>
      <c r="L10" s="29">
        <v>5</v>
      </c>
      <c r="M10" s="29">
        <v>9</v>
      </c>
      <c r="N10" s="29">
        <f t="shared" si="2"/>
        <v>17</v>
      </c>
      <c r="P10" s="62">
        <v>5</v>
      </c>
      <c r="Q10" s="62" t="s">
        <v>98</v>
      </c>
      <c r="S10" s="27" t="s">
        <v>98</v>
      </c>
      <c r="T10" s="27" t="s">
        <v>122</v>
      </c>
      <c r="U10" s="27" t="s">
        <v>148</v>
      </c>
      <c r="V10" s="27" t="s">
        <v>174</v>
      </c>
      <c r="W10" s="27" t="s">
        <v>204</v>
      </c>
      <c r="X10" s="27" t="s">
        <v>205</v>
      </c>
      <c r="Y10" s="27" t="s">
        <v>256</v>
      </c>
      <c r="Z10" s="27" t="str">
        <f t="shared" si="1"/>
        <v>GE</v>
      </c>
      <c r="AB10" s="5"/>
      <c r="AD10" s="5"/>
      <c r="BB10" s="260" t="s">
        <v>658</v>
      </c>
      <c r="BX10" s="27">
        <f t="shared" si="3"/>
        <v>10</v>
      </c>
      <c r="CA10" s="260" t="s">
        <v>459</v>
      </c>
    </row>
    <row r="11" spans="2:79">
      <c r="B11" s="27" t="s">
        <v>686</v>
      </c>
      <c r="C11" s="27" t="s">
        <v>2046</v>
      </c>
      <c r="E11" s="288" t="s">
        <v>337</v>
      </c>
      <c r="G11" s="258" t="s">
        <v>786</v>
      </c>
      <c r="I11" s="46" t="s">
        <v>449</v>
      </c>
      <c r="L11" s="29">
        <v>6</v>
      </c>
      <c r="M11" s="29">
        <v>15</v>
      </c>
      <c r="N11" s="29">
        <f t="shared" si="2"/>
        <v>23</v>
      </c>
      <c r="P11" s="62">
        <v>6</v>
      </c>
      <c r="Q11" s="62" t="s">
        <v>99</v>
      </c>
      <c r="S11" s="27" t="s">
        <v>99</v>
      </c>
      <c r="T11" s="27" t="s">
        <v>123</v>
      </c>
      <c r="U11" s="27" t="s">
        <v>149</v>
      </c>
      <c r="V11" s="27" t="s">
        <v>175</v>
      </c>
      <c r="W11" s="27" t="s">
        <v>206</v>
      </c>
      <c r="X11" s="27" t="s">
        <v>207</v>
      </c>
      <c r="Y11" s="27" t="s">
        <v>258</v>
      </c>
      <c r="Z11" s="27" t="str">
        <f t="shared" si="1"/>
        <v>GF</v>
      </c>
      <c r="AB11" s="5"/>
      <c r="AD11" s="5"/>
      <c r="BB11" s="260" t="s">
        <v>459</v>
      </c>
      <c r="BX11" s="27">
        <f t="shared" si="3"/>
        <v>11</v>
      </c>
      <c r="CA11" s="260" t="s">
        <v>460</v>
      </c>
    </row>
    <row r="12" spans="2:79">
      <c r="B12" s="27" t="s">
        <v>687</v>
      </c>
      <c r="C12" s="27" t="str">
        <f>"["&amp;C11&amp;"]"</f>
        <v>[ProjectsXOLs.xlsm]</v>
      </c>
      <c r="E12" s="130" t="s">
        <v>334</v>
      </c>
      <c r="G12" s="294" t="s">
        <v>391</v>
      </c>
      <c r="I12" s="46" t="s">
        <v>711</v>
      </c>
      <c r="L12" s="29">
        <v>7</v>
      </c>
      <c r="M12" s="29">
        <v>20</v>
      </c>
      <c r="N12" s="29">
        <f t="shared" si="2"/>
        <v>28</v>
      </c>
      <c r="P12" s="62">
        <v>7</v>
      </c>
      <c r="Q12" s="62" t="s">
        <v>100</v>
      </c>
      <c r="S12" s="27" t="s">
        <v>100</v>
      </c>
      <c r="T12" s="27" t="s">
        <v>124</v>
      </c>
      <c r="U12" s="27" t="s">
        <v>150</v>
      </c>
      <c r="V12" s="27" t="s">
        <v>176</v>
      </c>
      <c r="W12" s="27" t="s">
        <v>208</v>
      </c>
      <c r="X12" s="27" t="s">
        <v>209</v>
      </c>
      <c r="Y12" s="27" t="s">
        <v>260</v>
      </c>
      <c r="Z12" s="27" t="str">
        <f t="shared" si="1"/>
        <v>GG</v>
      </c>
      <c r="AB12" s="5"/>
      <c r="AD12" s="5"/>
      <c r="BB12" s="260" t="s">
        <v>460</v>
      </c>
      <c r="BX12" s="27">
        <f t="shared" si="3"/>
        <v>12</v>
      </c>
      <c r="CA12" s="261" t="s">
        <v>1</v>
      </c>
    </row>
    <row r="13" spans="2:79">
      <c r="E13" s="91" t="s">
        <v>345</v>
      </c>
      <c r="G13" s="295" t="s">
        <v>787</v>
      </c>
      <c r="I13" s="46" t="s">
        <v>738</v>
      </c>
      <c r="L13" s="29">
        <v>8</v>
      </c>
      <c r="M13" s="29">
        <v>30</v>
      </c>
      <c r="N13" s="29">
        <f t="shared" si="2"/>
        <v>38</v>
      </c>
      <c r="P13" s="62">
        <v>8</v>
      </c>
      <c r="Q13" s="62" t="s">
        <v>101</v>
      </c>
      <c r="S13" s="27" t="s">
        <v>101</v>
      </c>
      <c r="T13" s="27" t="s">
        <v>125</v>
      </c>
      <c r="U13" s="27" t="s">
        <v>151</v>
      </c>
      <c r="V13" s="27" t="s">
        <v>177</v>
      </c>
      <c r="W13" s="27" t="s">
        <v>210</v>
      </c>
      <c r="X13" s="27" t="s">
        <v>211</v>
      </c>
      <c r="Y13" s="27" t="s">
        <v>262</v>
      </c>
      <c r="Z13" s="27" t="str">
        <f t="shared" si="1"/>
        <v>GH</v>
      </c>
      <c r="AB13" s="5"/>
      <c r="AD13" s="5"/>
      <c r="BB13" s="261" t="s">
        <v>1</v>
      </c>
      <c r="BX13" s="27">
        <f t="shared" si="3"/>
        <v>13</v>
      </c>
      <c r="CA13" s="260" t="s">
        <v>461</v>
      </c>
    </row>
    <row r="14" spans="2:79">
      <c r="B14" s="27" t="s">
        <v>327</v>
      </c>
      <c r="C14" s="27" t="s">
        <v>316</v>
      </c>
      <c r="E14" s="45"/>
      <c r="I14" s="46" t="s">
        <v>761</v>
      </c>
      <c r="L14" s="29">
        <v>9</v>
      </c>
      <c r="M14" s="29">
        <v>40</v>
      </c>
      <c r="N14" s="29">
        <f t="shared" si="2"/>
        <v>48</v>
      </c>
      <c r="P14" s="62">
        <v>9</v>
      </c>
      <c r="Q14" s="62" t="s">
        <v>102</v>
      </c>
      <c r="S14" s="27" t="s">
        <v>102</v>
      </c>
      <c r="T14" s="27" t="s">
        <v>126</v>
      </c>
      <c r="U14" s="27" t="s">
        <v>152</v>
      </c>
      <c r="V14" s="27" t="s">
        <v>178</v>
      </c>
      <c r="W14" s="27" t="s">
        <v>212</v>
      </c>
      <c r="X14" s="27" t="s">
        <v>213</v>
      </c>
      <c r="Y14" s="27" t="s">
        <v>264</v>
      </c>
      <c r="Z14" s="27" t="str">
        <f t="shared" si="1"/>
        <v>GI</v>
      </c>
      <c r="AB14" s="5"/>
      <c r="AC14" s="5"/>
      <c r="AD14" s="5"/>
      <c r="AU14"/>
      <c r="BB14" s="260" t="s">
        <v>461</v>
      </c>
      <c r="BX14" s="27">
        <f t="shared" si="3"/>
        <v>14</v>
      </c>
      <c r="CA14" s="260" t="s">
        <v>462</v>
      </c>
    </row>
    <row r="15" spans="2:79">
      <c r="B15" s="27" t="s">
        <v>328</v>
      </c>
      <c r="C15" s="27" t="s">
        <v>329</v>
      </c>
      <c r="I15" s="46" t="s">
        <v>1110</v>
      </c>
      <c r="L15" s="29">
        <v>10</v>
      </c>
      <c r="M15" s="29">
        <v>50</v>
      </c>
      <c r="N15" s="29">
        <f t="shared" si="2"/>
        <v>58</v>
      </c>
      <c r="P15" s="62">
        <v>10</v>
      </c>
      <c r="Q15" s="62" t="s">
        <v>103</v>
      </c>
      <c r="S15" s="27" t="s">
        <v>103</v>
      </c>
      <c r="T15" s="27" t="s">
        <v>127</v>
      </c>
      <c r="U15" s="27" t="s">
        <v>153</v>
      </c>
      <c r="V15" s="27" t="s">
        <v>179</v>
      </c>
      <c r="W15" s="27" t="s">
        <v>214</v>
      </c>
      <c r="X15" s="27" t="s">
        <v>215</v>
      </c>
      <c r="Y15" s="27" t="s">
        <v>266</v>
      </c>
      <c r="Z15" s="27" t="str">
        <f t="shared" si="1"/>
        <v>GJ</v>
      </c>
      <c r="AD15" s="5"/>
      <c r="BB15" s="260" t="s">
        <v>462</v>
      </c>
      <c r="BX15" s="27">
        <f t="shared" si="3"/>
        <v>15</v>
      </c>
      <c r="CA15" s="261" t="s">
        <v>1</v>
      </c>
    </row>
    <row r="16" spans="2:79">
      <c r="B16" s="27" t="s">
        <v>325</v>
      </c>
      <c r="C16" s="27" t="s">
        <v>323</v>
      </c>
      <c r="E16" s="172" t="s">
        <v>705</v>
      </c>
      <c r="G16" s="258" t="s">
        <v>946</v>
      </c>
      <c r="I16" s="46"/>
      <c r="P16" s="62">
        <v>11</v>
      </c>
      <c r="Q16" s="62" t="s">
        <v>104</v>
      </c>
      <c r="S16" s="27" t="s">
        <v>104</v>
      </c>
      <c r="T16" s="27" t="s">
        <v>128</v>
      </c>
      <c r="U16" s="27" t="s">
        <v>154</v>
      </c>
      <c r="V16" s="27" t="s">
        <v>180</v>
      </c>
      <c r="W16" s="27" t="s">
        <v>216</v>
      </c>
      <c r="X16" s="27" t="s">
        <v>217</v>
      </c>
      <c r="Y16" s="27" t="s">
        <v>268</v>
      </c>
      <c r="Z16" s="27" t="str">
        <f t="shared" si="1"/>
        <v>GK</v>
      </c>
      <c r="AB16" s="5"/>
      <c r="AD16" s="5"/>
      <c r="BB16" s="261" t="s">
        <v>1</v>
      </c>
      <c r="BX16" s="27">
        <f t="shared" si="3"/>
        <v>16</v>
      </c>
      <c r="CA16" s="260" t="s">
        <v>990</v>
      </c>
    </row>
    <row r="17" spans="2:79">
      <c r="B17" s="27" t="s">
        <v>326</v>
      </c>
      <c r="C17" s="27" t="s">
        <v>324</v>
      </c>
      <c r="E17" s="46" t="s">
        <v>703</v>
      </c>
      <c r="G17" s="358" t="s">
        <v>334</v>
      </c>
      <c r="I17" s="46"/>
      <c r="L17" s="292" t="s">
        <v>40</v>
      </c>
      <c r="P17" s="62">
        <v>12</v>
      </c>
      <c r="Q17" s="62" t="s">
        <v>105</v>
      </c>
      <c r="S17" s="27" t="s">
        <v>105</v>
      </c>
      <c r="T17" s="27" t="s">
        <v>129</v>
      </c>
      <c r="U17" s="27" t="s">
        <v>155</v>
      </c>
      <c r="V17" s="27" t="s">
        <v>181</v>
      </c>
      <c r="W17" s="27" t="s">
        <v>218</v>
      </c>
      <c r="X17" s="27" t="s">
        <v>219</v>
      </c>
      <c r="Y17" s="27" t="s">
        <v>270</v>
      </c>
      <c r="Z17" s="27" t="str">
        <f t="shared" si="1"/>
        <v>GL</v>
      </c>
      <c r="AB17" s="5"/>
      <c r="AD17" s="5"/>
      <c r="BB17" s="260" t="s">
        <v>990</v>
      </c>
      <c r="BX17" s="27">
        <f t="shared" si="3"/>
        <v>17</v>
      </c>
      <c r="CA17" s="260" t="s">
        <v>991</v>
      </c>
    </row>
    <row r="18" spans="2:79">
      <c r="B18" s="27" t="s">
        <v>385</v>
      </c>
      <c r="C18" s="27" t="s">
        <v>384</v>
      </c>
      <c r="E18" s="46" t="s">
        <v>706</v>
      </c>
      <c r="G18" s="359" t="s">
        <v>345</v>
      </c>
      <c r="I18" s="46"/>
      <c r="L18" s="289" t="s">
        <v>35</v>
      </c>
      <c r="P18" s="62">
        <v>13</v>
      </c>
      <c r="Q18" s="62" t="s">
        <v>106</v>
      </c>
      <c r="S18" s="27" t="s">
        <v>106</v>
      </c>
      <c r="T18" s="27" t="s">
        <v>130</v>
      </c>
      <c r="U18" s="27" t="s">
        <v>156</v>
      </c>
      <c r="V18" s="27" t="s">
        <v>182</v>
      </c>
      <c r="W18" s="27" t="s">
        <v>220</v>
      </c>
      <c r="X18" s="27" t="s">
        <v>221</v>
      </c>
      <c r="Y18" s="27" t="s">
        <v>272</v>
      </c>
      <c r="Z18" s="27" t="str">
        <f t="shared" si="1"/>
        <v>GM</v>
      </c>
      <c r="AB18" s="5"/>
      <c r="AD18" s="5"/>
      <c r="BB18" s="260" t="s">
        <v>991</v>
      </c>
      <c r="BX18" s="27">
        <f t="shared" si="3"/>
        <v>18</v>
      </c>
      <c r="CA18" s="260" t="s">
        <v>992</v>
      </c>
    </row>
    <row r="19" spans="2:79">
      <c r="E19" s="46" t="s">
        <v>707</v>
      </c>
      <c r="G19" s="294" t="s">
        <v>948</v>
      </c>
      <c r="I19" s="46"/>
      <c r="L19" s="291" t="s">
        <v>36</v>
      </c>
      <c r="P19" s="62">
        <v>14</v>
      </c>
      <c r="Q19" s="62" t="s">
        <v>65</v>
      </c>
      <c r="S19" s="27" t="s">
        <v>65</v>
      </c>
      <c r="T19" s="27" t="s">
        <v>131</v>
      </c>
      <c r="U19" s="27" t="s">
        <v>157</v>
      </c>
      <c r="V19" s="27" t="s">
        <v>183</v>
      </c>
      <c r="W19" s="27" t="s">
        <v>222</v>
      </c>
      <c r="X19" s="27" t="s">
        <v>223</v>
      </c>
      <c r="Y19" s="27" t="s">
        <v>274</v>
      </c>
      <c r="Z19" s="27" t="str">
        <f t="shared" si="1"/>
        <v>GN</v>
      </c>
      <c r="AB19" s="5"/>
      <c r="AD19" s="5"/>
      <c r="BB19" s="260" t="s">
        <v>992</v>
      </c>
      <c r="BX19" s="27">
        <f t="shared" si="3"/>
        <v>19</v>
      </c>
      <c r="CA19" s="260" t="s">
        <v>993</v>
      </c>
    </row>
    <row r="20" spans="2:79">
      <c r="E20" s="46"/>
      <c r="G20" s="294" t="s">
        <v>949</v>
      </c>
      <c r="I20" s="46"/>
      <c r="P20" s="62">
        <v>15</v>
      </c>
      <c r="Q20" s="62" t="s">
        <v>107</v>
      </c>
      <c r="S20" s="27" t="s">
        <v>107</v>
      </c>
      <c r="T20" s="27" t="s">
        <v>132</v>
      </c>
      <c r="U20" s="27" t="s">
        <v>158</v>
      </c>
      <c r="V20" s="27" t="s">
        <v>184</v>
      </c>
      <c r="W20" s="27" t="s">
        <v>224</v>
      </c>
      <c r="X20" s="27" t="s">
        <v>225</v>
      </c>
      <c r="Y20" s="27" t="s">
        <v>276</v>
      </c>
      <c r="Z20" s="27" t="str">
        <f t="shared" si="1"/>
        <v>GO</v>
      </c>
      <c r="AD20" s="5"/>
      <c r="BB20" s="260" t="s">
        <v>993</v>
      </c>
      <c r="BX20" s="27">
        <f t="shared" si="3"/>
        <v>20</v>
      </c>
      <c r="CA20" s="260" t="s">
        <v>994</v>
      </c>
    </row>
    <row r="21" spans="2:79">
      <c r="B21" s="101" t="s">
        <v>704</v>
      </c>
      <c r="C21" s="101" t="s">
        <v>387</v>
      </c>
      <c r="E21" s="46"/>
      <c r="G21" s="294" t="s">
        <v>947</v>
      </c>
      <c r="I21" s="46"/>
      <c r="P21" s="62">
        <v>16</v>
      </c>
      <c r="Q21" s="62" t="s">
        <v>108</v>
      </c>
      <c r="S21" s="27" t="s">
        <v>108</v>
      </c>
      <c r="T21" s="27" t="s">
        <v>133</v>
      </c>
      <c r="U21" s="27" t="s">
        <v>159</v>
      </c>
      <c r="V21" s="27" t="s">
        <v>185</v>
      </c>
      <c r="W21" s="27" t="s">
        <v>226</v>
      </c>
      <c r="X21" s="27" t="s">
        <v>227</v>
      </c>
      <c r="Y21" s="27" t="s">
        <v>277</v>
      </c>
      <c r="Z21" s="27" t="str">
        <f t="shared" si="1"/>
        <v>GP</v>
      </c>
      <c r="AD21" s="5"/>
      <c r="BB21" s="260" t="s">
        <v>994</v>
      </c>
      <c r="BX21" s="27">
        <f t="shared" si="3"/>
        <v>21</v>
      </c>
      <c r="CA21" s="260" t="s">
        <v>995</v>
      </c>
    </row>
    <row r="22" spans="2:79">
      <c r="B22" s="27" t="s">
        <v>384</v>
      </c>
      <c r="C22" s="27" t="s">
        <v>324</v>
      </c>
      <c r="E22" s="45"/>
      <c r="G22" s="295"/>
      <c r="I22" s="45"/>
      <c r="P22" s="62">
        <v>17</v>
      </c>
      <c r="Q22" s="62" t="s">
        <v>109</v>
      </c>
      <c r="S22" s="27" t="s">
        <v>109</v>
      </c>
      <c r="T22" s="27" t="s">
        <v>134</v>
      </c>
      <c r="U22" s="27" t="s">
        <v>160</v>
      </c>
      <c r="V22" s="27" t="s">
        <v>186</v>
      </c>
      <c r="W22" s="27" t="s">
        <v>228</v>
      </c>
      <c r="X22" s="27" t="s">
        <v>229</v>
      </c>
      <c r="Y22" s="27" t="s">
        <v>279</v>
      </c>
      <c r="Z22" s="27" t="str">
        <f t="shared" si="1"/>
        <v>GQ</v>
      </c>
      <c r="AD22" s="5"/>
      <c r="BB22" s="260" t="s">
        <v>995</v>
      </c>
      <c r="BX22" s="27">
        <f t="shared" si="3"/>
        <v>22</v>
      </c>
      <c r="CA22" s="261" t="s">
        <v>1</v>
      </c>
    </row>
    <row r="23" spans="2:79">
      <c r="B23" s="27" t="s">
        <v>383</v>
      </c>
      <c r="C23" s="27" t="s">
        <v>1109</v>
      </c>
      <c r="P23" s="62">
        <v>18</v>
      </c>
      <c r="Q23" s="62" t="s">
        <v>110</v>
      </c>
      <c r="S23" s="27" t="s">
        <v>110</v>
      </c>
      <c r="T23" s="27" t="s">
        <v>135</v>
      </c>
      <c r="U23" s="27" t="s">
        <v>161</v>
      </c>
      <c r="V23" s="27" t="s">
        <v>187</v>
      </c>
      <c r="W23" s="27" t="s">
        <v>230</v>
      </c>
      <c r="X23" s="27" t="s">
        <v>231</v>
      </c>
      <c r="Y23" s="27" t="s">
        <v>281</v>
      </c>
      <c r="Z23" s="27" t="str">
        <f t="shared" si="1"/>
        <v>GR</v>
      </c>
      <c r="AD23" s="5"/>
      <c r="BB23" s="261" t="s">
        <v>1</v>
      </c>
      <c r="BX23" s="27">
        <f t="shared" si="3"/>
        <v>23</v>
      </c>
      <c r="CA23" s="260" t="s">
        <v>647</v>
      </c>
    </row>
    <row r="24" spans="2:79">
      <c r="B24" s="27" t="s">
        <v>1197</v>
      </c>
      <c r="C24" s="27" t="s">
        <v>1196</v>
      </c>
      <c r="P24" s="62">
        <v>19</v>
      </c>
      <c r="Q24" s="62" t="s">
        <v>111</v>
      </c>
      <c r="S24" s="27" t="s">
        <v>111</v>
      </c>
      <c r="T24" s="27" t="s">
        <v>136</v>
      </c>
      <c r="U24" s="27" t="s">
        <v>162</v>
      </c>
      <c r="V24" s="27" t="s">
        <v>188</v>
      </c>
      <c r="W24" s="27" t="s">
        <v>232</v>
      </c>
      <c r="X24" s="27" t="s">
        <v>233</v>
      </c>
      <c r="Y24" s="27" t="s">
        <v>283</v>
      </c>
      <c r="Z24" s="27" t="str">
        <f t="shared" si="1"/>
        <v>GS</v>
      </c>
      <c r="AD24" s="5"/>
      <c r="AS24" s="225"/>
      <c r="BB24" s="260" t="s">
        <v>647</v>
      </c>
      <c r="BX24" s="27">
        <f t="shared" si="3"/>
        <v>24</v>
      </c>
      <c r="CA24" s="260" t="s">
        <v>463</v>
      </c>
    </row>
    <row r="25" spans="2:79">
      <c r="B25" s="27" t="s">
        <v>2204</v>
      </c>
      <c r="C25" s="27" t="s">
        <v>2205</v>
      </c>
      <c r="P25" s="62">
        <v>20</v>
      </c>
      <c r="Q25" s="62" t="s">
        <v>112</v>
      </c>
      <c r="S25" s="27" t="s">
        <v>112</v>
      </c>
      <c r="T25" s="27" t="s">
        <v>137</v>
      </c>
      <c r="U25" s="27" t="s">
        <v>163</v>
      </c>
      <c r="V25" s="27" t="s">
        <v>189</v>
      </c>
      <c r="W25" s="27" t="s">
        <v>234</v>
      </c>
      <c r="X25" s="27" t="s">
        <v>235</v>
      </c>
      <c r="Y25" s="27" t="s">
        <v>285</v>
      </c>
      <c r="Z25" s="27" t="str">
        <f t="shared" si="1"/>
        <v>GT</v>
      </c>
      <c r="AC25" s="5"/>
      <c r="BB25" s="260" t="s">
        <v>463</v>
      </c>
      <c r="BX25" s="27">
        <f t="shared" si="3"/>
        <v>25</v>
      </c>
      <c r="CA25" s="260" t="s">
        <v>464</v>
      </c>
    </row>
    <row r="26" spans="2:79">
      <c r="P26" s="62">
        <v>21</v>
      </c>
      <c r="Q26" s="62" t="s">
        <v>113</v>
      </c>
      <c r="S26" s="27" t="s">
        <v>113</v>
      </c>
      <c r="T26" s="27" t="s">
        <v>138</v>
      </c>
      <c r="U26" s="27" t="s">
        <v>164</v>
      </c>
      <c r="V26" s="27" t="s">
        <v>190</v>
      </c>
      <c r="W26" s="27" t="s">
        <v>236</v>
      </c>
      <c r="X26" s="27" t="s">
        <v>237</v>
      </c>
      <c r="Y26" s="27" t="s">
        <v>287</v>
      </c>
      <c r="Z26" s="27" t="str">
        <f t="shared" si="1"/>
        <v>GU</v>
      </c>
      <c r="BB26" s="260" t="s">
        <v>464</v>
      </c>
      <c r="BX26" s="27">
        <f t="shared" si="3"/>
        <v>26</v>
      </c>
      <c r="CA26" s="260" t="s">
        <v>465</v>
      </c>
    </row>
    <row r="27" spans="2:79">
      <c r="B27" s="62" t="s">
        <v>742</v>
      </c>
      <c r="C27" s="62">
        <v>6</v>
      </c>
      <c r="E27" s="288" t="s">
        <v>764</v>
      </c>
      <c r="G27" s="90" t="s">
        <v>338</v>
      </c>
      <c r="I27" s="128" t="s">
        <v>429</v>
      </c>
      <c r="L27" s="90" t="s">
        <v>442</v>
      </c>
      <c r="P27" s="62">
        <v>22</v>
      </c>
      <c r="Q27" s="62" t="s">
        <v>114</v>
      </c>
      <c r="S27" s="27" t="s">
        <v>114</v>
      </c>
      <c r="T27" s="27" t="s">
        <v>139</v>
      </c>
      <c r="U27" s="27" t="s">
        <v>165</v>
      </c>
      <c r="V27" s="27" t="s">
        <v>191</v>
      </c>
      <c r="W27" s="27" t="s">
        <v>238</v>
      </c>
      <c r="X27" s="27" t="s">
        <v>239</v>
      </c>
      <c r="Y27" s="27" t="s">
        <v>289</v>
      </c>
      <c r="Z27" s="27" t="str">
        <f t="shared" si="1"/>
        <v>GV</v>
      </c>
      <c r="BB27" s="260" t="s">
        <v>465</v>
      </c>
      <c r="BX27" s="27">
        <f t="shared" si="3"/>
        <v>27</v>
      </c>
      <c r="CA27" s="260" t="s">
        <v>635</v>
      </c>
    </row>
    <row r="28" spans="2:79">
      <c r="B28" s="62" t="s">
        <v>741</v>
      </c>
      <c r="C28" s="62" t="str">
        <f>REPT(" ",6)</f>
        <v xml:space="preserve">      </v>
      </c>
      <c r="E28" s="44" t="s">
        <v>763</v>
      </c>
      <c r="G28" s="91" t="s">
        <v>782</v>
      </c>
      <c r="I28" s="46" t="s">
        <v>712</v>
      </c>
      <c r="L28" s="46" t="s">
        <v>1144</v>
      </c>
      <c r="P28" s="62">
        <v>23</v>
      </c>
      <c r="Q28" s="62" t="s">
        <v>115</v>
      </c>
      <c r="S28" s="27" t="s">
        <v>115</v>
      </c>
      <c r="T28" s="27" t="s">
        <v>140</v>
      </c>
      <c r="U28" s="27" t="s">
        <v>166</v>
      </c>
      <c r="V28" s="27" t="s">
        <v>192</v>
      </c>
      <c r="W28" s="27" t="s">
        <v>240</v>
      </c>
      <c r="X28" s="27" t="s">
        <v>241</v>
      </c>
      <c r="Y28" s="27" t="s">
        <v>291</v>
      </c>
      <c r="Z28" s="27" t="str">
        <f t="shared" si="1"/>
        <v>GW</v>
      </c>
      <c r="BB28" s="260" t="s">
        <v>635</v>
      </c>
      <c r="BX28" s="27">
        <f t="shared" si="3"/>
        <v>28</v>
      </c>
      <c r="CA28" s="260" t="s">
        <v>634</v>
      </c>
    </row>
    <row r="29" spans="2:79">
      <c r="E29" s="46" t="s">
        <v>765</v>
      </c>
      <c r="G29" s="91" t="s">
        <v>330</v>
      </c>
      <c r="I29" s="46" t="s">
        <v>713</v>
      </c>
      <c r="L29" s="46" t="s">
        <v>1145</v>
      </c>
      <c r="P29" s="62">
        <v>24</v>
      </c>
      <c r="Q29" s="62" t="s">
        <v>116</v>
      </c>
      <c r="S29" s="27" t="s">
        <v>116</v>
      </c>
      <c r="T29" s="27" t="s">
        <v>141</v>
      </c>
      <c r="U29" s="27" t="s">
        <v>167</v>
      </c>
      <c r="V29" s="27" t="s">
        <v>193</v>
      </c>
      <c r="W29" s="27" t="s">
        <v>242</v>
      </c>
      <c r="X29" s="27" t="s">
        <v>243</v>
      </c>
      <c r="Y29" s="27" t="s">
        <v>293</v>
      </c>
      <c r="Z29" s="27" t="str">
        <f t="shared" si="1"/>
        <v>GX</v>
      </c>
      <c r="BB29" s="260" t="s">
        <v>634</v>
      </c>
      <c r="BX29" s="27">
        <f t="shared" si="3"/>
        <v>29</v>
      </c>
      <c r="CA29" s="260" t="s">
        <v>466</v>
      </c>
    </row>
    <row r="30" spans="2:79">
      <c r="E30" s="46" t="s">
        <v>767</v>
      </c>
      <c r="G30" s="46" t="s">
        <v>339</v>
      </c>
      <c r="I30" s="46" t="s">
        <v>428</v>
      </c>
      <c r="L30" s="46" t="s">
        <v>1146</v>
      </c>
      <c r="M30" t="s">
        <v>1147</v>
      </c>
      <c r="P30" s="62">
        <v>25</v>
      </c>
      <c r="Q30" s="62" t="s">
        <v>61</v>
      </c>
      <c r="S30" s="27" t="s">
        <v>61</v>
      </c>
      <c r="T30" s="27" t="s">
        <v>142</v>
      </c>
      <c r="U30" s="27" t="s">
        <v>168</v>
      </c>
      <c r="V30" s="27" t="s">
        <v>194</v>
      </c>
      <c r="W30" s="27" t="s">
        <v>244</v>
      </c>
      <c r="X30" s="27" t="s">
        <v>245</v>
      </c>
      <c r="Y30" s="27" t="s">
        <v>295</v>
      </c>
      <c r="Z30" s="27" t="str">
        <f t="shared" si="1"/>
        <v>GY</v>
      </c>
      <c r="BB30" s="260" t="s">
        <v>466</v>
      </c>
      <c r="BX30" s="27">
        <f t="shared" si="3"/>
        <v>30</v>
      </c>
      <c r="CA30" s="260" t="s">
        <v>631</v>
      </c>
    </row>
    <row r="31" spans="2:79">
      <c r="B31" s="217" t="s">
        <v>743</v>
      </c>
      <c r="C31" s="89" t="str">
        <f>DBTableList!G7</f>
        <v>C:\inetpub\wwwroot\UtilityWebApp\App_Data\</v>
      </c>
      <c r="E31" s="46" t="s">
        <v>773</v>
      </c>
      <c r="G31" s="46" t="s">
        <v>439</v>
      </c>
      <c r="I31" s="46" t="s">
        <v>714</v>
      </c>
      <c r="L31" s="46" t="s">
        <v>1148</v>
      </c>
      <c r="P31" s="62">
        <v>26</v>
      </c>
      <c r="Q31" s="62" t="s">
        <v>117</v>
      </c>
      <c r="S31" s="27" t="s">
        <v>117</v>
      </c>
      <c r="T31" s="27" t="s">
        <v>143</v>
      </c>
      <c r="U31" s="27" t="s">
        <v>169</v>
      </c>
      <c r="V31" s="27" t="s">
        <v>195</v>
      </c>
      <c r="W31" s="27" t="s">
        <v>246</v>
      </c>
      <c r="X31" s="27" t="s">
        <v>247</v>
      </c>
      <c r="Y31" s="27" t="s">
        <v>297</v>
      </c>
      <c r="Z31" s="27" t="str">
        <f t="shared" si="1"/>
        <v>GZ</v>
      </c>
      <c r="BB31" s="260" t="s">
        <v>631</v>
      </c>
      <c r="BX31" s="27">
        <f t="shared" si="3"/>
        <v>31</v>
      </c>
      <c r="CA31" s="260" t="s">
        <v>636</v>
      </c>
    </row>
    <row r="32" spans="2:79">
      <c r="B32" s="217" t="s">
        <v>744</v>
      </c>
      <c r="C32" s="89" t="str">
        <f>DBTableList!G8</f>
        <v>XOLModelCtl.json</v>
      </c>
      <c r="E32" s="46" t="s">
        <v>784</v>
      </c>
      <c r="G32" s="46" t="s">
        <v>783</v>
      </c>
      <c r="I32" s="46" t="s">
        <v>422</v>
      </c>
      <c r="L32" s="46" t="s">
        <v>1149</v>
      </c>
      <c r="P32" s="62">
        <v>27</v>
      </c>
      <c r="Q32" s="62" t="s">
        <v>118</v>
      </c>
      <c r="BB32" s="260" t="s">
        <v>636</v>
      </c>
      <c r="BX32" s="27">
        <f t="shared" si="3"/>
        <v>32</v>
      </c>
      <c r="CA32" s="260" t="s">
        <v>637</v>
      </c>
    </row>
    <row r="33" spans="2:79">
      <c r="E33" s="46" t="s">
        <v>785</v>
      </c>
      <c r="G33" s="46" t="s">
        <v>12</v>
      </c>
      <c r="I33" s="46"/>
      <c r="L33" s="46" t="s">
        <v>1150</v>
      </c>
      <c r="P33" s="62">
        <v>28</v>
      </c>
      <c r="Q33" s="62" t="s">
        <v>119</v>
      </c>
      <c r="BB33" s="260" t="s">
        <v>637</v>
      </c>
      <c r="BX33" s="27">
        <f t="shared" si="3"/>
        <v>33</v>
      </c>
      <c r="CA33" s="260" t="s">
        <v>632</v>
      </c>
    </row>
    <row r="34" spans="2:79">
      <c r="B34" s="519" t="s">
        <v>4395</v>
      </c>
      <c r="C34" s="62" t="s">
        <v>4381</v>
      </c>
      <c r="D34" s="1" t="s">
        <v>4396</v>
      </c>
      <c r="E34" s="45"/>
      <c r="G34" s="45"/>
      <c r="I34" s="46"/>
      <c r="L34" s="46" t="s">
        <v>1151</v>
      </c>
      <c r="P34" s="62">
        <v>29</v>
      </c>
      <c r="Q34" s="62" t="s">
        <v>120</v>
      </c>
      <c r="BB34" s="260" t="s">
        <v>632</v>
      </c>
      <c r="BX34" s="27">
        <f t="shared" si="3"/>
        <v>34</v>
      </c>
      <c r="CA34" s="260" t="s">
        <v>633</v>
      </c>
    </row>
    <row r="35" spans="2:79">
      <c r="B35" s="521" t="s">
        <v>4398</v>
      </c>
      <c r="C35" s="170" t="s">
        <v>4397</v>
      </c>
      <c r="I35" s="45"/>
      <c r="L35" s="46"/>
      <c r="P35" s="62">
        <v>30</v>
      </c>
      <c r="Q35" s="62" t="s">
        <v>121</v>
      </c>
      <c r="BB35" s="260" t="s">
        <v>633</v>
      </c>
      <c r="BX35" s="27">
        <f t="shared" si="3"/>
        <v>35</v>
      </c>
      <c r="CA35" s="260" t="s">
        <v>467</v>
      </c>
    </row>
    <row r="36" spans="2:79">
      <c r="B36" s="316" t="s">
        <v>4401</v>
      </c>
      <c r="C36" s="62" cm="1">
        <f t="array" aca="1" ref="C36" ca="1">INDIRECT("DBTableList!Q"&amp;D36)</f>
        <v>0</v>
      </c>
      <c r="D36" s="62" cm="1">
        <f t="array" aca="1" ref="D36" ca="1">CELL("row")</f>
        <v>4</v>
      </c>
      <c r="L36" s="46"/>
      <c r="P36" s="62">
        <v>31</v>
      </c>
      <c r="Q36" s="62" t="s">
        <v>122</v>
      </c>
      <c r="BB36" s="260" t="s">
        <v>467</v>
      </c>
      <c r="BX36" s="27">
        <f t="shared" si="3"/>
        <v>36</v>
      </c>
      <c r="CA36" s="261" t="s">
        <v>1</v>
      </c>
    </row>
    <row r="37" spans="2:79">
      <c r="B37" s="522" t="s">
        <v>4400</v>
      </c>
      <c r="C37" s="523" cm="1">
        <f t="array" aca="1" ref="C37" ca="1">CELL("col")</f>
        <v>3</v>
      </c>
      <c r="G37" s="128" t="s">
        <v>1097</v>
      </c>
      <c r="I37" s="128" t="s">
        <v>442</v>
      </c>
      <c r="L37" s="46"/>
      <c r="P37" s="62">
        <v>32</v>
      </c>
      <c r="Q37" s="62" t="s">
        <v>123</v>
      </c>
      <c r="BB37" s="261" t="s">
        <v>1</v>
      </c>
      <c r="BX37" s="27">
        <f t="shared" si="3"/>
        <v>37</v>
      </c>
      <c r="CA37" s="260" t="s">
        <v>566</v>
      </c>
    </row>
    <row r="38" spans="2:79">
      <c r="G38" s="294" t="s">
        <v>1095</v>
      </c>
      <c r="I38" s="46" t="s">
        <v>712</v>
      </c>
      <c r="L38" s="46"/>
      <c r="P38" s="62">
        <v>33</v>
      </c>
      <c r="Q38" s="62" t="s">
        <v>124</v>
      </c>
      <c r="BB38" s="260" t="s">
        <v>566</v>
      </c>
      <c r="BX38" s="27">
        <f t="shared" si="3"/>
        <v>38</v>
      </c>
      <c r="CA38" s="260" t="s">
        <v>469</v>
      </c>
    </row>
    <row r="39" spans="2:79">
      <c r="B39" s="90" t="s">
        <v>340</v>
      </c>
      <c r="C39" s="128" t="s">
        <v>342</v>
      </c>
      <c r="G39" s="294" t="s">
        <v>1098</v>
      </c>
      <c r="I39" s="46" t="s">
        <v>713</v>
      </c>
      <c r="L39" s="45"/>
      <c r="P39" s="62">
        <v>34</v>
      </c>
      <c r="Q39" s="62" t="s">
        <v>125</v>
      </c>
      <c r="BB39" s="260" t="s">
        <v>469</v>
      </c>
      <c r="BX39" s="27">
        <f t="shared" si="3"/>
        <v>39</v>
      </c>
      <c r="CA39" s="260" t="s">
        <v>470</v>
      </c>
    </row>
    <row r="40" spans="2:79">
      <c r="B40" s="92" t="s">
        <v>1201</v>
      </c>
      <c r="C40" s="46" t="str">
        <f>" { type:"&amp;CHAR(34)&amp;"fixedPoint"&amp;CHAR(34)&amp;", precision: 2 }"</f>
        <v xml:space="preserve"> { type:"fixedPoint", precision: 2 }</v>
      </c>
      <c r="G40" s="294" t="s">
        <v>1099</v>
      </c>
      <c r="I40" s="46" t="s">
        <v>428</v>
      </c>
      <c r="P40" s="62">
        <v>35</v>
      </c>
      <c r="Q40" s="62" t="s">
        <v>126</v>
      </c>
      <c r="BB40" s="260" t="s">
        <v>470</v>
      </c>
      <c r="BX40" s="27">
        <f t="shared" si="3"/>
        <v>40</v>
      </c>
      <c r="CA40" s="260" t="s">
        <v>471</v>
      </c>
    </row>
    <row r="41" spans="2:79">
      <c r="B41" s="92" t="s">
        <v>1203</v>
      </c>
      <c r="C41" s="92" t="s">
        <v>1203</v>
      </c>
      <c r="G41" s="294"/>
      <c r="I41" s="46" t="s">
        <v>714</v>
      </c>
      <c r="P41" s="62">
        <v>36</v>
      </c>
      <c r="Q41" s="62" t="s">
        <v>127</v>
      </c>
      <c r="BB41" s="260" t="s">
        <v>471</v>
      </c>
      <c r="BX41" s="27">
        <f t="shared" si="3"/>
        <v>41</v>
      </c>
      <c r="CA41" s="260" t="s">
        <v>468</v>
      </c>
    </row>
    <row r="42" spans="2:79">
      <c r="B42" s="46" t="s">
        <v>1202</v>
      </c>
      <c r="C42" s="92" t="s">
        <v>1202</v>
      </c>
      <c r="G42" s="294"/>
      <c r="I42" s="46" t="s">
        <v>422</v>
      </c>
      <c r="P42" s="62">
        <v>37</v>
      </c>
      <c r="Q42" s="62" t="s">
        <v>128</v>
      </c>
      <c r="BB42" s="260" t="s">
        <v>468</v>
      </c>
      <c r="BX42" s="27">
        <f t="shared" si="3"/>
        <v>42</v>
      </c>
      <c r="CA42" s="260" t="s">
        <v>472</v>
      </c>
    </row>
    <row r="43" spans="2:79">
      <c r="B43" s="92" t="s">
        <v>341</v>
      </c>
      <c r="C43" s="46" t="str">
        <f>" { type:"&amp;CHAR(34)&amp;"pattern"&amp;CHAR(34)&amp;", pattern: /^\(\d{3}\) \d{3}-\d{4}$/i  }"</f>
        <v xml:space="preserve"> { type:"pattern", pattern: /^\(\d{3}\) \d{3}-\d{4}$/i  }</v>
      </c>
      <c r="G43" s="294"/>
      <c r="I43" s="46"/>
      <c r="P43" s="62">
        <v>38</v>
      </c>
      <c r="Q43" s="62" t="s">
        <v>129</v>
      </c>
      <c r="BB43" s="260" t="s">
        <v>472</v>
      </c>
      <c r="BX43" s="27">
        <f t="shared" si="3"/>
        <v>43</v>
      </c>
      <c r="CA43" s="260" t="s">
        <v>473</v>
      </c>
    </row>
    <row r="44" spans="2:79">
      <c r="B44" s="46"/>
      <c r="C44" s="92"/>
      <c r="G44" s="294"/>
      <c r="I44" s="46"/>
      <c r="P44" s="62">
        <v>39</v>
      </c>
      <c r="Q44" s="62" t="s">
        <v>130</v>
      </c>
      <c r="BB44" s="260" t="s">
        <v>473</v>
      </c>
      <c r="BX44" s="27">
        <f t="shared" si="3"/>
        <v>44</v>
      </c>
      <c r="CA44" s="260" t="s">
        <v>474</v>
      </c>
    </row>
    <row r="45" spans="2:79">
      <c r="B45" s="46"/>
      <c r="C45" s="92"/>
      <c r="G45" s="295"/>
      <c r="I45" s="45"/>
      <c r="P45" s="62">
        <v>40</v>
      </c>
      <c r="Q45" s="62" t="s">
        <v>131</v>
      </c>
      <c r="BB45" s="260" t="s">
        <v>474</v>
      </c>
      <c r="BX45" s="27">
        <f t="shared" si="3"/>
        <v>45</v>
      </c>
      <c r="CA45" s="260" t="s">
        <v>1000</v>
      </c>
    </row>
    <row r="46" spans="2:79">
      <c r="B46" s="46"/>
      <c r="C46" s="92"/>
      <c r="P46" s="62">
        <v>41</v>
      </c>
      <c r="Q46" s="62" t="s">
        <v>132</v>
      </c>
      <c r="BB46" s="260" t="s">
        <v>1000</v>
      </c>
      <c r="BX46" s="27">
        <f t="shared" si="3"/>
        <v>46</v>
      </c>
      <c r="CA46" s="260" t="s">
        <v>999</v>
      </c>
    </row>
    <row r="47" spans="2:79">
      <c r="B47" s="45"/>
      <c r="C47" s="93"/>
      <c r="P47" s="62">
        <v>42</v>
      </c>
      <c r="Q47" s="62" t="s">
        <v>133</v>
      </c>
      <c r="BB47" s="260" t="s">
        <v>999</v>
      </c>
      <c r="BX47" s="27">
        <f t="shared" si="3"/>
        <v>47</v>
      </c>
      <c r="CA47" s="260" t="s">
        <v>998</v>
      </c>
    </row>
    <row r="48" spans="2:79">
      <c r="P48" s="62">
        <v>43</v>
      </c>
      <c r="Q48" s="62" t="s">
        <v>134</v>
      </c>
      <c r="BB48" s="260" t="s">
        <v>998</v>
      </c>
      <c r="BX48" s="27">
        <f t="shared" si="3"/>
        <v>48</v>
      </c>
      <c r="CA48" s="260" t="s">
        <v>996</v>
      </c>
    </row>
    <row r="49" spans="2:79">
      <c r="P49" s="62">
        <v>44</v>
      </c>
      <c r="Q49" s="62" t="s">
        <v>135</v>
      </c>
      <c r="AR49"/>
      <c r="BB49" s="260" t="s">
        <v>996</v>
      </c>
      <c r="BX49" s="27">
        <f t="shared" si="3"/>
        <v>49</v>
      </c>
      <c r="CA49" s="260" t="s">
        <v>997</v>
      </c>
    </row>
    <row r="50" spans="2:79">
      <c r="P50" s="62">
        <v>45</v>
      </c>
      <c r="Q50" s="62" t="s">
        <v>136</v>
      </c>
      <c r="AR50"/>
      <c r="AS50"/>
      <c r="AU50"/>
      <c r="BB50" s="260" t="s">
        <v>997</v>
      </c>
      <c r="BX50" s="27">
        <f t="shared" si="3"/>
        <v>50</v>
      </c>
      <c r="CA50" s="211" t="s">
        <v>477</v>
      </c>
    </row>
    <row r="51" spans="2:79">
      <c r="B51" s="27" t="s">
        <v>645</v>
      </c>
      <c r="C51" s="27" t="s">
        <v>642</v>
      </c>
      <c r="P51" s="62">
        <v>46</v>
      </c>
      <c r="Q51" s="62" t="s">
        <v>137</v>
      </c>
      <c r="BB51" s="211" t="s">
        <v>477</v>
      </c>
      <c r="BX51" s="27">
        <f t="shared" si="3"/>
        <v>51</v>
      </c>
      <c r="CA51" s="102" t="s">
        <v>648</v>
      </c>
    </row>
    <row r="52" spans="2:79">
      <c r="B52" s="27" t="s">
        <v>546</v>
      </c>
      <c r="C52" s="27" t="str" cm="1">
        <f t="array" aca="1" ref="C52" ca="1">INDEX(INDIRECT("Variables!"&amp;IF(MATCH(LEFT(B52,6),Variables!$B$54:$D$54,0)=1,"B55:B59","C55:C59")),IF(RIGHT(B52,1)="Q",1,2))&amp;TRIM(C51)</f>
        <v>DMP/CBS</v>
      </c>
      <c r="P52" s="62">
        <v>47</v>
      </c>
      <c r="Q52" s="62" t="s">
        <v>138</v>
      </c>
      <c r="BB52" s="102" t="s">
        <v>648</v>
      </c>
      <c r="BX52" s="27">
        <f t="shared" si="3"/>
        <v>52</v>
      </c>
      <c r="CA52" s="102" t="s">
        <v>649</v>
      </c>
    </row>
    <row r="53" spans="2:79">
      <c r="B53" s="47" t="s">
        <v>542</v>
      </c>
      <c r="C53" s="27" t="str">
        <f>"Variables!"&amp;IF(MATCH(LEFT(B52,6),B54:D54,0)=1,"B55:B59","C55:C59")</f>
        <v>Variables!C55:C59</v>
      </c>
      <c r="P53" s="62">
        <v>48</v>
      </c>
      <c r="Q53" s="62" t="s">
        <v>139</v>
      </c>
      <c r="BB53" s="102" t="s">
        <v>649</v>
      </c>
      <c r="BX53" s="27">
        <f t="shared" si="3"/>
        <v>53</v>
      </c>
      <c r="CA53" s="102" t="s">
        <v>650</v>
      </c>
    </row>
    <row r="54" spans="2:79">
      <c r="B54" s="137" t="s">
        <v>543</v>
      </c>
      <c r="C54" s="137" t="s">
        <v>544</v>
      </c>
      <c r="D54" s="137" t="s">
        <v>539</v>
      </c>
      <c r="P54" s="62">
        <v>49</v>
      </c>
      <c r="Q54" s="62" t="s">
        <v>140</v>
      </c>
      <c r="BB54" s="102" t="s">
        <v>650</v>
      </c>
      <c r="BX54" s="27">
        <f t="shared" si="3"/>
        <v>54</v>
      </c>
      <c r="CA54" s="102" t="s">
        <v>492</v>
      </c>
    </row>
    <row r="55" spans="2:79">
      <c r="B55" s="27" t="s">
        <v>535</v>
      </c>
      <c r="C55" s="27" t="s">
        <v>643</v>
      </c>
      <c r="D55" s="27" t="s">
        <v>540</v>
      </c>
      <c r="P55" s="62">
        <v>50</v>
      </c>
      <c r="Q55" s="62" t="s">
        <v>141</v>
      </c>
      <c r="BB55" s="102" t="s">
        <v>492</v>
      </c>
      <c r="BX55" s="27">
        <f t="shared" si="3"/>
        <v>55</v>
      </c>
      <c r="CA55" s="102" t="s">
        <v>524</v>
      </c>
    </row>
    <row r="56" spans="2:79">
      <c r="B56" s="27" t="s">
        <v>537</v>
      </c>
      <c r="C56" s="27" t="s">
        <v>644</v>
      </c>
      <c r="D56" s="27" t="s">
        <v>541</v>
      </c>
      <c r="P56" s="62">
        <v>51</v>
      </c>
      <c r="Q56" s="62" t="s">
        <v>142</v>
      </c>
      <c r="BB56" s="102" t="s">
        <v>524</v>
      </c>
      <c r="BX56" s="27">
        <f t="shared" si="3"/>
        <v>56</v>
      </c>
      <c r="CA56" s="102" t="s">
        <v>525</v>
      </c>
    </row>
    <row r="57" spans="2:79">
      <c r="B57" s="27"/>
      <c r="C57" s="27"/>
      <c r="D57" s="27"/>
      <c r="P57" s="62">
        <v>52</v>
      </c>
      <c r="Q57" s="62" t="s">
        <v>143</v>
      </c>
      <c r="BB57" s="102" t="s">
        <v>525</v>
      </c>
      <c r="BX57" s="27">
        <f t="shared" si="3"/>
        <v>57</v>
      </c>
      <c r="CA57" s="102" t="s">
        <v>526</v>
      </c>
    </row>
    <row r="58" spans="2:79">
      <c r="B58" s="27"/>
      <c r="C58" s="27"/>
      <c r="D58" s="27"/>
      <c r="P58" s="62">
        <v>53</v>
      </c>
      <c r="Q58" s="62" t="s">
        <v>144</v>
      </c>
      <c r="BB58" s="102" t="s">
        <v>526</v>
      </c>
      <c r="BX58" s="27">
        <f t="shared" si="3"/>
        <v>58</v>
      </c>
      <c r="CA58" s="102" t="s">
        <v>527</v>
      </c>
    </row>
    <row r="59" spans="2:79">
      <c r="B59" s="27"/>
      <c r="C59" s="27"/>
      <c r="D59" s="27"/>
      <c r="P59" s="62">
        <v>54</v>
      </c>
      <c r="Q59" s="62" t="s">
        <v>145</v>
      </c>
      <c r="BB59" s="102" t="s">
        <v>527</v>
      </c>
      <c r="BX59" s="27">
        <f t="shared" si="3"/>
        <v>59</v>
      </c>
      <c r="CA59" s="102" t="s">
        <v>528</v>
      </c>
    </row>
    <row r="60" spans="2:79">
      <c r="P60" s="62">
        <v>55</v>
      </c>
      <c r="Q60" s="62" t="s">
        <v>146</v>
      </c>
      <c r="BB60" s="102" t="s">
        <v>528</v>
      </c>
      <c r="BX60" s="27">
        <f t="shared" si="3"/>
        <v>60</v>
      </c>
      <c r="CA60" s="102" t="s">
        <v>1200</v>
      </c>
    </row>
    <row r="61" spans="2:79">
      <c r="B61" s="1" t="s">
        <v>538</v>
      </c>
      <c r="P61" s="62">
        <v>56</v>
      </c>
      <c r="Q61" s="62" t="s">
        <v>147</v>
      </c>
      <c r="BB61" s="102" t="s">
        <v>1200</v>
      </c>
      <c r="BX61" s="27">
        <f t="shared" si="3"/>
        <v>61</v>
      </c>
      <c r="CA61" s="102" t="s">
        <v>529</v>
      </c>
    </row>
    <row r="62" spans="2:79">
      <c r="P62" s="62">
        <v>57</v>
      </c>
      <c r="Q62" s="62" t="s">
        <v>148</v>
      </c>
      <c r="BB62" s="102" t="s">
        <v>529</v>
      </c>
      <c r="BX62" s="27">
        <f t="shared" si="3"/>
        <v>62</v>
      </c>
      <c r="CA62" s="102" t="str">
        <f>"      var jqxhr = $.post( aaPFDMI + '"&amp;  DBTableList!$G$9&amp; "/'" &amp;" + atob(aaXToX) + " &amp; "'/'" &amp;"+ aaXTXB + " &amp; "'/'" &amp; "+ aaPXXI, function(e) {"</f>
        <v xml:space="preserve">      var jqxhr = $.post( aaPFDMI + '/DMQ/XOL/' + atob(aaXToX) + '/'+ aaXTXB + '/'+ aaPXXI, function(e) {</v>
      </c>
    </row>
    <row r="63" spans="2:79">
      <c r="B63" s="137" t="s">
        <v>547</v>
      </c>
      <c r="C63" s="137" t="s">
        <v>548</v>
      </c>
      <c r="D63" s="137" t="s">
        <v>539</v>
      </c>
      <c r="P63" s="62">
        <v>58</v>
      </c>
      <c r="Q63" s="62" t="s">
        <v>149</v>
      </c>
      <c r="BB63" s="102" t="str">
        <f>"      var jqxhr = $.post( aaPFDMI + '"&amp;  DBTableList!$G$9&amp; "/'" &amp;" + atob(aaXToX) + " &amp; "'/'" &amp;"+ aaXTXB + " &amp; "'/'" &amp; "+ aaPXXI, function(e) {"</f>
        <v xml:space="preserve">      var jqxhr = $.post( aaPFDMI + '/DMQ/XOL/' + atob(aaXToX) + '/'+ aaXTXB + '/'+ aaPXXI, function(e) {</v>
      </c>
      <c r="BX63" s="27">
        <f t="shared" si="3"/>
        <v>63</v>
      </c>
      <c r="CA63" s="262" t="s">
        <v>552</v>
      </c>
    </row>
    <row r="64" spans="2:79">
      <c r="B64" s="27" t="s">
        <v>545</v>
      </c>
      <c r="C64" s="27" t="s">
        <v>534</v>
      </c>
      <c r="D64" s="27" t="s">
        <v>540</v>
      </c>
      <c r="P64" s="62">
        <v>59</v>
      </c>
      <c r="Q64" s="62" t="s">
        <v>150</v>
      </c>
      <c r="BB64" s="262" t="s">
        <v>552</v>
      </c>
      <c r="BX64" s="27">
        <f t="shared" si="3"/>
        <v>64</v>
      </c>
      <c r="CA64" s="262" t="s">
        <v>551</v>
      </c>
    </row>
    <row r="65" spans="2:79">
      <c r="B65" s="27" t="s">
        <v>549</v>
      </c>
      <c r="C65" s="27" t="s">
        <v>535</v>
      </c>
      <c r="D65" s="27" t="s">
        <v>541</v>
      </c>
      <c r="P65" s="62">
        <v>60</v>
      </c>
      <c r="Q65" s="62" t="s">
        <v>151</v>
      </c>
      <c r="BB65" s="262" t="s">
        <v>551</v>
      </c>
      <c r="BX65" s="27">
        <f t="shared" si="3"/>
        <v>65</v>
      </c>
      <c r="CA65" s="262" t="s">
        <v>579</v>
      </c>
    </row>
    <row r="66" spans="2:79">
      <c r="B66" s="27" t="s">
        <v>546</v>
      </c>
      <c r="C66" s="27" t="s">
        <v>536</v>
      </c>
      <c r="D66" s="27" t="s">
        <v>540</v>
      </c>
      <c r="P66" s="62">
        <v>61</v>
      </c>
      <c r="Q66" s="62" t="s">
        <v>152</v>
      </c>
      <c r="BB66" s="262" t="s">
        <v>579</v>
      </c>
      <c r="BX66" s="27">
        <f t="shared" si="3"/>
        <v>66</v>
      </c>
      <c r="CA66" s="262" t="s">
        <v>554</v>
      </c>
    </row>
    <row r="67" spans="2:79">
      <c r="B67" s="27" t="s">
        <v>550</v>
      </c>
      <c r="C67" s="27" t="s">
        <v>537</v>
      </c>
      <c r="D67" s="27" t="s">
        <v>541</v>
      </c>
      <c r="P67" s="62">
        <v>62</v>
      </c>
      <c r="Q67" s="62" t="s">
        <v>153</v>
      </c>
      <c r="BB67" s="262" t="s">
        <v>554</v>
      </c>
      <c r="BX67" s="27">
        <f t="shared" si="3"/>
        <v>67</v>
      </c>
      <c r="CA67" s="262" t="s">
        <v>555</v>
      </c>
    </row>
    <row r="68" spans="2:79">
      <c r="P68" s="62">
        <v>63</v>
      </c>
      <c r="Q68" s="62" t="s">
        <v>154</v>
      </c>
      <c r="BB68" s="262" t="s">
        <v>555</v>
      </c>
      <c r="BX68" s="27">
        <f t="shared" si="3"/>
        <v>68</v>
      </c>
      <c r="CA68" s="262" t="s">
        <v>558</v>
      </c>
    </row>
    <row r="69" spans="2:79">
      <c r="B69" s="246" t="s">
        <v>531</v>
      </c>
      <c r="C69" s="247"/>
      <c r="P69" s="62">
        <v>64</v>
      </c>
      <c r="Q69" s="62" t="s">
        <v>155</v>
      </c>
      <c r="BB69" s="262" t="s">
        <v>558</v>
      </c>
      <c r="BX69" s="27">
        <f t="shared" si="3"/>
        <v>69</v>
      </c>
      <c r="CA69" s="263" t="s">
        <v>559</v>
      </c>
    </row>
    <row r="70" spans="2:79">
      <c r="B70" s="248" t="s">
        <v>532</v>
      </c>
      <c r="C70" s="249"/>
      <c r="P70" s="62">
        <v>65</v>
      </c>
      <c r="Q70" s="62" t="s">
        <v>156</v>
      </c>
      <c r="BB70" s="263" t="s">
        <v>559</v>
      </c>
      <c r="BX70" s="27">
        <f t="shared" si="3"/>
        <v>70</v>
      </c>
      <c r="CA70" s="263" t="s">
        <v>556</v>
      </c>
    </row>
    <row r="71" spans="2:79">
      <c r="B71" s="250" t="s">
        <v>533</v>
      </c>
      <c r="C71" s="251"/>
      <c r="P71" s="62">
        <v>66</v>
      </c>
      <c r="Q71" s="62" t="s">
        <v>157</v>
      </c>
      <c r="BB71" s="263" t="s">
        <v>556</v>
      </c>
      <c r="BX71" s="27">
        <f t="shared" si="3"/>
        <v>71</v>
      </c>
      <c r="CA71" s="262" t="s">
        <v>557</v>
      </c>
    </row>
    <row r="72" spans="2:79">
      <c r="P72" s="62">
        <v>67</v>
      </c>
      <c r="Q72" s="62" t="s">
        <v>158</v>
      </c>
      <c r="BB72" s="262" t="s">
        <v>557</v>
      </c>
      <c r="BX72" s="27">
        <f t="shared" ref="BX72:BX135" si="4">IF(CA72=0,"",ROW())</f>
        <v>72</v>
      </c>
      <c r="CA72" s="262" t="s">
        <v>551</v>
      </c>
    </row>
    <row r="73" spans="2:79">
      <c r="P73" s="62">
        <v>68</v>
      </c>
      <c r="Q73" s="62" t="s">
        <v>159</v>
      </c>
      <c r="BB73" s="262" t="s">
        <v>551</v>
      </c>
      <c r="BX73" s="27">
        <f t="shared" si="4"/>
        <v>73</v>
      </c>
      <c r="CA73" s="262" t="s">
        <v>553</v>
      </c>
    </row>
    <row r="74" spans="2:79">
      <c r="C74" s="128" t="s">
        <v>455</v>
      </c>
      <c r="P74" s="62">
        <v>69</v>
      </c>
      <c r="Q74" s="62" t="s">
        <v>160</v>
      </c>
      <c r="BB74" s="262" t="s">
        <v>553</v>
      </c>
      <c r="BX74" s="27">
        <f t="shared" si="4"/>
        <v>74</v>
      </c>
      <c r="CA74" s="262" t="s">
        <v>554</v>
      </c>
    </row>
    <row r="75" spans="2:79">
      <c r="C75" s="130" t="s">
        <v>4382</v>
      </c>
      <c r="D75" s="1" t="s">
        <v>4379</v>
      </c>
      <c r="E75" s="1" t="s">
        <v>453</v>
      </c>
      <c r="P75" s="62">
        <v>70</v>
      </c>
      <c r="Q75" s="62" t="s">
        <v>161</v>
      </c>
      <c r="BB75" s="262" t="s">
        <v>554</v>
      </c>
      <c r="BX75" s="27">
        <f t="shared" si="4"/>
        <v>75</v>
      </c>
      <c r="CA75" s="262" t="s">
        <v>555</v>
      </c>
    </row>
    <row r="76" spans="2:79">
      <c r="C76" s="91" t="s">
        <v>454</v>
      </c>
      <c r="P76" s="62">
        <v>71</v>
      </c>
      <c r="Q76" s="62" t="s">
        <v>162</v>
      </c>
      <c r="BB76" s="262" t="s">
        <v>555</v>
      </c>
      <c r="BX76" s="27">
        <f t="shared" si="4"/>
        <v>76</v>
      </c>
      <c r="CA76" s="262" t="s">
        <v>558</v>
      </c>
    </row>
    <row r="77" spans="2:79">
      <c r="C77" s="46"/>
      <c r="P77" s="62">
        <v>72</v>
      </c>
      <c r="Q77" s="62" t="s">
        <v>163</v>
      </c>
      <c r="BB77" s="262" t="s">
        <v>558</v>
      </c>
      <c r="BX77" s="27">
        <f t="shared" si="4"/>
        <v>77</v>
      </c>
      <c r="CA77" s="263" t="s">
        <v>559</v>
      </c>
    </row>
    <row r="78" spans="2:79">
      <c r="C78" s="46"/>
      <c r="P78" s="62">
        <v>73</v>
      </c>
      <c r="Q78" s="62" t="s">
        <v>164</v>
      </c>
      <c r="BB78" s="263" t="s">
        <v>559</v>
      </c>
      <c r="BX78" s="27">
        <f t="shared" si="4"/>
        <v>78</v>
      </c>
      <c r="CA78" s="263" t="s">
        <v>560</v>
      </c>
    </row>
    <row r="79" spans="2:79">
      <c r="C79" s="46"/>
      <c r="P79" s="62">
        <v>74</v>
      </c>
      <c r="Q79" s="62" t="s">
        <v>165</v>
      </c>
      <c r="BB79" s="263" t="s">
        <v>560</v>
      </c>
      <c r="BX79" s="27">
        <f t="shared" si="4"/>
        <v>79</v>
      </c>
      <c r="CA79" s="264" t="s">
        <v>530</v>
      </c>
    </row>
    <row r="80" spans="2:79">
      <c r="C80" s="46"/>
      <c r="P80" s="62">
        <v>75</v>
      </c>
      <c r="Q80" s="62" t="s">
        <v>166</v>
      </c>
      <c r="BB80" s="264" t="s">
        <v>530</v>
      </c>
      <c r="BX80" s="27">
        <f t="shared" si="4"/>
        <v>80</v>
      </c>
      <c r="CA80" s="263" t="s">
        <v>559</v>
      </c>
    </row>
    <row r="81" spans="1:79">
      <c r="C81" s="46"/>
      <c r="P81" s="62">
        <v>76</v>
      </c>
      <c r="Q81" s="62" t="s">
        <v>167</v>
      </c>
      <c r="BB81" s="263" t="s">
        <v>559</v>
      </c>
      <c r="BX81" s="27">
        <f t="shared" si="4"/>
        <v>81</v>
      </c>
      <c r="CA81" s="263" t="s">
        <v>580</v>
      </c>
    </row>
    <row r="82" spans="1:79">
      <c r="C82" s="45"/>
      <c r="P82" s="62">
        <v>77</v>
      </c>
      <c r="Q82" s="62" t="s">
        <v>168</v>
      </c>
      <c r="BB82" s="263" t="s">
        <v>580</v>
      </c>
      <c r="BX82" s="27">
        <f t="shared" si="4"/>
        <v>82</v>
      </c>
      <c r="CA82" s="262" t="s">
        <v>581</v>
      </c>
    </row>
    <row r="83" spans="1:79">
      <c r="P83" s="62">
        <v>78</v>
      </c>
      <c r="Q83" s="62" t="s">
        <v>169</v>
      </c>
      <c r="BB83" s="262" t="s">
        <v>581</v>
      </c>
      <c r="BX83" s="27">
        <f t="shared" si="4"/>
        <v>83</v>
      </c>
      <c r="CA83" s="263" t="s">
        <v>561</v>
      </c>
    </row>
    <row r="84" spans="1:79">
      <c r="C84" s="128" t="s">
        <v>698</v>
      </c>
      <c r="P84" s="62">
        <v>79</v>
      </c>
      <c r="Q84" s="62" t="s">
        <v>170</v>
      </c>
      <c r="BB84" s="263" t="s">
        <v>561</v>
      </c>
      <c r="BX84" s="27">
        <f t="shared" si="4"/>
        <v>84</v>
      </c>
      <c r="CA84" s="102" t="s">
        <v>562</v>
      </c>
    </row>
    <row r="85" spans="1:79">
      <c r="C85" s="130" t="s">
        <v>4383</v>
      </c>
      <c r="D85" s="1" t="s">
        <v>4379</v>
      </c>
      <c r="P85" s="62">
        <v>80</v>
      </c>
      <c r="Q85" s="62" t="s">
        <v>171</v>
      </c>
      <c r="BB85" s="102" t="s">
        <v>562</v>
      </c>
      <c r="BX85" s="27">
        <f t="shared" si="4"/>
        <v>85</v>
      </c>
      <c r="CA85" s="211" t="s">
        <v>475</v>
      </c>
    </row>
    <row r="86" spans="1:79">
      <c r="C86" s="91" t="s">
        <v>4378</v>
      </c>
      <c r="E86" s="505" t="s">
        <v>699</v>
      </c>
      <c r="P86" s="62">
        <v>81</v>
      </c>
      <c r="Q86" s="62" t="s">
        <v>172</v>
      </c>
      <c r="BB86" s="211" t="s">
        <v>475</v>
      </c>
      <c r="BX86" s="27">
        <f t="shared" si="4"/>
        <v>86</v>
      </c>
      <c r="CA86" s="211" t="s">
        <v>476</v>
      </c>
    </row>
    <row r="87" spans="1:79">
      <c r="C87" s="46"/>
      <c r="P87" s="62">
        <v>82</v>
      </c>
      <c r="Q87" s="62" t="s">
        <v>173</v>
      </c>
      <c r="BB87" s="211" t="s">
        <v>476</v>
      </c>
      <c r="BX87" s="27">
        <f t="shared" si="4"/>
        <v>87</v>
      </c>
      <c r="CA87" s="265" t="s">
        <v>563</v>
      </c>
    </row>
    <row r="88" spans="1:79">
      <c r="C88" s="46"/>
      <c r="P88" s="62">
        <v>83</v>
      </c>
      <c r="Q88" s="62" t="s">
        <v>174</v>
      </c>
      <c r="BB88" s="265" t="s">
        <v>563</v>
      </c>
      <c r="BX88" s="27">
        <f t="shared" si="4"/>
        <v>88</v>
      </c>
      <c r="CA88" s="266" t="s">
        <v>564</v>
      </c>
    </row>
    <row r="89" spans="1:79">
      <c r="C89" s="46"/>
      <c r="P89" s="62">
        <v>84</v>
      </c>
      <c r="Q89" s="62" t="s">
        <v>175</v>
      </c>
      <c r="BB89" s="266" t="s">
        <v>564</v>
      </c>
      <c r="BX89" s="27">
        <f t="shared" si="4"/>
        <v>89</v>
      </c>
      <c r="CA89" s="265" t="s">
        <v>565</v>
      </c>
    </row>
    <row r="90" spans="1:79">
      <c r="C90" s="46"/>
      <c r="P90" s="62">
        <v>85</v>
      </c>
      <c r="Q90" s="62" t="s">
        <v>176</v>
      </c>
      <c r="BB90" s="265" t="s">
        <v>565</v>
      </c>
      <c r="BX90" s="27">
        <f t="shared" si="4"/>
        <v>90</v>
      </c>
      <c r="CA90" s="211" t="s">
        <v>477</v>
      </c>
    </row>
    <row r="91" spans="1:79">
      <c r="C91" s="46"/>
      <c r="P91" s="62">
        <v>86</v>
      </c>
      <c r="Q91" s="62" t="s">
        <v>177</v>
      </c>
      <c r="BB91" s="211" t="s">
        <v>477</v>
      </c>
      <c r="BX91" s="27">
        <f t="shared" si="4"/>
        <v>91</v>
      </c>
      <c r="CA91" s="211" t="s">
        <v>567</v>
      </c>
    </row>
    <row r="92" spans="1:79">
      <c r="C92" s="45"/>
      <c r="P92" s="62">
        <v>87</v>
      </c>
      <c r="Q92" s="62" t="s">
        <v>178</v>
      </c>
      <c r="BB92" s="211" t="s">
        <v>567</v>
      </c>
      <c r="BX92" s="27">
        <f t="shared" si="4"/>
        <v>92</v>
      </c>
      <c r="CA92" s="360" t="s">
        <v>568</v>
      </c>
    </row>
    <row r="93" spans="1:79">
      <c r="P93" s="62">
        <v>88</v>
      </c>
      <c r="Q93" s="62" t="s">
        <v>179</v>
      </c>
      <c r="BB93" s="360" t="s">
        <v>568</v>
      </c>
      <c r="BX93" s="27">
        <f t="shared" si="4"/>
        <v>93</v>
      </c>
      <c r="CA93" s="360" t="s">
        <v>569</v>
      </c>
    </row>
    <row r="94" spans="1:79">
      <c r="P94" s="62">
        <v>89</v>
      </c>
      <c r="Q94" s="62" t="s">
        <v>180</v>
      </c>
      <c r="BB94" s="360" t="s">
        <v>569</v>
      </c>
      <c r="BX94" s="27">
        <f t="shared" si="4"/>
        <v>94</v>
      </c>
      <c r="CA94" s="360" t="s">
        <v>570</v>
      </c>
    </row>
    <row r="95" spans="1:79">
      <c r="P95" s="62">
        <v>90</v>
      </c>
      <c r="Q95" s="62" t="s">
        <v>181</v>
      </c>
      <c r="BB95" s="360" t="s">
        <v>570</v>
      </c>
      <c r="BX95" s="27">
        <f t="shared" si="4"/>
        <v>95</v>
      </c>
      <c r="CA95" s="360" t="s">
        <v>571</v>
      </c>
    </row>
    <row r="96" spans="1:79">
      <c r="A96" s="1" t="s">
        <v>4445</v>
      </c>
      <c r="P96" s="62">
        <v>91</v>
      </c>
      <c r="Q96" s="62" t="s">
        <v>182</v>
      </c>
      <c r="BB96" s="360" t="s">
        <v>571</v>
      </c>
      <c r="BX96" s="27">
        <f t="shared" si="4"/>
        <v>96</v>
      </c>
      <c r="CA96" s="267" t="s">
        <v>1</v>
      </c>
    </row>
    <row r="97" spans="1:79">
      <c r="A97" s="524" t="s">
        <v>13</v>
      </c>
      <c r="B97" s="525" t="s">
        <v>4407</v>
      </c>
      <c r="C97" s="525" t="s">
        <v>54</v>
      </c>
      <c r="P97" s="62">
        <v>92</v>
      </c>
      <c r="Q97" s="62" t="s">
        <v>183</v>
      </c>
      <c r="BB97" s="267" t="s">
        <v>1</v>
      </c>
      <c r="BX97" s="27">
        <f t="shared" si="4"/>
        <v>97</v>
      </c>
      <c r="CA97" s="260" t="s">
        <v>478</v>
      </c>
    </row>
    <row r="98" spans="1:79">
      <c r="A98" s="27">
        <v>1</v>
      </c>
      <c r="B98" s="27" t="s">
        <v>831</v>
      </c>
      <c r="C98" s="27" t="s">
        <v>4416</v>
      </c>
      <c r="P98" s="62">
        <v>93</v>
      </c>
      <c r="Q98" s="62" t="s">
        <v>184</v>
      </c>
      <c r="BB98" s="260" t="s">
        <v>478</v>
      </c>
      <c r="BX98" s="27">
        <f t="shared" si="4"/>
        <v>98</v>
      </c>
      <c r="CA98" s="265" t="s">
        <v>953</v>
      </c>
    </row>
    <row r="99" spans="1:79">
      <c r="A99" s="27">
        <v>2</v>
      </c>
      <c r="B99" s="27" t="s">
        <v>4408</v>
      </c>
      <c r="C99" s="27" t="s">
        <v>4418</v>
      </c>
      <c r="P99" s="62">
        <v>94</v>
      </c>
      <c r="Q99" s="62" t="s">
        <v>185</v>
      </c>
      <c r="BB99" s="265" t="s">
        <v>953</v>
      </c>
      <c r="BX99" s="27">
        <f t="shared" si="4"/>
        <v>99</v>
      </c>
      <c r="CA99" s="265" t="s">
        <v>954</v>
      </c>
    </row>
    <row r="100" spans="1:79">
      <c r="A100" s="27">
        <v>3</v>
      </c>
      <c r="B100" s="27" t="s">
        <v>4409</v>
      </c>
      <c r="C100" s="27" t="s">
        <v>4417</v>
      </c>
      <c r="P100" s="62">
        <v>95</v>
      </c>
      <c r="Q100" s="62" t="s">
        <v>186</v>
      </c>
      <c r="BB100" s="265" t="s">
        <v>954</v>
      </c>
      <c r="BX100" s="27">
        <f t="shared" si="4"/>
        <v>100</v>
      </c>
      <c r="CA100" s="265" t="s">
        <v>955</v>
      </c>
    </row>
    <row r="101" spans="1:79">
      <c r="A101" s="27">
        <v>4</v>
      </c>
      <c r="B101" s="27" t="s">
        <v>4414</v>
      </c>
      <c r="C101" s="27" t="s">
        <v>4419</v>
      </c>
      <c r="P101" s="62">
        <v>96</v>
      </c>
      <c r="Q101" s="62" t="s">
        <v>187</v>
      </c>
      <c r="BB101" s="265" t="s">
        <v>955</v>
      </c>
      <c r="BX101" s="27">
        <f t="shared" si="4"/>
        <v>101</v>
      </c>
      <c r="CA101" s="265" t="s">
        <v>956</v>
      </c>
    </row>
    <row r="102" spans="1:79">
      <c r="A102" s="27">
        <v>5</v>
      </c>
      <c r="B102" s="27" t="s">
        <v>4410</v>
      </c>
      <c r="C102" s="27" t="s">
        <v>4420</v>
      </c>
      <c r="P102" s="62">
        <v>97</v>
      </c>
      <c r="Q102" s="62" t="s">
        <v>188</v>
      </c>
      <c r="BB102" s="265" t="s">
        <v>956</v>
      </c>
      <c r="BX102" s="27">
        <f t="shared" si="4"/>
        <v>102</v>
      </c>
      <c r="CA102" s="265" t="s">
        <v>957</v>
      </c>
    </row>
    <row r="103" spans="1:79">
      <c r="A103" s="27">
        <v>6</v>
      </c>
      <c r="B103" s="27" t="s">
        <v>4411</v>
      </c>
      <c r="C103" s="27" t="s">
        <v>4421</v>
      </c>
      <c r="P103" s="62">
        <v>98</v>
      </c>
      <c r="Q103" s="62" t="s">
        <v>189</v>
      </c>
      <c r="BB103" s="265" t="s">
        <v>957</v>
      </c>
      <c r="BX103" s="27">
        <f t="shared" si="4"/>
        <v>103</v>
      </c>
      <c r="CA103" s="265" t="s">
        <v>958</v>
      </c>
    </row>
    <row r="104" spans="1:79">
      <c r="A104" s="27">
        <v>7</v>
      </c>
      <c r="B104" s="27" t="s">
        <v>4412</v>
      </c>
      <c r="C104" s="27" t="s">
        <v>4422</v>
      </c>
      <c r="P104" s="62">
        <v>99</v>
      </c>
      <c r="Q104" s="62" t="s">
        <v>190</v>
      </c>
      <c r="BB104" s="265" t="s">
        <v>958</v>
      </c>
      <c r="BX104" s="27">
        <f t="shared" si="4"/>
        <v>104</v>
      </c>
      <c r="CA104" s="265" t="s">
        <v>318</v>
      </c>
    </row>
    <row r="105" spans="1:79">
      <c r="A105" s="27">
        <v>8</v>
      </c>
      <c r="B105" s="27" t="s">
        <v>4413</v>
      </c>
      <c r="C105" s="27" t="s">
        <v>4423</v>
      </c>
      <c r="P105" s="62">
        <v>100</v>
      </c>
      <c r="Q105" s="62" t="s">
        <v>191</v>
      </c>
      <c r="BB105" s="265" t="s">
        <v>318</v>
      </c>
      <c r="BX105" s="27">
        <f t="shared" si="4"/>
        <v>105</v>
      </c>
      <c r="CA105" s="265" t="s">
        <v>959</v>
      </c>
    </row>
    <row r="106" spans="1:79">
      <c r="P106" s="62">
        <v>101</v>
      </c>
      <c r="Q106" s="62" t="s">
        <v>192</v>
      </c>
      <c r="BB106" s="265" t="s">
        <v>959</v>
      </c>
      <c r="BX106" s="27">
        <f t="shared" si="4"/>
        <v>106</v>
      </c>
      <c r="CA106" s="265" t="s">
        <v>960</v>
      </c>
    </row>
    <row r="107" spans="1:79">
      <c r="P107" s="62">
        <v>102</v>
      </c>
      <c r="Q107" s="62" t="s">
        <v>193</v>
      </c>
      <c r="BB107" s="265" t="s">
        <v>960</v>
      </c>
      <c r="BX107" s="27">
        <f t="shared" si="4"/>
        <v>107</v>
      </c>
      <c r="CA107" s="265" t="s">
        <v>961</v>
      </c>
    </row>
    <row r="108" spans="1:79">
      <c r="P108" s="62">
        <v>103</v>
      </c>
      <c r="Q108" s="62" t="s">
        <v>194</v>
      </c>
      <c r="BB108" s="265" t="s">
        <v>961</v>
      </c>
      <c r="BX108" s="27">
        <f t="shared" si="4"/>
        <v>108</v>
      </c>
      <c r="CA108" s="265" t="s">
        <v>962</v>
      </c>
    </row>
    <row r="109" spans="1:79">
      <c r="P109" s="62">
        <v>104</v>
      </c>
      <c r="Q109" s="62" t="s">
        <v>195</v>
      </c>
      <c r="BB109" s="265" t="s">
        <v>962</v>
      </c>
      <c r="BX109" s="27">
        <f t="shared" si="4"/>
        <v>109</v>
      </c>
      <c r="CA109" s="265" t="s">
        <v>963</v>
      </c>
    </row>
    <row r="110" spans="1:79">
      <c r="P110" s="62">
        <v>105</v>
      </c>
      <c r="Q110" s="62" t="s">
        <v>196</v>
      </c>
      <c r="BB110" s="265" t="s">
        <v>963</v>
      </c>
      <c r="BX110" s="27">
        <f t="shared" si="4"/>
        <v>110</v>
      </c>
      <c r="CA110" s="265" t="s">
        <v>964</v>
      </c>
    </row>
    <row r="111" spans="1:79">
      <c r="P111" s="62">
        <v>106</v>
      </c>
      <c r="Q111" s="62" t="s">
        <v>198</v>
      </c>
      <c r="BB111" s="265" t="s">
        <v>964</v>
      </c>
      <c r="BX111" s="27">
        <f t="shared" si="4"/>
        <v>111</v>
      </c>
      <c r="CA111" s="361" t="s">
        <v>965</v>
      </c>
    </row>
    <row r="112" spans="1:79">
      <c r="P112" s="62">
        <v>107</v>
      </c>
      <c r="Q112" s="62" t="s">
        <v>200</v>
      </c>
      <c r="BB112" s="361" t="s">
        <v>965</v>
      </c>
      <c r="BX112" s="27">
        <f t="shared" si="4"/>
        <v>112</v>
      </c>
      <c r="CA112" s="265" t="s">
        <v>966</v>
      </c>
    </row>
    <row r="113" spans="16:79">
      <c r="P113" s="62">
        <v>108</v>
      </c>
      <c r="Q113" s="62" t="s">
        <v>202</v>
      </c>
      <c r="BB113" s="265" t="s">
        <v>966</v>
      </c>
      <c r="BX113" s="27">
        <f t="shared" si="4"/>
        <v>113</v>
      </c>
      <c r="CA113" s="265" t="s">
        <v>974</v>
      </c>
    </row>
    <row r="114" spans="16:79">
      <c r="P114" s="62">
        <v>109</v>
      </c>
      <c r="Q114" s="62" t="s">
        <v>204</v>
      </c>
      <c r="BB114" s="265" t="s">
        <v>974</v>
      </c>
      <c r="BX114" s="27">
        <f t="shared" si="4"/>
        <v>114</v>
      </c>
      <c r="CA114" s="265" t="s">
        <v>975</v>
      </c>
    </row>
    <row r="115" spans="16:79">
      <c r="P115" s="62">
        <v>110</v>
      </c>
      <c r="Q115" s="62" t="s">
        <v>206</v>
      </c>
      <c r="BB115" s="265" t="s">
        <v>975</v>
      </c>
      <c r="BX115" s="27">
        <f t="shared" si="4"/>
        <v>115</v>
      </c>
      <c r="CA115" s="265" t="s">
        <v>976</v>
      </c>
    </row>
    <row r="116" spans="16:79">
      <c r="P116" s="62">
        <v>111</v>
      </c>
      <c r="Q116" s="62" t="s">
        <v>208</v>
      </c>
      <c r="BB116" s="265" t="s">
        <v>976</v>
      </c>
      <c r="BX116" s="27">
        <f t="shared" si="4"/>
        <v>116</v>
      </c>
      <c r="CA116" s="266" t="s">
        <v>1003</v>
      </c>
    </row>
    <row r="117" spans="16:79">
      <c r="P117" s="62">
        <v>112</v>
      </c>
      <c r="Q117" s="62" t="s">
        <v>210</v>
      </c>
      <c r="BB117" s="266" t="s">
        <v>1003</v>
      </c>
      <c r="BX117" s="27">
        <f t="shared" si="4"/>
        <v>117</v>
      </c>
      <c r="CA117" s="265" t="s">
        <v>952</v>
      </c>
    </row>
    <row r="118" spans="16:79">
      <c r="P118" s="62">
        <v>113</v>
      </c>
      <c r="Q118" s="62" t="s">
        <v>212</v>
      </c>
      <c r="BB118" s="265" t="s">
        <v>952</v>
      </c>
      <c r="BX118" s="27">
        <f t="shared" si="4"/>
        <v>118</v>
      </c>
      <c r="CA118" s="265" t="s">
        <v>967</v>
      </c>
    </row>
    <row r="119" spans="16:79">
      <c r="P119" s="62">
        <v>114</v>
      </c>
      <c r="Q119" s="62" t="s">
        <v>214</v>
      </c>
      <c r="BB119" s="265" t="s">
        <v>967</v>
      </c>
      <c r="BX119" s="27">
        <f t="shared" si="4"/>
        <v>119</v>
      </c>
      <c r="CA119" s="265" t="s">
        <v>977</v>
      </c>
    </row>
    <row r="120" spans="16:79">
      <c r="P120" s="62">
        <v>115</v>
      </c>
      <c r="Q120" s="62" t="s">
        <v>216</v>
      </c>
      <c r="BB120" s="265" t="s">
        <v>977</v>
      </c>
      <c r="BX120" s="27">
        <f t="shared" si="4"/>
        <v>120</v>
      </c>
      <c r="CA120" s="265" t="s">
        <v>1002</v>
      </c>
    </row>
    <row r="121" spans="16:79">
      <c r="P121" s="62">
        <v>116</v>
      </c>
      <c r="Q121" s="62" t="s">
        <v>218</v>
      </c>
      <c r="BB121" s="265" t="s">
        <v>1002</v>
      </c>
      <c r="BX121" s="27">
        <f t="shared" si="4"/>
        <v>121</v>
      </c>
      <c r="CA121" s="265" t="s">
        <v>1007</v>
      </c>
    </row>
    <row r="122" spans="16:79">
      <c r="P122" s="62">
        <v>117</v>
      </c>
      <c r="Q122" s="62" t="s">
        <v>220</v>
      </c>
      <c r="BB122" s="265" t="s">
        <v>1007</v>
      </c>
      <c r="BX122" s="27">
        <f t="shared" si="4"/>
        <v>122</v>
      </c>
      <c r="CA122" s="266" t="s">
        <v>1004</v>
      </c>
    </row>
    <row r="123" spans="16:79">
      <c r="P123" s="62">
        <v>118</v>
      </c>
      <c r="Q123" s="62" t="s">
        <v>222</v>
      </c>
      <c r="BB123" s="266" t="s">
        <v>1004</v>
      </c>
      <c r="BX123" s="27">
        <f t="shared" si="4"/>
        <v>123</v>
      </c>
      <c r="CA123" s="265" t="s">
        <v>318</v>
      </c>
    </row>
    <row r="124" spans="16:79">
      <c r="P124" s="62">
        <v>119</v>
      </c>
      <c r="Q124" s="62" t="s">
        <v>224</v>
      </c>
      <c r="BB124" s="265" t="s">
        <v>318</v>
      </c>
      <c r="BX124" s="27">
        <f t="shared" si="4"/>
        <v>124</v>
      </c>
      <c r="CA124" s="265" t="s">
        <v>968</v>
      </c>
    </row>
    <row r="125" spans="16:79">
      <c r="P125" s="62">
        <v>120</v>
      </c>
      <c r="Q125" s="62" t="s">
        <v>226</v>
      </c>
      <c r="BB125" s="265" t="s">
        <v>968</v>
      </c>
      <c r="BX125" s="27">
        <f t="shared" si="4"/>
        <v>125</v>
      </c>
      <c r="CA125" s="361" t="s">
        <v>969</v>
      </c>
    </row>
    <row r="126" spans="16:79">
      <c r="P126" s="62">
        <v>121</v>
      </c>
      <c r="Q126" s="62" t="s">
        <v>228</v>
      </c>
      <c r="BB126" s="361" t="s">
        <v>969</v>
      </c>
      <c r="BX126" s="27">
        <f t="shared" si="4"/>
        <v>126</v>
      </c>
      <c r="CA126" s="265" t="s">
        <v>970</v>
      </c>
    </row>
    <row r="127" spans="16:79">
      <c r="P127" s="62">
        <v>122</v>
      </c>
      <c r="Q127" s="62" t="s">
        <v>230</v>
      </c>
      <c r="BB127" s="265" t="s">
        <v>970</v>
      </c>
      <c r="BX127" s="27">
        <f t="shared" si="4"/>
        <v>127</v>
      </c>
      <c r="CA127" s="261" t="s">
        <v>1</v>
      </c>
    </row>
    <row r="128" spans="16:79">
      <c r="P128" s="62">
        <v>123</v>
      </c>
      <c r="Q128" s="62" t="s">
        <v>232</v>
      </c>
      <c r="BB128" s="261" t="s">
        <v>1</v>
      </c>
      <c r="BX128" s="27">
        <f t="shared" si="4"/>
        <v>128</v>
      </c>
      <c r="CA128" s="265" t="s">
        <v>572</v>
      </c>
    </row>
    <row r="129" spans="16:79">
      <c r="P129" s="62">
        <v>124</v>
      </c>
      <c r="Q129" s="62" t="s">
        <v>234</v>
      </c>
      <c r="BB129" s="265" t="s">
        <v>572</v>
      </c>
      <c r="BX129" s="27">
        <f t="shared" si="4"/>
        <v>129</v>
      </c>
      <c r="CA129" s="268" t="s">
        <v>573</v>
      </c>
    </row>
    <row r="130" spans="16:79">
      <c r="P130" s="62">
        <v>125</v>
      </c>
      <c r="Q130" s="62" t="s">
        <v>236</v>
      </c>
      <c r="BB130" s="268" t="s">
        <v>573</v>
      </c>
      <c r="BX130" s="27">
        <f t="shared" si="4"/>
        <v>130</v>
      </c>
      <c r="CA130" s="268" t="s">
        <v>574</v>
      </c>
    </row>
    <row r="131" spans="16:79">
      <c r="P131" s="62">
        <v>126</v>
      </c>
      <c r="Q131" s="62" t="s">
        <v>238</v>
      </c>
      <c r="BB131" s="268" t="s">
        <v>574</v>
      </c>
      <c r="BX131" s="27">
        <f t="shared" si="4"/>
        <v>131</v>
      </c>
      <c r="CA131" s="268" t="s">
        <v>575</v>
      </c>
    </row>
    <row r="132" spans="16:79">
      <c r="P132" s="62">
        <v>127</v>
      </c>
      <c r="Q132" s="62" t="s">
        <v>240</v>
      </c>
      <c r="BB132" s="268" t="s">
        <v>575</v>
      </c>
      <c r="BX132" s="27">
        <f t="shared" si="4"/>
        <v>132</v>
      </c>
      <c r="CA132" s="265" t="s">
        <v>318</v>
      </c>
    </row>
    <row r="133" spans="16:79">
      <c r="P133" s="62">
        <v>128</v>
      </c>
      <c r="Q133" s="62" t="s">
        <v>242</v>
      </c>
      <c r="BB133" s="265" t="s">
        <v>318</v>
      </c>
      <c r="BX133" s="27">
        <f t="shared" si="4"/>
        <v>133</v>
      </c>
      <c r="CA133" s="267" t="s">
        <v>1</v>
      </c>
    </row>
    <row r="134" spans="16:79">
      <c r="P134" s="62">
        <v>129</v>
      </c>
      <c r="Q134" s="62" t="s">
        <v>244</v>
      </c>
      <c r="BB134" s="267" t="s">
        <v>1</v>
      </c>
      <c r="BX134" s="27">
        <f t="shared" si="4"/>
        <v>134</v>
      </c>
      <c r="CA134" s="266" t="s">
        <v>496</v>
      </c>
    </row>
    <row r="135" spans="16:79">
      <c r="P135" s="62">
        <v>130</v>
      </c>
      <c r="Q135" s="62" t="s">
        <v>246</v>
      </c>
      <c r="BB135" s="266" t="s">
        <v>496</v>
      </c>
      <c r="BX135" s="27">
        <f t="shared" si="4"/>
        <v>135</v>
      </c>
      <c r="CA135" s="267" t="s">
        <v>1</v>
      </c>
    </row>
    <row r="136" spans="16:79">
      <c r="P136" s="62">
        <v>131</v>
      </c>
      <c r="Q136" s="62" t="s">
        <v>197</v>
      </c>
      <c r="BB136" s="267" t="s">
        <v>1</v>
      </c>
      <c r="BX136" s="27">
        <f t="shared" ref="BX136:BX199" si="5">IF(CA136=0,"",ROW())</f>
        <v>136</v>
      </c>
      <c r="CA136" s="263" t="s">
        <v>653</v>
      </c>
    </row>
    <row r="137" spans="16:79">
      <c r="P137" s="62">
        <v>132</v>
      </c>
      <c r="Q137" s="62" t="s">
        <v>199</v>
      </c>
      <c r="BB137" s="263" t="s">
        <v>653</v>
      </c>
      <c r="BX137" s="27">
        <f t="shared" ca="1" si="5"/>
        <v>137</v>
      </c>
      <c r="CA137" s="263" t="str">
        <f ca="1">"key: "&amp;CHAR(34)&amp;MASTERCOLUMNLIST!$B$6&amp;CHAR(34)&amp;","</f>
        <v>key: "IDNO",</v>
      </c>
    </row>
    <row r="138" spans="16:79">
      <c r="P138" s="62">
        <v>133</v>
      </c>
      <c r="Q138" s="62" t="s">
        <v>201</v>
      </c>
      <c r="BB138" s="263" t="str">
        <f ca="1">"key: "&amp;CHAR(34)&amp;MASTERCOLUMNLIST!$B$6&amp;CHAR(34)&amp;","</f>
        <v>key: "IDNO",</v>
      </c>
      <c r="BX138" s="27">
        <f t="shared" si="5"/>
        <v>138</v>
      </c>
      <c r="CA138" s="263" t="s">
        <v>654</v>
      </c>
    </row>
    <row r="139" spans="16:79">
      <c r="P139" s="62">
        <v>134</v>
      </c>
      <c r="Q139" s="62" t="s">
        <v>203</v>
      </c>
      <c r="BB139" s="263" t="s">
        <v>654</v>
      </c>
      <c r="BX139" s="27">
        <f t="shared" si="5"/>
        <v>139</v>
      </c>
      <c r="CA139" s="263" t="s">
        <v>655</v>
      </c>
    </row>
    <row r="140" spans="16:79">
      <c r="P140" s="62">
        <v>135</v>
      </c>
      <c r="Q140" s="62" t="s">
        <v>205</v>
      </c>
      <c r="BB140" s="263" t="s">
        <v>655</v>
      </c>
      <c r="BX140" s="27">
        <f t="shared" si="5"/>
        <v>140</v>
      </c>
      <c r="CA140" s="266" t="str">
        <f>"return $.post(aaPFDMI + '"&amp;DBTableList!$G$9&amp;"/'" &amp; "+ atob(aaXToX) +'/' + aaTBKey + '/all')"</f>
        <v>return $.post(aaPFDMI + '/DMQ/XOL/'+ atob(aaXToX) +'/' + aaTBKey + '/all')</v>
      </c>
    </row>
    <row r="141" spans="16:79">
      <c r="P141" s="62">
        <v>136</v>
      </c>
      <c r="Q141" s="62" t="s">
        <v>207</v>
      </c>
      <c r="BB141" s="266" t="str">
        <f>"return $.post(aaPFDMI + '"&amp;DBTableList!$G$9&amp;"/'" &amp; "+ atob(aaXToX) +'/' + aaTBKey + '/all')"</f>
        <v>return $.post(aaPFDMI + '/DMQ/XOL/'+ atob(aaXToX) +'/' + aaTBKey + '/all')</v>
      </c>
      <c r="BX141" s="27">
        <f t="shared" si="5"/>
        <v>141</v>
      </c>
      <c r="CA141" s="266" t="s">
        <v>656</v>
      </c>
    </row>
    <row r="142" spans="16:79">
      <c r="P142" s="62">
        <v>137</v>
      </c>
      <c r="Q142" s="62" t="s">
        <v>209</v>
      </c>
      <c r="BB142" s="266" t="s">
        <v>656</v>
      </c>
      <c r="BX142" s="27">
        <f t="shared" si="5"/>
        <v>142</v>
      </c>
      <c r="CA142" s="263" t="s">
        <v>319</v>
      </c>
    </row>
    <row r="143" spans="16:79">
      <c r="P143" s="62">
        <v>138</v>
      </c>
      <c r="Q143" s="62" t="s">
        <v>211</v>
      </c>
      <c r="BB143" s="263" t="s">
        <v>319</v>
      </c>
      <c r="BX143" s="27">
        <f t="shared" si="5"/>
        <v>143</v>
      </c>
      <c r="CA143" s="263" t="s">
        <v>627</v>
      </c>
    </row>
    <row r="144" spans="16:79">
      <c r="P144" s="62">
        <v>139</v>
      </c>
      <c r="Q144" s="62" t="s">
        <v>213</v>
      </c>
      <c r="BB144" s="263" t="s">
        <v>627</v>
      </c>
      <c r="BX144" s="27">
        <f t="shared" si="5"/>
        <v>144</v>
      </c>
      <c r="CA144" s="269" t="s">
        <v>1</v>
      </c>
    </row>
    <row r="145" spans="16:79">
      <c r="P145" s="62">
        <v>140</v>
      </c>
      <c r="Q145" s="62" t="s">
        <v>215</v>
      </c>
      <c r="BB145" s="269" t="s">
        <v>1</v>
      </c>
      <c r="BX145" s="27">
        <f t="shared" si="5"/>
        <v>145</v>
      </c>
      <c r="CA145" s="266" t="s">
        <v>479</v>
      </c>
    </row>
    <row r="146" spans="16:79">
      <c r="P146" s="62">
        <v>141</v>
      </c>
      <c r="Q146" s="62" t="s">
        <v>217</v>
      </c>
      <c r="BB146" s="266" t="s">
        <v>479</v>
      </c>
      <c r="BX146" s="27">
        <f t="shared" si="5"/>
        <v>146</v>
      </c>
      <c r="CA146" s="268" t="s">
        <v>628</v>
      </c>
    </row>
    <row r="147" spans="16:79">
      <c r="P147" s="62">
        <v>142</v>
      </c>
      <c r="Q147" s="62" t="s">
        <v>219</v>
      </c>
      <c r="BB147" s="268" t="s">
        <v>628</v>
      </c>
      <c r="BX147" s="27">
        <f t="shared" si="5"/>
        <v>147</v>
      </c>
      <c r="CA147" s="268" t="s">
        <v>481</v>
      </c>
    </row>
    <row r="148" spans="16:79">
      <c r="P148" s="62">
        <v>143</v>
      </c>
      <c r="Q148" s="62" t="s">
        <v>221</v>
      </c>
      <c r="BB148" s="268" t="s">
        <v>481</v>
      </c>
      <c r="BX148" s="27">
        <f t="shared" si="5"/>
        <v>148</v>
      </c>
      <c r="CA148" s="266" t="s">
        <v>318</v>
      </c>
    </row>
    <row r="149" spans="16:79">
      <c r="P149" s="62">
        <v>144</v>
      </c>
      <c r="Q149" s="62" t="s">
        <v>223</v>
      </c>
      <c r="BB149" s="266" t="s">
        <v>318</v>
      </c>
      <c r="BX149" s="27">
        <f t="shared" si="5"/>
        <v>149</v>
      </c>
      <c r="CA149" s="266" t="s">
        <v>660</v>
      </c>
    </row>
    <row r="150" spans="16:79">
      <c r="P150" s="62">
        <v>145</v>
      </c>
      <c r="Q150" s="62" t="s">
        <v>225</v>
      </c>
      <c r="BB150" s="266" t="s">
        <v>660</v>
      </c>
      <c r="BX150" s="27">
        <f t="shared" si="5"/>
        <v>150</v>
      </c>
      <c r="CA150" s="268" t="s">
        <v>661</v>
      </c>
    </row>
    <row r="151" spans="16:79">
      <c r="P151" s="62">
        <v>146</v>
      </c>
      <c r="Q151" s="62" t="s">
        <v>227</v>
      </c>
      <c r="BB151" s="268" t="s">
        <v>661</v>
      </c>
      <c r="BX151" s="27">
        <f t="shared" si="5"/>
        <v>151</v>
      </c>
      <c r="CA151" s="266" t="s">
        <v>318</v>
      </c>
    </row>
    <row r="152" spans="16:79">
      <c r="P152" s="62">
        <v>147</v>
      </c>
      <c r="Q152" s="62" t="s">
        <v>229</v>
      </c>
      <c r="BB152" s="266" t="s">
        <v>318</v>
      </c>
      <c r="BX152" s="27">
        <f t="shared" si="5"/>
        <v>152</v>
      </c>
      <c r="CA152" s="266" t="s">
        <v>629</v>
      </c>
    </row>
    <row r="153" spans="16:79">
      <c r="P153" s="62">
        <v>148</v>
      </c>
      <c r="Q153" s="62" t="s">
        <v>231</v>
      </c>
      <c r="BB153" s="266" t="s">
        <v>629</v>
      </c>
      <c r="BX153" s="27">
        <f t="shared" si="5"/>
        <v>153</v>
      </c>
      <c r="CA153" s="263" t="s">
        <v>517</v>
      </c>
    </row>
    <row r="154" spans="16:79">
      <c r="P154" s="62">
        <v>149</v>
      </c>
      <c r="Q154" s="62" t="s">
        <v>233</v>
      </c>
      <c r="BB154" s="263" t="s">
        <v>517</v>
      </c>
      <c r="BX154" s="27">
        <f t="shared" si="5"/>
        <v>154</v>
      </c>
      <c r="CA154" s="263" t="s">
        <v>480</v>
      </c>
    </row>
    <row r="155" spans="16:79">
      <c r="P155" s="62">
        <v>150</v>
      </c>
      <c r="Q155" s="62" t="s">
        <v>235</v>
      </c>
      <c r="BB155" s="263" t="s">
        <v>480</v>
      </c>
      <c r="BX155" s="27">
        <f t="shared" si="5"/>
        <v>155</v>
      </c>
      <c r="CA155" s="266" t="s">
        <v>798</v>
      </c>
    </row>
    <row r="156" spans="16:79">
      <c r="P156" s="62">
        <v>151</v>
      </c>
      <c r="Q156" s="62" t="s">
        <v>237</v>
      </c>
      <c r="BB156" s="266" t="s">
        <v>798</v>
      </c>
      <c r="BX156" s="27">
        <f t="shared" ca="1" si="5"/>
        <v>156</v>
      </c>
      <c r="CA156" s="266" t="str">
        <f ca="1">"var ObjKeyData = {"&amp;CHAR(34)&amp;MASTERCOLUMNLIST!$B$6&amp;CHAR(34)&amp;": $.trim(key)};   //[aaKeyField] key.trim"</f>
        <v>var ObjKeyData = {"IDNO": $.trim(key)};   //[aaKeyField] key.trim</v>
      </c>
    </row>
    <row r="157" spans="16:79">
      <c r="P157" s="62">
        <v>152</v>
      </c>
      <c r="Q157" s="62" t="s">
        <v>239</v>
      </c>
      <c r="BB157" s="266" t="str">
        <f ca="1">"var ObjKeyData = {"&amp;CHAR(34)&amp;MASTERCOLUMNLIST!$B$6&amp;CHAR(34)&amp;": $.trim(key)};   //[aaKeyField] key.trim"</f>
        <v>var ObjKeyData = {"IDNO": $.trim(key)};   //[aaKeyField] key.trim</v>
      </c>
      <c r="BX157" s="27">
        <f t="shared" si="5"/>
        <v>157</v>
      </c>
      <c r="CA157" s="266" t="s">
        <v>481</v>
      </c>
    </row>
    <row r="158" spans="16:79">
      <c r="P158" s="62">
        <v>153</v>
      </c>
      <c r="Q158" s="62" t="s">
        <v>241</v>
      </c>
      <c r="BB158" s="266" t="s">
        <v>481</v>
      </c>
      <c r="BX158" s="27">
        <f t="shared" si="5"/>
        <v>158</v>
      </c>
      <c r="CA158" s="266" t="s">
        <v>945</v>
      </c>
    </row>
    <row r="159" spans="16:79">
      <c r="P159" s="62">
        <v>154</v>
      </c>
      <c r="Q159" s="62" t="s">
        <v>243</v>
      </c>
      <c r="BB159" s="266" t="s">
        <v>945</v>
      </c>
      <c r="BX159" s="27">
        <f t="shared" si="5"/>
        <v>159</v>
      </c>
      <c r="CA159" s="263" t="s">
        <v>319</v>
      </c>
    </row>
    <row r="160" spans="16:79">
      <c r="P160" s="62">
        <v>155</v>
      </c>
      <c r="Q160" s="62" t="s">
        <v>245</v>
      </c>
      <c r="BB160" s="263" t="s">
        <v>319</v>
      </c>
      <c r="BX160" s="27">
        <f t="shared" si="5"/>
        <v>160</v>
      </c>
      <c r="CA160" s="263" t="s">
        <v>482</v>
      </c>
    </row>
    <row r="161" spans="16:79">
      <c r="P161" s="62">
        <v>156</v>
      </c>
      <c r="Q161" s="62" t="s">
        <v>247</v>
      </c>
      <c r="BB161" s="263" t="s">
        <v>482</v>
      </c>
      <c r="BX161" s="27">
        <f t="shared" ca="1" si="5"/>
        <v>161</v>
      </c>
      <c r="CA161" s="266" t="str">
        <f ca="1">"var ObjKeyData = {"&amp;CHAR(34)&amp;MASTERCOLUMNLIST!$B$6&amp;CHAR(34)&amp;": $.trim(key)};   //[aaKeyField] key.trim"</f>
        <v>var ObjKeyData = {"IDNO": $.trim(key)};   //[aaKeyField] key.trim</v>
      </c>
    </row>
    <row r="162" spans="16:79">
      <c r="P162" s="62">
        <v>157</v>
      </c>
      <c r="Q162" s="62" t="s">
        <v>248</v>
      </c>
      <c r="BB162" s="266" t="str">
        <f ca="1">"var ObjKeyData = {"&amp;CHAR(34)&amp;MASTERCOLUMNLIST!$B$6&amp;CHAR(34)&amp;": $.trim(key)};   //[aaKeyField] key.trim"</f>
        <v>var ObjKeyData = {"IDNO": $.trim(key)};   //[aaKeyField] key.trim</v>
      </c>
      <c r="BX162" s="27">
        <f t="shared" si="5"/>
        <v>162</v>
      </c>
      <c r="CA162" s="266" t="s">
        <v>483</v>
      </c>
    </row>
    <row r="163" spans="16:79">
      <c r="P163" s="62">
        <v>158</v>
      </c>
      <c r="Q163" s="62" t="s">
        <v>250</v>
      </c>
      <c r="BB163" s="266" t="s">
        <v>483</v>
      </c>
      <c r="BX163" s="27">
        <f t="shared" si="5"/>
        <v>163</v>
      </c>
      <c r="CA163" s="266" t="s">
        <v>484</v>
      </c>
    </row>
    <row r="164" spans="16:79">
      <c r="P164" s="62">
        <v>159</v>
      </c>
      <c r="Q164" s="62" t="s">
        <v>252</v>
      </c>
      <c r="BB164" s="266" t="s">
        <v>484</v>
      </c>
      <c r="BX164" s="27">
        <f t="shared" si="5"/>
        <v>164</v>
      </c>
      <c r="CA164" s="263" t="s">
        <v>318</v>
      </c>
    </row>
    <row r="165" spans="16:79">
      <c r="P165" s="62">
        <v>160</v>
      </c>
      <c r="Q165" s="62" t="s">
        <v>254</v>
      </c>
      <c r="BB165" s="263" t="s">
        <v>318</v>
      </c>
      <c r="BX165" s="27">
        <f t="shared" si="5"/>
        <v>165</v>
      </c>
      <c r="CA165" s="263" t="s">
        <v>652</v>
      </c>
    </row>
    <row r="166" spans="16:79">
      <c r="P166" s="62">
        <v>161</v>
      </c>
      <c r="Q166" s="62" t="s">
        <v>256</v>
      </c>
      <c r="BB166" s="263" t="s">
        <v>652</v>
      </c>
      <c r="BX166" s="27">
        <f t="shared" si="5"/>
        <v>166</v>
      </c>
      <c r="CA166" s="269" t="s">
        <v>1</v>
      </c>
    </row>
    <row r="167" spans="16:79">
      <c r="P167" s="62">
        <v>162</v>
      </c>
      <c r="Q167" s="62" t="s">
        <v>258</v>
      </c>
      <c r="BB167" s="269" t="s">
        <v>1</v>
      </c>
      <c r="BX167" s="27">
        <f t="shared" si="5"/>
        <v>167</v>
      </c>
      <c r="CA167" s="263" t="s">
        <v>507</v>
      </c>
    </row>
    <row r="168" spans="16:79">
      <c r="P168" s="62">
        <v>163</v>
      </c>
      <c r="Q168" s="62" t="s">
        <v>260</v>
      </c>
      <c r="BB168" s="263" t="s">
        <v>507</v>
      </c>
      <c r="BX168" s="27">
        <f t="shared" si="5"/>
        <v>168</v>
      </c>
      <c r="CA168" s="263" t="s">
        <v>485</v>
      </c>
    </row>
    <row r="169" spans="16:79">
      <c r="P169" s="62">
        <v>164</v>
      </c>
      <c r="Q169" s="62" t="s">
        <v>262</v>
      </c>
      <c r="BB169" s="263" t="s">
        <v>485</v>
      </c>
      <c r="BX169" s="27">
        <f t="shared" si="5"/>
        <v>169</v>
      </c>
      <c r="CA169" s="263" t="s">
        <v>508</v>
      </c>
    </row>
    <row r="170" spans="16:79">
      <c r="P170" s="62">
        <v>165</v>
      </c>
      <c r="Q170" s="62" t="s">
        <v>264</v>
      </c>
      <c r="BB170" s="263" t="s">
        <v>508</v>
      </c>
      <c r="BX170" s="27">
        <f t="shared" si="5"/>
        <v>170</v>
      </c>
      <c r="CA170" s="263" t="s">
        <v>511</v>
      </c>
    </row>
    <row r="171" spans="16:79">
      <c r="P171" s="62">
        <v>166</v>
      </c>
      <c r="Q171" s="62" t="s">
        <v>266</v>
      </c>
      <c r="BB171" s="263" t="s">
        <v>511</v>
      </c>
      <c r="BC171" s="135"/>
      <c r="BX171" s="27">
        <f t="shared" si="5"/>
        <v>171</v>
      </c>
      <c r="CA171" s="266" t="s">
        <v>509</v>
      </c>
    </row>
    <row r="172" spans="16:79">
      <c r="P172" s="62">
        <v>167</v>
      </c>
      <c r="Q172" s="62" t="s">
        <v>268</v>
      </c>
      <c r="BB172" s="266" t="s">
        <v>509</v>
      </c>
      <c r="BX172" s="27">
        <f t="shared" si="5"/>
        <v>172</v>
      </c>
      <c r="CA172" s="263" t="s">
        <v>510</v>
      </c>
    </row>
    <row r="173" spans="16:79">
      <c r="P173" s="62">
        <v>168</v>
      </c>
      <c r="Q173" s="62" t="s">
        <v>270</v>
      </c>
      <c r="BB173" s="263" t="s">
        <v>510</v>
      </c>
      <c r="BX173" s="27">
        <f t="shared" si="5"/>
        <v>173</v>
      </c>
      <c r="CA173" s="263" t="s">
        <v>512</v>
      </c>
    </row>
    <row r="174" spans="16:79">
      <c r="P174" s="62">
        <v>169</v>
      </c>
      <c r="Q174" s="62" t="s">
        <v>272</v>
      </c>
      <c r="BB174" s="263" t="s">
        <v>512</v>
      </c>
      <c r="BX174" s="27">
        <f t="shared" si="5"/>
        <v>174</v>
      </c>
      <c r="CA174" s="263" t="s">
        <v>796</v>
      </c>
    </row>
    <row r="175" spans="16:79">
      <c r="P175" s="62">
        <v>170</v>
      </c>
      <c r="Q175" s="62" t="s">
        <v>274</v>
      </c>
      <c r="BB175" s="263" t="s">
        <v>796</v>
      </c>
      <c r="BX175" s="27">
        <f t="shared" si="5"/>
        <v>175</v>
      </c>
      <c r="CA175" s="266" t="s">
        <v>797</v>
      </c>
    </row>
    <row r="176" spans="16:79">
      <c r="P176" s="62">
        <v>171</v>
      </c>
      <c r="Q176" s="62" t="s">
        <v>276</v>
      </c>
      <c r="BB176" s="266" t="s">
        <v>797</v>
      </c>
      <c r="BX176" s="27">
        <f t="shared" si="5"/>
        <v>176</v>
      </c>
      <c r="CA176" s="263" t="s">
        <v>319</v>
      </c>
    </row>
    <row r="177" spans="7:79">
      <c r="P177" s="62">
        <v>172</v>
      </c>
      <c r="Q177" s="62" t="s">
        <v>277</v>
      </c>
      <c r="BB177" s="263" t="s">
        <v>319</v>
      </c>
      <c r="BX177" s="27">
        <f t="shared" si="5"/>
        <v>177</v>
      </c>
      <c r="CA177" s="263" t="s">
        <v>513</v>
      </c>
    </row>
    <row r="178" spans="7:79">
      <c r="P178" s="62">
        <v>173</v>
      </c>
      <c r="Q178" s="62" t="s">
        <v>279</v>
      </c>
      <c r="BB178" s="263" t="s">
        <v>513</v>
      </c>
      <c r="BX178" s="27">
        <f t="shared" si="5"/>
        <v>178</v>
      </c>
      <c r="CA178" s="266" t="s">
        <v>514</v>
      </c>
    </row>
    <row r="179" spans="7:79">
      <c r="P179" s="62">
        <v>174</v>
      </c>
      <c r="Q179" s="62" t="s">
        <v>281</v>
      </c>
      <c r="BB179" s="266" t="s">
        <v>514</v>
      </c>
      <c r="BX179" s="27">
        <f t="shared" si="5"/>
        <v>179</v>
      </c>
      <c r="CA179" s="263" t="s">
        <v>319</v>
      </c>
    </row>
    <row r="180" spans="7:79">
      <c r="P180" s="62">
        <v>175</v>
      </c>
      <c r="Q180" s="62" t="s">
        <v>283</v>
      </c>
      <c r="BB180" s="263" t="s">
        <v>319</v>
      </c>
      <c r="BX180" s="27">
        <f t="shared" si="5"/>
        <v>180</v>
      </c>
      <c r="CA180" s="263" t="s">
        <v>659</v>
      </c>
    </row>
    <row r="181" spans="7:79">
      <c r="P181" s="62">
        <v>176</v>
      </c>
      <c r="Q181" s="62" t="s">
        <v>285</v>
      </c>
      <c r="BB181" s="263" t="s">
        <v>659</v>
      </c>
      <c r="BX181" s="27">
        <f t="shared" si="5"/>
        <v>181</v>
      </c>
      <c r="CA181" s="263" t="s">
        <v>582</v>
      </c>
    </row>
    <row r="182" spans="7:79">
      <c r="P182" s="62">
        <v>177</v>
      </c>
      <c r="Q182" s="62" t="s">
        <v>287</v>
      </c>
      <c r="BB182" s="263" t="s">
        <v>582</v>
      </c>
      <c r="BX182" s="27">
        <f t="shared" si="5"/>
        <v>182</v>
      </c>
      <c r="CA182" s="263" t="s">
        <v>319</v>
      </c>
    </row>
    <row r="183" spans="7:79">
      <c r="P183" s="62">
        <v>178</v>
      </c>
      <c r="Q183" s="62" t="s">
        <v>289</v>
      </c>
      <c r="BB183" s="263" t="s">
        <v>319</v>
      </c>
      <c r="BX183" s="27">
        <f t="shared" si="5"/>
        <v>183</v>
      </c>
      <c r="CA183" s="262" t="s">
        <v>651</v>
      </c>
    </row>
    <row r="184" spans="7:79">
      <c r="P184" s="62">
        <v>179</v>
      </c>
      <c r="Q184" s="62" t="s">
        <v>291</v>
      </c>
      <c r="BB184" s="262" t="s">
        <v>651</v>
      </c>
      <c r="BX184" s="27">
        <f t="shared" si="5"/>
        <v>184</v>
      </c>
      <c r="CA184" s="262" t="s">
        <v>583</v>
      </c>
    </row>
    <row r="185" spans="7:79">
      <c r="P185" s="62">
        <v>180</v>
      </c>
      <c r="Q185" s="62" t="s">
        <v>293</v>
      </c>
      <c r="BB185" s="262" t="s">
        <v>583</v>
      </c>
      <c r="BX185" s="27">
        <f t="shared" si="5"/>
        <v>185</v>
      </c>
      <c r="CA185" s="262" t="s">
        <v>584</v>
      </c>
    </row>
    <row r="186" spans="7:79">
      <c r="P186" s="62">
        <v>181</v>
      </c>
      <c r="Q186" s="62" t="s">
        <v>295</v>
      </c>
      <c r="BB186" s="262" t="s">
        <v>584</v>
      </c>
      <c r="BX186" s="27">
        <f t="shared" si="5"/>
        <v>186</v>
      </c>
      <c r="CA186" s="263" t="s">
        <v>319</v>
      </c>
    </row>
    <row r="187" spans="7:79">
      <c r="P187" s="62">
        <v>182</v>
      </c>
      <c r="Q187" s="62" t="s">
        <v>297</v>
      </c>
      <c r="BB187" s="263" t="s">
        <v>319</v>
      </c>
      <c r="BX187" s="27">
        <f t="shared" si="5"/>
        <v>187</v>
      </c>
      <c r="CA187" s="263" t="s">
        <v>585</v>
      </c>
    </row>
    <row r="188" spans="7:79">
      <c r="G188" s="117"/>
      <c r="P188" s="62">
        <v>183</v>
      </c>
      <c r="Q188" s="62" t="s">
        <v>249</v>
      </c>
      <c r="BB188" s="263" t="s">
        <v>585</v>
      </c>
      <c r="BX188" s="27">
        <f t="shared" si="5"/>
        <v>188</v>
      </c>
      <c r="CA188" s="262" t="s">
        <v>582</v>
      </c>
    </row>
    <row r="189" spans="7:79">
      <c r="G189" s="117"/>
      <c r="P189" s="62">
        <v>184</v>
      </c>
      <c r="Q189" s="62" t="s">
        <v>251</v>
      </c>
      <c r="BB189" s="262" t="s">
        <v>582</v>
      </c>
      <c r="BX189" s="27">
        <f t="shared" si="5"/>
        <v>189</v>
      </c>
      <c r="CA189" s="263" t="s">
        <v>319</v>
      </c>
    </row>
    <row r="190" spans="7:79">
      <c r="G190" s="117"/>
      <c r="P190" s="62">
        <v>185</v>
      </c>
      <c r="Q190" s="62" t="s">
        <v>253</v>
      </c>
      <c r="BB190" s="263" t="s">
        <v>319</v>
      </c>
      <c r="BX190" s="27">
        <f t="shared" si="5"/>
        <v>190</v>
      </c>
      <c r="CA190" s="263" t="s">
        <v>586</v>
      </c>
    </row>
    <row r="191" spans="7:79">
      <c r="G191" s="117"/>
      <c r="P191" s="62">
        <v>186</v>
      </c>
      <c r="Q191" s="62" t="s">
        <v>255</v>
      </c>
      <c r="BB191" s="263" t="s">
        <v>586</v>
      </c>
      <c r="BX191" s="27">
        <f t="shared" ca="1" si="5"/>
        <v>191</v>
      </c>
      <c r="CA191" s="262" t="str">
        <f ca="1">"autoExpandAll: "&amp;MASTERCOLUMNLIST!$I$2&amp;","</f>
        <v>autoExpandAll: true,</v>
      </c>
    </row>
    <row r="192" spans="7:79">
      <c r="P192" s="62">
        <v>187</v>
      </c>
      <c r="Q192" s="62" t="s">
        <v>257</v>
      </c>
      <c r="BB192" s="262" t="str">
        <f ca="1">"autoExpandAll: "&amp;MASTERCOLUMNLIST!$I$2&amp;","</f>
        <v>autoExpandAll: true,</v>
      </c>
      <c r="BX192" s="27">
        <f t="shared" si="5"/>
        <v>192</v>
      </c>
      <c r="CA192" s="263" t="s">
        <v>319</v>
      </c>
    </row>
    <row r="193" spans="2:79" s="5" customFormat="1">
      <c r="B193" s="1"/>
      <c r="C193" s="1"/>
      <c r="E193" s="1"/>
      <c r="G193" s="110"/>
      <c r="P193" s="62">
        <v>188</v>
      </c>
      <c r="Q193" s="62" t="s">
        <v>259</v>
      </c>
      <c r="AY193" s="1"/>
      <c r="BB193" s="263" t="s">
        <v>319</v>
      </c>
      <c r="BL193" s="399"/>
      <c r="BX193" s="27">
        <f t="shared" si="5"/>
        <v>193</v>
      </c>
      <c r="BY193" s="61"/>
      <c r="BZ193" s="61"/>
      <c r="CA193" s="263" t="s">
        <v>587</v>
      </c>
    </row>
    <row r="194" spans="2:79" s="5" customFormat="1">
      <c r="B194" s="1"/>
      <c r="C194" s="1"/>
      <c r="E194" s="1"/>
      <c r="G194" s="110"/>
      <c r="P194" s="62">
        <v>189</v>
      </c>
      <c r="Q194" s="62" t="s">
        <v>261</v>
      </c>
      <c r="AY194" s="1"/>
      <c r="BB194" s="263" t="s">
        <v>587</v>
      </c>
      <c r="BL194" s="399"/>
      <c r="BX194" s="27">
        <f t="shared" si="5"/>
        <v>194</v>
      </c>
      <c r="BY194" s="61"/>
      <c r="BZ194" s="61"/>
      <c r="CA194" s="262" t="s">
        <v>582</v>
      </c>
    </row>
    <row r="195" spans="2:79" s="5" customFormat="1">
      <c r="B195" s="1"/>
      <c r="C195" s="1"/>
      <c r="G195" s="110"/>
      <c r="P195" s="62">
        <v>190</v>
      </c>
      <c r="Q195" s="62" t="s">
        <v>263</v>
      </c>
      <c r="AY195" s="1"/>
      <c r="BB195" s="262" t="s">
        <v>582</v>
      </c>
      <c r="BL195" s="399"/>
      <c r="BX195" s="27">
        <f t="shared" si="5"/>
        <v>195</v>
      </c>
      <c r="BY195" s="61"/>
      <c r="BZ195" s="61"/>
      <c r="CA195" s="263" t="s">
        <v>319</v>
      </c>
    </row>
    <row r="196" spans="2:79" s="5" customFormat="1">
      <c r="B196" s="1"/>
      <c r="C196" s="1"/>
      <c r="G196" s="110"/>
      <c r="P196" s="62">
        <v>191</v>
      </c>
      <c r="Q196" s="62" t="s">
        <v>265</v>
      </c>
      <c r="AY196" s="1"/>
      <c r="BB196" s="263" t="s">
        <v>319</v>
      </c>
      <c r="BL196" s="399"/>
      <c r="BX196" s="27">
        <f t="shared" si="5"/>
        <v>196</v>
      </c>
      <c r="BY196" s="61"/>
      <c r="BZ196" s="61"/>
      <c r="CA196" s="263" t="s">
        <v>588</v>
      </c>
    </row>
    <row r="197" spans="2:79">
      <c r="E197" s="5"/>
      <c r="P197" s="62">
        <v>192</v>
      </c>
      <c r="Q197" s="62" t="s">
        <v>267</v>
      </c>
      <c r="BB197" s="263" t="s">
        <v>588</v>
      </c>
      <c r="BX197" s="27">
        <f t="shared" si="5"/>
        <v>197</v>
      </c>
      <c r="CA197" s="262" t="s">
        <v>589</v>
      </c>
    </row>
    <row r="198" spans="2:79">
      <c r="E198" s="5"/>
      <c r="P198" s="62">
        <v>193</v>
      </c>
      <c r="Q198" s="62" t="s">
        <v>269</v>
      </c>
      <c r="BB198" s="262" t="s">
        <v>589</v>
      </c>
      <c r="BX198" s="27">
        <f t="shared" si="5"/>
        <v>198</v>
      </c>
      <c r="CA198" s="263" t="s">
        <v>319</v>
      </c>
    </row>
    <row r="199" spans="2:79">
      <c r="P199" s="62">
        <v>194</v>
      </c>
      <c r="Q199" s="62" t="s">
        <v>271</v>
      </c>
      <c r="BB199" s="263" t="s">
        <v>319</v>
      </c>
      <c r="BX199" s="27">
        <f t="shared" si="5"/>
        <v>199</v>
      </c>
      <c r="CA199" s="263" t="s">
        <v>590</v>
      </c>
    </row>
    <row r="200" spans="2:79">
      <c r="P200" s="62">
        <v>195</v>
      </c>
      <c r="Q200" s="62" t="s">
        <v>273</v>
      </c>
      <c r="BB200" s="263" t="s">
        <v>590</v>
      </c>
      <c r="BX200" s="27">
        <f t="shared" ref="BX200:BX263" si="6">IF(CA200=0,"",ROW())</f>
        <v>200</v>
      </c>
      <c r="CA200" s="262" t="s">
        <v>515</v>
      </c>
    </row>
    <row r="201" spans="2:79">
      <c r="P201" s="62">
        <v>196</v>
      </c>
      <c r="Q201" s="62" t="s">
        <v>275</v>
      </c>
      <c r="BB201" s="262" t="s">
        <v>515</v>
      </c>
      <c r="BX201" s="27">
        <f t="shared" si="6"/>
        <v>201</v>
      </c>
      <c r="CA201" s="262" t="s">
        <v>1001</v>
      </c>
    </row>
    <row r="202" spans="2:79">
      <c r="P202" s="62">
        <v>197</v>
      </c>
      <c r="Q202" s="62" t="s">
        <v>0</v>
      </c>
      <c r="BB202" s="262" t="s">
        <v>1001</v>
      </c>
      <c r="BX202" s="27">
        <f t="shared" si="6"/>
        <v>202</v>
      </c>
      <c r="CA202" s="262" t="s">
        <v>516</v>
      </c>
    </row>
    <row r="203" spans="2:79">
      <c r="P203" s="62">
        <v>198</v>
      </c>
      <c r="Q203" s="62" t="s">
        <v>278</v>
      </c>
      <c r="BB203" s="262" t="s">
        <v>516</v>
      </c>
      <c r="BX203" s="27">
        <f t="shared" si="6"/>
        <v>203</v>
      </c>
      <c r="CA203" s="263" t="s">
        <v>517</v>
      </c>
    </row>
    <row r="204" spans="2:79">
      <c r="P204" s="62">
        <v>199</v>
      </c>
      <c r="Q204" s="62" t="s">
        <v>280</v>
      </c>
      <c r="BB204" s="263" t="s">
        <v>517</v>
      </c>
      <c r="BX204" s="27">
        <f t="shared" si="6"/>
        <v>204</v>
      </c>
      <c r="CA204" s="263" t="s">
        <v>518</v>
      </c>
    </row>
    <row r="205" spans="2:79">
      <c r="P205" s="62">
        <v>200</v>
      </c>
      <c r="Q205" s="62" t="s">
        <v>282</v>
      </c>
      <c r="BB205" s="263" t="s">
        <v>518</v>
      </c>
      <c r="BX205" s="27">
        <f t="shared" si="6"/>
        <v>205</v>
      </c>
      <c r="CA205" s="263" t="s">
        <v>519</v>
      </c>
    </row>
    <row r="206" spans="2:79">
      <c r="P206" s="62">
        <v>201</v>
      </c>
      <c r="Q206" s="62" t="s">
        <v>284</v>
      </c>
      <c r="BB206" s="263" t="s">
        <v>519</v>
      </c>
      <c r="BX206" s="27">
        <f t="shared" si="6"/>
        <v>206</v>
      </c>
      <c r="CA206" s="263" t="s">
        <v>520</v>
      </c>
    </row>
    <row r="207" spans="2:79">
      <c r="P207" s="62">
        <v>202</v>
      </c>
      <c r="Q207" s="62" t="s">
        <v>286</v>
      </c>
      <c r="BB207" s="263" t="s">
        <v>520</v>
      </c>
      <c r="BX207" s="27">
        <f t="shared" si="6"/>
        <v>207</v>
      </c>
      <c r="CA207" s="263" t="s">
        <v>521</v>
      </c>
    </row>
    <row r="208" spans="2:79">
      <c r="P208" s="62">
        <v>203</v>
      </c>
      <c r="Q208" s="62" t="s">
        <v>288</v>
      </c>
      <c r="BB208" s="263" t="s">
        <v>521</v>
      </c>
      <c r="BX208" s="27">
        <f t="shared" si="6"/>
        <v>208</v>
      </c>
      <c r="CA208" s="263" t="s">
        <v>522</v>
      </c>
    </row>
    <row r="209" spans="9:79">
      <c r="P209" s="62">
        <v>204</v>
      </c>
      <c r="Q209" s="62" t="s">
        <v>290</v>
      </c>
      <c r="BB209" s="263" t="s">
        <v>522</v>
      </c>
      <c r="BX209" s="27">
        <f t="shared" si="6"/>
        <v>209</v>
      </c>
      <c r="CA209" s="263" t="s">
        <v>486</v>
      </c>
    </row>
    <row r="210" spans="9:79">
      <c r="P210" s="62">
        <v>205</v>
      </c>
      <c r="Q210" s="62" t="s">
        <v>292</v>
      </c>
      <c r="BB210" s="263" t="s">
        <v>486</v>
      </c>
      <c r="BX210" s="27">
        <f t="shared" si="6"/>
        <v>210</v>
      </c>
      <c r="CA210" s="263" t="s">
        <v>630</v>
      </c>
    </row>
    <row r="211" spans="9:79">
      <c r="P211" s="62">
        <v>206</v>
      </c>
      <c r="Q211" s="62" t="s">
        <v>294</v>
      </c>
      <c r="BB211" s="263" t="s">
        <v>630</v>
      </c>
      <c r="BX211" s="27">
        <f t="shared" si="6"/>
        <v>211</v>
      </c>
      <c r="CA211" s="263" t="s">
        <v>591</v>
      </c>
    </row>
    <row r="212" spans="9:79">
      <c r="P212" s="62">
        <v>207</v>
      </c>
      <c r="Q212" s="62" t="s">
        <v>296</v>
      </c>
      <c r="BB212" s="263" t="s">
        <v>591</v>
      </c>
      <c r="BX212" s="27">
        <f t="shared" si="6"/>
        <v>212</v>
      </c>
      <c r="CA212" s="262" t="s">
        <v>980</v>
      </c>
    </row>
    <row r="213" spans="9:79">
      <c r="P213" s="62">
        <v>208</v>
      </c>
      <c r="Q213" s="62" t="s">
        <v>298</v>
      </c>
      <c r="BB213" s="262" t="s">
        <v>980</v>
      </c>
      <c r="BX213" s="27">
        <f t="shared" si="6"/>
        <v>213</v>
      </c>
      <c r="CA213" s="262" t="s">
        <v>592</v>
      </c>
    </row>
    <row r="214" spans="9:79">
      <c r="BB214" s="262" t="s">
        <v>592</v>
      </c>
      <c r="BX214" s="27">
        <f t="shared" si="6"/>
        <v>214</v>
      </c>
      <c r="CA214" s="263" t="s">
        <v>319</v>
      </c>
    </row>
    <row r="215" spans="9:79">
      <c r="BB215" s="263" t="s">
        <v>319</v>
      </c>
      <c r="BX215" s="27">
        <f t="shared" si="6"/>
        <v>215</v>
      </c>
      <c r="CA215" s="263" t="s">
        <v>593</v>
      </c>
    </row>
    <row r="216" spans="9:79">
      <c r="BB216" s="263" t="s">
        <v>593</v>
      </c>
      <c r="BX216" s="27">
        <f t="shared" si="6"/>
        <v>216</v>
      </c>
      <c r="CA216" s="262" t="s">
        <v>594</v>
      </c>
    </row>
    <row r="217" spans="9:79">
      <c r="BB217" s="262" t="s">
        <v>594</v>
      </c>
      <c r="BX217" s="27">
        <f t="shared" si="6"/>
        <v>217</v>
      </c>
      <c r="CA217" s="262" t="s">
        <v>595</v>
      </c>
    </row>
    <row r="218" spans="9:79">
      <c r="BB218" s="262" t="s">
        <v>595</v>
      </c>
      <c r="BX218" s="27">
        <f t="shared" si="6"/>
        <v>218</v>
      </c>
      <c r="CA218" s="262" t="s">
        <v>596</v>
      </c>
    </row>
    <row r="219" spans="9:79">
      <c r="BB219" s="262" t="s">
        <v>596</v>
      </c>
      <c r="BX219" s="27">
        <f t="shared" si="6"/>
        <v>219</v>
      </c>
      <c r="CA219" s="262" t="s">
        <v>597</v>
      </c>
    </row>
    <row r="220" spans="9:79">
      <c r="I220" s="1"/>
      <c r="J220" s="1"/>
      <c r="P220" s="1"/>
      <c r="Q220" s="1"/>
      <c r="R220" s="1"/>
      <c r="BB220" s="262" t="s">
        <v>597</v>
      </c>
      <c r="BX220" s="27">
        <f t="shared" si="6"/>
        <v>220</v>
      </c>
      <c r="CA220" s="262" t="s">
        <v>598</v>
      </c>
    </row>
    <row r="221" spans="9:79">
      <c r="BB221" s="262" t="s">
        <v>598</v>
      </c>
      <c r="BX221" s="27">
        <f t="shared" si="6"/>
        <v>221</v>
      </c>
      <c r="CA221" s="262" t="s">
        <v>599</v>
      </c>
    </row>
    <row r="222" spans="9:79">
      <c r="BB222" s="262" t="s">
        <v>599</v>
      </c>
      <c r="BX222" s="27">
        <f t="shared" si="6"/>
        <v>222</v>
      </c>
      <c r="CA222" s="270" t="s">
        <v>600</v>
      </c>
    </row>
    <row r="223" spans="9:79">
      <c r="BB223" s="270" t="s">
        <v>600</v>
      </c>
      <c r="BX223" s="27">
        <f t="shared" ca="1" si="6"/>
        <v>223</v>
      </c>
      <c r="CA223" s="270" t="str">
        <f ca="1">"saveAs(new Blob([buffer], { type: 'application/octet-stream' }), '"&amp;MASTERCOLUMNLIST!$B$5&amp;"' + '.xlsx');"</f>
        <v>saveAs(new Blob([buffer], { type: 'application/octet-stream' }), 'PositionBenefitLevel' + '.xlsx');</v>
      </c>
    </row>
    <row r="224" spans="9:79">
      <c r="BB224" s="270" t="str">
        <f ca="1">"saveAs(new Blob([buffer], { type: 'application/octet-stream' }), '"&amp;MASTERCOLUMNLIST!$B$5&amp;"' + '.xlsx');"</f>
        <v>saveAs(new Blob([buffer], { type: 'application/octet-stream' }), 'PositionBenefitLevel' + '.xlsx');</v>
      </c>
      <c r="BX224" s="27">
        <f t="shared" si="6"/>
        <v>224</v>
      </c>
      <c r="CA224" s="270" t="s">
        <v>492</v>
      </c>
    </row>
    <row r="225" spans="5:79">
      <c r="BB225" s="270" t="s">
        <v>492</v>
      </c>
      <c r="BX225" s="27">
        <f t="shared" si="6"/>
        <v>225</v>
      </c>
      <c r="CA225" s="262" t="s">
        <v>492</v>
      </c>
    </row>
    <row r="226" spans="5:79">
      <c r="BB226" s="262" t="s">
        <v>492</v>
      </c>
      <c r="BX226" s="27">
        <f t="shared" si="6"/>
        <v>226</v>
      </c>
      <c r="CA226" s="270" t="s">
        <v>601</v>
      </c>
    </row>
    <row r="227" spans="5:79">
      <c r="BB227" s="270" t="s">
        <v>601</v>
      </c>
      <c r="BX227" s="27">
        <f t="shared" si="6"/>
        <v>227</v>
      </c>
      <c r="CA227" s="262" t="s">
        <v>319</v>
      </c>
    </row>
    <row r="228" spans="5:79">
      <c r="BB228" s="262" t="s">
        <v>319</v>
      </c>
      <c r="BX228" s="27">
        <f t="shared" si="6"/>
        <v>228</v>
      </c>
      <c r="CA228" s="262" t="s">
        <v>602</v>
      </c>
    </row>
    <row r="229" spans="5:79">
      <c r="BB229" s="262" t="s">
        <v>602</v>
      </c>
      <c r="BX229" s="27">
        <f t="shared" si="6"/>
        <v>229</v>
      </c>
      <c r="CA229" s="268" t="s">
        <v>984</v>
      </c>
    </row>
    <row r="230" spans="5:79">
      <c r="BB230" s="268" t="s">
        <v>984</v>
      </c>
      <c r="BX230" s="27">
        <f t="shared" si="6"/>
        <v>230</v>
      </c>
      <c r="CA230" s="268" t="s">
        <v>985</v>
      </c>
    </row>
    <row r="231" spans="5:79">
      <c r="BB231" s="268" t="s">
        <v>985</v>
      </c>
      <c r="BX231" s="27">
        <f t="shared" si="6"/>
        <v>231</v>
      </c>
      <c r="CA231" s="268" t="s">
        <v>986</v>
      </c>
    </row>
    <row r="232" spans="5:79">
      <c r="BB232" s="268" t="s">
        <v>986</v>
      </c>
      <c r="BX232" s="27">
        <f t="shared" si="6"/>
        <v>232</v>
      </c>
      <c r="CA232" s="268" t="s">
        <v>987</v>
      </c>
    </row>
    <row r="233" spans="5:79">
      <c r="BB233" s="268" t="s">
        <v>987</v>
      </c>
      <c r="BX233" s="27">
        <f t="shared" si="6"/>
        <v>233</v>
      </c>
      <c r="CA233" s="268" t="s">
        <v>985</v>
      </c>
    </row>
    <row r="234" spans="5:79">
      <c r="BB234" s="268" t="s">
        <v>985</v>
      </c>
      <c r="BX234" s="27">
        <f t="shared" si="6"/>
        <v>234</v>
      </c>
      <c r="CA234" s="268" t="s">
        <v>988</v>
      </c>
    </row>
    <row r="235" spans="5:79">
      <c r="BB235" s="268" t="s">
        <v>988</v>
      </c>
      <c r="BX235" s="27">
        <f t="shared" si="6"/>
        <v>235</v>
      </c>
      <c r="CA235" s="268" t="s">
        <v>989</v>
      </c>
    </row>
    <row r="236" spans="5:79">
      <c r="BB236" s="268" t="s">
        <v>989</v>
      </c>
      <c r="BX236" s="27">
        <f t="shared" si="6"/>
        <v>236</v>
      </c>
      <c r="CA236" s="263" t="s">
        <v>603</v>
      </c>
    </row>
    <row r="237" spans="5:79">
      <c r="BB237" s="263" t="s">
        <v>603</v>
      </c>
      <c r="BX237" s="27">
        <f t="shared" si="6"/>
        <v>237</v>
      </c>
      <c r="CA237" s="132" t="s">
        <v>421</v>
      </c>
    </row>
    <row r="238" spans="5:79">
      <c r="BB238" s="3" t="s">
        <v>1</v>
      </c>
      <c r="BX238" s="27">
        <f t="shared" si="6"/>
        <v>238</v>
      </c>
      <c r="CA238" s="132" t="s">
        <v>421</v>
      </c>
    </row>
    <row r="239" spans="5:79">
      <c r="E239" s="94"/>
      <c r="AH239" s="5"/>
      <c r="AI239" s="5"/>
      <c r="BB239" s="3" t="s">
        <v>1</v>
      </c>
      <c r="BX239" s="27">
        <f t="shared" si="6"/>
        <v>239</v>
      </c>
      <c r="CA239" s="132" t="s">
        <v>501</v>
      </c>
    </row>
    <row r="240" spans="5:79">
      <c r="AH240" s="5"/>
      <c r="AI240" s="5"/>
      <c r="BB240" s="272" t="s">
        <v>488</v>
      </c>
      <c r="BX240" s="27">
        <f t="shared" si="6"/>
        <v>240</v>
      </c>
      <c r="CA240" s="132" t="s">
        <v>503</v>
      </c>
    </row>
    <row r="241" spans="34:79">
      <c r="AH241" s="5"/>
      <c r="AI241" s="5"/>
      <c r="BB241" s="263" t="s">
        <v>604</v>
      </c>
      <c r="BX241" s="27">
        <f t="shared" si="6"/>
        <v>241</v>
      </c>
      <c r="CA241" s="132" t="s">
        <v>4232</v>
      </c>
    </row>
    <row r="242" spans="34:79">
      <c r="BB242" s="263" t="s">
        <v>605</v>
      </c>
      <c r="BX242" s="27">
        <f t="shared" si="6"/>
        <v>242</v>
      </c>
      <c r="CA242" s="132" t="s">
        <v>498</v>
      </c>
    </row>
    <row r="243" spans="34:79">
      <c r="BB243" s="266" t="s">
        <v>606</v>
      </c>
      <c r="BX243" s="27">
        <f t="shared" si="6"/>
        <v>243</v>
      </c>
      <c r="CA243" s="132" t="s">
        <v>499</v>
      </c>
    </row>
    <row r="244" spans="34:79">
      <c r="BB244" s="266" t="s">
        <v>607</v>
      </c>
      <c r="BX244" s="27">
        <f t="shared" si="6"/>
        <v>244</v>
      </c>
      <c r="CA244" s="132" t="s">
        <v>950</v>
      </c>
    </row>
    <row r="245" spans="34:79">
      <c r="BB245" s="266" t="s">
        <v>317</v>
      </c>
      <c r="BX245" s="27">
        <f t="shared" si="6"/>
        <v>245</v>
      </c>
      <c r="CA245" s="132" t="s">
        <v>951</v>
      </c>
    </row>
    <row r="246" spans="34:79">
      <c r="BB246" s="262" t="s">
        <v>614</v>
      </c>
      <c r="BX246" s="27">
        <f t="shared" si="6"/>
        <v>246</v>
      </c>
      <c r="CA246" s="132" t="s">
        <v>1092</v>
      </c>
    </row>
    <row r="247" spans="34:79">
      <c r="BB247" s="262" t="s">
        <v>615</v>
      </c>
      <c r="BX247" s="27">
        <f t="shared" si="6"/>
        <v>247</v>
      </c>
      <c r="CA247" s="132" t="s">
        <v>1127</v>
      </c>
    </row>
    <row r="248" spans="34:79">
      <c r="BB248" s="262" t="s">
        <v>608</v>
      </c>
      <c r="BX248" s="27">
        <f t="shared" si="6"/>
        <v>248</v>
      </c>
      <c r="CA248" s="132" t="s">
        <v>1105</v>
      </c>
    </row>
    <row r="249" spans="34:79">
      <c r="BB249" s="262" t="s">
        <v>616</v>
      </c>
      <c r="BX249" s="27">
        <f t="shared" si="6"/>
        <v>249</v>
      </c>
      <c r="CA249" s="132" t="s">
        <v>1106</v>
      </c>
    </row>
    <row r="250" spans="34:79">
      <c r="BB250" s="271" t="str">
        <f ca="1">"icon: '"&amp;MASTERCOLUMNLIST!$I$3&amp;"',"</f>
        <v>icon: 'collapse',</v>
      </c>
      <c r="BX250" s="27">
        <f t="shared" si="6"/>
        <v>250</v>
      </c>
      <c r="CA250" s="132" t="s">
        <v>1093</v>
      </c>
    </row>
    <row r="251" spans="34:79">
      <c r="BB251" s="271" t="str">
        <f ca="1">"text: '"&amp;MASTERCOLUMNLIST!$I$4&amp;"',"</f>
        <v>text: 'Collapse All',</v>
      </c>
      <c r="BX251" s="27">
        <f t="shared" si="6"/>
        <v>251</v>
      </c>
      <c r="CA251" s="132" t="s">
        <v>4233</v>
      </c>
    </row>
    <row r="252" spans="34:79">
      <c r="BB252" s="271" t="s">
        <v>609</v>
      </c>
      <c r="BX252" s="27">
        <f t="shared" si="6"/>
        <v>252</v>
      </c>
      <c r="CA252" s="132" t="s">
        <v>4234</v>
      </c>
    </row>
    <row r="253" spans="34:79">
      <c r="BB253" s="271" t="s">
        <v>610</v>
      </c>
      <c r="BX253" s="27">
        <f t="shared" si="6"/>
        <v>253</v>
      </c>
      <c r="CA253" s="132" t="s">
        <v>4235</v>
      </c>
    </row>
    <row r="254" spans="34:79">
      <c r="BB254" s="271" t="s">
        <v>611</v>
      </c>
      <c r="BX254" s="27">
        <f t="shared" si="6"/>
        <v>254</v>
      </c>
      <c r="CA254" s="132" t="s">
        <v>4236</v>
      </c>
    </row>
    <row r="255" spans="34:79">
      <c r="BB255" s="271" t="s">
        <v>612</v>
      </c>
      <c r="BX255" s="27">
        <f t="shared" si="6"/>
        <v>255</v>
      </c>
      <c r="CA255" s="132" t="s">
        <v>4237</v>
      </c>
    </row>
    <row r="256" spans="34:79">
      <c r="BB256" s="271" t="s">
        <v>613</v>
      </c>
      <c r="BX256" s="27">
        <f t="shared" si="6"/>
        <v>256</v>
      </c>
      <c r="CA256" s="132" t="s">
        <v>4238</v>
      </c>
    </row>
    <row r="257" spans="54:79">
      <c r="BB257" s="273" t="s">
        <v>504</v>
      </c>
      <c r="BX257" s="27">
        <f t="shared" si="6"/>
        <v>257</v>
      </c>
      <c r="CA257" s="363" t="s">
        <v>4239</v>
      </c>
    </row>
    <row r="258" spans="54:79">
      <c r="BB258" s="271" t="s">
        <v>318</v>
      </c>
      <c r="BX258" s="27">
        <f t="shared" si="6"/>
        <v>258</v>
      </c>
      <c r="CA258" s="132" t="s">
        <v>4240</v>
      </c>
    </row>
    <row r="259" spans="54:79">
      <c r="BB259" s="266" t="s">
        <v>318</v>
      </c>
      <c r="BX259" s="27">
        <f t="shared" si="6"/>
        <v>259</v>
      </c>
      <c r="CA259" s="132" t="s">
        <v>4241</v>
      </c>
    </row>
    <row r="260" spans="54:79">
      <c r="BB260" s="263" t="s">
        <v>603</v>
      </c>
      <c r="BX260" s="27">
        <f t="shared" si="6"/>
        <v>260</v>
      </c>
      <c r="CA260" s="132" t="s">
        <v>4242</v>
      </c>
    </row>
    <row r="261" spans="54:79">
      <c r="BB261" s="263" t="s">
        <v>317</v>
      </c>
      <c r="BX261" s="27">
        <f t="shared" si="6"/>
        <v>261</v>
      </c>
      <c r="CA261" s="132" t="s">
        <v>4243</v>
      </c>
    </row>
    <row r="262" spans="54:79">
      <c r="BB262" s="268" t="s">
        <v>614</v>
      </c>
      <c r="BX262" s="27">
        <f t="shared" si="6"/>
        <v>262</v>
      </c>
      <c r="CA262" s="132" t="s">
        <v>4244</v>
      </c>
    </row>
    <row r="263" spans="54:79">
      <c r="BB263" s="268" t="s">
        <v>615</v>
      </c>
      <c r="BX263" s="27">
        <f t="shared" si="6"/>
        <v>263</v>
      </c>
      <c r="CA263" s="132" t="s">
        <v>4245</v>
      </c>
    </row>
    <row r="264" spans="54:79">
      <c r="BB264" s="268" t="s">
        <v>981</v>
      </c>
      <c r="BX264" s="27">
        <f t="shared" ref="BX264:BX327" si="7">IF(CA264=0,"",ROW())</f>
        <v>264</v>
      </c>
      <c r="CA264" s="132" t="s">
        <v>4246</v>
      </c>
    </row>
    <row r="265" spans="54:79">
      <c r="BB265" s="268" t="s">
        <v>616</v>
      </c>
      <c r="BX265" s="27">
        <f t="shared" si="7"/>
        <v>265</v>
      </c>
      <c r="CA265" s="132" t="s">
        <v>4247</v>
      </c>
    </row>
    <row r="266" spans="54:79">
      <c r="BB266" s="270" t="s">
        <v>617</v>
      </c>
      <c r="BX266" s="27">
        <f t="shared" si="7"/>
        <v>266</v>
      </c>
      <c r="CA266" s="132" t="s">
        <v>4248</v>
      </c>
    </row>
    <row r="267" spans="54:79">
      <c r="BB267" s="270" t="s">
        <v>618</v>
      </c>
      <c r="BX267" s="27">
        <f t="shared" si="7"/>
        <v>267</v>
      </c>
      <c r="CA267" s="132" t="s">
        <v>4249</v>
      </c>
    </row>
    <row r="268" spans="54:79">
      <c r="BB268" s="270" t="s">
        <v>619</v>
      </c>
      <c r="BX268" s="27">
        <f t="shared" si="7"/>
        <v>268</v>
      </c>
      <c r="CA268" s="364" t="s">
        <v>4250</v>
      </c>
    </row>
    <row r="269" spans="54:79">
      <c r="BB269" s="274" t="s">
        <v>620</v>
      </c>
      <c r="BX269" s="27">
        <f t="shared" si="7"/>
        <v>269</v>
      </c>
      <c r="CA269" s="132" t="s">
        <v>4251</v>
      </c>
    </row>
    <row r="270" spans="54:79">
      <c r="BB270" s="274" t="s">
        <v>621</v>
      </c>
      <c r="BX270" s="27">
        <f t="shared" si="7"/>
        <v>270</v>
      </c>
      <c r="CA270" s="132" t="s">
        <v>4252</v>
      </c>
    </row>
    <row r="271" spans="54:79">
      <c r="BB271" s="274" t="s">
        <v>622</v>
      </c>
      <c r="BX271" s="27">
        <f t="shared" si="7"/>
        <v>271</v>
      </c>
      <c r="CA271" s="132" t="s">
        <v>4253</v>
      </c>
    </row>
    <row r="272" spans="54:79">
      <c r="BB272" s="274" t="s">
        <v>623</v>
      </c>
      <c r="BX272" s="27">
        <f t="shared" si="7"/>
        <v>272</v>
      </c>
      <c r="CA272" s="133" t="s">
        <v>405</v>
      </c>
    </row>
    <row r="273" spans="10:79">
      <c r="BB273" s="270" t="s">
        <v>599</v>
      </c>
      <c r="BX273" s="27">
        <f t="shared" si="7"/>
        <v>273</v>
      </c>
      <c r="CA273" s="131" t="s">
        <v>502</v>
      </c>
    </row>
    <row r="274" spans="10:79">
      <c r="BB274" s="274" t="str">
        <f ca="1">"doc.save( '"&amp;MASTERCOLUMNLIST!$B$5&amp;"' + '.pdf');"</f>
        <v>doc.save( 'PositionBenefitLevel' + '.pdf');</v>
      </c>
      <c r="BX274" s="27">
        <f t="shared" si="7"/>
        <v>274</v>
      </c>
      <c r="CA274" s="131" t="s">
        <v>4254</v>
      </c>
    </row>
    <row r="275" spans="10:79">
      <c r="BB275" s="270" t="s">
        <v>492</v>
      </c>
      <c r="BX275" s="27">
        <f t="shared" si="7"/>
        <v>275</v>
      </c>
      <c r="CA275" s="131" t="s">
        <v>4255</v>
      </c>
    </row>
    <row r="276" spans="10:79">
      <c r="BB276" s="268" t="s">
        <v>318</v>
      </c>
      <c r="BX276" s="27">
        <f t="shared" si="7"/>
        <v>276</v>
      </c>
      <c r="CA276" s="131" t="s">
        <v>500</v>
      </c>
    </row>
    <row r="277" spans="10:79">
      <c r="BB277" s="262" t="s">
        <v>318</v>
      </c>
      <c r="BX277" s="27">
        <f t="shared" si="7"/>
        <v>277</v>
      </c>
      <c r="CA277" s="131" t="s">
        <v>2234</v>
      </c>
    </row>
    <row r="278" spans="10:79">
      <c r="BB278" s="263" t="s">
        <v>319</v>
      </c>
      <c r="BX278" s="27">
        <f t="shared" si="7"/>
        <v>278</v>
      </c>
      <c r="CA278" s="131" t="s">
        <v>4256</v>
      </c>
    </row>
    <row r="279" spans="10:79">
      <c r="BB279" s="263" t="s">
        <v>317</v>
      </c>
      <c r="BX279" s="27">
        <f t="shared" si="7"/>
        <v>279</v>
      </c>
      <c r="CA279" s="131" t="s">
        <v>319</v>
      </c>
    </row>
    <row r="280" spans="10:79">
      <c r="BB280" s="262" t="s">
        <v>614</v>
      </c>
      <c r="BX280" s="27">
        <f t="shared" si="7"/>
        <v>280</v>
      </c>
      <c r="CA280" s="131" t="s">
        <v>4257</v>
      </c>
    </row>
    <row r="281" spans="10:79">
      <c r="BB281" s="262" t="s">
        <v>615</v>
      </c>
      <c r="BX281" s="27">
        <f t="shared" si="7"/>
        <v>281</v>
      </c>
      <c r="CA281" s="131" t="s">
        <v>4258</v>
      </c>
    </row>
    <row r="282" spans="10:79">
      <c r="BB282" s="262" t="s">
        <v>616</v>
      </c>
      <c r="BX282" s="27">
        <f t="shared" si="7"/>
        <v>282</v>
      </c>
      <c r="CA282" s="131" t="s">
        <v>4259</v>
      </c>
    </row>
    <row r="283" spans="10:79">
      <c r="BB283" s="270" t="s">
        <v>624</v>
      </c>
      <c r="BX283" s="27">
        <f t="shared" si="7"/>
        <v>283</v>
      </c>
      <c r="CA283" s="131" t="s">
        <v>4121</v>
      </c>
    </row>
    <row r="284" spans="10:79">
      <c r="BB284" s="270" t="s">
        <v>619</v>
      </c>
      <c r="BX284" s="27">
        <f t="shared" si="7"/>
        <v>284</v>
      </c>
      <c r="CA284" s="131" t="s">
        <v>319</v>
      </c>
    </row>
    <row r="285" spans="10:79">
      <c r="J285" s="1"/>
      <c r="BB285" s="274" t="s">
        <v>625</v>
      </c>
      <c r="BX285" s="27">
        <f t="shared" si="7"/>
        <v>285</v>
      </c>
      <c r="CA285" s="131" t="s">
        <v>4260</v>
      </c>
    </row>
    <row r="286" spans="10:79">
      <c r="J286" s="1"/>
      <c r="BB286" s="270" t="s">
        <v>318</v>
      </c>
      <c r="BX286" s="27">
        <f t="shared" si="7"/>
        <v>286</v>
      </c>
      <c r="CA286" s="131" t="s">
        <v>4261</v>
      </c>
    </row>
    <row r="287" spans="10:79">
      <c r="J287" s="1"/>
      <c r="BB287" s="268" t="s">
        <v>318</v>
      </c>
      <c r="BX287" s="27">
        <f t="shared" si="7"/>
        <v>287</v>
      </c>
      <c r="CA287" s="131" t="s">
        <v>4262</v>
      </c>
    </row>
    <row r="288" spans="10:79">
      <c r="J288" s="1"/>
      <c r="BB288" s="263" t="s">
        <v>489</v>
      </c>
      <c r="BX288" s="27">
        <f t="shared" si="7"/>
        <v>288</v>
      </c>
      <c r="CA288" s="131" t="s">
        <v>4256</v>
      </c>
    </row>
    <row r="289" spans="10:79">
      <c r="J289" s="1"/>
      <c r="BB289" s="263" t="s">
        <v>490</v>
      </c>
      <c r="BX289" s="27">
        <f t="shared" si="7"/>
        <v>289</v>
      </c>
      <c r="CA289" s="131" t="s">
        <v>319</v>
      </c>
    </row>
    <row r="290" spans="10:79">
      <c r="J290" s="1"/>
      <c r="BB290" s="263" t="s">
        <v>318</v>
      </c>
      <c r="BX290" s="27">
        <f t="shared" si="7"/>
        <v>290</v>
      </c>
      <c r="CA290" s="131" t="s">
        <v>4263</v>
      </c>
    </row>
    <row r="291" spans="10:79">
      <c r="J291" s="1"/>
      <c r="BB291" s="260" t="s">
        <v>626</v>
      </c>
      <c r="BX291" s="27">
        <f t="shared" si="7"/>
        <v>291</v>
      </c>
      <c r="CA291" s="131" t="s">
        <v>4264</v>
      </c>
    </row>
    <row r="292" spans="10:79">
      <c r="J292" s="1"/>
      <c r="BB292" s="261" t="s">
        <v>1</v>
      </c>
      <c r="BX292" s="27">
        <f t="shared" si="7"/>
        <v>292</v>
      </c>
      <c r="CA292" s="131" t="s">
        <v>4262</v>
      </c>
    </row>
    <row r="293" spans="10:79">
      <c r="BB293" s="260" t="s">
        <v>491</v>
      </c>
      <c r="BX293" s="27">
        <f t="shared" si="7"/>
        <v>293</v>
      </c>
      <c r="CA293" s="131" t="s">
        <v>4256</v>
      </c>
    </row>
    <row r="294" spans="10:79">
      <c r="BB294" s="265" t="str">
        <f>"let Url = domain + '/DMP/" &amp; DBTableList!$G$4 &amp;"/' + AccessKey + '/' + Action + '/' + TokenKey + '/true/true';"</f>
        <v>let Url = domain + '/DMP/XOL/' + AccessKey + '/' + Action + '/' + TokenKey + '/true/true';</v>
      </c>
      <c r="BX294" s="27">
        <f t="shared" si="7"/>
        <v>294</v>
      </c>
      <c r="CA294" s="131" t="s">
        <v>319</v>
      </c>
    </row>
    <row r="295" spans="10:79">
      <c r="BB295" s="265" t="s">
        <v>576</v>
      </c>
      <c r="BX295" s="27">
        <f t="shared" si="7"/>
        <v>295</v>
      </c>
      <c r="CA295" s="131" t="s">
        <v>4288</v>
      </c>
    </row>
    <row r="296" spans="10:79">
      <c r="BB296" s="265" t="s">
        <v>577</v>
      </c>
      <c r="BX296" s="27">
        <f t="shared" si="7"/>
        <v>296</v>
      </c>
      <c r="CA296" s="131" t="s">
        <v>4265</v>
      </c>
    </row>
    <row r="297" spans="10:79">
      <c r="BB297" s="270" t="s">
        <v>578</v>
      </c>
      <c r="BX297" s="27">
        <f t="shared" si="7"/>
        <v>297</v>
      </c>
      <c r="CA297" s="131" t="s">
        <v>4266</v>
      </c>
    </row>
    <row r="298" spans="10:79">
      <c r="BB298" s="265" t="s">
        <v>318</v>
      </c>
      <c r="BX298" s="27">
        <f t="shared" si="7"/>
        <v>298</v>
      </c>
      <c r="CA298" s="131" t="s">
        <v>319</v>
      </c>
    </row>
    <row r="299" spans="10:79">
      <c r="BB299" s="260" t="s">
        <v>492</v>
      </c>
      <c r="BX299" s="27">
        <f t="shared" si="7"/>
        <v>299</v>
      </c>
      <c r="CA299" s="131" t="s">
        <v>4289</v>
      </c>
    </row>
    <row r="300" spans="10:79">
      <c r="BB300" s="267" t="s">
        <v>1</v>
      </c>
      <c r="BX300" s="27">
        <f t="shared" si="7"/>
        <v>300</v>
      </c>
      <c r="CA300" s="131" t="s">
        <v>4267</v>
      </c>
    </row>
    <row r="301" spans="10:79">
      <c r="BB301" s="260" t="s">
        <v>493</v>
      </c>
      <c r="BX301" s="27">
        <f t="shared" si="7"/>
        <v>301</v>
      </c>
      <c r="CA301" s="131" t="s">
        <v>4266</v>
      </c>
    </row>
    <row r="302" spans="10:79">
      <c r="BB302" s="260" t="s">
        <v>494</v>
      </c>
      <c r="BX302" s="27">
        <f t="shared" si="7"/>
        <v>302</v>
      </c>
      <c r="CA302" s="131" t="s">
        <v>319</v>
      </c>
    </row>
    <row r="303" spans="10:79">
      <c r="BB303" s="260" t="s">
        <v>495</v>
      </c>
      <c r="BX303" s="27">
        <f t="shared" si="7"/>
        <v>303</v>
      </c>
      <c r="CA303" s="131" t="s">
        <v>4290</v>
      </c>
    </row>
    <row r="304" spans="10:79">
      <c r="BX304" s="27">
        <f t="shared" si="7"/>
        <v>304</v>
      </c>
      <c r="CA304" s="131" t="s">
        <v>4268</v>
      </c>
    </row>
    <row r="305" spans="76:79">
      <c r="BX305" s="27">
        <f t="shared" si="7"/>
        <v>305</v>
      </c>
      <c r="CA305" s="131" t="s">
        <v>4266</v>
      </c>
    </row>
    <row r="306" spans="76:79">
      <c r="BX306" s="27">
        <f t="shared" si="7"/>
        <v>306</v>
      </c>
      <c r="CA306" s="131" t="s">
        <v>2233</v>
      </c>
    </row>
    <row r="307" spans="76:79">
      <c r="BX307" s="27">
        <f t="shared" si="7"/>
        <v>307</v>
      </c>
      <c r="CA307" s="131" t="s">
        <v>319</v>
      </c>
    </row>
    <row r="308" spans="76:79">
      <c r="BX308" s="27">
        <f t="shared" si="7"/>
        <v>308</v>
      </c>
      <c r="CA308" s="131" t="s">
        <v>4291</v>
      </c>
    </row>
    <row r="309" spans="76:79">
      <c r="BX309" s="27">
        <f t="shared" si="7"/>
        <v>309</v>
      </c>
      <c r="CA309" s="131" t="s">
        <v>4269</v>
      </c>
    </row>
    <row r="310" spans="76:79">
      <c r="BX310" s="27">
        <f t="shared" si="7"/>
        <v>310</v>
      </c>
      <c r="CA310" s="131" t="s">
        <v>4266</v>
      </c>
    </row>
    <row r="311" spans="76:79">
      <c r="BX311" s="27">
        <f t="shared" si="7"/>
        <v>311</v>
      </c>
      <c r="CA311" s="131" t="s">
        <v>2233</v>
      </c>
    </row>
    <row r="312" spans="76:79">
      <c r="BX312" s="27">
        <f t="shared" si="7"/>
        <v>312</v>
      </c>
      <c r="CA312" s="131" t="s">
        <v>319</v>
      </c>
    </row>
    <row r="313" spans="76:79">
      <c r="BX313" s="27">
        <f t="shared" si="7"/>
        <v>313</v>
      </c>
      <c r="CA313" s="131" t="s">
        <v>4292</v>
      </c>
    </row>
    <row r="314" spans="76:79">
      <c r="BX314" s="27">
        <f t="shared" si="7"/>
        <v>314</v>
      </c>
      <c r="CA314" s="131" t="s">
        <v>4270</v>
      </c>
    </row>
    <row r="315" spans="76:79">
      <c r="BX315" s="27">
        <f t="shared" si="7"/>
        <v>315</v>
      </c>
      <c r="CA315" s="131" t="s">
        <v>4266</v>
      </c>
    </row>
    <row r="316" spans="76:79">
      <c r="BX316" s="27">
        <f t="shared" si="7"/>
        <v>316</v>
      </c>
      <c r="CA316" s="131" t="s">
        <v>319</v>
      </c>
    </row>
    <row r="317" spans="76:79">
      <c r="BX317" s="27">
        <f t="shared" si="7"/>
        <v>317</v>
      </c>
      <c r="CA317" s="131" t="s">
        <v>4271</v>
      </c>
    </row>
    <row r="318" spans="76:79">
      <c r="BX318" s="27">
        <f t="shared" si="7"/>
        <v>318</v>
      </c>
      <c r="CA318" s="131" t="s">
        <v>4272</v>
      </c>
    </row>
    <row r="319" spans="76:79">
      <c r="BX319" s="27">
        <f t="shared" si="7"/>
        <v>319</v>
      </c>
      <c r="CA319" s="131" t="s">
        <v>4273</v>
      </c>
    </row>
    <row r="320" spans="76:79">
      <c r="BX320" s="27">
        <f t="shared" si="7"/>
        <v>320</v>
      </c>
      <c r="CA320" s="131" t="s">
        <v>319</v>
      </c>
    </row>
    <row r="321" spans="76:79">
      <c r="BX321" s="27">
        <f t="shared" si="7"/>
        <v>321</v>
      </c>
      <c r="CA321" s="131" t="s">
        <v>4274</v>
      </c>
    </row>
    <row r="322" spans="76:79">
      <c r="BX322" s="27">
        <f t="shared" si="7"/>
        <v>322</v>
      </c>
      <c r="CA322" s="131" t="s">
        <v>4275</v>
      </c>
    </row>
    <row r="323" spans="76:79">
      <c r="BX323" s="27">
        <f t="shared" si="7"/>
        <v>323</v>
      </c>
      <c r="CA323" s="131" t="s">
        <v>4120</v>
      </c>
    </row>
    <row r="324" spans="76:79">
      <c r="BX324" s="27">
        <f t="shared" si="7"/>
        <v>324</v>
      </c>
      <c r="CA324" s="131" t="s">
        <v>4273</v>
      </c>
    </row>
    <row r="325" spans="76:79">
      <c r="BX325" s="27">
        <f t="shared" si="7"/>
        <v>325</v>
      </c>
      <c r="CA325" s="131" t="s">
        <v>2233</v>
      </c>
    </row>
    <row r="326" spans="76:79">
      <c r="BX326" s="27">
        <f t="shared" si="7"/>
        <v>326</v>
      </c>
      <c r="CA326" s="131" t="s">
        <v>319</v>
      </c>
    </row>
    <row r="327" spans="76:79">
      <c r="BX327" s="27">
        <f t="shared" si="7"/>
        <v>327</v>
      </c>
      <c r="CA327" s="131" t="s">
        <v>4276</v>
      </c>
    </row>
    <row r="328" spans="76:79">
      <c r="BX328" s="27">
        <f t="shared" ref="BX328:BX391" si="8">IF(CA328=0,"",ROW())</f>
        <v>328</v>
      </c>
      <c r="CA328" s="131" t="s">
        <v>4277</v>
      </c>
    </row>
    <row r="329" spans="76:79">
      <c r="BX329" s="27">
        <f t="shared" si="8"/>
        <v>329</v>
      </c>
      <c r="CA329" s="131" t="s">
        <v>4256</v>
      </c>
    </row>
    <row r="330" spans="76:79">
      <c r="BX330" s="27">
        <f t="shared" si="8"/>
        <v>330</v>
      </c>
      <c r="CA330" s="131" t="s">
        <v>2233</v>
      </c>
    </row>
    <row r="331" spans="76:79">
      <c r="BX331" s="27">
        <f t="shared" si="8"/>
        <v>331</v>
      </c>
      <c r="CA331" s="131" t="s">
        <v>319</v>
      </c>
    </row>
    <row r="332" spans="76:79">
      <c r="BX332" s="27">
        <f t="shared" si="8"/>
        <v>332</v>
      </c>
      <c r="CA332" s="131" t="s">
        <v>4278</v>
      </c>
    </row>
    <row r="333" spans="76:79">
      <c r="BX333" s="27">
        <f t="shared" si="8"/>
        <v>333</v>
      </c>
      <c r="CA333" s="131" t="s">
        <v>4279</v>
      </c>
    </row>
    <row r="334" spans="76:79">
      <c r="BX334" s="27">
        <f t="shared" si="8"/>
        <v>334</v>
      </c>
      <c r="CA334" s="131" t="s">
        <v>4280</v>
      </c>
    </row>
    <row r="335" spans="76:79">
      <c r="BX335" s="27">
        <f t="shared" si="8"/>
        <v>335</v>
      </c>
      <c r="CA335" s="131" t="s">
        <v>4281</v>
      </c>
    </row>
    <row r="336" spans="76:79">
      <c r="BX336" s="27">
        <f t="shared" si="8"/>
        <v>336</v>
      </c>
      <c r="CA336" s="131" t="s">
        <v>4256</v>
      </c>
    </row>
    <row r="337" spans="76:79">
      <c r="BX337" s="27">
        <f t="shared" si="8"/>
        <v>337</v>
      </c>
      <c r="CA337" s="131" t="s">
        <v>2233</v>
      </c>
    </row>
    <row r="338" spans="76:79">
      <c r="BX338" s="27">
        <f t="shared" si="8"/>
        <v>338</v>
      </c>
      <c r="CA338" s="131" t="s">
        <v>319</v>
      </c>
    </row>
    <row r="339" spans="76:79">
      <c r="BX339" s="27">
        <f t="shared" si="8"/>
        <v>339</v>
      </c>
      <c r="CA339" s="256" t="s">
        <v>1152</v>
      </c>
    </row>
    <row r="340" spans="76:79">
      <c r="BX340" s="27">
        <f t="shared" si="8"/>
        <v>340</v>
      </c>
      <c r="CA340" s="105" t="s">
        <v>1153</v>
      </c>
    </row>
    <row r="341" spans="76:79">
      <c r="BX341" s="27">
        <f t="shared" si="8"/>
        <v>341</v>
      </c>
      <c r="CA341" s="105" t="s">
        <v>1154</v>
      </c>
    </row>
    <row r="342" spans="76:79">
      <c r="BX342" s="27">
        <f t="shared" si="8"/>
        <v>342</v>
      </c>
      <c r="CA342" s="105" t="s">
        <v>1155</v>
      </c>
    </row>
    <row r="343" spans="76:79">
      <c r="BX343" s="27">
        <f t="shared" si="8"/>
        <v>343</v>
      </c>
      <c r="CA343" s="105" t="s">
        <v>523</v>
      </c>
    </row>
    <row r="344" spans="76:79">
      <c r="BX344" s="27">
        <f t="shared" si="8"/>
        <v>344</v>
      </c>
      <c r="CA344" s="105" t="s">
        <v>2235</v>
      </c>
    </row>
    <row r="345" spans="76:79">
      <c r="BX345" s="27">
        <f t="shared" si="8"/>
        <v>345</v>
      </c>
      <c r="CA345" s="105" t="s">
        <v>2236</v>
      </c>
    </row>
    <row r="346" spans="76:79">
      <c r="BX346" s="27">
        <f t="shared" si="8"/>
        <v>346</v>
      </c>
      <c r="CA346" s="105" t="s">
        <v>2237</v>
      </c>
    </row>
    <row r="347" spans="76:79">
      <c r="BX347" s="27">
        <f t="shared" si="8"/>
        <v>347</v>
      </c>
      <c r="CA347" s="105" t="s">
        <v>2238</v>
      </c>
    </row>
    <row r="348" spans="76:79">
      <c r="BX348" s="27">
        <f t="shared" si="8"/>
        <v>348</v>
      </c>
      <c r="CA348" s="105" t="s">
        <v>2239</v>
      </c>
    </row>
    <row r="349" spans="76:79">
      <c r="BX349" s="27">
        <f t="shared" si="8"/>
        <v>349</v>
      </c>
      <c r="CA349" s="105" t="s">
        <v>4282</v>
      </c>
    </row>
    <row r="350" spans="76:79">
      <c r="BX350" s="27">
        <f t="shared" si="8"/>
        <v>350</v>
      </c>
      <c r="CA350" s="105" t="s">
        <v>2240</v>
      </c>
    </row>
    <row r="351" spans="76:79">
      <c r="BX351" s="27">
        <f t="shared" si="8"/>
        <v>351</v>
      </c>
      <c r="CA351" s="105" t="s">
        <v>2241</v>
      </c>
    </row>
    <row r="352" spans="76:79">
      <c r="BX352" s="27">
        <f t="shared" si="8"/>
        <v>352</v>
      </c>
      <c r="CA352" s="105" t="s">
        <v>2242</v>
      </c>
    </row>
    <row r="353" spans="76:79">
      <c r="BX353" s="27">
        <f t="shared" si="8"/>
        <v>353</v>
      </c>
      <c r="CA353" s="105" t="s">
        <v>2243</v>
      </c>
    </row>
    <row r="354" spans="76:79">
      <c r="BX354" s="27">
        <f t="shared" si="8"/>
        <v>354</v>
      </c>
      <c r="CA354" s="105" t="s">
        <v>2244</v>
      </c>
    </row>
    <row r="355" spans="76:79">
      <c r="BX355" s="27">
        <f t="shared" si="8"/>
        <v>355</v>
      </c>
      <c r="CA355" s="105" t="s">
        <v>4293</v>
      </c>
    </row>
    <row r="356" spans="76:79">
      <c r="BX356" s="27">
        <f t="shared" si="8"/>
        <v>356</v>
      </c>
      <c r="CA356" s="105" t="s">
        <v>2240</v>
      </c>
    </row>
    <row r="357" spans="76:79">
      <c r="BX357" s="27">
        <f t="shared" si="8"/>
        <v>357</v>
      </c>
      <c r="CA357" s="105" t="s">
        <v>2241</v>
      </c>
    </row>
    <row r="358" spans="76:79">
      <c r="BX358" s="27">
        <f t="shared" si="8"/>
        <v>358</v>
      </c>
      <c r="CA358" s="105" t="s">
        <v>2242</v>
      </c>
    </row>
    <row r="359" spans="76:79">
      <c r="BX359" s="27">
        <f t="shared" si="8"/>
        <v>359</v>
      </c>
      <c r="CA359" s="105" t="s">
        <v>2243</v>
      </c>
    </row>
    <row r="360" spans="76:79">
      <c r="BX360" s="27">
        <f t="shared" si="8"/>
        <v>360</v>
      </c>
      <c r="CA360" s="105" t="s">
        <v>2245</v>
      </c>
    </row>
    <row r="361" spans="76:79">
      <c r="BX361" s="27">
        <f t="shared" si="8"/>
        <v>361</v>
      </c>
      <c r="CA361" s="263" t="s">
        <v>604</v>
      </c>
    </row>
    <row r="362" spans="76:79">
      <c r="BX362" s="27">
        <f t="shared" si="8"/>
        <v>362</v>
      </c>
      <c r="CA362" s="263" t="s">
        <v>605</v>
      </c>
    </row>
    <row r="363" spans="76:79">
      <c r="BX363" s="27">
        <f t="shared" si="8"/>
        <v>363</v>
      </c>
      <c r="CA363" s="266" t="s">
        <v>606</v>
      </c>
    </row>
    <row r="364" spans="76:79">
      <c r="BX364" s="27">
        <f t="shared" si="8"/>
        <v>364</v>
      </c>
      <c r="CA364" s="266" t="s">
        <v>607</v>
      </c>
    </row>
    <row r="365" spans="76:79">
      <c r="BX365" s="27">
        <f t="shared" si="8"/>
        <v>365</v>
      </c>
      <c r="CA365" s="266" t="s">
        <v>317</v>
      </c>
    </row>
    <row r="366" spans="76:79">
      <c r="BX366" s="27">
        <f t="shared" si="8"/>
        <v>366</v>
      </c>
      <c r="CA366" s="262" t="s">
        <v>614</v>
      </c>
    </row>
    <row r="367" spans="76:79">
      <c r="BX367" s="27">
        <f t="shared" si="8"/>
        <v>367</v>
      </c>
      <c r="CA367" s="262" t="s">
        <v>615</v>
      </c>
    </row>
    <row r="368" spans="76:79">
      <c r="BX368" s="27">
        <f t="shared" si="8"/>
        <v>368</v>
      </c>
      <c r="CA368" s="262" t="s">
        <v>608</v>
      </c>
    </row>
    <row r="369" spans="76:79">
      <c r="BX369" s="27">
        <f t="shared" si="8"/>
        <v>369</v>
      </c>
      <c r="CA369" s="262" t="s">
        <v>616</v>
      </c>
    </row>
    <row r="370" spans="76:79">
      <c r="BX370" s="27">
        <f t="shared" ca="1" si="8"/>
        <v>370</v>
      </c>
      <c r="CA370" s="271" t="str">
        <f ca="1">"icon: '"&amp;MASTERCOLUMNLIST!$I$3&amp;"',"</f>
        <v>icon: 'collapse',</v>
      </c>
    </row>
    <row r="371" spans="76:79">
      <c r="BX371" s="27">
        <f t="shared" ca="1" si="8"/>
        <v>371</v>
      </c>
      <c r="CA371" s="271" t="str">
        <f ca="1">"text: '"&amp;MASTERCOLUMNLIST!$I$4&amp;"',"</f>
        <v>text: 'Collapse All',</v>
      </c>
    </row>
    <row r="372" spans="76:79">
      <c r="BX372" s="27">
        <f t="shared" si="8"/>
        <v>372</v>
      </c>
      <c r="CA372" s="271" t="s">
        <v>609</v>
      </c>
    </row>
    <row r="373" spans="76:79">
      <c r="BX373" s="27">
        <f t="shared" si="8"/>
        <v>373</v>
      </c>
      <c r="CA373" s="271" t="s">
        <v>610</v>
      </c>
    </row>
    <row r="374" spans="76:79">
      <c r="BX374" s="27">
        <f t="shared" si="8"/>
        <v>374</v>
      </c>
      <c r="CA374" s="271" t="s">
        <v>611</v>
      </c>
    </row>
    <row r="375" spans="76:79">
      <c r="BX375" s="27">
        <f t="shared" si="8"/>
        <v>375</v>
      </c>
      <c r="CA375" s="271" t="s">
        <v>612</v>
      </c>
    </row>
    <row r="376" spans="76:79">
      <c r="BX376" s="27">
        <f t="shared" si="8"/>
        <v>376</v>
      </c>
      <c r="CA376" s="271" t="s">
        <v>613</v>
      </c>
    </row>
    <row r="377" spans="76:79">
      <c r="BX377" s="27">
        <f t="shared" si="8"/>
        <v>377</v>
      </c>
      <c r="CA377" s="273" t="s">
        <v>504</v>
      </c>
    </row>
    <row r="378" spans="76:79">
      <c r="BX378" s="27">
        <f t="shared" si="8"/>
        <v>378</v>
      </c>
      <c r="CA378" s="271" t="s">
        <v>318</v>
      </c>
    </row>
    <row r="379" spans="76:79">
      <c r="BX379" s="27">
        <f t="shared" si="8"/>
        <v>379</v>
      </c>
      <c r="CA379" s="266" t="s">
        <v>318</v>
      </c>
    </row>
    <row r="380" spans="76:79">
      <c r="BX380" s="27">
        <f t="shared" si="8"/>
        <v>380</v>
      </c>
      <c r="CA380" s="263" t="s">
        <v>603</v>
      </c>
    </row>
    <row r="381" spans="76:79">
      <c r="BX381" s="27">
        <f t="shared" si="8"/>
        <v>381</v>
      </c>
      <c r="CA381" s="263" t="s">
        <v>317</v>
      </c>
    </row>
    <row r="382" spans="76:79">
      <c r="BX382" s="27">
        <f t="shared" si="8"/>
        <v>382</v>
      </c>
      <c r="CA382" s="268" t="s">
        <v>614</v>
      </c>
    </row>
    <row r="383" spans="76:79">
      <c r="BX383" s="27">
        <f t="shared" si="8"/>
        <v>383</v>
      </c>
      <c r="CA383" s="268" t="s">
        <v>615</v>
      </c>
    </row>
    <row r="384" spans="76:79">
      <c r="BX384" s="27">
        <f t="shared" si="8"/>
        <v>384</v>
      </c>
      <c r="CA384" s="268" t="s">
        <v>981</v>
      </c>
    </row>
    <row r="385" spans="76:79">
      <c r="BX385" s="27">
        <f t="shared" si="8"/>
        <v>385</v>
      </c>
      <c r="CA385" s="268" t="s">
        <v>616</v>
      </c>
    </row>
    <row r="386" spans="76:79">
      <c r="BX386" s="27">
        <f t="shared" si="8"/>
        <v>386</v>
      </c>
      <c r="CA386" s="270" t="s">
        <v>617</v>
      </c>
    </row>
    <row r="387" spans="76:79">
      <c r="BX387" s="27">
        <f t="shared" si="8"/>
        <v>387</v>
      </c>
      <c r="CA387" s="270" t="s">
        <v>618</v>
      </c>
    </row>
    <row r="388" spans="76:79">
      <c r="BX388" s="27">
        <f t="shared" si="8"/>
        <v>388</v>
      </c>
      <c r="CA388" s="270" t="s">
        <v>619</v>
      </c>
    </row>
    <row r="389" spans="76:79">
      <c r="BX389" s="27">
        <f t="shared" si="8"/>
        <v>389</v>
      </c>
      <c r="CA389" s="274" t="s">
        <v>620</v>
      </c>
    </row>
    <row r="390" spans="76:79">
      <c r="BX390" s="27">
        <f t="shared" si="8"/>
        <v>390</v>
      </c>
      <c r="CA390" s="274" t="s">
        <v>621</v>
      </c>
    </row>
    <row r="391" spans="76:79">
      <c r="BX391" s="27">
        <f t="shared" si="8"/>
        <v>391</v>
      </c>
      <c r="CA391" s="274" t="s">
        <v>622</v>
      </c>
    </row>
    <row r="392" spans="76:79">
      <c r="BX392" s="27">
        <f t="shared" ref="BX392:BX455" si="9">IF(CA392=0,"",ROW())</f>
        <v>392</v>
      </c>
      <c r="CA392" s="274" t="s">
        <v>623</v>
      </c>
    </row>
    <row r="393" spans="76:79">
      <c r="BX393" s="27">
        <f t="shared" si="9"/>
        <v>393</v>
      </c>
      <c r="CA393" s="270" t="s">
        <v>599</v>
      </c>
    </row>
    <row r="394" spans="76:79">
      <c r="BX394" s="27">
        <f t="shared" ca="1" si="9"/>
        <v>394</v>
      </c>
      <c r="CA394" s="274" t="str">
        <f ca="1">"doc.save( '"&amp;MASTERCOLUMNLIST!$B$5&amp;"' + '.pdf');"</f>
        <v>doc.save( 'PositionBenefitLevel' + '.pdf');</v>
      </c>
    </row>
    <row r="395" spans="76:79">
      <c r="BX395" s="27">
        <f t="shared" si="9"/>
        <v>395</v>
      </c>
      <c r="CA395" s="270" t="s">
        <v>492</v>
      </c>
    </row>
    <row r="396" spans="76:79">
      <c r="BX396" s="27">
        <f t="shared" si="9"/>
        <v>396</v>
      </c>
      <c r="CA396" s="268" t="s">
        <v>318</v>
      </c>
    </row>
    <row r="397" spans="76:79">
      <c r="BX397" s="27">
        <f t="shared" si="9"/>
        <v>397</v>
      </c>
      <c r="CA397" s="262" t="s">
        <v>318</v>
      </c>
    </row>
    <row r="398" spans="76:79">
      <c r="BX398" s="27">
        <f t="shared" si="9"/>
        <v>398</v>
      </c>
      <c r="CA398" s="263" t="s">
        <v>319</v>
      </c>
    </row>
    <row r="399" spans="76:79">
      <c r="BX399" s="27">
        <f t="shared" si="9"/>
        <v>399</v>
      </c>
      <c r="CA399" s="263" t="s">
        <v>317</v>
      </c>
    </row>
    <row r="400" spans="76:79">
      <c r="BX400" s="27">
        <f t="shared" si="9"/>
        <v>400</v>
      </c>
      <c r="CA400" s="262" t="s">
        <v>614</v>
      </c>
    </row>
    <row r="401" spans="76:79">
      <c r="BX401" s="27">
        <f t="shared" si="9"/>
        <v>401</v>
      </c>
      <c r="CA401" s="262" t="s">
        <v>615</v>
      </c>
    </row>
    <row r="402" spans="76:79">
      <c r="BX402" s="27">
        <f t="shared" si="9"/>
        <v>402</v>
      </c>
      <c r="CA402" s="262" t="s">
        <v>616</v>
      </c>
    </row>
    <row r="403" spans="76:79">
      <c r="BX403" s="27">
        <f t="shared" si="9"/>
        <v>403</v>
      </c>
      <c r="CA403" s="270" t="s">
        <v>624</v>
      </c>
    </row>
    <row r="404" spans="76:79">
      <c r="BX404" s="27">
        <f t="shared" si="9"/>
        <v>404</v>
      </c>
      <c r="CA404" s="270" t="s">
        <v>619</v>
      </c>
    </row>
    <row r="405" spans="76:79">
      <c r="BX405" s="27">
        <f t="shared" si="9"/>
        <v>405</v>
      </c>
      <c r="CA405" s="274" t="s">
        <v>625</v>
      </c>
    </row>
    <row r="406" spans="76:79">
      <c r="BX406" s="27">
        <f t="shared" si="9"/>
        <v>406</v>
      </c>
      <c r="CA406" s="270" t="s">
        <v>318</v>
      </c>
    </row>
    <row r="407" spans="76:79">
      <c r="BX407" s="27">
        <f t="shared" si="9"/>
        <v>407</v>
      </c>
      <c r="CA407" s="268" t="s">
        <v>318</v>
      </c>
    </row>
    <row r="408" spans="76:79">
      <c r="BX408" s="27">
        <f t="shared" si="9"/>
        <v>408</v>
      </c>
      <c r="CA408" s="263" t="s">
        <v>489</v>
      </c>
    </row>
    <row r="409" spans="76:79">
      <c r="BX409" s="27">
        <f t="shared" si="9"/>
        <v>409</v>
      </c>
      <c r="CA409" s="263" t="s">
        <v>490</v>
      </c>
    </row>
    <row r="410" spans="76:79">
      <c r="BX410" s="27">
        <f t="shared" si="9"/>
        <v>410</v>
      </c>
      <c r="CA410" s="263" t="s">
        <v>318</v>
      </c>
    </row>
    <row r="411" spans="76:79">
      <c r="BX411" s="27">
        <f t="shared" si="9"/>
        <v>411</v>
      </c>
      <c r="CA411" s="260" t="s">
        <v>626</v>
      </c>
    </row>
    <row r="412" spans="76:79">
      <c r="BX412" s="27">
        <f t="shared" si="9"/>
        <v>412</v>
      </c>
      <c r="CA412" s="261" t="s">
        <v>1</v>
      </c>
    </row>
    <row r="413" spans="76:79">
      <c r="BX413" s="27">
        <f t="shared" si="9"/>
        <v>413</v>
      </c>
      <c r="CA413" s="260" t="s">
        <v>491</v>
      </c>
    </row>
    <row r="414" spans="76:79">
      <c r="BX414" s="27">
        <f t="shared" si="9"/>
        <v>414</v>
      </c>
      <c r="CA414" s="265" t="str">
        <f>"let Url = domain + '/DMP/" &amp; DBTableList!$G$4 &amp;"/' + AccessKey + '/' + Action + '/' + TokenKey + '/true/true';"</f>
        <v>let Url = domain + '/DMP/XOL/' + AccessKey + '/' + Action + '/' + TokenKey + '/true/true';</v>
      </c>
    </row>
    <row r="415" spans="76:79">
      <c r="BX415" s="27">
        <f t="shared" si="9"/>
        <v>415</v>
      </c>
      <c r="CA415" s="265" t="s">
        <v>576</v>
      </c>
    </row>
    <row r="416" spans="76:79">
      <c r="BX416" s="27">
        <f t="shared" si="9"/>
        <v>416</v>
      </c>
      <c r="CA416" s="265" t="s">
        <v>577</v>
      </c>
    </row>
    <row r="417" spans="76:79">
      <c r="BX417" s="27">
        <f t="shared" si="9"/>
        <v>417</v>
      </c>
      <c r="CA417" s="270" t="s">
        <v>578</v>
      </c>
    </row>
    <row r="418" spans="76:79">
      <c r="BX418" s="27">
        <f t="shared" si="9"/>
        <v>418</v>
      </c>
      <c r="CA418" s="265" t="s">
        <v>318</v>
      </c>
    </row>
    <row r="419" spans="76:79">
      <c r="BX419" s="27">
        <f t="shared" si="9"/>
        <v>419</v>
      </c>
      <c r="CA419" s="260" t="s">
        <v>492</v>
      </c>
    </row>
    <row r="420" spans="76:79">
      <c r="BX420" s="27">
        <f t="shared" si="9"/>
        <v>420</v>
      </c>
      <c r="CA420" s="267" t="s">
        <v>1</v>
      </c>
    </row>
    <row r="421" spans="76:79">
      <c r="BX421" s="27">
        <f t="shared" si="9"/>
        <v>421</v>
      </c>
      <c r="CA421" s="260" t="s">
        <v>493</v>
      </c>
    </row>
    <row r="422" spans="76:79">
      <c r="BX422" s="27">
        <f t="shared" si="9"/>
        <v>422</v>
      </c>
      <c r="CA422" s="260" t="s">
        <v>494</v>
      </c>
    </row>
    <row r="423" spans="76:79">
      <c r="BX423" s="27">
        <f t="shared" si="9"/>
        <v>423</v>
      </c>
      <c r="CA423" s="260" t="s">
        <v>495</v>
      </c>
    </row>
    <row r="424" spans="76:79">
      <c r="BX424" s="27" t="str">
        <f t="shared" si="9"/>
        <v/>
      </c>
      <c r="CA424" s="134"/>
    </row>
    <row r="425" spans="76:79">
      <c r="BX425" s="27" t="str">
        <f t="shared" si="9"/>
        <v/>
      </c>
      <c r="CA425" s="134"/>
    </row>
    <row r="426" spans="76:79">
      <c r="BX426" s="27" t="str">
        <f t="shared" si="9"/>
        <v/>
      </c>
      <c r="CA426" s="134"/>
    </row>
    <row r="427" spans="76:79">
      <c r="BX427" s="27" t="str">
        <f t="shared" si="9"/>
        <v/>
      </c>
      <c r="CA427" s="134"/>
    </row>
    <row r="428" spans="76:79">
      <c r="BX428" s="27" t="str">
        <f t="shared" si="9"/>
        <v/>
      </c>
      <c r="CA428" s="134"/>
    </row>
    <row r="429" spans="76:79">
      <c r="BX429" s="27" t="str">
        <f t="shared" si="9"/>
        <v/>
      </c>
      <c r="CA429" s="134"/>
    </row>
    <row r="430" spans="76:79">
      <c r="BX430" s="27" t="str">
        <f t="shared" si="9"/>
        <v/>
      </c>
      <c r="CA430" s="134"/>
    </row>
    <row r="431" spans="76:79">
      <c r="BX431" s="27" t="str">
        <f t="shared" si="9"/>
        <v/>
      </c>
      <c r="CA431" s="134"/>
    </row>
    <row r="432" spans="76:79">
      <c r="BX432" s="27" t="str">
        <f t="shared" si="9"/>
        <v/>
      </c>
      <c r="CA432" s="134"/>
    </row>
    <row r="433" spans="76:79">
      <c r="BX433" s="27" t="str">
        <f t="shared" si="9"/>
        <v/>
      </c>
      <c r="CA433" s="134"/>
    </row>
    <row r="434" spans="76:79">
      <c r="BX434" s="27" t="str">
        <f t="shared" si="9"/>
        <v/>
      </c>
      <c r="CA434" s="134"/>
    </row>
    <row r="435" spans="76:79">
      <c r="BX435" s="27" t="str">
        <f t="shared" si="9"/>
        <v/>
      </c>
      <c r="CA435" s="134"/>
    </row>
    <row r="436" spans="76:79">
      <c r="BX436" s="27" t="str">
        <f t="shared" si="9"/>
        <v/>
      </c>
      <c r="CA436" s="134"/>
    </row>
    <row r="437" spans="76:79">
      <c r="BX437" s="27" t="str">
        <f t="shared" si="9"/>
        <v/>
      </c>
      <c r="CA437" s="263"/>
    </row>
    <row r="438" spans="76:79">
      <c r="BX438" s="27" t="str">
        <f t="shared" si="9"/>
        <v/>
      </c>
      <c r="CA438" s="262"/>
    </row>
    <row r="439" spans="76:79">
      <c r="BX439" s="27" t="str">
        <f t="shared" si="9"/>
        <v/>
      </c>
      <c r="CA439" s="262"/>
    </row>
    <row r="440" spans="76:79">
      <c r="BX440" s="27" t="str">
        <f t="shared" si="9"/>
        <v/>
      </c>
      <c r="CA440" s="262"/>
    </row>
    <row r="441" spans="76:79">
      <c r="BX441" s="27" t="str">
        <f t="shared" si="9"/>
        <v/>
      </c>
      <c r="CA441" s="270"/>
    </row>
    <row r="442" spans="76:79">
      <c r="BX442" s="27" t="str">
        <f t="shared" si="9"/>
        <v/>
      </c>
      <c r="CA442" s="270"/>
    </row>
    <row r="443" spans="76:79">
      <c r="BX443" s="27" t="str">
        <f t="shared" si="9"/>
        <v/>
      </c>
      <c r="CA443" s="274"/>
    </row>
    <row r="444" spans="76:79">
      <c r="BX444" s="27" t="str">
        <f t="shared" si="9"/>
        <v/>
      </c>
      <c r="CA444" s="270"/>
    </row>
    <row r="445" spans="76:79">
      <c r="BX445" s="27" t="str">
        <f t="shared" si="9"/>
        <v/>
      </c>
      <c r="CA445" s="268"/>
    </row>
    <row r="446" spans="76:79">
      <c r="BX446" s="27" t="str">
        <f t="shared" si="9"/>
        <v/>
      </c>
      <c r="CA446" s="263"/>
    </row>
    <row r="447" spans="76:79">
      <c r="BX447" s="27" t="str">
        <f t="shared" si="9"/>
        <v/>
      </c>
      <c r="CA447" s="263"/>
    </row>
    <row r="448" spans="76:79">
      <c r="BX448" s="27" t="str">
        <f t="shared" si="9"/>
        <v/>
      </c>
      <c r="CA448" s="263"/>
    </row>
    <row r="449" spans="76:79">
      <c r="BX449" s="27" t="str">
        <f t="shared" si="9"/>
        <v/>
      </c>
      <c r="CA449" s="260"/>
    </row>
    <row r="450" spans="76:79">
      <c r="BX450" s="27" t="str">
        <f t="shared" si="9"/>
        <v/>
      </c>
      <c r="CA450" s="261"/>
    </row>
    <row r="451" spans="76:79">
      <c r="BX451" s="27" t="str">
        <f t="shared" si="9"/>
        <v/>
      </c>
      <c r="CA451" s="260"/>
    </row>
    <row r="452" spans="76:79">
      <c r="BX452" s="27" t="str">
        <f t="shared" si="9"/>
        <v/>
      </c>
      <c r="CA452" s="265"/>
    </row>
    <row r="453" spans="76:79">
      <c r="BX453" s="27" t="str">
        <f t="shared" si="9"/>
        <v/>
      </c>
      <c r="CA453" s="265"/>
    </row>
    <row r="454" spans="76:79">
      <c r="BX454" s="27" t="str">
        <f t="shared" si="9"/>
        <v/>
      </c>
      <c r="CA454" s="265"/>
    </row>
    <row r="455" spans="76:79">
      <c r="BX455" s="27" t="str">
        <f t="shared" si="9"/>
        <v/>
      </c>
      <c r="CA455" s="270"/>
    </row>
    <row r="456" spans="76:79">
      <c r="BX456" s="27" t="str">
        <f t="shared" ref="BX456:BX519" si="10">IF(CA456=0,"",ROW())</f>
        <v/>
      </c>
      <c r="CA456" s="265"/>
    </row>
    <row r="457" spans="76:79">
      <c r="BX457" s="27" t="str">
        <f t="shared" si="10"/>
        <v/>
      </c>
      <c r="CA457" s="260"/>
    </row>
    <row r="458" spans="76:79">
      <c r="BX458" s="27" t="str">
        <f t="shared" si="10"/>
        <v/>
      </c>
      <c r="CA458" s="267"/>
    </row>
    <row r="459" spans="76:79">
      <c r="BX459" s="27" t="str">
        <f t="shared" si="10"/>
        <v/>
      </c>
      <c r="CA459" s="260"/>
    </row>
    <row r="460" spans="76:79">
      <c r="BX460" s="27" t="str">
        <f t="shared" si="10"/>
        <v/>
      </c>
      <c r="CA460" s="260"/>
    </row>
    <row r="461" spans="76:79">
      <c r="BX461" s="27" t="str">
        <f t="shared" si="10"/>
        <v/>
      </c>
      <c r="CA461" s="260"/>
    </row>
    <row r="462" spans="76:79">
      <c r="BX462" s="27" t="str">
        <f t="shared" si="10"/>
        <v/>
      </c>
      <c r="CA462" s="134"/>
    </row>
    <row r="463" spans="76:79">
      <c r="BX463" s="27" t="str">
        <f t="shared" si="10"/>
        <v/>
      </c>
      <c r="CA463" s="134"/>
    </row>
    <row r="464" spans="76:79">
      <c r="BX464" s="27" t="str">
        <f t="shared" si="10"/>
        <v/>
      </c>
      <c r="CA464" s="134"/>
    </row>
    <row r="465" spans="76:79">
      <c r="BX465" s="27" t="str">
        <f t="shared" si="10"/>
        <v/>
      </c>
      <c r="CA465" s="134"/>
    </row>
    <row r="466" spans="76:79">
      <c r="BX466" s="27" t="str">
        <f t="shared" si="10"/>
        <v/>
      </c>
      <c r="CA466" s="134"/>
    </row>
    <row r="467" spans="76:79">
      <c r="BX467" s="27" t="str">
        <f t="shared" si="10"/>
        <v/>
      </c>
      <c r="CA467" s="134"/>
    </row>
    <row r="468" spans="76:79">
      <c r="BX468" s="27" t="str">
        <f t="shared" si="10"/>
        <v/>
      </c>
      <c r="CA468" s="134"/>
    </row>
    <row r="469" spans="76:79">
      <c r="BX469" s="27" t="str">
        <f t="shared" si="10"/>
        <v/>
      </c>
      <c r="CA469" s="134"/>
    </row>
    <row r="470" spans="76:79">
      <c r="BX470" s="27" t="str">
        <f t="shared" si="10"/>
        <v/>
      </c>
      <c r="CA470" s="134"/>
    </row>
    <row r="471" spans="76:79">
      <c r="BX471" s="27" t="str">
        <f t="shared" si="10"/>
        <v/>
      </c>
      <c r="CA471" s="134"/>
    </row>
    <row r="472" spans="76:79">
      <c r="BX472" s="27" t="str">
        <f t="shared" si="10"/>
        <v/>
      </c>
      <c r="CA472" s="134"/>
    </row>
    <row r="473" spans="76:79">
      <c r="BX473" s="27" t="str">
        <f t="shared" si="10"/>
        <v/>
      </c>
      <c r="CA473" s="134"/>
    </row>
    <row r="474" spans="76:79">
      <c r="BX474" s="27" t="str">
        <f t="shared" si="10"/>
        <v/>
      </c>
      <c r="CA474" s="134"/>
    </row>
    <row r="475" spans="76:79">
      <c r="BX475" s="27" t="str">
        <f t="shared" si="10"/>
        <v/>
      </c>
      <c r="CA475" s="131"/>
    </row>
    <row r="476" spans="76:79">
      <c r="BX476" s="27" t="str">
        <f t="shared" si="10"/>
        <v/>
      </c>
      <c r="CA476" s="131"/>
    </row>
    <row r="477" spans="76:79">
      <c r="BX477" s="27" t="str">
        <f t="shared" si="10"/>
        <v/>
      </c>
      <c r="CA477" s="131"/>
    </row>
    <row r="478" spans="76:79">
      <c r="BX478" s="27" t="str">
        <f t="shared" si="10"/>
        <v/>
      </c>
      <c r="CA478" s="131"/>
    </row>
    <row r="479" spans="76:79">
      <c r="BX479" s="27" t="str">
        <f t="shared" si="10"/>
        <v/>
      </c>
      <c r="CA479" s="131"/>
    </row>
    <row r="480" spans="76:79">
      <c r="BX480" s="27" t="str">
        <f t="shared" si="10"/>
        <v/>
      </c>
      <c r="CA480" s="131"/>
    </row>
    <row r="481" spans="76:79">
      <c r="BX481" s="27" t="str">
        <f t="shared" si="10"/>
        <v/>
      </c>
      <c r="CA481" s="131"/>
    </row>
    <row r="482" spans="76:79">
      <c r="BX482" s="27" t="str">
        <f t="shared" si="10"/>
        <v/>
      </c>
      <c r="CA482" s="131"/>
    </row>
    <row r="483" spans="76:79">
      <c r="BX483" s="27" t="str">
        <f t="shared" si="10"/>
        <v/>
      </c>
      <c r="CA483" s="131"/>
    </row>
    <row r="484" spans="76:79">
      <c r="BX484" s="27" t="str">
        <f t="shared" si="10"/>
        <v/>
      </c>
      <c r="CA484" s="131"/>
    </row>
    <row r="485" spans="76:79">
      <c r="BX485" s="27" t="str">
        <f t="shared" si="10"/>
        <v/>
      </c>
      <c r="CA485" s="131"/>
    </row>
    <row r="486" spans="76:79">
      <c r="BX486" s="27" t="str">
        <f t="shared" si="10"/>
        <v/>
      </c>
      <c r="CA486" s="131"/>
    </row>
    <row r="487" spans="76:79">
      <c r="BX487" s="27" t="str">
        <f t="shared" si="10"/>
        <v/>
      </c>
      <c r="CA487" s="131"/>
    </row>
    <row r="488" spans="76:79">
      <c r="BX488" s="27" t="str">
        <f t="shared" si="10"/>
        <v/>
      </c>
      <c r="CA488" s="131"/>
    </row>
    <row r="489" spans="76:79">
      <c r="BX489" s="27" t="str">
        <f t="shared" si="10"/>
        <v/>
      </c>
      <c r="CA489" s="131"/>
    </row>
    <row r="490" spans="76:79">
      <c r="BX490" s="27" t="str">
        <f t="shared" si="10"/>
        <v/>
      </c>
      <c r="CA490" s="131"/>
    </row>
    <row r="491" spans="76:79">
      <c r="BX491" s="27" t="str">
        <f t="shared" si="10"/>
        <v/>
      </c>
      <c r="CA491" s="131"/>
    </row>
    <row r="492" spans="76:79">
      <c r="BX492" s="27" t="str">
        <f t="shared" si="10"/>
        <v/>
      </c>
      <c r="CA492" s="131"/>
    </row>
    <row r="493" spans="76:79">
      <c r="BX493" s="27" t="str">
        <f t="shared" si="10"/>
        <v/>
      </c>
      <c r="CA493" s="131"/>
    </row>
    <row r="494" spans="76:79">
      <c r="BX494" s="27" t="str">
        <f t="shared" si="10"/>
        <v/>
      </c>
      <c r="CA494" s="131"/>
    </row>
    <row r="495" spans="76:79">
      <c r="BX495" s="27" t="str">
        <f t="shared" si="10"/>
        <v/>
      </c>
      <c r="CA495" s="131"/>
    </row>
    <row r="496" spans="76:79">
      <c r="BX496" s="27" t="str">
        <f t="shared" si="10"/>
        <v/>
      </c>
      <c r="CA496" s="131"/>
    </row>
    <row r="497" spans="76:79">
      <c r="BX497" s="27" t="str">
        <f t="shared" si="10"/>
        <v/>
      </c>
      <c r="CA497" s="131"/>
    </row>
    <row r="498" spans="76:79">
      <c r="BX498" s="27" t="str">
        <f t="shared" si="10"/>
        <v/>
      </c>
      <c r="CA498" s="131"/>
    </row>
    <row r="499" spans="76:79">
      <c r="BX499" s="27" t="str">
        <f t="shared" si="10"/>
        <v/>
      </c>
      <c r="CA499" s="131"/>
    </row>
    <row r="500" spans="76:79">
      <c r="BX500" s="27" t="str">
        <f t="shared" si="10"/>
        <v/>
      </c>
      <c r="CA500" s="131"/>
    </row>
    <row r="501" spans="76:79">
      <c r="BX501" s="27" t="str">
        <f t="shared" si="10"/>
        <v/>
      </c>
      <c r="CA501" s="131"/>
    </row>
    <row r="502" spans="76:79">
      <c r="BX502" s="27" t="str">
        <f t="shared" si="10"/>
        <v/>
      </c>
      <c r="CA502" s="131"/>
    </row>
    <row r="503" spans="76:79">
      <c r="BX503" s="27" t="str">
        <f t="shared" si="10"/>
        <v/>
      </c>
      <c r="CA503" s="131"/>
    </row>
    <row r="504" spans="76:79">
      <c r="BX504" s="27" t="str">
        <f t="shared" si="10"/>
        <v/>
      </c>
      <c r="CA504" s="131"/>
    </row>
    <row r="505" spans="76:79">
      <c r="BX505" s="27" t="str">
        <f t="shared" si="10"/>
        <v/>
      </c>
      <c r="CA505" s="131"/>
    </row>
    <row r="506" spans="76:79">
      <c r="BX506" s="27" t="str">
        <f t="shared" si="10"/>
        <v/>
      </c>
      <c r="CA506" s="131"/>
    </row>
    <row r="507" spans="76:79">
      <c r="BX507" s="27" t="str">
        <f t="shared" si="10"/>
        <v/>
      </c>
      <c r="CA507" s="131"/>
    </row>
    <row r="508" spans="76:79">
      <c r="BX508" s="27" t="str">
        <f t="shared" si="10"/>
        <v/>
      </c>
      <c r="CA508" s="131"/>
    </row>
    <row r="509" spans="76:79">
      <c r="BX509" s="27" t="str">
        <f t="shared" si="10"/>
        <v/>
      </c>
      <c r="CA509" s="131"/>
    </row>
    <row r="510" spans="76:79">
      <c r="BX510" s="27" t="str">
        <f t="shared" si="10"/>
        <v/>
      </c>
      <c r="CA510" s="131"/>
    </row>
    <row r="511" spans="76:79">
      <c r="BX511" s="27" t="str">
        <f t="shared" si="10"/>
        <v/>
      </c>
      <c r="CA511" s="131"/>
    </row>
    <row r="512" spans="76:79">
      <c r="BX512" s="27" t="str">
        <f t="shared" si="10"/>
        <v/>
      </c>
      <c r="CA512" s="131"/>
    </row>
    <row r="513" spans="76:79">
      <c r="BX513" s="27" t="str">
        <f t="shared" si="10"/>
        <v/>
      </c>
      <c r="CA513" s="131"/>
    </row>
    <row r="514" spans="76:79">
      <c r="BX514" s="27" t="str">
        <f t="shared" si="10"/>
        <v/>
      </c>
      <c r="CA514" s="131"/>
    </row>
    <row r="515" spans="76:79">
      <c r="BX515" s="27" t="str">
        <f t="shared" si="10"/>
        <v/>
      </c>
      <c r="CA515" s="131"/>
    </row>
    <row r="516" spans="76:79">
      <c r="BX516" s="27" t="str">
        <f t="shared" si="10"/>
        <v/>
      </c>
      <c r="CA516" s="131"/>
    </row>
    <row r="517" spans="76:79">
      <c r="BX517" s="27" t="str">
        <f t="shared" si="10"/>
        <v/>
      </c>
      <c r="CA517" s="131"/>
    </row>
    <row r="518" spans="76:79">
      <c r="BX518" s="27" t="str">
        <f t="shared" si="10"/>
        <v/>
      </c>
      <c r="CA518" s="131"/>
    </row>
    <row r="519" spans="76:79">
      <c r="BX519" s="27" t="str">
        <f t="shared" si="10"/>
        <v/>
      </c>
      <c r="CA519" s="131"/>
    </row>
    <row r="520" spans="76:79">
      <c r="BX520" s="27" t="str">
        <f t="shared" ref="BX520:BX583" si="11">IF(CA520=0,"",ROW())</f>
        <v/>
      </c>
      <c r="CA520" s="131"/>
    </row>
    <row r="521" spans="76:79">
      <c r="BX521" s="27" t="str">
        <f t="shared" si="11"/>
        <v/>
      </c>
      <c r="CA521" s="131"/>
    </row>
    <row r="522" spans="76:79">
      <c r="BX522" s="27" t="str">
        <f t="shared" si="11"/>
        <v/>
      </c>
      <c r="CA522" s="131"/>
    </row>
    <row r="523" spans="76:79">
      <c r="BX523" s="27" t="str">
        <f t="shared" si="11"/>
        <v/>
      </c>
      <c r="CA523" s="131"/>
    </row>
    <row r="524" spans="76:79">
      <c r="BX524" s="27" t="str">
        <f t="shared" si="11"/>
        <v/>
      </c>
      <c r="CA524" s="131"/>
    </row>
    <row r="525" spans="76:79">
      <c r="BX525" s="27" t="str">
        <f t="shared" si="11"/>
        <v/>
      </c>
      <c r="CA525" s="131"/>
    </row>
    <row r="526" spans="76:79">
      <c r="BX526" s="27" t="str">
        <f t="shared" si="11"/>
        <v/>
      </c>
      <c r="CA526" s="131"/>
    </row>
    <row r="527" spans="76:79">
      <c r="BX527" s="27" t="str">
        <f t="shared" si="11"/>
        <v/>
      </c>
      <c r="CA527" s="131"/>
    </row>
    <row r="528" spans="76:79">
      <c r="BX528" s="27" t="str">
        <f t="shared" si="11"/>
        <v/>
      </c>
      <c r="CA528" s="131"/>
    </row>
    <row r="529" spans="76:79">
      <c r="BX529" s="27" t="str">
        <f t="shared" si="11"/>
        <v/>
      </c>
      <c r="CA529" s="131"/>
    </row>
    <row r="530" spans="76:79">
      <c r="BX530" s="27" t="str">
        <f t="shared" si="11"/>
        <v/>
      </c>
      <c r="CA530" s="131"/>
    </row>
    <row r="531" spans="76:79">
      <c r="BX531" s="27" t="str">
        <f t="shared" si="11"/>
        <v/>
      </c>
      <c r="CA531" s="131"/>
    </row>
    <row r="532" spans="76:79">
      <c r="BX532" s="27" t="str">
        <f t="shared" si="11"/>
        <v/>
      </c>
      <c r="CA532" s="131"/>
    </row>
    <row r="533" spans="76:79">
      <c r="BX533" s="27" t="str">
        <f t="shared" si="11"/>
        <v/>
      </c>
      <c r="CA533" s="131"/>
    </row>
    <row r="534" spans="76:79">
      <c r="BX534" s="27" t="str">
        <f t="shared" si="11"/>
        <v/>
      </c>
      <c r="CA534" s="131"/>
    </row>
    <row r="535" spans="76:79">
      <c r="BX535" s="27" t="str">
        <f t="shared" si="11"/>
        <v/>
      </c>
      <c r="CA535" s="131"/>
    </row>
    <row r="536" spans="76:79">
      <c r="BX536" s="27" t="str">
        <f t="shared" si="11"/>
        <v/>
      </c>
      <c r="CA536" s="131"/>
    </row>
    <row r="537" spans="76:79">
      <c r="BX537" s="27" t="str">
        <f t="shared" si="11"/>
        <v/>
      </c>
      <c r="CA537" s="131"/>
    </row>
    <row r="538" spans="76:79">
      <c r="BX538" s="27" t="str">
        <f t="shared" si="11"/>
        <v/>
      </c>
      <c r="CA538" s="131"/>
    </row>
    <row r="539" spans="76:79">
      <c r="BX539" s="27" t="str">
        <f t="shared" si="11"/>
        <v/>
      </c>
      <c r="CA539" s="131"/>
    </row>
    <row r="540" spans="76:79">
      <c r="BX540" s="27" t="str">
        <f t="shared" si="11"/>
        <v/>
      </c>
      <c r="CA540" s="131"/>
    </row>
    <row r="541" spans="76:79">
      <c r="BX541" s="27" t="str">
        <f t="shared" si="11"/>
        <v/>
      </c>
      <c r="CA541" s="131"/>
    </row>
    <row r="542" spans="76:79">
      <c r="BX542" s="27" t="str">
        <f t="shared" si="11"/>
        <v/>
      </c>
      <c r="CA542" s="131"/>
    </row>
    <row r="543" spans="76:79">
      <c r="BX543" s="27" t="str">
        <f t="shared" si="11"/>
        <v/>
      </c>
      <c r="CA543" s="131"/>
    </row>
    <row r="544" spans="76:79">
      <c r="BX544" s="27" t="str">
        <f t="shared" si="11"/>
        <v/>
      </c>
      <c r="CA544" s="131"/>
    </row>
    <row r="545" spans="76:79">
      <c r="BX545" s="27" t="str">
        <f t="shared" si="11"/>
        <v/>
      </c>
      <c r="CA545" s="131"/>
    </row>
    <row r="546" spans="76:79">
      <c r="BX546" s="27" t="str">
        <f t="shared" si="11"/>
        <v/>
      </c>
      <c r="CA546" s="131"/>
    </row>
    <row r="547" spans="76:79">
      <c r="BX547" s="27" t="str">
        <f t="shared" si="11"/>
        <v/>
      </c>
      <c r="CA547" s="131"/>
    </row>
    <row r="548" spans="76:79">
      <c r="BX548" s="27" t="str">
        <f t="shared" si="11"/>
        <v/>
      </c>
      <c r="CA548" s="131"/>
    </row>
    <row r="549" spans="76:79">
      <c r="BX549" s="27" t="str">
        <f t="shared" si="11"/>
        <v/>
      </c>
      <c r="CA549" s="131"/>
    </row>
    <row r="550" spans="76:79">
      <c r="BX550" s="27" t="str">
        <f t="shared" si="11"/>
        <v/>
      </c>
      <c r="CA550" s="131"/>
    </row>
    <row r="551" spans="76:79">
      <c r="BX551" s="27" t="str">
        <f t="shared" si="11"/>
        <v/>
      </c>
      <c r="CA551" s="131"/>
    </row>
    <row r="552" spans="76:79">
      <c r="BX552" s="27" t="str">
        <f t="shared" si="11"/>
        <v/>
      </c>
      <c r="CA552" s="131"/>
    </row>
    <row r="553" spans="76:79">
      <c r="BX553" s="27" t="str">
        <f t="shared" si="11"/>
        <v/>
      </c>
      <c r="CA553" s="131"/>
    </row>
    <row r="554" spans="76:79">
      <c r="BX554" s="27" t="str">
        <f t="shared" si="11"/>
        <v/>
      </c>
      <c r="CA554" s="131"/>
    </row>
    <row r="555" spans="76:79">
      <c r="BX555" s="27" t="str">
        <f t="shared" si="11"/>
        <v/>
      </c>
      <c r="CA555" s="131"/>
    </row>
    <row r="556" spans="76:79">
      <c r="BX556" s="27" t="str">
        <f t="shared" si="11"/>
        <v/>
      </c>
      <c r="CA556" s="131"/>
    </row>
    <row r="557" spans="76:79">
      <c r="BX557" s="27" t="str">
        <f t="shared" si="11"/>
        <v/>
      </c>
      <c r="CA557" s="131"/>
    </row>
    <row r="558" spans="76:79">
      <c r="BX558" s="27" t="str">
        <f t="shared" si="11"/>
        <v/>
      </c>
      <c r="CA558" s="131"/>
    </row>
    <row r="559" spans="76:79">
      <c r="BX559" s="27" t="str">
        <f t="shared" si="11"/>
        <v/>
      </c>
      <c r="CA559" s="131"/>
    </row>
    <row r="560" spans="76:79">
      <c r="BX560" s="27" t="str">
        <f t="shared" si="11"/>
        <v/>
      </c>
      <c r="CA560" s="131"/>
    </row>
    <row r="561" spans="76:79">
      <c r="BX561" s="27" t="str">
        <f t="shared" si="11"/>
        <v/>
      </c>
      <c r="CA561" s="131"/>
    </row>
    <row r="562" spans="76:79">
      <c r="BX562" s="27" t="str">
        <f t="shared" si="11"/>
        <v/>
      </c>
      <c r="CA562" s="131"/>
    </row>
    <row r="563" spans="76:79">
      <c r="BX563" s="27" t="str">
        <f t="shared" si="11"/>
        <v/>
      </c>
      <c r="CA563" s="131"/>
    </row>
    <row r="564" spans="76:79">
      <c r="BX564" s="27" t="str">
        <f t="shared" si="11"/>
        <v/>
      </c>
      <c r="CA564" s="131"/>
    </row>
    <row r="565" spans="76:79">
      <c r="BX565" s="27" t="str">
        <f t="shared" si="11"/>
        <v/>
      </c>
      <c r="CA565" s="131"/>
    </row>
    <row r="566" spans="76:79">
      <c r="BX566" s="27" t="str">
        <f t="shared" si="11"/>
        <v/>
      </c>
      <c r="CA566" s="131"/>
    </row>
    <row r="567" spans="76:79">
      <c r="BX567" s="27" t="str">
        <f t="shared" si="11"/>
        <v/>
      </c>
      <c r="CA567" s="131"/>
    </row>
    <row r="568" spans="76:79">
      <c r="BX568" s="27" t="str">
        <f t="shared" si="11"/>
        <v/>
      </c>
      <c r="CA568" s="131"/>
    </row>
    <row r="569" spans="76:79">
      <c r="BX569" s="27" t="str">
        <f t="shared" si="11"/>
        <v/>
      </c>
      <c r="CA569" s="131"/>
    </row>
    <row r="570" spans="76:79">
      <c r="BX570" s="27" t="str">
        <f t="shared" si="11"/>
        <v/>
      </c>
      <c r="CA570" s="131"/>
    </row>
    <row r="571" spans="76:79">
      <c r="BX571" s="27" t="str">
        <f t="shared" si="11"/>
        <v/>
      </c>
      <c r="CA571" s="131"/>
    </row>
    <row r="572" spans="76:79">
      <c r="BX572" s="27" t="str">
        <f t="shared" si="11"/>
        <v/>
      </c>
      <c r="CA572" s="131"/>
    </row>
    <row r="573" spans="76:79">
      <c r="BX573" s="27" t="str">
        <f t="shared" si="11"/>
        <v/>
      </c>
      <c r="CA573" s="131"/>
    </row>
    <row r="574" spans="76:79">
      <c r="BX574" s="27" t="str">
        <f t="shared" si="11"/>
        <v/>
      </c>
      <c r="CA574" s="131"/>
    </row>
    <row r="575" spans="76:79">
      <c r="BX575" s="27" t="str">
        <f t="shared" si="11"/>
        <v/>
      </c>
      <c r="CA575" s="131"/>
    </row>
    <row r="576" spans="76:79">
      <c r="BX576" s="27" t="str">
        <f t="shared" si="11"/>
        <v/>
      </c>
      <c r="CA576" s="131"/>
    </row>
    <row r="577" spans="76:79">
      <c r="BX577" s="27" t="str">
        <f t="shared" si="11"/>
        <v/>
      </c>
      <c r="CA577" s="131"/>
    </row>
    <row r="578" spans="76:79">
      <c r="BX578" s="27" t="str">
        <f t="shared" si="11"/>
        <v/>
      </c>
      <c r="CA578" s="256"/>
    </row>
    <row r="579" spans="76:79">
      <c r="BX579" s="27" t="str">
        <f t="shared" si="11"/>
        <v/>
      </c>
      <c r="CA579" s="105"/>
    </row>
    <row r="580" spans="76:79">
      <c r="BX580" s="27" t="str">
        <f t="shared" si="11"/>
        <v/>
      </c>
      <c r="CA580" s="105"/>
    </row>
    <row r="581" spans="76:79">
      <c r="BX581" s="27" t="str">
        <f t="shared" si="11"/>
        <v/>
      </c>
      <c r="CA581" s="105"/>
    </row>
    <row r="582" spans="76:79">
      <c r="BX582" s="27" t="str">
        <f t="shared" si="11"/>
        <v/>
      </c>
      <c r="CA582" s="105"/>
    </row>
    <row r="583" spans="76:79">
      <c r="BX583" s="27" t="str">
        <f t="shared" si="11"/>
        <v/>
      </c>
      <c r="CA583" s="105"/>
    </row>
    <row r="584" spans="76:79">
      <c r="BX584" s="27" t="str">
        <f t="shared" ref="BX584:BX647" si="12">IF(CA584=0,"",ROW())</f>
        <v/>
      </c>
      <c r="CA584" s="105"/>
    </row>
    <row r="585" spans="76:79">
      <c r="BX585" s="27" t="str">
        <f t="shared" si="12"/>
        <v/>
      </c>
      <c r="CA585" s="105"/>
    </row>
    <row r="586" spans="76:79">
      <c r="BX586" s="27" t="str">
        <f t="shared" si="12"/>
        <v/>
      </c>
      <c r="CA586" s="105"/>
    </row>
    <row r="587" spans="76:79">
      <c r="BX587" s="27" t="str">
        <f t="shared" si="12"/>
        <v/>
      </c>
      <c r="CA587" s="105"/>
    </row>
    <row r="588" spans="76:79">
      <c r="BX588" s="27" t="str">
        <f t="shared" si="12"/>
        <v/>
      </c>
      <c r="CA588" s="105"/>
    </row>
    <row r="589" spans="76:79">
      <c r="BX589" s="27" t="str">
        <f t="shared" si="12"/>
        <v/>
      </c>
      <c r="CA589" s="105"/>
    </row>
    <row r="590" spans="76:79">
      <c r="BX590" s="27" t="str">
        <f t="shared" si="12"/>
        <v/>
      </c>
      <c r="CA590" s="105"/>
    </row>
    <row r="591" spans="76:79">
      <c r="BX591" s="27" t="str">
        <f t="shared" si="12"/>
        <v/>
      </c>
      <c r="CA591" s="105"/>
    </row>
    <row r="592" spans="76:79">
      <c r="BX592" s="27" t="str">
        <f t="shared" si="12"/>
        <v/>
      </c>
      <c r="CA592" s="105"/>
    </row>
    <row r="593" spans="76:79">
      <c r="BX593" s="27" t="str">
        <f t="shared" si="12"/>
        <v/>
      </c>
      <c r="CA593" s="105"/>
    </row>
    <row r="594" spans="76:79">
      <c r="BX594" s="27" t="str">
        <f t="shared" si="12"/>
        <v/>
      </c>
      <c r="CA594" s="263"/>
    </row>
    <row r="595" spans="76:79">
      <c r="BX595" s="27" t="str">
        <f t="shared" si="12"/>
        <v/>
      </c>
      <c r="CA595" s="263"/>
    </row>
    <row r="596" spans="76:79">
      <c r="BX596" s="27" t="str">
        <f t="shared" si="12"/>
        <v/>
      </c>
      <c r="CA596" s="266"/>
    </row>
    <row r="597" spans="76:79">
      <c r="BX597" s="27" t="str">
        <f t="shared" si="12"/>
        <v/>
      </c>
      <c r="CA597" s="266"/>
    </row>
    <row r="598" spans="76:79">
      <c r="BX598" s="27" t="str">
        <f t="shared" si="12"/>
        <v/>
      </c>
      <c r="CA598" s="266"/>
    </row>
    <row r="599" spans="76:79">
      <c r="BX599" s="27" t="str">
        <f t="shared" si="12"/>
        <v/>
      </c>
      <c r="CA599" s="262"/>
    </row>
    <row r="600" spans="76:79">
      <c r="BX600" s="27" t="str">
        <f t="shared" si="12"/>
        <v/>
      </c>
      <c r="CA600" s="262"/>
    </row>
    <row r="601" spans="76:79">
      <c r="BX601" s="27" t="str">
        <f t="shared" si="12"/>
        <v/>
      </c>
      <c r="CA601" s="262"/>
    </row>
    <row r="602" spans="76:79">
      <c r="BX602" s="27" t="str">
        <f t="shared" si="12"/>
        <v/>
      </c>
      <c r="CA602" s="262"/>
    </row>
    <row r="603" spans="76:79">
      <c r="BX603" s="27" t="str">
        <f t="shared" si="12"/>
        <v/>
      </c>
      <c r="CA603" s="271"/>
    </row>
    <row r="604" spans="76:79">
      <c r="BX604" s="27" t="str">
        <f t="shared" si="12"/>
        <v/>
      </c>
      <c r="CA604" s="271"/>
    </row>
    <row r="605" spans="76:79">
      <c r="BX605" s="27" t="str">
        <f t="shared" si="12"/>
        <v/>
      </c>
      <c r="CA605" s="271"/>
    </row>
    <row r="606" spans="76:79">
      <c r="BX606" s="27" t="str">
        <f t="shared" si="12"/>
        <v/>
      </c>
      <c r="CA606" s="271"/>
    </row>
    <row r="607" spans="76:79">
      <c r="BX607" s="27" t="str">
        <f t="shared" si="12"/>
        <v/>
      </c>
      <c r="CA607" s="271"/>
    </row>
    <row r="608" spans="76:79">
      <c r="BX608" s="27" t="str">
        <f t="shared" si="12"/>
        <v/>
      </c>
      <c r="CA608" s="271"/>
    </row>
    <row r="609" spans="76:79">
      <c r="BX609" s="27" t="str">
        <f t="shared" si="12"/>
        <v/>
      </c>
      <c r="CA609" s="271"/>
    </row>
    <row r="610" spans="76:79">
      <c r="BX610" s="27" t="str">
        <f t="shared" si="12"/>
        <v/>
      </c>
      <c r="CA610" s="273"/>
    </row>
    <row r="611" spans="76:79">
      <c r="BX611" s="27" t="str">
        <f t="shared" si="12"/>
        <v/>
      </c>
      <c r="CA611" s="271"/>
    </row>
    <row r="612" spans="76:79">
      <c r="BX612" s="27" t="str">
        <f t="shared" si="12"/>
        <v/>
      </c>
      <c r="CA612" s="266"/>
    </row>
    <row r="613" spans="76:79">
      <c r="BX613" s="27" t="str">
        <f t="shared" si="12"/>
        <v/>
      </c>
      <c r="CA613" s="263"/>
    </row>
    <row r="614" spans="76:79">
      <c r="BX614" s="27" t="str">
        <f t="shared" si="12"/>
        <v/>
      </c>
      <c r="CA614" s="263"/>
    </row>
    <row r="615" spans="76:79">
      <c r="BX615" s="27" t="str">
        <f t="shared" si="12"/>
        <v/>
      </c>
      <c r="CA615" s="268"/>
    </row>
    <row r="616" spans="76:79">
      <c r="BX616" s="27" t="str">
        <f t="shared" si="12"/>
        <v/>
      </c>
      <c r="CA616" s="268"/>
    </row>
    <row r="617" spans="76:79">
      <c r="BX617" s="27" t="str">
        <f t="shared" si="12"/>
        <v/>
      </c>
      <c r="CA617" s="268"/>
    </row>
    <row r="618" spans="76:79">
      <c r="BX618" s="27" t="str">
        <f t="shared" si="12"/>
        <v/>
      </c>
      <c r="CA618" s="268"/>
    </row>
    <row r="619" spans="76:79">
      <c r="BX619" s="27" t="str">
        <f t="shared" si="12"/>
        <v/>
      </c>
      <c r="CA619" s="270"/>
    </row>
    <row r="620" spans="76:79">
      <c r="BX620" s="27" t="str">
        <f t="shared" si="12"/>
        <v/>
      </c>
      <c r="CA620" s="270"/>
    </row>
    <row r="621" spans="76:79">
      <c r="BX621" s="27" t="str">
        <f t="shared" si="12"/>
        <v/>
      </c>
      <c r="CA621" s="270"/>
    </row>
    <row r="622" spans="76:79">
      <c r="BX622" s="27" t="str">
        <f t="shared" si="12"/>
        <v/>
      </c>
      <c r="CA622" s="274"/>
    </row>
    <row r="623" spans="76:79">
      <c r="BX623" s="27" t="str">
        <f t="shared" si="12"/>
        <v/>
      </c>
      <c r="CA623" s="274"/>
    </row>
    <row r="624" spans="76:79">
      <c r="BX624" s="27" t="str">
        <f t="shared" si="12"/>
        <v/>
      </c>
      <c r="CA624" s="274"/>
    </row>
    <row r="625" spans="76:79">
      <c r="BX625" s="27" t="str">
        <f t="shared" si="12"/>
        <v/>
      </c>
      <c r="CA625" s="274"/>
    </row>
    <row r="626" spans="76:79">
      <c r="BX626" s="27" t="str">
        <f t="shared" si="12"/>
        <v/>
      </c>
      <c r="CA626" s="270"/>
    </row>
    <row r="627" spans="76:79">
      <c r="BX627" s="27" t="str">
        <f t="shared" si="12"/>
        <v/>
      </c>
      <c r="CA627" s="274"/>
    </row>
    <row r="628" spans="76:79">
      <c r="BX628" s="27" t="str">
        <f t="shared" si="12"/>
        <v/>
      </c>
      <c r="CA628" s="270"/>
    </row>
    <row r="629" spans="76:79">
      <c r="BX629" s="27" t="str">
        <f t="shared" si="12"/>
        <v/>
      </c>
      <c r="CA629" s="268"/>
    </row>
    <row r="630" spans="76:79">
      <c r="BX630" s="27" t="str">
        <f t="shared" si="12"/>
        <v/>
      </c>
      <c r="CA630" s="262"/>
    </row>
    <row r="631" spans="76:79">
      <c r="BX631" s="27" t="str">
        <f t="shared" si="12"/>
        <v/>
      </c>
      <c r="CA631" s="263"/>
    </row>
    <row r="632" spans="76:79">
      <c r="BX632" s="27" t="str">
        <f t="shared" si="12"/>
        <v/>
      </c>
      <c r="CA632" s="263"/>
    </row>
    <row r="633" spans="76:79">
      <c r="BX633" s="27" t="str">
        <f t="shared" si="12"/>
        <v/>
      </c>
      <c r="CA633" s="262"/>
    </row>
    <row r="634" spans="76:79">
      <c r="BX634" s="27" t="str">
        <f t="shared" si="12"/>
        <v/>
      </c>
      <c r="CA634" s="262"/>
    </row>
    <row r="635" spans="76:79">
      <c r="BX635" s="27" t="str">
        <f t="shared" si="12"/>
        <v/>
      </c>
      <c r="CA635" s="262"/>
    </row>
    <row r="636" spans="76:79">
      <c r="BX636" s="27" t="str">
        <f t="shared" si="12"/>
        <v/>
      </c>
      <c r="CA636" s="270"/>
    </row>
    <row r="637" spans="76:79">
      <c r="BX637" s="27" t="str">
        <f t="shared" si="12"/>
        <v/>
      </c>
      <c r="CA637" s="270"/>
    </row>
    <row r="638" spans="76:79">
      <c r="BX638" s="27" t="str">
        <f t="shared" si="12"/>
        <v/>
      </c>
      <c r="CA638" s="274"/>
    </row>
    <row r="639" spans="76:79">
      <c r="BX639" s="27" t="str">
        <f t="shared" si="12"/>
        <v/>
      </c>
      <c r="CA639" s="270"/>
    </row>
    <row r="640" spans="76:79">
      <c r="BX640" s="27" t="str">
        <f t="shared" si="12"/>
        <v/>
      </c>
      <c r="CA640" s="268"/>
    </row>
    <row r="641" spans="76:79">
      <c r="BX641" s="27" t="str">
        <f t="shared" si="12"/>
        <v/>
      </c>
      <c r="CA641" s="263"/>
    </row>
    <row r="642" spans="76:79">
      <c r="BX642" s="27" t="str">
        <f t="shared" si="12"/>
        <v/>
      </c>
      <c r="CA642" s="263"/>
    </row>
    <row r="643" spans="76:79">
      <c r="BX643" s="27" t="str">
        <f t="shared" si="12"/>
        <v/>
      </c>
      <c r="CA643" s="263"/>
    </row>
    <row r="644" spans="76:79">
      <c r="BX644" s="27" t="str">
        <f t="shared" si="12"/>
        <v/>
      </c>
      <c r="CA644" s="260"/>
    </row>
    <row r="645" spans="76:79">
      <c r="BX645" s="27" t="str">
        <f t="shared" si="12"/>
        <v/>
      </c>
      <c r="CA645" s="261"/>
    </row>
    <row r="646" spans="76:79">
      <c r="BX646" s="27" t="str">
        <f t="shared" si="12"/>
        <v/>
      </c>
      <c r="CA646" s="260"/>
    </row>
    <row r="647" spans="76:79">
      <c r="BX647" s="27" t="str">
        <f t="shared" si="12"/>
        <v/>
      </c>
      <c r="CA647" s="265"/>
    </row>
    <row r="648" spans="76:79">
      <c r="BX648" s="27" t="str">
        <f t="shared" ref="BX648:BX711" si="13">IF(CA648=0,"",ROW())</f>
        <v/>
      </c>
      <c r="CA648" s="265"/>
    </row>
    <row r="649" spans="76:79">
      <c r="BX649" s="27" t="str">
        <f t="shared" si="13"/>
        <v/>
      </c>
      <c r="CA649" s="265"/>
    </row>
    <row r="650" spans="76:79">
      <c r="BX650" s="27" t="str">
        <f t="shared" si="13"/>
        <v/>
      </c>
      <c r="CA650" s="270"/>
    </row>
    <row r="651" spans="76:79">
      <c r="BX651" s="27" t="str">
        <f t="shared" si="13"/>
        <v/>
      </c>
      <c r="CA651" s="265"/>
    </row>
    <row r="652" spans="76:79">
      <c r="BX652" s="27" t="str">
        <f t="shared" si="13"/>
        <v/>
      </c>
      <c r="CA652" s="260"/>
    </row>
    <row r="653" spans="76:79">
      <c r="BX653" s="27" t="str">
        <f t="shared" si="13"/>
        <v/>
      </c>
      <c r="CA653" s="267"/>
    </row>
    <row r="654" spans="76:79">
      <c r="BX654" s="27" t="str">
        <f t="shared" si="13"/>
        <v/>
      </c>
      <c r="CA654" s="260"/>
    </row>
    <row r="655" spans="76:79">
      <c r="BX655" s="27" t="str">
        <f t="shared" si="13"/>
        <v/>
      </c>
      <c r="CA655" s="260"/>
    </row>
    <row r="656" spans="76:79">
      <c r="BX656" s="27" t="str">
        <f t="shared" si="13"/>
        <v/>
      </c>
      <c r="CA656" s="260"/>
    </row>
    <row r="657" spans="76:79">
      <c r="BX657" s="27" t="str">
        <f t="shared" si="13"/>
        <v/>
      </c>
      <c r="CA657" s="134"/>
    </row>
    <row r="658" spans="76:79">
      <c r="BX658" s="27" t="str">
        <f t="shared" si="13"/>
        <v/>
      </c>
      <c r="CA658" s="134"/>
    </row>
    <row r="659" spans="76:79">
      <c r="BX659" s="27" t="str">
        <f t="shared" si="13"/>
        <v/>
      </c>
      <c r="CA659" s="134"/>
    </row>
    <row r="660" spans="76:79">
      <c r="BX660" s="27" t="str">
        <f t="shared" si="13"/>
        <v/>
      </c>
      <c r="CA660" s="134"/>
    </row>
    <row r="661" spans="76:79">
      <c r="BX661" s="27" t="str">
        <f t="shared" si="13"/>
        <v/>
      </c>
      <c r="CA661" s="134"/>
    </row>
    <row r="662" spans="76:79">
      <c r="BX662" s="27" t="str">
        <f t="shared" si="13"/>
        <v/>
      </c>
      <c r="CA662" s="134"/>
    </row>
    <row r="663" spans="76:79">
      <c r="BX663" s="27" t="str">
        <f t="shared" si="13"/>
        <v/>
      </c>
      <c r="CA663" s="134"/>
    </row>
    <row r="664" spans="76:79">
      <c r="BX664" s="27" t="str">
        <f t="shared" si="13"/>
        <v/>
      </c>
      <c r="CA664" s="134"/>
    </row>
    <row r="665" spans="76:79">
      <c r="BX665" s="27" t="str">
        <f t="shared" si="13"/>
        <v/>
      </c>
      <c r="CA665" s="134"/>
    </row>
    <row r="666" spans="76:79">
      <c r="BX666" s="27" t="str">
        <f t="shared" si="13"/>
        <v/>
      </c>
      <c r="CA666" s="134"/>
    </row>
    <row r="667" spans="76:79">
      <c r="BX667" s="27" t="str">
        <f t="shared" si="13"/>
        <v/>
      </c>
      <c r="CA667" s="134"/>
    </row>
    <row r="668" spans="76:79">
      <c r="BX668" s="27" t="str">
        <f t="shared" si="13"/>
        <v/>
      </c>
      <c r="CA668" s="134"/>
    </row>
    <row r="669" spans="76:79">
      <c r="BX669" s="27" t="str">
        <f t="shared" si="13"/>
        <v/>
      </c>
      <c r="CA669" s="134"/>
    </row>
    <row r="670" spans="76:79">
      <c r="BX670" s="27" t="str">
        <f t="shared" si="13"/>
        <v/>
      </c>
      <c r="CA670" s="275"/>
    </row>
    <row r="671" spans="76:79">
      <c r="BX671" s="27" t="str">
        <f t="shared" si="13"/>
        <v/>
      </c>
      <c r="CA671" s="275"/>
    </row>
    <row r="672" spans="76:79">
      <c r="BX672" s="27" t="str">
        <f t="shared" si="13"/>
        <v/>
      </c>
      <c r="CA672" s="275"/>
    </row>
    <row r="673" spans="76:79">
      <c r="BX673" s="27" t="str">
        <f t="shared" si="13"/>
        <v/>
      </c>
      <c r="CA673" s="275"/>
    </row>
    <row r="674" spans="76:79">
      <c r="BX674" s="27" t="str">
        <f t="shared" si="13"/>
        <v/>
      </c>
      <c r="CA674" s="275"/>
    </row>
    <row r="675" spans="76:79">
      <c r="BX675" s="27" t="str">
        <f t="shared" si="13"/>
        <v/>
      </c>
      <c r="CA675" s="275"/>
    </row>
    <row r="676" spans="76:79">
      <c r="BX676" s="27" t="str">
        <f t="shared" si="13"/>
        <v/>
      </c>
      <c r="CA676" s="275"/>
    </row>
    <row r="677" spans="76:79">
      <c r="BX677" s="27" t="str">
        <f t="shared" si="13"/>
        <v/>
      </c>
      <c r="CA677" s="275"/>
    </row>
    <row r="678" spans="76:79">
      <c r="BX678" s="27" t="str">
        <f t="shared" si="13"/>
        <v/>
      </c>
      <c r="CA678" s="275"/>
    </row>
    <row r="679" spans="76:79">
      <c r="BX679" s="27" t="str">
        <f t="shared" si="13"/>
        <v/>
      </c>
      <c r="CA679" s="275"/>
    </row>
    <row r="680" spans="76:79">
      <c r="BX680" s="27" t="str">
        <f t="shared" si="13"/>
        <v/>
      </c>
      <c r="CA680" s="275"/>
    </row>
    <row r="681" spans="76:79">
      <c r="BX681" s="27" t="str">
        <f t="shared" si="13"/>
        <v/>
      </c>
      <c r="CA681" s="275"/>
    </row>
    <row r="682" spans="76:79">
      <c r="BX682" s="27" t="str">
        <f t="shared" si="13"/>
        <v/>
      </c>
      <c r="CA682" s="275"/>
    </row>
    <row r="683" spans="76:79">
      <c r="BX683" s="27" t="str">
        <f t="shared" si="13"/>
        <v/>
      </c>
      <c r="CA683" s="275"/>
    </row>
    <row r="684" spans="76:79">
      <c r="BX684" s="27" t="str">
        <f t="shared" si="13"/>
        <v/>
      </c>
      <c r="CA684" s="275"/>
    </row>
    <row r="685" spans="76:79">
      <c r="BX685" s="27" t="str">
        <f t="shared" si="13"/>
        <v/>
      </c>
      <c r="CA685" s="275"/>
    </row>
    <row r="686" spans="76:79">
      <c r="BX686" s="27" t="str">
        <f t="shared" si="13"/>
        <v/>
      </c>
      <c r="CA686" s="275"/>
    </row>
    <row r="687" spans="76:79">
      <c r="BX687" s="27" t="str">
        <f t="shared" si="13"/>
        <v/>
      </c>
      <c r="CA687" s="275"/>
    </row>
    <row r="688" spans="76:79">
      <c r="BX688" s="27" t="str">
        <f t="shared" si="13"/>
        <v/>
      </c>
      <c r="CA688" s="275"/>
    </row>
    <row r="689" spans="76:79">
      <c r="BX689" s="27" t="str">
        <f t="shared" si="13"/>
        <v/>
      </c>
      <c r="CA689" s="275"/>
    </row>
    <row r="690" spans="76:79">
      <c r="BX690" s="27" t="str">
        <f t="shared" si="13"/>
        <v/>
      </c>
      <c r="CA690" s="275"/>
    </row>
    <row r="691" spans="76:79">
      <c r="BX691" s="27" t="str">
        <f t="shared" si="13"/>
        <v/>
      </c>
      <c r="CA691" s="275"/>
    </row>
    <row r="692" spans="76:79">
      <c r="BX692" s="27" t="str">
        <f t="shared" si="13"/>
        <v/>
      </c>
      <c r="CA692" s="275"/>
    </row>
    <row r="693" spans="76:79">
      <c r="BX693" s="27" t="str">
        <f t="shared" si="13"/>
        <v/>
      </c>
      <c r="CA693" s="275"/>
    </row>
    <row r="694" spans="76:79">
      <c r="BX694" s="27" t="str">
        <f t="shared" si="13"/>
        <v/>
      </c>
      <c r="CA694" s="275"/>
    </row>
    <row r="695" spans="76:79">
      <c r="BX695" s="27" t="str">
        <f t="shared" si="13"/>
        <v/>
      </c>
      <c r="CA695" s="275"/>
    </row>
    <row r="696" spans="76:79">
      <c r="BX696" s="27" t="str">
        <f t="shared" si="13"/>
        <v/>
      </c>
      <c r="CA696" s="275"/>
    </row>
    <row r="697" spans="76:79">
      <c r="BX697" s="27" t="str">
        <f t="shared" si="13"/>
        <v/>
      </c>
      <c r="CA697" s="275"/>
    </row>
    <row r="698" spans="76:79">
      <c r="BX698" s="27" t="str">
        <f t="shared" si="13"/>
        <v/>
      </c>
      <c r="CA698" s="275"/>
    </row>
    <row r="699" spans="76:79">
      <c r="BX699" s="27" t="str">
        <f t="shared" si="13"/>
        <v/>
      </c>
      <c r="CA699" s="275"/>
    </row>
    <row r="700" spans="76:79">
      <c r="BX700" s="27" t="str">
        <f t="shared" si="13"/>
        <v/>
      </c>
      <c r="CA700" s="275"/>
    </row>
    <row r="701" spans="76:79">
      <c r="BX701" s="27" t="str">
        <f t="shared" si="13"/>
        <v/>
      </c>
      <c r="CA701" s="275"/>
    </row>
    <row r="702" spans="76:79">
      <c r="BX702" s="27" t="str">
        <f t="shared" si="13"/>
        <v/>
      </c>
      <c r="CA702" s="275"/>
    </row>
    <row r="703" spans="76:79">
      <c r="BX703" s="27" t="str">
        <f t="shared" si="13"/>
        <v/>
      </c>
      <c r="CA703" s="275"/>
    </row>
    <row r="704" spans="76:79">
      <c r="BX704" s="27" t="str">
        <f t="shared" si="13"/>
        <v/>
      </c>
      <c r="CA704" s="275"/>
    </row>
    <row r="705" spans="76:79">
      <c r="BX705" s="27" t="str">
        <f t="shared" si="13"/>
        <v/>
      </c>
      <c r="CA705" s="275"/>
    </row>
    <row r="706" spans="76:79">
      <c r="BX706" s="27" t="str">
        <f t="shared" si="13"/>
        <v/>
      </c>
      <c r="CA706" s="275"/>
    </row>
    <row r="707" spans="76:79">
      <c r="BX707" s="27" t="str">
        <f t="shared" si="13"/>
        <v/>
      </c>
      <c r="CA707" s="275"/>
    </row>
    <row r="708" spans="76:79">
      <c r="BX708" s="27" t="str">
        <f t="shared" si="13"/>
        <v/>
      </c>
      <c r="CA708" s="275"/>
    </row>
    <row r="709" spans="76:79">
      <c r="BX709" s="27" t="str">
        <f t="shared" si="13"/>
        <v/>
      </c>
      <c r="CA709" s="275"/>
    </row>
    <row r="710" spans="76:79">
      <c r="BX710" s="27" t="str">
        <f t="shared" si="13"/>
        <v/>
      </c>
      <c r="CA710" s="275"/>
    </row>
    <row r="711" spans="76:79">
      <c r="BX711" s="27" t="str">
        <f t="shared" si="13"/>
        <v/>
      </c>
      <c r="CA711" s="275"/>
    </row>
    <row r="712" spans="76:79">
      <c r="BX712" s="27" t="str">
        <f t="shared" ref="BX712:BX775" si="14">IF(CA712=0,"",ROW())</f>
        <v/>
      </c>
      <c r="CA712" s="275"/>
    </row>
    <row r="713" spans="76:79">
      <c r="BX713" s="27" t="str">
        <f t="shared" si="14"/>
        <v/>
      </c>
      <c r="CA713" s="275"/>
    </row>
    <row r="714" spans="76:79">
      <c r="BX714" s="27" t="str">
        <f t="shared" si="14"/>
        <v/>
      </c>
      <c r="CA714" s="275"/>
    </row>
    <row r="715" spans="76:79">
      <c r="BX715" s="27" t="str">
        <f t="shared" si="14"/>
        <v/>
      </c>
      <c r="CA715" s="275"/>
    </row>
    <row r="716" spans="76:79">
      <c r="BX716" s="27" t="str">
        <f t="shared" si="14"/>
        <v/>
      </c>
      <c r="CA716" s="275"/>
    </row>
    <row r="717" spans="76:79">
      <c r="BX717" s="27" t="str">
        <f t="shared" si="14"/>
        <v/>
      </c>
      <c r="CA717" s="275"/>
    </row>
    <row r="718" spans="76:79">
      <c r="BX718" s="27" t="str">
        <f t="shared" si="14"/>
        <v/>
      </c>
      <c r="CA718" s="275"/>
    </row>
    <row r="719" spans="76:79">
      <c r="BX719" s="27" t="str">
        <f t="shared" si="14"/>
        <v/>
      </c>
      <c r="CA719" s="275"/>
    </row>
    <row r="720" spans="76:79">
      <c r="BX720" s="27" t="str">
        <f t="shared" si="14"/>
        <v/>
      </c>
      <c r="CA720" s="275"/>
    </row>
    <row r="721" spans="76:79">
      <c r="BX721" s="27" t="str">
        <f t="shared" si="14"/>
        <v/>
      </c>
      <c r="CA721" s="275"/>
    </row>
    <row r="722" spans="76:79">
      <c r="BX722" s="27" t="str">
        <f t="shared" si="14"/>
        <v/>
      </c>
      <c r="CA722" s="275"/>
    </row>
    <row r="723" spans="76:79">
      <c r="BX723" s="27" t="str">
        <f t="shared" si="14"/>
        <v/>
      </c>
      <c r="CA723" s="275"/>
    </row>
    <row r="724" spans="76:79">
      <c r="BX724" s="27" t="str">
        <f t="shared" si="14"/>
        <v/>
      </c>
      <c r="CA724" s="275"/>
    </row>
    <row r="725" spans="76:79">
      <c r="BX725" s="27" t="str">
        <f t="shared" si="14"/>
        <v/>
      </c>
      <c r="CA725" s="275"/>
    </row>
    <row r="726" spans="76:79">
      <c r="BX726" s="27" t="str">
        <f t="shared" si="14"/>
        <v/>
      </c>
      <c r="CA726" s="275"/>
    </row>
    <row r="727" spans="76:79">
      <c r="BX727" s="27" t="str">
        <f t="shared" si="14"/>
        <v/>
      </c>
      <c r="CA727" s="275"/>
    </row>
    <row r="728" spans="76:79">
      <c r="BX728" s="27" t="str">
        <f t="shared" si="14"/>
        <v/>
      </c>
      <c r="CA728" s="275"/>
    </row>
    <row r="729" spans="76:79">
      <c r="BX729" s="27" t="str">
        <f t="shared" si="14"/>
        <v/>
      </c>
      <c r="CA729" s="275"/>
    </row>
    <row r="730" spans="76:79">
      <c r="BX730" s="27" t="str">
        <f t="shared" si="14"/>
        <v/>
      </c>
      <c r="CA730" s="275"/>
    </row>
    <row r="731" spans="76:79">
      <c r="BX731" s="27" t="str">
        <f t="shared" si="14"/>
        <v/>
      </c>
      <c r="CA731" s="275"/>
    </row>
    <row r="732" spans="76:79">
      <c r="BX732" s="27" t="str">
        <f t="shared" si="14"/>
        <v/>
      </c>
      <c r="CA732" s="275"/>
    </row>
    <row r="733" spans="76:79">
      <c r="BX733" s="27" t="str">
        <f t="shared" si="14"/>
        <v/>
      </c>
      <c r="CA733" s="275"/>
    </row>
    <row r="734" spans="76:79">
      <c r="BX734" s="27" t="str">
        <f t="shared" si="14"/>
        <v/>
      </c>
      <c r="CA734" s="275"/>
    </row>
    <row r="735" spans="76:79">
      <c r="BX735" s="27" t="str">
        <f t="shared" si="14"/>
        <v/>
      </c>
      <c r="CA735" s="275"/>
    </row>
    <row r="736" spans="76:79">
      <c r="BX736" s="27" t="str">
        <f t="shared" si="14"/>
        <v/>
      </c>
      <c r="CA736" s="275"/>
    </row>
    <row r="737" spans="76:79">
      <c r="BX737" s="27" t="str">
        <f t="shared" si="14"/>
        <v/>
      </c>
      <c r="CA737" s="275"/>
    </row>
    <row r="738" spans="76:79">
      <c r="BX738" s="27" t="str">
        <f t="shared" si="14"/>
        <v/>
      </c>
      <c r="CA738" s="275"/>
    </row>
    <row r="739" spans="76:79">
      <c r="BX739" s="27" t="str">
        <f t="shared" si="14"/>
        <v/>
      </c>
      <c r="CA739" s="275"/>
    </row>
    <row r="740" spans="76:79">
      <c r="BX740" s="27" t="str">
        <f t="shared" si="14"/>
        <v/>
      </c>
      <c r="CA740" s="275"/>
    </row>
    <row r="741" spans="76:79">
      <c r="BX741" s="27" t="str">
        <f t="shared" si="14"/>
        <v/>
      </c>
      <c r="CA741" s="275"/>
    </row>
    <row r="742" spans="76:79">
      <c r="BX742" s="27" t="str">
        <f t="shared" si="14"/>
        <v/>
      </c>
      <c r="CA742" s="275"/>
    </row>
    <row r="743" spans="76:79">
      <c r="BX743" s="27" t="str">
        <f t="shared" si="14"/>
        <v/>
      </c>
      <c r="CA743" s="275"/>
    </row>
    <row r="744" spans="76:79">
      <c r="BX744" s="27" t="str">
        <f t="shared" si="14"/>
        <v/>
      </c>
      <c r="CA744" s="275"/>
    </row>
    <row r="745" spans="76:79">
      <c r="BX745" s="27" t="str">
        <f t="shared" si="14"/>
        <v/>
      </c>
      <c r="CA745" s="275"/>
    </row>
    <row r="746" spans="76:79">
      <c r="BX746" s="27" t="str">
        <f t="shared" si="14"/>
        <v/>
      </c>
      <c r="CA746" s="275"/>
    </row>
    <row r="747" spans="76:79">
      <c r="BX747" s="27" t="str">
        <f t="shared" si="14"/>
        <v/>
      </c>
      <c r="CA747" s="275"/>
    </row>
    <row r="748" spans="76:79">
      <c r="BX748" s="27" t="str">
        <f t="shared" si="14"/>
        <v/>
      </c>
      <c r="CA748" s="275"/>
    </row>
    <row r="749" spans="76:79">
      <c r="BX749" s="27" t="str">
        <f t="shared" si="14"/>
        <v/>
      </c>
      <c r="CA749" s="275"/>
    </row>
    <row r="750" spans="76:79">
      <c r="BX750" s="27" t="str">
        <f t="shared" si="14"/>
        <v/>
      </c>
      <c r="CA750" s="275"/>
    </row>
    <row r="751" spans="76:79">
      <c r="BX751" s="27" t="str">
        <f t="shared" si="14"/>
        <v/>
      </c>
      <c r="CA751" s="275"/>
    </row>
    <row r="752" spans="76:79">
      <c r="BX752" s="27" t="str">
        <f t="shared" si="14"/>
        <v/>
      </c>
      <c r="CA752" s="275"/>
    </row>
    <row r="753" spans="76:79">
      <c r="BX753" s="27" t="str">
        <f t="shared" si="14"/>
        <v/>
      </c>
      <c r="CA753" s="275"/>
    </row>
    <row r="754" spans="76:79">
      <c r="BX754" s="27" t="str">
        <f t="shared" si="14"/>
        <v/>
      </c>
      <c r="CA754" s="275"/>
    </row>
    <row r="755" spans="76:79">
      <c r="BX755" s="27" t="str">
        <f t="shared" si="14"/>
        <v/>
      </c>
      <c r="CA755" s="275"/>
    </row>
    <row r="756" spans="76:79">
      <c r="BX756" s="27" t="str">
        <f t="shared" si="14"/>
        <v/>
      </c>
      <c r="CA756" s="275"/>
    </row>
    <row r="757" spans="76:79">
      <c r="BX757" s="27" t="str">
        <f t="shared" si="14"/>
        <v/>
      </c>
      <c r="CA757" s="275"/>
    </row>
    <row r="758" spans="76:79">
      <c r="BX758" s="27" t="str">
        <f t="shared" si="14"/>
        <v/>
      </c>
      <c r="CA758" s="275"/>
    </row>
    <row r="759" spans="76:79">
      <c r="BX759" s="27" t="str">
        <f t="shared" si="14"/>
        <v/>
      </c>
      <c r="CA759" s="275"/>
    </row>
    <row r="760" spans="76:79">
      <c r="BX760" s="27" t="str">
        <f t="shared" si="14"/>
        <v/>
      </c>
      <c r="CA760" s="275"/>
    </row>
    <row r="761" spans="76:79">
      <c r="BX761" s="27" t="str">
        <f t="shared" si="14"/>
        <v/>
      </c>
      <c r="CA761" s="275"/>
    </row>
    <row r="762" spans="76:79">
      <c r="BX762" s="27" t="str">
        <f t="shared" si="14"/>
        <v/>
      </c>
      <c r="CA762" s="275"/>
    </row>
    <row r="763" spans="76:79">
      <c r="BX763" s="27" t="str">
        <f t="shared" si="14"/>
        <v/>
      </c>
      <c r="CA763" s="275"/>
    </row>
    <row r="764" spans="76:79">
      <c r="BX764" s="27" t="str">
        <f t="shared" si="14"/>
        <v/>
      </c>
      <c r="CA764" s="275"/>
    </row>
    <row r="765" spans="76:79">
      <c r="BX765" s="27" t="str">
        <f t="shared" si="14"/>
        <v/>
      </c>
      <c r="CA765" s="275"/>
    </row>
    <row r="766" spans="76:79">
      <c r="BX766" s="27" t="str">
        <f t="shared" si="14"/>
        <v/>
      </c>
      <c r="CA766" s="275"/>
    </row>
    <row r="767" spans="76:79">
      <c r="BX767" s="27" t="str">
        <f t="shared" si="14"/>
        <v/>
      </c>
      <c r="CA767" s="275"/>
    </row>
    <row r="768" spans="76:79">
      <c r="BX768" s="27" t="str">
        <f t="shared" si="14"/>
        <v/>
      </c>
      <c r="CA768" s="275"/>
    </row>
    <row r="769" spans="76:79">
      <c r="BX769" s="27" t="str">
        <f t="shared" si="14"/>
        <v/>
      </c>
      <c r="CA769" s="275"/>
    </row>
    <row r="770" spans="76:79">
      <c r="BX770" s="27" t="str">
        <f t="shared" si="14"/>
        <v/>
      </c>
      <c r="CA770" s="275"/>
    </row>
    <row r="771" spans="76:79">
      <c r="BX771" s="27" t="str">
        <f t="shared" si="14"/>
        <v/>
      </c>
      <c r="CA771" s="275"/>
    </row>
    <row r="772" spans="76:79">
      <c r="BX772" s="27" t="str">
        <f t="shared" si="14"/>
        <v/>
      </c>
      <c r="CA772" s="275"/>
    </row>
    <row r="773" spans="76:79">
      <c r="BX773" s="27" t="str">
        <f t="shared" si="14"/>
        <v/>
      </c>
      <c r="CA773" s="275"/>
    </row>
    <row r="774" spans="76:79">
      <c r="BX774" s="27" t="str">
        <f t="shared" si="14"/>
        <v/>
      </c>
      <c r="CA774" s="275"/>
    </row>
    <row r="775" spans="76:79">
      <c r="BX775" s="27" t="str">
        <f t="shared" si="14"/>
        <v/>
      </c>
      <c r="CA775" s="275"/>
    </row>
    <row r="776" spans="76:79">
      <c r="BX776" s="27" t="str">
        <f t="shared" ref="BX776:BX839" si="15">IF(CA776=0,"",ROW())</f>
        <v/>
      </c>
      <c r="CA776" s="275"/>
    </row>
    <row r="777" spans="76:79">
      <c r="BX777" s="27" t="str">
        <f t="shared" si="15"/>
        <v/>
      </c>
      <c r="CA777" s="275"/>
    </row>
    <row r="778" spans="76:79">
      <c r="BX778" s="27" t="str">
        <f t="shared" si="15"/>
        <v/>
      </c>
      <c r="CA778" s="275"/>
    </row>
    <row r="779" spans="76:79">
      <c r="BX779" s="27" t="str">
        <f t="shared" si="15"/>
        <v/>
      </c>
      <c r="CA779" s="275"/>
    </row>
    <row r="780" spans="76:79">
      <c r="BX780" s="27" t="str">
        <f t="shared" si="15"/>
        <v/>
      </c>
      <c r="CA780" s="275"/>
    </row>
    <row r="781" spans="76:79">
      <c r="BX781" s="27" t="str">
        <f t="shared" si="15"/>
        <v/>
      </c>
      <c r="CA781" s="275"/>
    </row>
    <row r="782" spans="76:79">
      <c r="BX782" s="27" t="str">
        <f t="shared" si="15"/>
        <v/>
      </c>
      <c r="CA782" s="275"/>
    </row>
    <row r="783" spans="76:79">
      <c r="BX783" s="27" t="str">
        <f t="shared" si="15"/>
        <v/>
      </c>
      <c r="CA783" s="275"/>
    </row>
    <row r="784" spans="76:79">
      <c r="BX784" s="27" t="str">
        <f t="shared" si="15"/>
        <v/>
      </c>
      <c r="CA784" s="275"/>
    </row>
    <row r="785" spans="76:79">
      <c r="BX785" s="27" t="str">
        <f t="shared" si="15"/>
        <v/>
      </c>
      <c r="CA785" s="275"/>
    </row>
    <row r="786" spans="76:79">
      <c r="BX786" s="27" t="str">
        <f t="shared" si="15"/>
        <v/>
      </c>
      <c r="CA786" s="275"/>
    </row>
    <row r="787" spans="76:79">
      <c r="BX787" s="27" t="str">
        <f t="shared" si="15"/>
        <v/>
      </c>
      <c r="CA787" s="275"/>
    </row>
    <row r="788" spans="76:79">
      <c r="BX788" s="27" t="str">
        <f t="shared" si="15"/>
        <v/>
      </c>
      <c r="CA788" s="275"/>
    </row>
    <row r="789" spans="76:79">
      <c r="BX789" s="27" t="str">
        <f t="shared" si="15"/>
        <v/>
      </c>
      <c r="CA789" s="275"/>
    </row>
    <row r="790" spans="76:79">
      <c r="BX790" s="27" t="str">
        <f t="shared" si="15"/>
        <v/>
      </c>
      <c r="CA790" s="275"/>
    </row>
    <row r="791" spans="76:79">
      <c r="BX791" s="27" t="str">
        <f t="shared" si="15"/>
        <v/>
      </c>
      <c r="CA791" s="275"/>
    </row>
    <row r="792" spans="76:79">
      <c r="BX792" s="27" t="str">
        <f t="shared" si="15"/>
        <v/>
      </c>
      <c r="CA792" s="275"/>
    </row>
    <row r="793" spans="76:79">
      <c r="BX793" s="27" t="str">
        <f t="shared" si="15"/>
        <v/>
      </c>
      <c r="CA793" s="275"/>
    </row>
    <row r="794" spans="76:79">
      <c r="BX794" s="27" t="str">
        <f t="shared" si="15"/>
        <v/>
      </c>
      <c r="CA794" s="275"/>
    </row>
    <row r="795" spans="76:79">
      <c r="BX795" s="27" t="str">
        <f t="shared" si="15"/>
        <v/>
      </c>
      <c r="CA795" s="275"/>
    </row>
    <row r="796" spans="76:79">
      <c r="BX796" s="27" t="str">
        <f t="shared" si="15"/>
        <v/>
      </c>
      <c r="CA796" s="275"/>
    </row>
    <row r="797" spans="76:79">
      <c r="BX797" s="27" t="str">
        <f t="shared" si="15"/>
        <v/>
      </c>
      <c r="CA797" s="275"/>
    </row>
    <row r="798" spans="76:79">
      <c r="BX798" s="27" t="str">
        <f t="shared" si="15"/>
        <v/>
      </c>
      <c r="CA798" s="275"/>
    </row>
    <row r="799" spans="76:79">
      <c r="BX799" s="27" t="str">
        <f t="shared" si="15"/>
        <v/>
      </c>
      <c r="CA799" s="275"/>
    </row>
    <row r="800" spans="76:79">
      <c r="BX800" s="27" t="str">
        <f t="shared" si="15"/>
        <v/>
      </c>
      <c r="CA800" s="275"/>
    </row>
    <row r="801" spans="76:79">
      <c r="BX801" s="27" t="str">
        <f t="shared" si="15"/>
        <v/>
      </c>
      <c r="CA801" s="275"/>
    </row>
    <row r="802" spans="76:79">
      <c r="BX802" s="27" t="str">
        <f t="shared" si="15"/>
        <v/>
      </c>
      <c r="CA802" s="275"/>
    </row>
    <row r="803" spans="76:79">
      <c r="BX803" s="27" t="str">
        <f t="shared" si="15"/>
        <v/>
      </c>
      <c r="CA803" s="275"/>
    </row>
    <row r="804" spans="76:79">
      <c r="BX804" s="27" t="str">
        <f t="shared" si="15"/>
        <v/>
      </c>
      <c r="CA804" s="275"/>
    </row>
    <row r="805" spans="76:79">
      <c r="BX805" s="27" t="str">
        <f t="shared" si="15"/>
        <v/>
      </c>
      <c r="CA805" s="275"/>
    </row>
    <row r="806" spans="76:79">
      <c r="BX806" s="27" t="str">
        <f t="shared" si="15"/>
        <v/>
      </c>
      <c r="CA806" s="275"/>
    </row>
    <row r="807" spans="76:79">
      <c r="BX807" s="27" t="str">
        <f t="shared" si="15"/>
        <v/>
      </c>
      <c r="CA807" s="275"/>
    </row>
    <row r="808" spans="76:79">
      <c r="BX808" s="27" t="str">
        <f t="shared" si="15"/>
        <v/>
      </c>
      <c r="CA808" s="275"/>
    </row>
    <row r="809" spans="76:79">
      <c r="BX809" s="27" t="str">
        <f t="shared" si="15"/>
        <v/>
      </c>
      <c r="CA809" s="275"/>
    </row>
    <row r="810" spans="76:79">
      <c r="BX810" s="27" t="str">
        <f t="shared" si="15"/>
        <v/>
      </c>
      <c r="CA810" s="275"/>
    </row>
    <row r="811" spans="76:79">
      <c r="BX811" s="27" t="str">
        <f t="shared" si="15"/>
        <v/>
      </c>
      <c r="CA811" s="275"/>
    </row>
    <row r="812" spans="76:79">
      <c r="BX812" s="27" t="str">
        <f t="shared" si="15"/>
        <v/>
      </c>
      <c r="CA812" s="275"/>
    </row>
    <row r="813" spans="76:79">
      <c r="BX813" s="27" t="str">
        <f t="shared" si="15"/>
        <v/>
      </c>
      <c r="CA813" s="275"/>
    </row>
    <row r="814" spans="76:79">
      <c r="BX814" s="27" t="str">
        <f t="shared" si="15"/>
        <v/>
      </c>
      <c r="CA814" s="275"/>
    </row>
    <row r="815" spans="76:79">
      <c r="BX815" s="27" t="str">
        <f t="shared" si="15"/>
        <v/>
      </c>
      <c r="CA815" s="275"/>
    </row>
    <row r="816" spans="76:79">
      <c r="BX816" s="27" t="str">
        <f t="shared" si="15"/>
        <v/>
      </c>
      <c r="CA816" s="275"/>
    </row>
    <row r="817" spans="76:79">
      <c r="BX817" s="27" t="str">
        <f t="shared" si="15"/>
        <v/>
      </c>
      <c r="CA817" s="275"/>
    </row>
    <row r="818" spans="76:79">
      <c r="BX818" s="27" t="str">
        <f t="shared" si="15"/>
        <v/>
      </c>
      <c r="CA818" s="275"/>
    </row>
    <row r="819" spans="76:79">
      <c r="BX819" s="27" t="str">
        <f t="shared" si="15"/>
        <v/>
      </c>
      <c r="CA819" s="275"/>
    </row>
    <row r="820" spans="76:79">
      <c r="BX820" s="27" t="str">
        <f t="shared" si="15"/>
        <v/>
      </c>
      <c r="CA820" s="275"/>
    </row>
    <row r="821" spans="76:79">
      <c r="BX821" s="27" t="str">
        <f t="shared" si="15"/>
        <v/>
      </c>
      <c r="CA821" s="275"/>
    </row>
    <row r="822" spans="76:79">
      <c r="BX822" s="27" t="str">
        <f t="shared" si="15"/>
        <v/>
      </c>
      <c r="CA822" s="275"/>
    </row>
    <row r="823" spans="76:79">
      <c r="BX823" s="27" t="str">
        <f t="shared" si="15"/>
        <v/>
      </c>
      <c r="CA823" s="275"/>
    </row>
    <row r="824" spans="76:79">
      <c r="BX824" s="27" t="str">
        <f t="shared" si="15"/>
        <v/>
      </c>
      <c r="CA824" s="275"/>
    </row>
    <row r="825" spans="76:79">
      <c r="BX825" s="27" t="str">
        <f t="shared" si="15"/>
        <v/>
      </c>
      <c r="CA825" s="275"/>
    </row>
    <row r="826" spans="76:79">
      <c r="BX826" s="27" t="str">
        <f t="shared" si="15"/>
        <v/>
      </c>
      <c r="CA826" s="275"/>
    </row>
    <row r="827" spans="76:79">
      <c r="BX827" s="27" t="str">
        <f t="shared" si="15"/>
        <v/>
      </c>
      <c r="CA827" s="275"/>
    </row>
    <row r="828" spans="76:79">
      <c r="BX828" s="27" t="str">
        <f t="shared" si="15"/>
        <v/>
      </c>
      <c r="CA828" s="275"/>
    </row>
    <row r="829" spans="76:79">
      <c r="BX829" s="27" t="str">
        <f t="shared" si="15"/>
        <v/>
      </c>
      <c r="CA829" s="275"/>
    </row>
    <row r="830" spans="76:79">
      <c r="BX830" s="27" t="str">
        <f t="shared" si="15"/>
        <v/>
      </c>
      <c r="CA830" s="275"/>
    </row>
    <row r="831" spans="76:79">
      <c r="BX831" s="27" t="str">
        <f t="shared" si="15"/>
        <v/>
      </c>
      <c r="CA831" s="275"/>
    </row>
    <row r="832" spans="76:79">
      <c r="BX832" s="27" t="str">
        <f t="shared" si="15"/>
        <v/>
      </c>
      <c r="CA832" s="275"/>
    </row>
    <row r="833" spans="76:79">
      <c r="BX833" s="27" t="str">
        <f t="shared" si="15"/>
        <v/>
      </c>
      <c r="CA833" s="275"/>
    </row>
    <row r="834" spans="76:79">
      <c r="BX834" s="27" t="str">
        <f t="shared" si="15"/>
        <v/>
      </c>
      <c r="CA834" s="275"/>
    </row>
    <row r="835" spans="76:79">
      <c r="BX835" s="27" t="str">
        <f t="shared" si="15"/>
        <v/>
      </c>
      <c r="CA835" s="275"/>
    </row>
    <row r="836" spans="76:79">
      <c r="BX836" s="27" t="str">
        <f t="shared" si="15"/>
        <v/>
      </c>
      <c r="CA836" s="275"/>
    </row>
    <row r="837" spans="76:79">
      <c r="BX837" s="27" t="str">
        <f t="shared" si="15"/>
        <v/>
      </c>
      <c r="CA837" s="275"/>
    </row>
    <row r="838" spans="76:79">
      <c r="BX838" s="27" t="str">
        <f t="shared" si="15"/>
        <v/>
      </c>
      <c r="CA838" s="275"/>
    </row>
    <row r="839" spans="76:79">
      <c r="BX839" s="27" t="str">
        <f t="shared" si="15"/>
        <v/>
      </c>
      <c r="CA839" s="275"/>
    </row>
    <row r="840" spans="76:79">
      <c r="BX840" s="27" t="str">
        <f t="shared" ref="BX840:BX903" si="16">IF(CA840=0,"",ROW())</f>
        <v/>
      </c>
      <c r="CA840" s="275"/>
    </row>
    <row r="841" spans="76:79">
      <c r="BX841" s="27" t="str">
        <f t="shared" si="16"/>
        <v/>
      </c>
      <c r="CA841" s="275"/>
    </row>
    <row r="842" spans="76:79">
      <c r="BX842" s="27" t="str">
        <f t="shared" si="16"/>
        <v/>
      </c>
      <c r="CA842" s="275"/>
    </row>
    <row r="843" spans="76:79">
      <c r="BX843" s="27" t="str">
        <f t="shared" si="16"/>
        <v/>
      </c>
      <c r="CA843" s="275"/>
    </row>
    <row r="844" spans="76:79">
      <c r="BX844" s="27" t="str">
        <f t="shared" si="16"/>
        <v/>
      </c>
      <c r="CA844" s="275"/>
    </row>
    <row r="845" spans="76:79">
      <c r="BX845" s="27" t="str">
        <f t="shared" si="16"/>
        <v/>
      </c>
      <c r="CA845" s="275"/>
    </row>
    <row r="846" spans="76:79">
      <c r="BX846" s="27" t="str">
        <f t="shared" si="16"/>
        <v/>
      </c>
      <c r="CA846" s="275"/>
    </row>
    <row r="847" spans="76:79">
      <c r="BX847" s="27" t="str">
        <f t="shared" si="16"/>
        <v/>
      </c>
      <c r="CA847" s="275"/>
    </row>
    <row r="848" spans="76:79">
      <c r="BX848" s="27" t="str">
        <f t="shared" si="16"/>
        <v/>
      </c>
      <c r="CA848" s="275"/>
    </row>
    <row r="849" spans="76:79">
      <c r="BX849" s="27" t="str">
        <f t="shared" si="16"/>
        <v/>
      </c>
      <c r="CA849" s="275"/>
    </row>
    <row r="850" spans="76:79">
      <c r="BX850" s="27" t="str">
        <f t="shared" si="16"/>
        <v/>
      </c>
      <c r="CA850" s="275"/>
    </row>
    <row r="851" spans="76:79">
      <c r="BX851" s="27" t="str">
        <f t="shared" si="16"/>
        <v/>
      </c>
      <c r="CA851" s="275"/>
    </row>
    <row r="852" spans="76:79">
      <c r="BX852" s="27" t="str">
        <f t="shared" si="16"/>
        <v/>
      </c>
      <c r="CA852" s="275"/>
    </row>
    <row r="853" spans="76:79">
      <c r="BX853" s="27" t="str">
        <f t="shared" si="16"/>
        <v/>
      </c>
      <c r="CA853" s="275"/>
    </row>
    <row r="854" spans="76:79">
      <c r="BX854" s="27" t="str">
        <f t="shared" si="16"/>
        <v/>
      </c>
      <c r="CA854" s="275"/>
    </row>
    <row r="855" spans="76:79">
      <c r="BX855" s="27" t="str">
        <f t="shared" si="16"/>
        <v/>
      </c>
      <c r="CA855" s="275"/>
    </row>
    <row r="856" spans="76:79">
      <c r="BX856" s="27" t="str">
        <f t="shared" si="16"/>
        <v/>
      </c>
      <c r="CA856" s="275"/>
    </row>
    <row r="857" spans="76:79">
      <c r="BX857" s="27" t="str">
        <f t="shared" si="16"/>
        <v/>
      </c>
      <c r="CA857" s="275"/>
    </row>
    <row r="858" spans="76:79">
      <c r="BX858" s="27" t="str">
        <f t="shared" si="16"/>
        <v/>
      </c>
      <c r="CA858" s="275"/>
    </row>
    <row r="859" spans="76:79">
      <c r="BX859" s="27" t="str">
        <f t="shared" si="16"/>
        <v/>
      </c>
      <c r="CA859" s="275"/>
    </row>
    <row r="860" spans="76:79">
      <c r="BX860" s="27" t="str">
        <f t="shared" si="16"/>
        <v/>
      </c>
      <c r="CA860" s="275"/>
    </row>
    <row r="861" spans="76:79">
      <c r="BX861" s="27" t="str">
        <f t="shared" si="16"/>
        <v/>
      </c>
      <c r="CA861" s="275"/>
    </row>
    <row r="862" spans="76:79">
      <c r="BX862" s="27" t="str">
        <f t="shared" si="16"/>
        <v/>
      </c>
      <c r="CA862" s="275"/>
    </row>
    <row r="863" spans="76:79">
      <c r="BX863" s="27" t="str">
        <f t="shared" si="16"/>
        <v/>
      </c>
      <c r="CA863" s="275"/>
    </row>
    <row r="864" spans="76:79">
      <c r="BX864" s="27" t="str">
        <f t="shared" si="16"/>
        <v/>
      </c>
      <c r="CA864" s="275"/>
    </row>
    <row r="865" spans="76:79">
      <c r="BX865" s="27" t="str">
        <f t="shared" si="16"/>
        <v/>
      </c>
      <c r="CA865" s="275"/>
    </row>
    <row r="866" spans="76:79">
      <c r="BX866" s="27" t="str">
        <f t="shared" si="16"/>
        <v/>
      </c>
      <c r="CA866" s="275"/>
    </row>
    <row r="867" spans="76:79">
      <c r="BX867" s="27" t="str">
        <f t="shared" si="16"/>
        <v/>
      </c>
      <c r="CA867" s="275"/>
    </row>
    <row r="868" spans="76:79">
      <c r="BX868" s="27" t="str">
        <f t="shared" si="16"/>
        <v/>
      </c>
      <c r="CA868" s="275"/>
    </row>
    <row r="869" spans="76:79">
      <c r="BX869" s="27" t="str">
        <f t="shared" si="16"/>
        <v/>
      </c>
      <c r="CA869" s="275"/>
    </row>
    <row r="870" spans="76:79">
      <c r="BX870" s="27" t="str">
        <f t="shared" si="16"/>
        <v/>
      </c>
      <c r="CA870" s="275"/>
    </row>
    <row r="871" spans="76:79">
      <c r="BX871" s="27" t="str">
        <f t="shared" si="16"/>
        <v/>
      </c>
      <c r="CA871" s="275"/>
    </row>
    <row r="872" spans="76:79">
      <c r="BX872" s="27" t="str">
        <f t="shared" si="16"/>
        <v/>
      </c>
      <c r="CA872" s="275"/>
    </row>
    <row r="873" spans="76:79">
      <c r="BX873" s="27" t="str">
        <f t="shared" si="16"/>
        <v/>
      </c>
      <c r="CA873" s="275"/>
    </row>
    <row r="874" spans="76:79">
      <c r="BX874" s="27" t="str">
        <f t="shared" si="16"/>
        <v/>
      </c>
      <c r="CA874" s="275"/>
    </row>
    <row r="875" spans="76:79">
      <c r="BX875" s="27" t="str">
        <f t="shared" si="16"/>
        <v/>
      </c>
      <c r="CA875" s="275"/>
    </row>
    <row r="876" spans="76:79">
      <c r="BX876" s="27" t="str">
        <f t="shared" si="16"/>
        <v/>
      </c>
      <c r="CA876" s="275"/>
    </row>
    <row r="877" spans="76:79">
      <c r="BX877" s="27" t="str">
        <f t="shared" si="16"/>
        <v/>
      </c>
      <c r="CA877" s="275"/>
    </row>
    <row r="878" spans="76:79">
      <c r="BX878" s="27" t="str">
        <f t="shared" si="16"/>
        <v/>
      </c>
      <c r="CA878" s="275"/>
    </row>
    <row r="879" spans="76:79">
      <c r="BX879" s="27" t="str">
        <f t="shared" si="16"/>
        <v/>
      </c>
      <c r="CA879" s="275"/>
    </row>
    <row r="880" spans="76:79">
      <c r="BX880" s="27" t="str">
        <f t="shared" si="16"/>
        <v/>
      </c>
      <c r="CA880" s="275"/>
    </row>
    <row r="881" spans="76:79">
      <c r="BX881" s="27" t="str">
        <f t="shared" si="16"/>
        <v/>
      </c>
      <c r="CA881" s="275"/>
    </row>
    <row r="882" spans="76:79">
      <c r="BX882" s="27" t="str">
        <f t="shared" si="16"/>
        <v/>
      </c>
      <c r="CA882" s="275"/>
    </row>
    <row r="883" spans="76:79">
      <c r="BX883" s="27" t="str">
        <f t="shared" si="16"/>
        <v/>
      </c>
      <c r="CA883" s="275"/>
    </row>
    <row r="884" spans="76:79">
      <c r="BX884" s="27" t="str">
        <f t="shared" si="16"/>
        <v/>
      </c>
      <c r="CA884" s="275"/>
    </row>
    <row r="885" spans="76:79">
      <c r="BX885" s="27" t="str">
        <f t="shared" si="16"/>
        <v/>
      </c>
      <c r="CA885" s="275"/>
    </row>
    <row r="886" spans="76:79">
      <c r="BX886" s="27" t="str">
        <f t="shared" si="16"/>
        <v/>
      </c>
      <c r="CA886" s="275"/>
    </row>
    <row r="887" spans="76:79">
      <c r="BX887" s="27" t="str">
        <f t="shared" si="16"/>
        <v/>
      </c>
      <c r="CA887" s="275"/>
    </row>
    <row r="888" spans="76:79">
      <c r="BX888" s="27" t="str">
        <f t="shared" si="16"/>
        <v/>
      </c>
      <c r="CA888" s="275"/>
    </row>
    <row r="889" spans="76:79">
      <c r="BX889" s="27" t="str">
        <f t="shared" si="16"/>
        <v/>
      </c>
      <c r="CA889" s="275"/>
    </row>
    <row r="890" spans="76:79">
      <c r="BX890" s="27" t="str">
        <f t="shared" si="16"/>
        <v/>
      </c>
      <c r="CA890" s="275"/>
    </row>
    <row r="891" spans="76:79">
      <c r="BX891" s="27" t="str">
        <f t="shared" si="16"/>
        <v/>
      </c>
      <c r="CA891" s="275"/>
    </row>
    <row r="892" spans="76:79">
      <c r="BX892" s="27" t="str">
        <f t="shared" si="16"/>
        <v/>
      </c>
      <c r="CA892" s="275"/>
    </row>
    <row r="893" spans="76:79">
      <c r="BX893" s="27" t="str">
        <f t="shared" si="16"/>
        <v/>
      </c>
      <c r="CA893" s="275"/>
    </row>
    <row r="894" spans="76:79">
      <c r="BX894" s="27" t="str">
        <f t="shared" si="16"/>
        <v/>
      </c>
      <c r="CA894" s="275"/>
    </row>
    <row r="895" spans="76:79">
      <c r="BX895" s="27" t="str">
        <f t="shared" si="16"/>
        <v/>
      </c>
      <c r="CA895" s="275"/>
    </row>
    <row r="896" spans="76:79">
      <c r="BX896" s="27" t="str">
        <f t="shared" si="16"/>
        <v/>
      </c>
      <c r="CA896" s="275"/>
    </row>
    <row r="897" spans="76:79">
      <c r="BX897" s="27" t="str">
        <f t="shared" si="16"/>
        <v/>
      </c>
      <c r="CA897" s="275"/>
    </row>
    <row r="898" spans="76:79">
      <c r="BX898" s="27" t="str">
        <f t="shared" si="16"/>
        <v/>
      </c>
      <c r="CA898" s="275"/>
    </row>
    <row r="899" spans="76:79">
      <c r="BX899" s="27" t="str">
        <f t="shared" si="16"/>
        <v/>
      </c>
      <c r="CA899" s="275"/>
    </row>
    <row r="900" spans="76:79">
      <c r="BX900" s="27" t="str">
        <f t="shared" si="16"/>
        <v/>
      </c>
      <c r="CA900" s="275"/>
    </row>
    <row r="901" spans="76:79">
      <c r="BX901" s="27" t="str">
        <f t="shared" si="16"/>
        <v/>
      </c>
      <c r="CA901" s="275"/>
    </row>
    <row r="902" spans="76:79">
      <c r="BX902" s="27" t="str">
        <f t="shared" si="16"/>
        <v/>
      </c>
      <c r="CA902" s="275"/>
    </row>
    <row r="903" spans="76:79">
      <c r="BX903" s="27" t="str">
        <f t="shared" si="16"/>
        <v/>
      </c>
      <c r="CA903" s="275"/>
    </row>
    <row r="904" spans="76:79">
      <c r="BX904" s="27" t="str">
        <f t="shared" ref="BX904:BX967" si="17">IF(CA904=0,"",ROW())</f>
        <v/>
      </c>
      <c r="CA904" s="275"/>
    </row>
    <row r="905" spans="76:79">
      <c r="BX905" s="27" t="str">
        <f t="shared" si="17"/>
        <v/>
      </c>
      <c r="CA905" s="275"/>
    </row>
    <row r="906" spans="76:79">
      <c r="BX906" s="27" t="str">
        <f t="shared" si="17"/>
        <v/>
      </c>
      <c r="CA906" s="275"/>
    </row>
    <row r="907" spans="76:79">
      <c r="BX907" s="27" t="str">
        <f t="shared" si="17"/>
        <v/>
      </c>
      <c r="CA907" s="275"/>
    </row>
    <row r="908" spans="76:79">
      <c r="BX908" s="27" t="str">
        <f t="shared" si="17"/>
        <v/>
      </c>
      <c r="CA908" s="275"/>
    </row>
    <row r="909" spans="76:79">
      <c r="BX909" s="27" t="str">
        <f t="shared" si="17"/>
        <v/>
      </c>
      <c r="CA909" s="275"/>
    </row>
    <row r="910" spans="76:79">
      <c r="BX910" s="27" t="str">
        <f t="shared" si="17"/>
        <v/>
      </c>
      <c r="CA910" s="275"/>
    </row>
    <row r="911" spans="76:79">
      <c r="BX911" s="27" t="str">
        <f t="shared" si="17"/>
        <v/>
      </c>
      <c r="CA911" s="275"/>
    </row>
    <row r="912" spans="76:79">
      <c r="BX912" s="27" t="str">
        <f t="shared" si="17"/>
        <v/>
      </c>
      <c r="CA912" s="275"/>
    </row>
    <row r="913" spans="76:79">
      <c r="BX913" s="27" t="str">
        <f t="shared" si="17"/>
        <v/>
      </c>
      <c r="CA913" s="275"/>
    </row>
    <row r="914" spans="76:79">
      <c r="BX914" s="27" t="str">
        <f t="shared" si="17"/>
        <v/>
      </c>
      <c r="CA914" s="275"/>
    </row>
    <row r="915" spans="76:79">
      <c r="BX915" s="27" t="str">
        <f t="shared" si="17"/>
        <v/>
      </c>
      <c r="CA915" s="275"/>
    </row>
    <row r="916" spans="76:79">
      <c r="BX916" s="27" t="str">
        <f t="shared" si="17"/>
        <v/>
      </c>
      <c r="CA916" s="275"/>
    </row>
    <row r="917" spans="76:79">
      <c r="BX917" s="27" t="str">
        <f t="shared" si="17"/>
        <v/>
      </c>
      <c r="CA917" s="275"/>
    </row>
    <row r="918" spans="76:79">
      <c r="BX918" s="27" t="str">
        <f t="shared" si="17"/>
        <v/>
      </c>
      <c r="CA918" s="275"/>
    </row>
    <row r="919" spans="76:79">
      <c r="BX919" s="27" t="str">
        <f t="shared" si="17"/>
        <v/>
      </c>
      <c r="CA919" s="275"/>
    </row>
    <row r="920" spans="76:79">
      <c r="BX920" s="27" t="str">
        <f t="shared" si="17"/>
        <v/>
      </c>
      <c r="CA920" s="275"/>
    </row>
    <row r="921" spans="76:79">
      <c r="BX921" s="27" t="str">
        <f t="shared" si="17"/>
        <v/>
      </c>
      <c r="CA921" s="275"/>
    </row>
    <row r="922" spans="76:79">
      <c r="BX922" s="27" t="str">
        <f t="shared" si="17"/>
        <v/>
      </c>
      <c r="CA922" s="275"/>
    </row>
    <row r="923" spans="76:79">
      <c r="BX923" s="27" t="str">
        <f t="shared" si="17"/>
        <v/>
      </c>
      <c r="CA923" s="275"/>
    </row>
    <row r="924" spans="76:79">
      <c r="BX924" s="27" t="str">
        <f t="shared" si="17"/>
        <v/>
      </c>
      <c r="CA924" s="275"/>
    </row>
    <row r="925" spans="76:79">
      <c r="BX925" s="27" t="str">
        <f t="shared" si="17"/>
        <v/>
      </c>
      <c r="CA925" s="275"/>
    </row>
    <row r="926" spans="76:79">
      <c r="BX926" s="27" t="str">
        <f t="shared" si="17"/>
        <v/>
      </c>
      <c r="CA926" s="275"/>
    </row>
    <row r="927" spans="76:79">
      <c r="BX927" s="27" t="str">
        <f t="shared" si="17"/>
        <v/>
      </c>
      <c r="CA927" s="275"/>
    </row>
    <row r="928" spans="76:79">
      <c r="BX928" s="27" t="str">
        <f t="shared" si="17"/>
        <v/>
      </c>
      <c r="CA928" s="275"/>
    </row>
    <row r="929" spans="76:79">
      <c r="BX929" s="27" t="str">
        <f t="shared" si="17"/>
        <v/>
      </c>
      <c r="CA929" s="275"/>
    </row>
    <row r="930" spans="76:79">
      <c r="BX930" s="27" t="str">
        <f t="shared" si="17"/>
        <v/>
      </c>
      <c r="CA930" s="275"/>
    </row>
    <row r="931" spans="76:79">
      <c r="BX931" s="27" t="str">
        <f t="shared" si="17"/>
        <v/>
      </c>
      <c r="CA931" s="275"/>
    </row>
    <row r="932" spans="76:79">
      <c r="BX932" s="27" t="str">
        <f t="shared" si="17"/>
        <v/>
      </c>
      <c r="CA932" s="275"/>
    </row>
    <row r="933" spans="76:79">
      <c r="BX933" s="27" t="str">
        <f t="shared" si="17"/>
        <v/>
      </c>
      <c r="CA933" s="275"/>
    </row>
    <row r="934" spans="76:79">
      <c r="BX934" s="27" t="str">
        <f t="shared" si="17"/>
        <v/>
      </c>
      <c r="CA934" s="275"/>
    </row>
    <row r="935" spans="76:79">
      <c r="BX935" s="27" t="str">
        <f t="shared" si="17"/>
        <v/>
      </c>
      <c r="CA935" s="275"/>
    </row>
    <row r="936" spans="76:79">
      <c r="BX936" s="27" t="str">
        <f t="shared" si="17"/>
        <v/>
      </c>
      <c r="CA936" s="275"/>
    </row>
    <row r="937" spans="76:79">
      <c r="BX937" s="27" t="str">
        <f t="shared" si="17"/>
        <v/>
      </c>
      <c r="CA937" s="275"/>
    </row>
    <row r="938" spans="76:79">
      <c r="BX938" s="27" t="str">
        <f t="shared" si="17"/>
        <v/>
      </c>
      <c r="CA938" s="275"/>
    </row>
    <row r="939" spans="76:79">
      <c r="BX939" s="27" t="str">
        <f t="shared" si="17"/>
        <v/>
      </c>
      <c r="CA939" s="275"/>
    </row>
    <row r="940" spans="76:79">
      <c r="BX940" s="27" t="str">
        <f t="shared" si="17"/>
        <v/>
      </c>
      <c r="CA940" s="275"/>
    </row>
    <row r="941" spans="76:79">
      <c r="BX941" s="27" t="str">
        <f t="shared" si="17"/>
        <v/>
      </c>
      <c r="CA941" s="275"/>
    </row>
    <row r="942" spans="76:79">
      <c r="BX942" s="27" t="str">
        <f t="shared" si="17"/>
        <v/>
      </c>
      <c r="CA942" s="275"/>
    </row>
    <row r="943" spans="76:79">
      <c r="BX943" s="27" t="str">
        <f t="shared" si="17"/>
        <v/>
      </c>
      <c r="CA943" s="275"/>
    </row>
    <row r="944" spans="76:79">
      <c r="BX944" s="27" t="str">
        <f t="shared" si="17"/>
        <v/>
      </c>
      <c r="CA944" s="275"/>
    </row>
    <row r="945" spans="76:79">
      <c r="BX945" s="27" t="str">
        <f t="shared" si="17"/>
        <v/>
      </c>
      <c r="CA945" s="275"/>
    </row>
    <row r="946" spans="76:79">
      <c r="BX946" s="27" t="str">
        <f t="shared" si="17"/>
        <v/>
      </c>
      <c r="CA946" s="275"/>
    </row>
    <row r="947" spans="76:79">
      <c r="BX947" s="27" t="str">
        <f t="shared" si="17"/>
        <v/>
      </c>
      <c r="CA947" s="275"/>
    </row>
    <row r="948" spans="76:79">
      <c r="BX948" s="27" t="str">
        <f t="shared" si="17"/>
        <v/>
      </c>
      <c r="CA948" s="275"/>
    </row>
    <row r="949" spans="76:79">
      <c r="BX949" s="27" t="str">
        <f t="shared" si="17"/>
        <v/>
      </c>
      <c r="CA949" s="275"/>
    </row>
    <row r="950" spans="76:79">
      <c r="BX950" s="27" t="str">
        <f t="shared" si="17"/>
        <v/>
      </c>
      <c r="CA950" s="275"/>
    </row>
    <row r="951" spans="76:79">
      <c r="BX951" s="27" t="str">
        <f t="shared" si="17"/>
        <v/>
      </c>
      <c r="CA951" s="275"/>
    </row>
    <row r="952" spans="76:79">
      <c r="BX952" s="27" t="str">
        <f t="shared" si="17"/>
        <v/>
      </c>
      <c r="CA952" s="275"/>
    </row>
    <row r="953" spans="76:79">
      <c r="BX953" s="27" t="str">
        <f t="shared" si="17"/>
        <v/>
      </c>
      <c r="CA953" s="275"/>
    </row>
    <row r="954" spans="76:79">
      <c r="BX954" s="27" t="str">
        <f t="shared" si="17"/>
        <v/>
      </c>
      <c r="CA954" s="275"/>
    </row>
    <row r="955" spans="76:79">
      <c r="BX955" s="27" t="str">
        <f t="shared" si="17"/>
        <v/>
      </c>
      <c r="CA955" s="275"/>
    </row>
    <row r="956" spans="76:79">
      <c r="BX956" s="27" t="str">
        <f t="shared" si="17"/>
        <v/>
      </c>
      <c r="CA956" s="275"/>
    </row>
    <row r="957" spans="76:79">
      <c r="BX957" s="27" t="str">
        <f t="shared" si="17"/>
        <v/>
      </c>
      <c r="CA957" s="275"/>
    </row>
    <row r="958" spans="76:79">
      <c r="BX958" s="27" t="str">
        <f t="shared" si="17"/>
        <v/>
      </c>
      <c r="CA958" s="275"/>
    </row>
    <row r="959" spans="76:79">
      <c r="BX959" s="27" t="str">
        <f t="shared" si="17"/>
        <v/>
      </c>
      <c r="CA959" s="275"/>
    </row>
    <row r="960" spans="76:79">
      <c r="BX960" s="27" t="str">
        <f t="shared" si="17"/>
        <v/>
      </c>
      <c r="CA960" s="275"/>
    </row>
    <row r="961" spans="76:79">
      <c r="BX961" s="27" t="str">
        <f t="shared" si="17"/>
        <v/>
      </c>
      <c r="CA961" s="275"/>
    </row>
    <row r="962" spans="76:79">
      <c r="BX962" s="27" t="str">
        <f t="shared" si="17"/>
        <v/>
      </c>
      <c r="CA962" s="275"/>
    </row>
    <row r="963" spans="76:79">
      <c r="BX963" s="27" t="str">
        <f t="shared" si="17"/>
        <v/>
      </c>
      <c r="CA963" s="275"/>
    </row>
    <row r="964" spans="76:79">
      <c r="BX964" s="27" t="str">
        <f t="shared" si="17"/>
        <v/>
      </c>
      <c r="CA964" s="275"/>
    </row>
    <row r="965" spans="76:79">
      <c r="BX965" s="27" t="str">
        <f t="shared" si="17"/>
        <v/>
      </c>
      <c r="CA965" s="275"/>
    </row>
    <row r="966" spans="76:79">
      <c r="BX966" s="27" t="str">
        <f t="shared" si="17"/>
        <v/>
      </c>
      <c r="CA966" s="275"/>
    </row>
    <row r="967" spans="76:79">
      <c r="BX967" s="27" t="str">
        <f t="shared" si="17"/>
        <v/>
      </c>
      <c r="CA967" s="275"/>
    </row>
    <row r="968" spans="76:79">
      <c r="BX968" s="27" t="str">
        <f t="shared" ref="BX968:BX1000" si="18">IF(CA968=0,"",ROW())</f>
        <v/>
      </c>
      <c r="CA968" s="275"/>
    </row>
    <row r="969" spans="76:79">
      <c r="BX969" s="27" t="str">
        <f t="shared" si="18"/>
        <v/>
      </c>
      <c r="CA969" s="275"/>
    </row>
    <row r="970" spans="76:79">
      <c r="BX970" s="27" t="str">
        <f t="shared" si="18"/>
        <v/>
      </c>
      <c r="CA970" s="275"/>
    </row>
    <row r="971" spans="76:79">
      <c r="BX971" s="27" t="str">
        <f t="shared" si="18"/>
        <v/>
      </c>
      <c r="CA971" s="275"/>
    </row>
    <row r="972" spans="76:79">
      <c r="BX972" s="27" t="str">
        <f t="shared" si="18"/>
        <v/>
      </c>
      <c r="CA972" s="275"/>
    </row>
    <row r="973" spans="76:79">
      <c r="BX973" s="27" t="str">
        <f t="shared" si="18"/>
        <v/>
      </c>
      <c r="CA973" s="275"/>
    </row>
    <row r="974" spans="76:79">
      <c r="BX974" s="27" t="str">
        <f t="shared" si="18"/>
        <v/>
      </c>
      <c r="CA974" s="275"/>
    </row>
    <row r="975" spans="76:79">
      <c r="BX975" s="27" t="str">
        <f t="shared" si="18"/>
        <v/>
      </c>
      <c r="CA975" s="275"/>
    </row>
    <row r="976" spans="76:79">
      <c r="BX976" s="27" t="str">
        <f t="shared" si="18"/>
        <v/>
      </c>
      <c r="CA976" s="275"/>
    </row>
    <row r="977" spans="76:79">
      <c r="BX977" s="27" t="str">
        <f t="shared" si="18"/>
        <v/>
      </c>
      <c r="CA977" s="275"/>
    </row>
    <row r="978" spans="76:79">
      <c r="BX978" s="27" t="str">
        <f t="shared" si="18"/>
        <v/>
      </c>
      <c r="CA978" s="275"/>
    </row>
    <row r="979" spans="76:79">
      <c r="BX979" s="27" t="str">
        <f t="shared" si="18"/>
        <v/>
      </c>
      <c r="CA979" s="275"/>
    </row>
    <row r="980" spans="76:79">
      <c r="BX980" s="27" t="str">
        <f t="shared" si="18"/>
        <v/>
      </c>
      <c r="CA980" s="275"/>
    </row>
    <row r="981" spans="76:79">
      <c r="BX981" s="27" t="str">
        <f t="shared" si="18"/>
        <v/>
      </c>
      <c r="CA981" s="275"/>
    </row>
    <row r="982" spans="76:79">
      <c r="BX982" s="27" t="str">
        <f t="shared" si="18"/>
        <v/>
      </c>
      <c r="CA982" s="275"/>
    </row>
    <row r="983" spans="76:79">
      <c r="BX983" s="27" t="str">
        <f t="shared" si="18"/>
        <v/>
      </c>
      <c r="CA983" s="275"/>
    </row>
    <row r="984" spans="76:79">
      <c r="BX984" s="27" t="str">
        <f t="shared" si="18"/>
        <v/>
      </c>
      <c r="CA984" s="275"/>
    </row>
    <row r="985" spans="76:79">
      <c r="BX985" s="27" t="str">
        <f t="shared" si="18"/>
        <v/>
      </c>
      <c r="CA985" s="275"/>
    </row>
    <row r="986" spans="76:79">
      <c r="BX986" s="27" t="str">
        <f t="shared" si="18"/>
        <v/>
      </c>
      <c r="CA986" s="275"/>
    </row>
    <row r="987" spans="76:79">
      <c r="BX987" s="27" t="str">
        <f t="shared" si="18"/>
        <v/>
      </c>
      <c r="CA987" s="275"/>
    </row>
    <row r="988" spans="76:79">
      <c r="BX988" s="27" t="str">
        <f t="shared" si="18"/>
        <v/>
      </c>
      <c r="CA988" s="275"/>
    </row>
    <row r="989" spans="76:79">
      <c r="BX989" s="27" t="str">
        <f t="shared" si="18"/>
        <v/>
      </c>
      <c r="CA989" s="275"/>
    </row>
    <row r="990" spans="76:79">
      <c r="BX990" s="27" t="str">
        <f t="shared" si="18"/>
        <v/>
      </c>
      <c r="CA990" s="275"/>
    </row>
    <row r="991" spans="76:79">
      <c r="BX991" s="27" t="str">
        <f t="shared" si="18"/>
        <v/>
      </c>
      <c r="CA991" s="275"/>
    </row>
    <row r="992" spans="76:79">
      <c r="BX992" s="27" t="str">
        <f t="shared" si="18"/>
        <v/>
      </c>
      <c r="CA992" s="275"/>
    </row>
    <row r="993" spans="76:79">
      <c r="BX993" s="27" t="str">
        <f t="shared" si="18"/>
        <v/>
      </c>
      <c r="CA993" s="275"/>
    </row>
    <row r="994" spans="76:79">
      <c r="BX994" s="27" t="str">
        <f t="shared" si="18"/>
        <v/>
      </c>
      <c r="CA994" s="275"/>
    </row>
    <row r="995" spans="76:79">
      <c r="BX995" s="27" t="str">
        <f t="shared" si="18"/>
        <v/>
      </c>
      <c r="CA995" s="275"/>
    </row>
    <row r="996" spans="76:79">
      <c r="BX996" s="27" t="str">
        <f t="shared" si="18"/>
        <v/>
      </c>
      <c r="CA996" s="275"/>
    </row>
    <row r="997" spans="76:79">
      <c r="BX997" s="27" t="str">
        <f t="shared" si="18"/>
        <v/>
      </c>
      <c r="CA997" s="275"/>
    </row>
    <row r="998" spans="76:79">
      <c r="BX998" s="27" t="str">
        <f t="shared" si="18"/>
        <v/>
      </c>
      <c r="CA998" s="275"/>
    </row>
    <row r="999" spans="76:79">
      <c r="BX999" s="27" t="str">
        <f t="shared" si="18"/>
        <v/>
      </c>
      <c r="CA999" s="275"/>
    </row>
    <row r="1000" spans="76:79">
      <c r="BX1000" s="27" t="str">
        <f t="shared" si="18"/>
        <v/>
      </c>
      <c r="CA1000" s="275"/>
    </row>
  </sheetData>
  <pageMargins left="0.7" right="0.7" top="0.75" bottom="0.75" header="0.3" footer="0.3"/>
  <pageSetup paperSize="9" orientation="portrait"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70388-10BF-4003-B1DC-9B68FF87D240}">
  <sheetPr codeName="Sheet11">
    <tabColor rgb="FF92D050"/>
  </sheetPr>
  <dimension ref="A1:AB1782"/>
  <sheetViews>
    <sheetView workbookViewId="0"/>
  </sheetViews>
  <sheetFormatPr defaultRowHeight="15"/>
  <cols>
    <col min="1" max="1" width="5.42578125" bestFit="1" customWidth="1"/>
    <col min="2" max="2" width="34.42578125" bestFit="1" customWidth="1"/>
    <col min="3" max="3" width="8.140625" bestFit="1" customWidth="1"/>
    <col min="4" max="4" width="10" bestFit="1" customWidth="1"/>
    <col min="5" max="5" width="40" bestFit="1" customWidth="1"/>
    <col min="6" max="6" width="52.85546875" bestFit="1" customWidth="1"/>
    <col min="9" max="9" width="31.28515625" bestFit="1" customWidth="1"/>
    <col min="10" max="10" width="7" bestFit="1" customWidth="1"/>
    <col min="11" max="11" width="4" customWidth="1"/>
    <col min="12" max="12" width="34.42578125" bestFit="1" customWidth="1"/>
    <col min="13" max="13" width="5.42578125" bestFit="1" customWidth="1"/>
    <col min="14" max="14" width="3.7109375" customWidth="1"/>
    <col min="15" max="15" width="20.5703125" bestFit="1" customWidth="1"/>
    <col min="16" max="16" width="7.7109375" bestFit="1" customWidth="1"/>
    <col min="17" max="17" width="7.7109375" customWidth="1"/>
    <col min="19" max="19" width="19.28515625" bestFit="1" customWidth="1"/>
    <col min="23" max="23" width="14.7109375" bestFit="1" customWidth="1"/>
    <col min="24" max="24" width="15" bestFit="1" customWidth="1"/>
    <col min="25" max="25" width="18.85546875" bestFit="1" customWidth="1"/>
    <col min="26" max="26" width="19.28515625" bestFit="1" customWidth="1"/>
    <col min="27" max="27" width="18.85546875" bestFit="1" customWidth="1"/>
    <col min="28" max="28" width="14.5703125" bestFit="1" customWidth="1"/>
  </cols>
  <sheetData>
    <row r="1" spans="1:28">
      <c r="A1" t="s">
        <v>2261</v>
      </c>
      <c r="B1" t="s">
        <v>2262</v>
      </c>
      <c r="C1" t="s">
        <v>2263</v>
      </c>
      <c r="D1" t="s">
        <v>2264</v>
      </c>
      <c r="E1" t="s">
        <v>354</v>
      </c>
      <c r="F1" t="s">
        <v>2265</v>
      </c>
      <c r="I1" t="s">
        <v>2266</v>
      </c>
      <c r="J1" t="s">
        <v>42</v>
      </c>
      <c r="L1" t="s">
        <v>2266</v>
      </c>
      <c r="M1" t="s">
        <v>2263</v>
      </c>
      <c r="O1" t="s">
        <v>2266</v>
      </c>
      <c r="P1" t="s">
        <v>2263</v>
      </c>
      <c r="S1" t="s">
        <v>2266</v>
      </c>
      <c r="T1" t="s">
        <v>2263</v>
      </c>
      <c r="W1">
        <f>(29*6)-1</f>
        <v>173</v>
      </c>
    </row>
    <row r="2" spans="1:28">
      <c r="A2" s="61">
        <v>1</v>
      </c>
      <c r="B2" t="s">
        <v>2267</v>
      </c>
      <c r="C2" t="s">
        <v>2268</v>
      </c>
      <c r="D2" t="str">
        <f>IF(C2="DevIcon"," ","fa"&amp;LOWER(LEFT(C2,1)))</f>
        <v>fab</v>
      </c>
      <c r="E2" t="str">
        <f>IF(C2="DevIcon","",D2&amp;" "&amp;"fa-")&amp;B2</f>
        <v>fab fa-500px</v>
      </c>
      <c r="F2" t="str">
        <f>IF(C2="DevIcon","","&lt;I class='"&amp;E2&amp;"'&gt;&lt;/i&gt;")</f>
        <v>&lt;I class='fab fa-500px'&gt;&lt;/i&gt;</v>
      </c>
      <c r="I2" t="s">
        <v>2267</v>
      </c>
      <c r="J2" t="s">
        <v>2268</v>
      </c>
      <c r="L2" t="s">
        <v>2269</v>
      </c>
      <c r="M2" t="s">
        <v>2270</v>
      </c>
      <c r="O2" t="s">
        <v>2271</v>
      </c>
      <c r="P2" t="s">
        <v>2272</v>
      </c>
      <c r="R2">
        <v>1</v>
      </c>
      <c r="S2" t="s">
        <v>3082</v>
      </c>
      <c r="T2" t="s">
        <v>3083</v>
      </c>
      <c r="V2">
        <v>1</v>
      </c>
      <c r="W2" t="s">
        <v>3082</v>
      </c>
      <c r="X2" t="s">
        <v>3084</v>
      </c>
      <c r="Y2" t="s">
        <v>3085</v>
      </c>
      <c r="Z2" t="s">
        <v>3086</v>
      </c>
      <c r="AA2" t="s">
        <v>3087</v>
      </c>
      <c r="AB2" t="s">
        <v>3088</v>
      </c>
    </row>
    <row r="3" spans="1:28">
      <c r="A3" s="61">
        <v>2</v>
      </c>
      <c r="B3" t="s">
        <v>2273</v>
      </c>
      <c r="C3" t="s">
        <v>2268</v>
      </c>
      <c r="D3" t="str">
        <f t="shared" ref="D3:D66" si="0">IF(C3="DevIcon"," ","fa"&amp;LOWER(LEFT(C3,1)))</f>
        <v>fab</v>
      </c>
      <c r="E3" t="str">
        <f t="shared" ref="E3:E66" si="1">IF(C3="DevIcon","",D3&amp;" "&amp;"fa-")&amp;B3</f>
        <v>fab fa-accessible-icon</v>
      </c>
      <c r="F3" t="str">
        <f t="shared" ref="F3:F66" si="2">IF(C3="DevIcon","","&lt;I class='"&amp;E3&amp;"'&gt;&lt;/i&gt;")</f>
        <v>&lt;I class='fab fa-accessible-icon'&gt;&lt;/i&gt;</v>
      </c>
      <c r="I3" t="s">
        <v>2273</v>
      </c>
      <c r="J3" t="s">
        <v>2268</v>
      </c>
      <c r="L3" t="s">
        <v>2271</v>
      </c>
      <c r="M3" t="s">
        <v>2270</v>
      </c>
      <c r="O3" t="s">
        <v>2274</v>
      </c>
      <c r="P3" t="s">
        <v>2272</v>
      </c>
      <c r="R3">
        <v>2</v>
      </c>
      <c r="S3" t="s">
        <v>3089</v>
      </c>
      <c r="T3" t="s">
        <v>3083</v>
      </c>
      <c r="V3">
        <v>2</v>
      </c>
      <c r="W3" t="s">
        <v>3089</v>
      </c>
      <c r="X3" t="s">
        <v>3090</v>
      </c>
      <c r="Y3" t="s">
        <v>3091</v>
      </c>
      <c r="Z3" t="s">
        <v>3092</v>
      </c>
      <c r="AA3" t="s">
        <v>3093</v>
      </c>
      <c r="AB3" t="s">
        <v>3094</v>
      </c>
    </row>
    <row r="4" spans="1:28">
      <c r="A4" s="61">
        <v>3</v>
      </c>
      <c r="B4" t="s">
        <v>2275</v>
      </c>
      <c r="C4" t="s">
        <v>2268</v>
      </c>
      <c r="D4" t="str">
        <f t="shared" si="0"/>
        <v>fab</v>
      </c>
      <c r="E4" t="str">
        <f t="shared" si="1"/>
        <v>fab fa-accusoft</v>
      </c>
      <c r="F4" t="str">
        <f t="shared" si="2"/>
        <v>&lt;I class='fab fa-accusoft'&gt;&lt;/i&gt;</v>
      </c>
      <c r="I4" t="s">
        <v>2275</v>
      </c>
      <c r="J4" t="s">
        <v>2268</v>
      </c>
      <c r="L4" t="s">
        <v>2274</v>
      </c>
      <c r="M4" t="s">
        <v>2270</v>
      </c>
      <c r="O4" t="s">
        <v>2276</v>
      </c>
      <c r="P4" t="s">
        <v>2272</v>
      </c>
      <c r="R4">
        <v>3</v>
      </c>
      <c r="S4" t="s">
        <v>2519</v>
      </c>
      <c r="T4" t="s">
        <v>3083</v>
      </c>
      <c r="V4">
        <v>3</v>
      </c>
      <c r="W4" t="s">
        <v>2519</v>
      </c>
      <c r="X4" t="s">
        <v>2297</v>
      </c>
      <c r="Y4" t="s">
        <v>2563</v>
      </c>
      <c r="Z4" t="s">
        <v>3095</v>
      </c>
      <c r="AA4" t="s">
        <v>2661</v>
      </c>
      <c r="AB4" t="s">
        <v>3096</v>
      </c>
    </row>
    <row r="5" spans="1:28">
      <c r="A5" s="61">
        <v>4</v>
      </c>
      <c r="B5" t="s">
        <v>2277</v>
      </c>
      <c r="C5" t="s">
        <v>2268</v>
      </c>
      <c r="D5" t="str">
        <f t="shared" si="0"/>
        <v>fab</v>
      </c>
      <c r="E5" t="str">
        <f t="shared" si="1"/>
        <v>fab fa-acquisitions-incorporated</v>
      </c>
      <c r="F5" t="str">
        <f t="shared" si="2"/>
        <v>&lt;I class='fab fa-acquisitions-incorporated'&gt;&lt;/i&gt;</v>
      </c>
      <c r="I5" t="s">
        <v>2277</v>
      </c>
      <c r="J5" t="s">
        <v>2268</v>
      </c>
      <c r="L5" t="s">
        <v>2278</v>
      </c>
      <c r="M5" t="s">
        <v>2270</v>
      </c>
      <c r="O5" t="s">
        <v>2279</v>
      </c>
      <c r="P5" t="s">
        <v>2272</v>
      </c>
      <c r="R5">
        <v>4</v>
      </c>
      <c r="S5" t="s">
        <v>3097</v>
      </c>
      <c r="T5" t="s">
        <v>3083</v>
      </c>
      <c r="V5">
        <v>4</v>
      </c>
      <c r="W5" t="s">
        <v>3097</v>
      </c>
      <c r="X5" t="s">
        <v>3098</v>
      </c>
      <c r="Y5" t="s">
        <v>2727</v>
      </c>
      <c r="Z5" t="s">
        <v>3099</v>
      </c>
      <c r="AA5" t="s">
        <v>3100</v>
      </c>
      <c r="AB5" t="s">
        <v>3101</v>
      </c>
    </row>
    <row r="6" spans="1:28">
      <c r="A6" s="61">
        <v>5</v>
      </c>
      <c r="B6" t="s">
        <v>2280</v>
      </c>
      <c r="C6" t="s">
        <v>2268</v>
      </c>
      <c r="D6" t="str">
        <f t="shared" si="0"/>
        <v>fab</v>
      </c>
      <c r="E6" t="str">
        <f t="shared" si="1"/>
        <v>fab fa-adn</v>
      </c>
      <c r="F6" t="str">
        <f t="shared" si="2"/>
        <v>&lt;I class='fab fa-adn'&gt;&lt;/i&gt;</v>
      </c>
      <c r="I6" t="s">
        <v>2280</v>
      </c>
      <c r="J6" t="s">
        <v>2268</v>
      </c>
      <c r="L6" t="s">
        <v>2281</v>
      </c>
      <c r="M6" t="s">
        <v>2270</v>
      </c>
      <c r="O6" t="s">
        <v>2282</v>
      </c>
      <c r="P6" t="s">
        <v>2272</v>
      </c>
      <c r="R6">
        <v>5</v>
      </c>
      <c r="S6" t="s">
        <v>3102</v>
      </c>
      <c r="T6" t="s">
        <v>3083</v>
      </c>
      <c r="V6">
        <v>5</v>
      </c>
      <c r="W6" t="s">
        <v>3102</v>
      </c>
      <c r="X6" t="s">
        <v>3103</v>
      </c>
      <c r="Y6" t="s">
        <v>3104</v>
      </c>
      <c r="Z6" t="s">
        <v>3105</v>
      </c>
      <c r="AA6" t="s">
        <v>3106</v>
      </c>
      <c r="AB6" t="s">
        <v>3107</v>
      </c>
    </row>
    <row r="7" spans="1:28">
      <c r="A7" s="61">
        <v>6</v>
      </c>
      <c r="B7" t="s">
        <v>2283</v>
      </c>
      <c r="C7" t="s">
        <v>2268</v>
      </c>
      <c r="D7" t="str">
        <f t="shared" si="0"/>
        <v>fab</v>
      </c>
      <c r="E7" t="str">
        <f t="shared" si="1"/>
        <v>fab fa-adversal</v>
      </c>
      <c r="F7" t="str">
        <f t="shared" si="2"/>
        <v>&lt;I class='fab fa-adversal'&gt;&lt;/i&gt;</v>
      </c>
      <c r="I7" t="s">
        <v>2283</v>
      </c>
      <c r="J7" t="s">
        <v>2268</v>
      </c>
      <c r="L7" t="s">
        <v>2284</v>
      </c>
      <c r="M7" t="s">
        <v>2270</v>
      </c>
      <c r="O7" t="s">
        <v>2285</v>
      </c>
      <c r="P7" t="s">
        <v>2272</v>
      </c>
      <c r="R7">
        <v>6</v>
      </c>
      <c r="S7" t="s">
        <v>2346</v>
      </c>
      <c r="T7" t="s">
        <v>3083</v>
      </c>
      <c r="V7">
        <v>6</v>
      </c>
      <c r="W7" t="s">
        <v>2346</v>
      </c>
      <c r="X7" t="s">
        <v>3108</v>
      </c>
      <c r="Y7" t="s">
        <v>3109</v>
      </c>
      <c r="Z7" t="s">
        <v>2812</v>
      </c>
      <c r="AA7" t="s">
        <v>3110</v>
      </c>
      <c r="AB7" t="s">
        <v>3111</v>
      </c>
    </row>
    <row r="8" spans="1:28">
      <c r="A8" s="61">
        <v>7</v>
      </c>
      <c r="B8" t="s">
        <v>2286</v>
      </c>
      <c r="C8" t="s">
        <v>2268</v>
      </c>
      <c r="D8" t="str">
        <f t="shared" si="0"/>
        <v>fab</v>
      </c>
      <c r="E8" t="str">
        <f t="shared" si="1"/>
        <v>fab fa-affiliatetheme</v>
      </c>
      <c r="F8" t="str">
        <f t="shared" si="2"/>
        <v>&lt;I class='fab fa-affiliatetheme'&gt;&lt;/i&gt;</v>
      </c>
      <c r="I8" t="s">
        <v>2286</v>
      </c>
      <c r="J8" t="s">
        <v>2268</v>
      </c>
      <c r="L8" t="s">
        <v>2287</v>
      </c>
      <c r="M8" t="s">
        <v>2270</v>
      </c>
      <c r="O8" t="s">
        <v>2288</v>
      </c>
      <c r="P8" t="s">
        <v>2272</v>
      </c>
      <c r="R8">
        <v>7</v>
      </c>
      <c r="S8" t="s">
        <v>3112</v>
      </c>
      <c r="T8" t="s">
        <v>3083</v>
      </c>
      <c r="V8">
        <v>7</v>
      </c>
      <c r="W8" t="s">
        <v>3112</v>
      </c>
      <c r="X8" t="s">
        <v>3113</v>
      </c>
      <c r="Y8" t="s">
        <v>2352</v>
      </c>
      <c r="Z8" t="s">
        <v>3114</v>
      </c>
      <c r="AA8" t="s">
        <v>3115</v>
      </c>
      <c r="AB8" t="s">
        <v>2367</v>
      </c>
    </row>
    <row r="9" spans="1:28">
      <c r="A9" s="61">
        <v>8</v>
      </c>
      <c r="B9" t="s">
        <v>2289</v>
      </c>
      <c r="C9" t="s">
        <v>2268</v>
      </c>
      <c r="D9" t="str">
        <f t="shared" si="0"/>
        <v>fab</v>
      </c>
      <c r="E9" t="str">
        <f t="shared" si="1"/>
        <v>fab fa-airbnb</v>
      </c>
      <c r="F9" t="str">
        <f t="shared" si="2"/>
        <v>&lt;I class='fab fa-airbnb'&gt;&lt;/i&gt;</v>
      </c>
      <c r="I9" t="s">
        <v>2289</v>
      </c>
      <c r="J9" t="s">
        <v>2268</v>
      </c>
      <c r="L9" t="s">
        <v>2290</v>
      </c>
      <c r="M9" t="s">
        <v>2270</v>
      </c>
      <c r="O9" t="s">
        <v>2291</v>
      </c>
      <c r="P9" t="s">
        <v>2272</v>
      </c>
      <c r="R9">
        <v>8</v>
      </c>
      <c r="S9" t="s">
        <v>2872</v>
      </c>
      <c r="T9" t="s">
        <v>3083</v>
      </c>
      <c r="V9">
        <v>8</v>
      </c>
      <c r="W9" t="s">
        <v>2872</v>
      </c>
      <c r="X9" t="s">
        <v>3116</v>
      </c>
      <c r="Y9" t="s">
        <v>3117</v>
      </c>
      <c r="Z9" t="s">
        <v>3118</v>
      </c>
      <c r="AA9" t="s">
        <v>3119</v>
      </c>
      <c r="AB9" t="s">
        <v>3120</v>
      </c>
    </row>
    <row r="10" spans="1:28">
      <c r="A10" s="61">
        <v>9</v>
      </c>
      <c r="B10" t="s">
        <v>2292</v>
      </c>
      <c r="C10" t="s">
        <v>2268</v>
      </c>
      <c r="D10" t="str">
        <f t="shared" si="0"/>
        <v>fab</v>
      </c>
      <c r="E10" t="str">
        <f t="shared" si="1"/>
        <v>fab fa-algolia</v>
      </c>
      <c r="F10" t="str">
        <f t="shared" si="2"/>
        <v>&lt;I class='fab fa-algolia'&gt;&lt;/i&gt;</v>
      </c>
      <c r="I10" t="s">
        <v>2292</v>
      </c>
      <c r="J10" t="s">
        <v>2268</v>
      </c>
      <c r="L10" t="s">
        <v>2293</v>
      </c>
      <c r="M10" t="s">
        <v>2270</v>
      </c>
      <c r="O10" t="s">
        <v>2294</v>
      </c>
      <c r="P10" t="s">
        <v>2272</v>
      </c>
      <c r="R10">
        <v>9</v>
      </c>
      <c r="S10" t="s">
        <v>3121</v>
      </c>
      <c r="T10" t="s">
        <v>3083</v>
      </c>
      <c r="V10">
        <v>9</v>
      </c>
      <c r="W10" t="s">
        <v>3121</v>
      </c>
      <c r="X10" t="s">
        <v>3122</v>
      </c>
      <c r="Y10" t="s">
        <v>2932</v>
      </c>
      <c r="Z10" t="s">
        <v>3123</v>
      </c>
      <c r="AA10" t="s">
        <v>2382</v>
      </c>
      <c r="AB10" t="s">
        <v>3124</v>
      </c>
    </row>
    <row r="11" spans="1:28">
      <c r="A11" s="61">
        <v>10</v>
      </c>
      <c r="B11" t="s">
        <v>2295</v>
      </c>
      <c r="C11" t="s">
        <v>2268</v>
      </c>
      <c r="D11" t="str">
        <f t="shared" si="0"/>
        <v>fab</v>
      </c>
      <c r="E11" t="str">
        <f t="shared" si="1"/>
        <v>fab fa-alipay</v>
      </c>
      <c r="F11" t="str">
        <f t="shared" si="2"/>
        <v>&lt;I class='fab fa-alipay'&gt;&lt;/i&gt;</v>
      </c>
      <c r="I11" t="s">
        <v>2295</v>
      </c>
      <c r="J11" t="s">
        <v>2268</v>
      </c>
      <c r="L11" t="s">
        <v>2296</v>
      </c>
      <c r="M11" t="s">
        <v>2270</v>
      </c>
      <c r="O11" t="s">
        <v>2297</v>
      </c>
      <c r="P11" t="s">
        <v>2272</v>
      </c>
      <c r="R11">
        <v>10</v>
      </c>
      <c r="S11" t="s">
        <v>3125</v>
      </c>
      <c r="T11" t="s">
        <v>3083</v>
      </c>
      <c r="V11">
        <v>10</v>
      </c>
      <c r="W11" t="s">
        <v>3125</v>
      </c>
      <c r="X11" t="s">
        <v>3126</v>
      </c>
      <c r="Y11" t="s">
        <v>2985</v>
      </c>
      <c r="Z11" t="s">
        <v>3127</v>
      </c>
      <c r="AA11" t="s">
        <v>3128</v>
      </c>
      <c r="AB11" t="s">
        <v>3129</v>
      </c>
    </row>
    <row r="12" spans="1:28">
      <c r="A12" s="61">
        <v>11</v>
      </c>
      <c r="B12" t="s">
        <v>2298</v>
      </c>
      <c r="C12" t="s">
        <v>2268</v>
      </c>
      <c r="D12" t="str">
        <f t="shared" si="0"/>
        <v>fab</v>
      </c>
      <c r="E12" t="str">
        <f t="shared" si="1"/>
        <v>fab fa-amazon</v>
      </c>
      <c r="F12" t="str">
        <f t="shared" si="2"/>
        <v>&lt;I class='fab fa-amazon'&gt;&lt;/i&gt;</v>
      </c>
      <c r="I12" t="s">
        <v>2298</v>
      </c>
      <c r="J12" t="s">
        <v>2268</v>
      </c>
      <c r="L12" t="s">
        <v>2299</v>
      </c>
      <c r="M12" t="s">
        <v>2270</v>
      </c>
      <c r="O12" t="s">
        <v>2300</v>
      </c>
      <c r="P12" t="s">
        <v>2272</v>
      </c>
      <c r="R12">
        <v>11</v>
      </c>
      <c r="S12" t="s">
        <v>3130</v>
      </c>
      <c r="T12" t="s">
        <v>3083</v>
      </c>
      <c r="V12">
        <v>11</v>
      </c>
      <c r="W12" t="s">
        <v>3130</v>
      </c>
      <c r="X12" t="s">
        <v>3131</v>
      </c>
      <c r="Y12" t="s">
        <v>3132</v>
      </c>
      <c r="Z12" t="s">
        <v>3133</v>
      </c>
      <c r="AA12" t="s">
        <v>2396</v>
      </c>
      <c r="AB12" t="s">
        <v>3052</v>
      </c>
    </row>
    <row r="13" spans="1:28">
      <c r="A13" s="61">
        <v>12</v>
      </c>
      <c r="B13" t="s">
        <v>2301</v>
      </c>
      <c r="C13" t="s">
        <v>2268</v>
      </c>
      <c r="D13" t="str">
        <f t="shared" si="0"/>
        <v>fab</v>
      </c>
      <c r="E13" t="str">
        <f t="shared" si="1"/>
        <v>fab fa-amazon-pay</v>
      </c>
      <c r="F13" t="str">
        <f t="shared" si="2"/>
        <v>&lt;I class='fab fa-amazon-pay'&gt;&lt;/i&gt;</v>
      </c>
      <c r="I13" t="s">
        <v>2301</v>
      </c>
      <c r="J13" t="s">
        <v>2268</v>
      </c>
      <c r="L13" t="s">
        <v>2302</v>
      </c>
      <c r="M13" t="s">
        <v>2270</v>
      </c>
      <c r="O13" t="s">
        <v>2303</v>
      </c>
      <c r="P13" t="s">
        <v>2272</v>
      </c>
      <c r="R13">
        <v>12</v>
      </c>
      <c r="S13" t="s">
        <v>3058</v>
      </c>
      <c r="T13" t="s">
        <v>3083</v>
      </c>
      <c r="V13">
        <v>12</v>
      </c>
      <c r="W13" t="s">
        <v>3058</v>
      </c>
      <c r="X13" t="s">
        <v>3134</v>
      </c>
      <c r="Y13" t="s">
        <v>3135</v>
      </c>
      <c r="Z13" t="s">
        <v>3136</v>
      </c>
      <c r="AA13" t="s">
        <v>3137</v>
      </c>
      <c r="AB13" t="s">
        <v>3138</v>
      </c>
    </row>
    <row r="14" spans="1:28">
      <c r="A14" s="61">
        <v>13</v>
      </c>
      <c r="B14" t="s">
        <v>2304</v>
      </c>
      <c r="C14" t="s">
        <v>2268</v>
      </c>
      <c r="D14" t="str">
        <f t="shared" si="0"/>
        <v>fab</v>
      </c>
      <c r="E14" t="str">
        <f t="shared" si="1"/>
        <v>fab fa-amilia</v>
      </c>
      <c r="F14" t="str">
        <f t="shared" si="2"/>
        <v>&lt;I class='fab fa-amilia'&gt;&lt;/i&gt;</v>
      </c>
      <c r="I14" t="s">
        <v>2304</v>
      </c>
      <c r="J14" t="s">
        <v>2268</v>
      </c>
      <c r="L14" t="s">
        <v>2305</v>
      </c>
      <c r="M14" t="s">
        <v>2270</v>
      </c>
      <c r="O14" t="s">
        <v>2306</v>
      </c>
      <c r="P14" t="s">
        <v>2272</v>
      </c>
      <c r="R14">
        <v>13</v>
      </c>
      <c r="S14" t="s">
        <v>3139</v>
      </c>
      <c r="T14" t="s">
        <v>3083</v>
      </c>
      <c r="V14">
        <v>13</v>
      </c>
      <c r="W14" t="s">
        <v>3139</v>
      </c>
      <c r="X14" t="s">
        <v>3140</v>
      </c>
      <c r="Y14" t="s">
        <v>3141</v>
      </c>
      <c r="Z14" t="s">
        <v>3142</v>
      </c>
      <c r="AA14" t="s">
        <v>3143</v>
      </c>
      <c r="AB14" t="s">
        <v>3144</v>
      </c>
    </row>
    <row r="15" spans="1:28">
      <c r="A15" s="61">
        <v>14</v>
      </c>
      <c r="B15" t="s">
        <v>2307</v>
      </c>
      <c r="C15" t="s">
        <v>2268</v>
      </c>
      <c r="D15" t="str">
        <f t="shared" si="0"/>
        <v>fab</v>
      </c>
      <c r="E15" t="str">
        <f t="shared" si="1"/>
        <v>fab fa-android</v>
      </c>
      <c r="F15" t="str">
        <f t="shared" si="2"/>
        <v>&lt;I class='fab fa-android'&gt;&lt;/i&gt;</v>
      </c>
      <c r="I15" t="s">
        <v>2307</v>
      </c>
      <c r="J15" t="s">
        <v>2268</v>
      </c>
      <c r="L15" t="s">
        <v>2308</v>
      </c>
      <c r="M15" t="s">
        <v>2270</v>
      </c>
      <c r="O15" t="s">
        <v>2309</v>
      </c>
      <c r="P15" t="s">
        <v>2272</v>
      </c>
      <c r="R15">
        <v>14</v>
      </c>
      <c r="S15" t="s">
        <v>3145</v>
      </c>
      <c r="T15" t="s">
        <v>3083</v>
      </c>
      <c r="V15">
        <v>14</v>
      </c>
      <c r="W15" t="s">
        <v>3145</v>
      </c>
      <c r="X15" t="s">
        <v>3146</v>
      </c>
      <c r="Y15" t="s">
        <v>3147</v>
      </c>
      <c r="Z15" t="s">
        <v>3148</v>
      </c>
      <c r="AA15" t="s">
        <v>3149</v>
      </c>
      <c r="AB15" t="s">
        <v>3150</v>
      </c>
    </row>
    <row r="16" spans="1:28">
      <c r="A16" s="61">
        <v>15</v>
      </c>
      <c r="B16" t="s">
        <v>2310</v>
      </c>
      <c r="C16" t="s">
        <v>2268</v>
      </c>
      <c r="D16" t="str">
        <f t="shared" si="0"/>
        <v>fab</v>
      </c>
      <c r="E16" t="str">
        <f t="shared" si="1"/>
        <v>fab fa-angellist</v>
      </c>
      <c r="F16" t="str">
        <f t="shared" si="2"/>
        <v>&lt;I class='fab fa-angellist'&gt;&lt;/i&gt;</v>
      </c>
      <c r="I16" t="s">
        <v>2310</v>
      </c>
      <c r="J16" t="s">
        <v>2268</v>
      </c>
      <c r="L16" t="s">
        <v>2311</v>
      </c>
      <c r="M16" t="s">
        <v>2270</v>
      </c>
      <c r="O16" t="s">
        <v>2312</v>
      </c>
      <c r="P16" t="s">
        <v>2272</v>
      </c>
      <c r="R16">
        <v>15</v>
      </c>
      <c r="S16" t="s">
        <v>2547</v>
      </c>
      <c r="T16" t="s">
        <v>3083</v>
      </c>
      <c r="V16">
        <v>15</v>
      </c>
      <c r="W16" t="s">
        <v>2547</v>
      </c>
      <c r="X16" t="s">
        <v>3151</v>
      </c>
      <c r="Y16" t="s">
        <v>3152</v>
      </c>
      <c r="Z16" t="s">
        <v>3153</v>
      </c>
      <c r="AA16" t="s">
        <v>3154</v>
      </c>
      <c r="AB16" t="s">
        <v>3155</v>
      </c>
    </row>
    <row r="17" spans="1:28">
      <c r="A17" s="61">
        <v>16</v>
      </c>
      <c r="B17" t="s">
        <v>2313</v>
      </c>
      <c r="C17" t="s">
        <v>2268</v>
      </c>
      <c r="D17" t="str">
        <f t="shared" si="0"/>
        <v>fab</v>
      </c>
      <c r="E17" t="str">
        <f t="shared" si="1"/>
        <v>fab fa-angrycreative</v>
      </c>
      <c r="F17" t="str">
        <f t="shared" si="2"/>
        <v>&lt;I class='fab fa-angrycreative'&gt;&lt;/i&gt;</v>
      </c>
      <c r="I17" t="s">
        <v>2313</v>
      </c>
      <c r="J17" t="s">
        <v>2268</v>
      </c>
      <c r="L17" t="s">
        <v>2314</v>
      </c>
      <c r="M17" t="s">
        <v>2270</v>
      </c>
      <c r="O17" t="s">
        <v>2315</v>
      </c>
      <c r="P17" t="s">
        <v>2272</v>
      </c>
      <c r="R17">
        <v>16</v>
      </c>
      <c r="S17" t="s">
        <v>3156</v>
      </c>
      <c r="T17" t="s">
        <v>3083</v>
      </c>
      <c r="V17">
        <v>16</v>
      </c>
      <c r="W17" t="s">
        <v>3156</v>
      </c>
      <c r="X17" t="s">
        <v>3157</v>
      </c>
      <c r="Y17" t="s">
        <v>3158</v>
      </c>
      <c r="Z17" t="s">
        <v>2857</v>
      </c>
      <c r="AA17" t="s">
        <v>3159</v>
      </c>
      <c r="AB17" t="s">
        <v>3160</v>
      </c>
    </row>
    <row r="18" spans="1:28">
      <c r="A18" s="61">
        <v>17</v>
      </c>
      <c r="B18" t="s">
        <v>2316</v>
      </c>
      <c r="C18" t="s">
        <v>2268</v>
      </c>
      <c r="D18" t="str">
        <f t="shared" si="0"/>
        <v>fab</v>
      </c>
      <c r="E18" t="str">
        <f t="shared" si="1"/>
        <v>fab fa-angular</v>
      </c>
      <c r="F18" t="str">
        <f t="shared" si="2"/>
        <v>&lt;I class='fab fa-angular'&gt;&lt;/i&gt;</v>
      </c>
      <c r="I18" t="s">
        <v>2316</v>
      </c>
      <c r="J18" t="s">
        <v>2268</v>
      </c>
      <c r="L18" t="s">
        <v>2317</v>
      </c>
      <c r="M18" t="s">
        <v>2270</v>
      </c>
      <c r="O18" t="s">
        <v>2318</v>
      </c>
      <c r="P18" t="s">
        <v>2272</v>
      </c>
      <c r="R18">
        <v>17</v>
      </c>
      <c r="S18" t="s">
        <v>3161</v>
      </c>
      <c r="T18" t="s">
        <v>3083</v>
      </c>
      <c r="V18">
        <v>17</v>
      </c>
      <c r="W18" t="s">
        <v>3161</v>
      </c>
      <c r="X18" t="s">
        <v>2588</v>
      </c>
      <c r="Y18" t="s">
        <v>3162</v>
      </c>
      <c r="Z18" t="s">
        <v>3163</v>
      </c>
      <c r="AA18" t="s">
        <v>3164</v>
      </c>
      <c r="AB18" t="s">
        <v>3165</v>
      </c>
    </row>
    <row r="19" spans="1:28">
      <c r="A19" s="61">
        <v>18</v>
      </c>
      <c r="B19" t="s">
        <v>2319</v>
      </c>
      <c r="C19" t="s">
        <v>2268</v>
      </c>
      <c r="D19" t="str">
        <f t="shared" si="0"/>
        <v>fab</v>
      </c>
      <c r="E19" t="str">
        <f t="shared" si="1"/>
        <v>fab fa-app-store</v>
      </c>
      <c r="F19" t="str">
        <f t="shared" si="2"/>
        <v>&lt;I class='fab fa-app-store'&gt;&lt;/i&gt;</v>
      </c>
      <c r="I19" t="s">
        <v>2319</v>
      </c>
      <c r="J19" t="s">
        <v>2268</v>
      </c>
      <c r="L19" t="s">
        <v>2320</v>
      </c>
      <c r="M19" t="s">
        <v>2270</v>
      </c>
      <c r="O19" t="s">
        <v>2321</v>
      </c>
      <c r="P19" t="s">
        <v>2272</v>
      </c>
      <c r="R19">
        <v>18</v>
      </c>
      <c r="S19" t="s">
        <v>3166</v>
      </c>
      <c r="T19" t="s">
        <v>3083</v>
      </c>
      <c r="V19">
        <v>18</v>
      </c>
      <c r="W19" t="s">
        <v>3166</v>
      </c>
      <c r="X19" t="s">
        <v>3167</v>
      </c>
      <c r="Y19" t="s">
        <v>3168</v>
      </c>
      <c r="Z19" t="s">
        <v>3169</v>
      </c>
      <c r="AA19" t="s">
        <v>3170</v>
      </c>
      <c r="AB19" t="s">
        <v>3171</v>
      </c>
    </row>
    <row r="20" spans="1:28">
      <c r="A20" s="61">
        <v>19</v>
      </c>
      <c r="B20" t="s">
        <v>2322</v>
      </c>
      <c r="C20" t="s">
        <v>2268</v>
      </c>
      <c r="D20" t="str">
        <f t="shared" si="0"/>
        <v>fab</v>
      </c>
      <c r="E20" t="str">
        <f t="shared" si="1"/>
        <v>fab fa-app-store-ios</v>
      </c>
      <c r="F20" t="str">
        <f t="shared" si="2"/>
        <v>&lt;I class='fab fa-app-store-ios'&gt;&lt;/i&gt;</v>
      </c>
      <c r="I20" t="s">
        <v>2322</v>
      </c>
      <c r="J20" t="s">
        <v>2268</v>
      </c>
      <c r="L20" t="s">
        <v>2323</v>
      </c>
      <c r="M20" t="s">
        <v>2270</v>
      </c>
      <c r="O20" t="s">
        <v>2324</v>
      </c>
      <c r="P20" t="s">
        <v>2272</v>
      </c>
      <c r="R20">
        <v>19</v>
      </c>
      <c r="S20" t="s">
        <v>3172</v>
      </c>
      <c r="T20" t="s">
        <v>3083</v>
      </c>
      <c r="V20">
        <v>19</v>
      </c>
      <c r="W20" t="s">
        <v>3172</v>
      </c>
      <c r="X20" t="s">
        <v>3173</v>
      </c>
      <c r="Y20" t="s">
        <v>3174</v>
      </c>
      <c r="Z20" t="s">
        <v>3175</v>
      </c>
      <c r="AA20" t="s">
        <v>3176</v>
      </c>
      <c r="AB20" t="s">
        <v>3177</v>
      </c>
    </row>
    <row r="21" spans="1:28">
      <c r="A21" s="61">
        <v>20</v>
      </c>
      <c r="B21" t="s">
        <v>2325</v>
      </c>
      <c r="C21" t="s">
        <v>2268</v>
      </c>
      <c r="D21" t="str">
        <f t="shared" si="0"/>
        <v>fab</v>
      </c>
      <c r="E21" t="str">
        <f t="shared" si="1"/>
        <v>fab fa-apper</v>
      </c>
      <c r="F21" t="str">
        <f t="shared" si="2"/>
        <v>&lt;I class='fab fa-apper'&gt;&lt;/i&gt;</v>
      </c>
      <c r="I21" t="s">
        <v>2325</v>
      </c>
      <c r="J21" t="s">
        <v>2268</v>
      </c>
      <c r="L21" t="s">
        <v>2326</v>
      </c>
      <c r="M21" t="s">
        <v>2270</v>
      </c>
      <c r="O21" t="s">
        <v>2327</v>
      </c>
      <c r="P21" t="s">
        <v>2272</v>
      </c>
      <c r="R21">
        <v>20</v>
      </c>
      <c r="S21" t="s">
        <v>3178</v>
      </c>
      <c r="T21" t="s">
        <v>3083</v>
      </c>
      <c r="V21">
        <v>20</v>
      </c>
      <c r="W21" t="s">
        <v>3178</v>
      </c>
      <c r="X21" t="s">
        <v>3179</v>
      </c>
      <c r="Y21" t="s">
        <v>3180</v>
      </c>
      <c r="Z21" t="s">
        <v>3181</v>
      </c>
      <c r="AA21" t="s">
        <v>3182</v>
      </c>
      <c r="AB21" t="s">
        <v>3183</v>
      </c>
    </row>
    <row r="22" spans="1:28">
      <c r="A22" s="61">
        <v>21</v>
      </c>
      <c r="B22" t="s">
        <v>2328</v>
      </c>
      <c r="C22" t="s">
        <v>2268</v>
      </c>
      <c r="D22" t="str">
        <f t="shared" si="0"/>
        <v>fab</v>
      </c>
      <c r="E22" t="str">
        <f t="shared" si="1"/>
        <v>fab fa-apple</v>
      </c>
      <c r="F22" t="str">
        <f t="shared" si="2"/>
        <v>&lt;I class='fab fa-apple'&gt;&lt;/i&gt;</v>
      </c>
      <c r="I22" t="s">
        <v>2328</v>
      </c>
      <c r="J22" t="s">
        <v>2268</v>
      </c>
      <c r="L22" t="s">
        <v>2329</v>
      </c>
      <c r="M22" t="s">
        <v>2270</v>
      </c>
      <c r="O22" t="s">
        <v>2330</v>
      </c>
      <c r="P22" t="s">
        <v>2272</v>
      </c>
      <c r="R22">
        <v>21</v>
      </c>
      <c r="S22" t="s">
        <v>3184</v>
      </c>
      <c r="T22" t="s">
        <v>3083</v>
      </c>
      <c r="V22">
        <v>21</v>
      </c>
      <c r="W22" t="s">
        <v>3184</v>
      </c>
      <c r="X22" t="s">
        <v>3185</v>
      </c>
      <c r="Y22" t="s">
        <v>3186</v>
      </c>
      <c r="Z22" t="s">
        <v>3187</v>
      </c>
      <c r="AA22" t="s">
        <v>3188</v>
      </c>
      <c r="AB22" t="s">
        <v>3189</v>
      </c>
    </row>
    <row r="23" spans="1:28">
      <c r="A23" s="61">
        <v>22</v>
      </c>
      <c r="B23" t="s">
        <v>2331</v>
      </c>
      <c r="C23" t="s">
        <v>2268</v>
      </c>
      <c r="D23" t="str">
        <f t="shared" si="0"/>
        <v>fab</v>
      </c>
      <c r="E23" t="str">
        <f t="shared" si="1"/>
        <v>fab fa-apple-pay</v>
      </c>
      <c r="F23" t="str">
        <f t="shared" si="2"/>
        <v>&lt;I class='fab fa-apple-pay'&gt;&lt;/i&gt;</v>
      </c>
      <c r="I23" t="s">
        <v>2331</v>
      </c>
      <c r="J23" t="s">
        <v>2268</v>
      </c>
      <c r="L23" t="s">
        <v>2276</v>
      </c>
      <c r="M23" t="s">
        <v>2270</v>
      </c>
      <c r="O23" t="s">
        <v>2332</v>
      </c>
      <c r="P23" t="s">
        <v>2272</v>
      </c>
      <c r="R23">
        <v>22</v>
      </c>
      <c r="S23" t="s">
        <v>3190</v>
      </c>
      <c r="T23" t="s">
        <v>3083</v>
      </c>
      <c r="V23">
        <v>22</v>
      </c>
      <c r="W23" t="s">
        <v>3190</v>
      </c>
      <c r="X23" t="s">
        <v>3191</v>
      </c>
      <c r="Y23" t="s">
        <v>3192</v>
      </c>
      <c r="Z23" t="s">
        <v>3193</v>
      </c>
      <c r="AA23" t="s">
        <v>3194</v>
      </c>
      <c r="AB23" t="s">
        <v>3195</v>
      </c>
    </row>
    <row r="24" spans="1:28">
      <c r="A24" s="61">
        <v>23</v>
      </c>
      <c r="B24" t="s">
        <v>2333</v>
      </c>
      <c r="C24" t="s">
        <v>2268</v>
      </c>
      <c r="D24" t="str">
        <f t="shared" si="0"/>
        <v>fab</v>
      </c>
      <c r="E24" t="str">
        <f t="shared" si="1"/>
        <v>fab fa-artstation</v>
      </c>
      <c r="F24" t="str">
        <f t="shared" si="2"/>
        <v>&lt;I class='fab fa-artstation'&gt;&lt;/i&gt;</v>
      </c>
      <c r="I24" t="s">
        <v>2333</v>
      </c>
      <c r="J24" t="s">
        <v>2268</v>
      </c>
      <c r="L24" t="s">
        <v>2334</v>
      </c>
      <c r="M24" t="s">
        <v>2270</v>
      </c>
      <c r="O24" t="s">
        <v>2335</v>
      </c>
      <c r="P24" t="s">
        <v>2272</v>
      </c>
      <c r="R24">
        <v>23</v>
      </c>
      <c r="S24" t="s">
        <v>3196</v>
      </c>
      <c r="T24" t="s">
        <v>3083</v>
      </c>
      <c r="V24">
        <v>23</v>
      </c>
      <c r="W24" t="s">
        <v>3196</v>
      </c>
      <c r="X24" t="s">
        <v>3197</v>
      </c>
      <c r="Y24" t="s">
        <v>3198</v>
      </c>
      <c r="Z24" t="s">
        <v>2636</v>
      </c>
      <c r="AA24" t="s">
        <v>3199</v>
      </c>
      <c r="AB24" t="s">
        <v>3200</v>
      </c>
    </row>
    <row r="25" spans="1:28">
      <c r="A25" s="61">
        <v>24</v>
      </c>
      <c r="B25" t="s">
        <v>2336</v>
      </c>
      <c r="C25" t="s">
        <v>2268</v>
      </c>
      <c r="D25" t="str">
        <f t="shared" si="0"/>
        <v>fab</v>
      </c>
      <c r="E25" t="str">
        <f t="shared" si="1"/>
        <v>fab fa-asymmetrik</v>
      </c>
      <c r="F25" t="str">
        <f t="shared" si="2"/>
        <v>&lt;I class='fab fa-asymmetrik'&gt;&lt;/i&gt;</v>
      </c>
      <c r="I25" t="s">
        <v>2336</v>
      </c>
      <c r="J25" t="s">
        <v>2268</v>
      </c>
      <c r="L25" t="s">
        <v>2337</v>
      </c>
      <c r="M25" t="s">
        <v>2270</v>
      </c>
      <c r="O25" t="s">
        <v>2338</v>
      </c>
      <c r="P25" t="s">
        <v>2272</v>
      </c>
      <c r="R25">
        <v>24</v>
      </c>
      <c r="S25" t="s">
        <v>3201</v>
      </c>
      <c r="T25" t="s">
        <v>3083</v>
      </c>
      <c r="V25">
        <v>24</v>
      </c>
      <c r="W25" t="s">
        <v>3201</v>
      </c>
      <c r="X25" t="s">
        <v>3202</v>
      </c>
      <c r="Y25" t="s">
        <v>3203</v>
      </c>
      <c r="Z25" t="s">
        <v>3204</v>
      </c>
      <c r="AA25" t="s">
        <v>3205</v>
      </c>
      <c r="AB25" t="s">
        <v>3206</v>
      </c>
    </row>
    <row r="26" spans="1:28">
      <c r="A26" s="61">
        <v>25</v>
      </c>
      <c r="B26" t="s">
        <v>2339</v>
      </c>
      <c r="C26" t="s">
        <v>2268</v>
      </c>
      <c r="D26" t="str">
        <f t="shared" si="0"/>
        <v>fab</v>
      </c>
      <c r="E26" t="str">
        <f t="shared" si="1"/>
        <v>fab fa-atlassian</v>
      </c>
      <c r="F26" t="str">
        <f t="shared" si="2"/>
        <v>&lt;I class='fab fa-atlassian'&gt;&lt;/i&gt;</v>
      </c>
      <c r="I26" t="s">
        <v>2339</v>
      </c>
      <c r="J26" t="s">
        <v>2268</v>
      </c>
      <c r="L26" t="s">
        <v>2340</v>
      </c>
      <c r="M26" t="s">
        <v>2270</v>
      </c>
      <c r="O26" t="s">
        <v>2341</v>
      </c>
      <c r="P26" t="s">
        <v>2272</v>
      </c>
      <c r="R26">
        <v>25</v>
      </c>
      <c r="S26" t="s">
        <v>3207</v>
      </c>
      <c r="T26" t="s">
        <v>3083</v>
      </c>
      <c r="V26">
        <v>25</v>
      </c>
      <c r="W26" t="s">
        <v>3207</v>
      </c>
      <c r="X26" t="s">
        <v>3208</v>
      </c>
      <c r="Y26" t="s">
        <v>3209</v>
      </c>
      <c r="Z26" t="s">
        <v>3210</v>
      </c>
      <c r="AA26" t="s">
        <v>3211</v>
      </c>
      <c r="AB26" t="s">
        <v>3212</v>
      </c>
    </row>
    <row r="27" spans="1:28">
      <c r="A27" s="61">
        <v>26</v>
      </c>
      <c r="B27" t="s">
        <v>2342</v>
      </c>
      <c r="C27" t="s">
        <v>2268</v>
      </c>
      <c r="D27" t="str">
        <f t="shared" si="0"/>
        <v>fab</v>
      </c>
      <c r="E27" t="str">
        <f t="shared" si="1"/>
        <v>fab fa-audible</v>
      </c>
      <c r="F27" t="str">
        <f t="shared" si="2"/>
        <v>&lt;I class='fab fa-audible'&gt;&lt;/i&gt;</v>
      </c>
      <c r="I27" t="s">
        <v>2342</v>
      </c>
      <c r="J27" t="s">
        <v>2268</v>
      </c>
      <c r="L27" t="s">
        <v>2343</v>
      </c>
      <c r="M27" t="s">
        <v>2270</v>
      </c>
      <c r="O27" t="s">
        <v>2344</v>
      </c>
      <c r="P27" t="s">
        <v>2272</v>
      </c>
      <c r="R27">
        <v>26</v>
      </c>
      <c r="S27" t="s">
        <v>3213</v>
      </c>
      <c r="T27" t="s">
        <v>3083</v>
      </c>
      <c r="V27">
        <v>26</v>
      </c>
      <c r="W27" t="s">
        <v>3213</v>
      </c>
      <c r="X27" t="s">
        <v>2653</v>
      </c>
      <c r="Y27" t="s">
        <v>3214</v>
      </c>
      <c r="Z27" t="s">
        <v>3215</v>
      </c>
      <c r="AA27" t="s">
        <v>3216</v>
      </c>
      <c r="AB27" t="s">
        <v>3217</v>
      </c>
    </row>
    <row r="28" spans="1:28">
      <c r="A28" s="61">
        <v>27</v>
      </c>
      <c r="B28" t="s">
        <v>2345</v>
      </c>
      <c r="C28" t="s">
        <v>2268</v>
      </c>
      <c r="D28" t="str">
        <f t="shared" si="0"/>
        <v>fab</v>
      </c>
      <c r="E28" t="str">
        <f t="shared" si="1"/>
        <v>fab fa-autoprefixer</v>
      </c>
      <c r="F28" t="str">
        <f t="shared" si="2"/>
        <v>&lt;I class='fab fa-autoprefixer'&gt;&lt;/i&gt;</v>
      </c>
      <c r="I28" t="s">
        <v>2345</v>
      </c>
      <c r="J28" t="s">
        <v>2268</v>
      </c>
      <c r="L28" t="s">
        <v>2279</v>
      </c>
      <c r="M28" t="s">
        <v>2270</v>
      </c>
      <c r="O28" t="s">
        <v>2346</v>
      </c>
      <c r="P28" t="s">
        <v>2272</v>
      </c>
      <c r="R28">
        <v>27</v>
      </c>
      <c r="S28" t="s">
        <v>3218</v>
      </c>
      <c r="T28" t="s">
        <v>3083</v>
      </c>
      <c r="V28">
        <v>27</v>
      </c>
      <c r="W28" t="s">
        <v>3218</v>
      </c>
      <c r="X28" t="s">
        <v>3219</v>
      </c>
      <c r="Y28" t="s">
        <v>3220</v>
      </c>
      <c r="Z28" t="s">
        <v>3221</v>
      </c>
      <c r="AA28" t="s">
        <v>3222</v>
      </c>
      <c r="AB28" t="s">
        <v>3223</v>
      </c>
    </row>
    <row r="29" spans="1:28">
      <c r="A29" s="61">
        <v>28</v>
      </c>
      <c r="B29" t="s">
        <v>2347</v>
      </c>
      <c r="C29" t="s">
        <v>2268</v>
      </c>
      <c r="D29" t="str">
        <f t="shared" si="0"/>
        <v>fab</v>
      </c>
      <c r="E29" t="str">
        <f t="shared" si="1"/>
        <v>fab fa-avianex</v>
      </c>
      <c r="F29" t="str">
        <f t="shared" si="2"/>
        <v>&lt;I class='fab fa-avianex'&gt;&lt;/i&gt;</v>
      </c>
      <c r="I29" t="s">
        <v>2347</v>
      </c>
      <c r="J29" t="s">
        <v>2268</v>
      </c>
      <c r="L29" t="s">
        <v>2282</v>
      </c>
      <c r="M29" t="s">
        <v>2270</v>
      </c>
      <c r="O29" t="s">
        <v>2348</v>
      </c>
      <c r="P29" t="s">
        <v>2272</v>
      </c>
      <c r="R29">
        <v>28</v>
      </c>
      <c r="S29" t="s">
        <v>3224</v>
      </c>
      <c r="T29" t="s">
        <v>3083</v>
      </c>
      <c r="V29">
        <v>28</v>
      </c>
      <c r="W29" t="s">
        <v>3224</v>
      </c>
      <c r="X29" t="s">
        <v>3225</v>
      </c>
      <c r="Y29" t="s">
        <v>3226</v>
      </c>
      <c r="Z29" t="s">
        <v>3227</v>
      </c>
      <c r="AA29" t="s">
        <v>3228</v>
      </c>
      <c r="AB29" t="s">
        <v>2688</v>
      </c>
    </row>
    <row r="30" spans="1:28">
      <c r="A30" s="61">
        <v>29</v>
      </c>
      <c r="B30" t="s">
        <v>2349</v>
      </c>
      <c r="C30" t="s">
        <v>2268</v>
      </c>
      <c r="D30" t="str">
        <f t="shared" si="0"/>
        <v>fab</v>
      </c>
      <c r="E30" t="str">
        <f t="shared" si="1"/>
        <v>fab fa-aviato</v>
      </c>
      <c r="F30" t="str">
        <f t="shared" si="2"/>
        <v>&lt;I class='fab fa-aviato'&gt;&lt;/i&gt;</v>
      </c>
      <c r="I30" t="s">
        <v>2349</v>
      </c>
      <c r="J30" t="s">
        <v>2268</v>
      </c>
      <c r="L30" t="s">
        <v>2285</v>
      </c>
      <c r="M30" t="s">
        <v>2270</v>
      </c>
      <c r="O30" t="s">
        <v>2350</v>
      </c>
      <c r="P30" t="s">
        <v>2272</v>
      </c>
      <c r="R30">
        <v>29</v>
      </c>
      <c r="S30" t="s">
        <v>3229</v>
      </c>
      <c r="T30" t="s">
        <v>3083</v>
      </c>
      <c r="V30">
        <v>29</v>
      </c>
      <c r="W30" t="s">
        <v>3229</v>
      </c>
      <c r="X30" t="s">
        <v>3230</v>
      </c>
      <c r="Y30" t="s">
        <v>3231</v>
      </c>
      <c r="Z30" t="s">
        <v>3232</v>
      </c>
      <c r="AA30" t="s">
        <v>3233</v>
      </c>
    </row>
    <row r="31" spans="1:28">
      <c r="A31" s="61">
        <v>30</v>
      </c>
      <c r="B31" t="s">
        <v>2351</v>
      </c>
      <c r="C31" t="s">
        <v>2268</v>
      </c>
      <c r="D31" t="str">
        <f t="shared" si="0"/>
        <v>fab</v>
      </c>
      <c r="E31" t="str">
        <f t="shared" si="1"/>
        <v>fab fa-aws</v>
      </c>
      <c r="F31" t="str">
        <f t="shared" si="2"/>
        <v>&lt;I class='fab fa-aws'&gt;&lt;/i&gt;</v>
      </c>
      <c r="I31" t="s">
        <v>2351</v>
      </c>
      <c r="J31" t="s">
        <v>2268</v>
      </c>
      <c r="L31" t="s">
        <v>2288</v>
      </c>
      <c r="M31" t="s">
        <v>2270</v>
      </c>
      <c r="O31" t="s">
        <v>2352</v>
      </c>
      <c r="P31" t="s">
        <v>2272</v>
      </c>
      <c r="R31">
        <v>30</v>
      </c>
      <c r="S31" t="s">
        <v>3084</v>
      </c>
      <c r="T31" t="s">
        <v>3083</v>
      </c>
    </row>
    <row r="32" spans="1:28">
      <c r="A32" s="61">
        <v>31</v>
      </c>
      <c r="B32" t="s">
        <v>2353</v>
      </c>
      <c r="C32" t="s">
        <v>2268</v>
      </c>
      <c r="D32" t="str">
        <f t="shared" si="0"/>
        <v>fab</v>
      </c>
      <c r="E32" t="str">
        <f t="shared" si="1"/>
        <v>fab fa-bandcamp</v>
      </c>
      <c r="F32" t="str">
        <f t="shared" si="2"/>
        <v>&lt;I class='fab fa-bandcamp'&gt;&lt;/i&gt;</v>
      </c>
      <c r="I32" t="s">
        <v>2353</v>
      </c>
      <c r="J32" t="s">
        <v>2268</v>
      </c>
      <c r="L32" t="s">
        <v>2354</v>
      </c>
      <c r="M32" t="s">
        <v>2270</v>
      </c>
      <c r="O32" t="s">
        <v>2355</v>
      </c>
      <c r="P32" t="s">
        <v>2272</v>
      </c>
      <c r="R32">
        <v>31</v>
      </c>
      <c r="S32" t="s">
        <v>3090</v>
      </c>
      <c r="T32" t="s">
        <v>3083</v>
      </c>
    </row>
    <row r="33" spans="1:20">
      <c r="A33" s="61">
        <v>32</v>
      </c>
      <c r="B33" t="s">
        <v>2356</v>
      </c>
      <c r="C33" t="s">
        <v>2268</v>
      </c>
      <c r="D33" t="str">
        <f t="shared" si="0"/>
        <v>fab</v>
      </c>
      <c r="E33" t="str">
        <f t="shared" si="1"/>
        <v>fab fa-battle-net</v>
      </c>
      <c r="F33" t="str">
        <f t="shared" si="2"/>
        <v>&lt;I class='fab fa-battle-net'&gt;&lt;/i&gt;</v>
      </c>
      <c r="I33" t="s">
        <v>2356</v>
      </c>
      <c r="J33" t="s">
        <v>2268</v>
      </c>
      <c r="L33" t="s">
        <v>2357</v>
      </c>
      <c r="M33" t="s">
        <v>2270</v>
      </c>
      <c r="O33" t="s">
        <v>2358</v>
      </c>
      <c r="P33" t="s">
        <v>2272</v>
      </c>
      <c r="R33">
        <v>32</v>
      </c>
      <c r="S33" t="s">
        <v>2297</v>
      </c>
      <c r="T33" t="s">
        <v>3083</v>
      </c>
    </row>
    <row r="34" spans="1:20">
      <c r="A34" s="61">
        <v>33</v>
      </c>
      <c r="B34" t="s">
        <v>2359</v>
      </c>
      <c r="C34" t="s">
        <v>2268</v>
      </c>
      <c r="D34" t="str">
        <f t="shared" si="0"/>
        <v>fab</v>
      </c>
      <c r="E34" t="str">
        <f t="shared" si="1"/>
        <v>fab fa-behance</v>
      </c>
      <c r="F34" t="str">
        <f t="shared" si="2"/>
        <v>&lt;I class='fab fa-behance'&gt;&lt;/i&gt;</v>
      </c>
      <c r="I34" t="s">
        <v>2359</v>
      </c>
      <c r="J34" t="s">
        <v>2268</v>
      </c>
      <c r="L34" t="s">
        <v>2360</v>
      </c>
      <c r="M34" t="s">
        <v>2270</v>
      </c>
      <c r="O34" t="s">
        <v>2361</v>
      </c>
      <c r="P34" t="s">
        <v>2272</v>
      </c>
      <c r="R34">
        <v>33</v>
      </c>
      <c r="S34" t="s">
        <v>3098</v>
      </c>
      <c r="T34" t="s">
        <v>3083</v>
      </c>
    </row>
    <row r="35" spans="1:20">
      <c r="A35" s="61">
        <v>34</v>
      </c>
      <c r="B35" t="s">
        <v>2362</v>
      </c>
      <c r="C35" t="s">
        <v>2268</v>
      </c>
      <c r="D35" t="str">
        <f t="shared" si="0"/>
        <v>fab</v>
      </c>
      <c r="E35" t="str">
        <f t="shared" si="1"/>
        <v>fab fa-behance-square</v>
      </c>
      <c r="F35" t="str">
        <f t="shared" si="2"/>
        <v>&lt;I class='fab fa-behance-square'&gt;&lt;/i&gt;</v>
      </c>
      <c r="I35" t="s">
        <v>2362</v>
      </c>
      <c r="J35" t="s">
        <v>2268</v>
      </c>
      <c r="L35" t="s">
        <v>2363</v>
      </c>
      <c r="M35" t="s">
        <v>2270</v>
      </c>
      <c r="O35" t="s">
        <v>2364</v>
      </c>
      <c r="P35" t="s">
        <v>2272</v>
      </c>
      <c r="R35">
        <v>34</v>
      </c>
      <c r="S35" t="s">
        <v>3103</v>
      </c>
      <c r="T35" t="s">
        <v>3083</v>
      </c>
    </row>
    <row r="36" spans="1:20">
      <c r="A36" s="61">
        <v>35</v>
      </c>
      <c r="B36" t="s">
        <v>2365</v>
      </c>
      <c r="C36" t="s">
        <v>2268</v>
      </c>
      <c r="D36" t="str">
        <f t="shared" si="0"/>
        <v>fab</v>
      </c>
      <c r="E36" t="str">
        <f t="shared" si="1"/>
        <v>fab fa-bimobject</v>
      </c>
      <c r="F36" t="str">
        <f t="shared" si="2"/>
        <v>&lt;I class='fab fa-bimobject'&gt;&lt;/i&gt;</v>
      </c>
      <c r="I36" t="s">
        <v>2365</v>
      </c>
      <c r="J36" t="s">
        <v>2268</v>
      </c>
      <c r="L36" t="s">
        <v>2366</v>
      </c>
      <c r="M36" t="s">
        <v>2270</v>
      </c>
      <c r="O36" t="s">
        <v>2367</v>
      </c>
      <c r="P36" t="s">
        <v>2272</v>
      </c>
      <c r="R36">
        <v>35</v>
      </c>
      <c r="S36" t="s">
        <v>3108</v>
      </c>
      <c r="T36" t="s">
        <v>3083</v>
      </c>
    </row>
    <row r="37" spans="1:20">
      <c r="A37" s="61">
        <v>36</v>
      </c>
      <c r="B37" t="s">
        <v>2368</v>
      </c>
      <c r="C37" t="s">
        <v>2268</v>
      </c>
      <c r="D37" t="str">
        <f t="shared" si="0"/>
        <v>fab</v>
      </c>
      <c r="E37" t="str">
        <f t="shared" si="1"/>
        <v>fab fa-bitbucket</v>
      </c>
      <c r="F37" t="str">
        <f t="shared" si="2"/>
        <v>&lt;I class='fab fa-bitbucket'&gt;&lt;/i&gt;</v>
      </c>
      <c r="I37" t="s">
        <v>2368</v>
      </c>
      <c r="J37" t="s">
        <v>2268</v>
      </c>
      <c r="L37" t="s">
        <v>2369</v>
      </c>
      <c r="M37" t="s">
        <v>2270</v>
      </c>
      <c r="O37" t="s">
        <v>2370</v>
      </c>
      <c r="P37" t="s">
        <v>2272</v>
      </c>
      <c r="R37">
        <v>36</v>
      </c>
      <c r="S37" t="s">
        <v>3113</v>
      </c>
      <c r="T37" t="s">
        <v>3083</v>
      </c>
    </row>
    <row r="38" spans="1:20">
      <c r="A38" s="61">
        <v>37</v>
      </c>
      <c r="B38" t="s">
        <v>2371</v>
      </c>
      <c r="C38" t="s">
        <v>2268</v>
      </c>
      <c r="D38" t="str">
        <f t="shared" si="0"/>
        <v>fab</v>
      </c>
      <c r="E38" t="str">
        <f t="shared" si="1"/>
        <v>fab fa-bitcoin</v>
      </c>
      <c r="F38" t="str">
        <f t="shared" si="2"/>
        <v>&lt;I class='fab fa-bitcoin'&gt;&lt;/i&gt;</v>
      </c>
      <c r="I38" t="s">
        <v>2371</v>
      </c>
      <c r="J38" t="s">
        <v>2268</v>
      </c>
      <c r="L38" t="s">
        <v>2372</v>
      </c>
      <c r="M38" t="s">
        <v>2270</v>
      </c>
      <c r="O38" t="s">
        <v>2373</v>
      </c>
      <c r="P38" t="s">
        <v>2272</v>
      </c>
      <c r="R38">
        <v>37</v>
      </c>
      <c r="S38" t="s">
        <v>3116</v>
      </c>
      <c r="T38" t="s">
        <v>3083</v>
      </c>
    </row>
    <row r="39" spans="1:20">
      <c r="A39" s="61">
        <v>38</v>
      </c>
      <c r="B39" t="s">
        <v>2374</v>
      </c>
      <c r="C39" t="s">
        <v>2268</v>
      </c>
      <c r="D39" t="str">
        <f t="shared" si="0"/>
        <v>fab</v>
      </c>
      <c r="E39" t="str">
        <f t="shared" si="1"/>
        <v>fab fa-bity</v>
      </c>
      <c r="F39" t="str">
        <f t="shared" si="2"/>
        <v>&lt;I class='fab fa-bity'&gt;&lt;/i&gt;</v>
      </c>
      <c r="I39" t="s">
        <v>2374</v>
      </c>
      <c r="J39" t="s">
        <v>2268</v>
      </c>
      <c r="L39" t="s">
        <v>2375</v>
      </c>
      <c r="M39" t="s">
        <v>2270</v>
      </c>
      <c r="O39" t="s">
        <v>2376</v>
      </c>
      <c r="P39" t="s">
        <v>2272</v>
      </c>
      <c r="R39">
        <v>38</v>
      </c>
      <c r="S39" t="s">
        <v>3122</v>
      </c>
      <c r="T39" t="s">
        <v>3083</v>
      </c>
    </row>
    <row r="40" spans="1:20">
      <c r="A40" s="61">
        <v>39</v>
      </c>
      <c r="B40" t="s">
        <v>2377</v>
      </c>
      <c r="C40" t="s">
        <v>2268</v>
      </c>
      <c r="D40" t="str">
        <f t="shared" si="0"/>
        <v>fab</v>
      </c>
      <c r="E40" t="str">
        <f t="shared" si="1"/>
        <v>fab fa-black-tie</v>
      </c>
      <c r="F40" t="str">
        <f t="shared" si="2"/>
        <v>&lt;I class='fab fa-black-tie'&gt;&lt;/i&gt;</v>
      </c>
      <c r="I40" t="s">
        <v>2377</v>
      </c>
      <c r="J40" t="s">
        <v>2268</v>
      </c>
      <c r="L40" t="s">
        <v>2378</v>
      </c>
      <c r="M40" t="s">
        <v>2270</v>
      </c>
      <c r="O40" t="s">
        <v>2379</v>
      </c>
      <c r="P40" t="s">
        <v>2272</v>
      </c>
      <c r="R40">
        <v>39</v>
      </c>
      <c r="S40" t="s">
        <v>3126</v>
      </c>
      <c r="T40" t="s">
        <v>3083</v>
      </c>
    </row>
    <row r="41" spans="1:20">
      <c r="A41" s="61">
        <v>40</v>
      </c>
      <c r="B41" t="s">
        <v>2380</v>
      </c>
      <c r="C41" t="s">
        <v>2268</v>
      </c>
      <c r="D41" t="str">
        <f t="shared" si="0"/>
        <v>fab</v>
      </c>
      <c r="E41" t="str">
        <f t="shared" si="1"/>
        <v>fab fa-blackberry</v>
      </c>
      <c r="F41" t="str">
        <f t="shared" si="2"/>
        <v>&lt;I class='fab fa-blackberry'&gt;&lt;/i&gt;</v>
      </c>
      <c r="I41" t="s">
        <v>2380</v>
      </c>
      <c r="J41" t="s">
        <v>2268</v>
      </c>
      <c r="L41" t="s">
        <v>2381</v>
      </c>
      <c r="M41" t="s">
        <v>2270</v>
      </c>
      <c r="O41" t="s">
        <v>2382</v>
      </c>
      <c r="P41" t="s">
        <v>2272</v>
      </c>
      <c r="R41">
        <v>40</v>
      </c>
      <c r="S41" t="s">
        <v>3131</v>
      </c>
      <c r="T41" t="s">
        <v>3083</v>
      </c>
    </row>
    <row r="42" spans="1:20">
      <c r="A42" s="61">
        <v>41</v>
      </c>
      <c r="B42" t="s">
        <v>2383</v>
      </c>
      <c r="C42" t="s">
        <v>2268</v>
      </c>
      <c r="D42" t="str">
        <f t="shared" si="0"/>
        <v>fab</v>
      </c>
      <c r="E42" t="str">
        <f t="shared" si="1"/>
        <v>fab fa-blogger</v>
      </c>
      <c r="F42" t="str">
        <f t="shared" si="2"/>
        <v>&lt;I class='fab fa-blogger'&gt;&lt;/i&gt;</v>
      </c>
      <c r="I42" t="s">
        <v>2383</v>
      </c>
      <c r="J42" t="s">
        <v>2268</v>
      </c>
      <c r="L42" t="s">
        <v>2384</v>
      </c>
      <c r="M42" t="s">
        <v>2270</v>
      </c>
      <c r="O42" t="s">
        <v>2385</v>
      </c>
      <c r="P42" t="s">
        <v>2272</v>
      </c>
      <c r="R42">
        <v>41</v>
      </c>
      <c r="S42" t="s">
        <v>3134</v>
      </c>
      <c r="T42" t="s">
        <v>3083</v>
      </c>
    </row>
    <row r="43" spans="1:20">
      <c r="A43" s="61">
        <v>42</v>
      </c>
      <c r="B43" t="s">
        <v>2386</v>
      </c>
      <c r="C43" t="s">
        <v>2268</v>
      </c>
      <c r="D43" t="str">
        <f t="shared" si="0"/>
        <v>fab</v>
      </c>
      <c r="E43" t="str">
        <f t="shared" si="1"/>
        <v>fab fa-blogger-b</v>
      </c>
      <c r="F43" t="str">
        <f t="shared" si="2"/>
        <v>&lt;I class='fab fa-blogger-b'&gt;&lt;/i&gt;</v>
      </c>
      <c r="I43" t="s">
        <v>2386</v>
      </c>
      <c r="J43" t="s">
        <v>2268</v>
      </c>
      <c r="L43" t="s">
        <v>2387</v>
      </c>
      <c r="M43" t="s">
        <v>2270</v>
      </c>
      <c r="O43" t="s">
        <v>2388</v>
      </c>
      <c r="P43" t="s">
        <v>2272</v>
      </c>
      <c r="R43">
        <v>42</v>
      </c>
      <c r="S43" t="s">
        <v>3140</v>
      </c>
      <c r="T43" t="s">
        <v>3083</v>
      </c>
    </row>
    <row r="44" spans="1:20">
      <c r="A44" s="61">
        <v>43</v>
      </c>
      <c r="B44" t="s">
        <v>2389</v>
      </c>
      <c r="C44" t="s">
        <v>2268</v>
      </c>
      <c r="D44" t="str">
        <f t="shared" si="0"/>
        <v>fab</v>
      </c>
      <c r="E44" t="str">
        <f t="shared" si="1"/>
        <v>fab fa-bluetooth</v>
      </c>
      <c r="F44" t="str">
        <f t="shared" si="2"/>
        <v>&lt;I class='fab fa-bluetooth'&gt;&lt;/i&gt;</v>
      </c>
      <c r="I44" t="s">
        <v>2389</v>
      </c>
      <c r="J44" t="s">
        <v>2268</v>
      </c>
      <c r="L44" t="s">
        <v>2390</v>
      </c>
      <c r="M44" t="s">
        <v>2270</v>
      </c>
      <c r="O44" t="s">
        <v>2391</v>
      </c>
      <c r="P44" t="s">
        <v>2272</v>
      </c>
      <c r="R44">
        <v>43</v>
      </c>
      <c r="S44" t="s">
        <v>3146</v>
      </c>
      <c r="T44" t="s">
        <v>3083</v>
      </c>
    </row>
    <row r="45" spans="1:20">
      <c r="A45" s="61">
        <v>44</v>
      </c>
      <c r="B45" t="s">
        <v>2392</v>
      </c>
      <c r="C45" t="s">
        <v>2268</v>
      </c>
      <c r="D45" t="str">
        <f t="shared" si="0"/>
        <v>fab</v>
      </c>
      <c r="E45" t="str">
        <f t="shared" si="1"/>
        <v>fab fa-bluetooth-b</v>
      </c>
      <c r="F45" t="str">
        <f t="shared" si="2"/>
        <v>&lt;I class='fab fa-bluetooth-b'&gt;&lt;/i&gt;</v>
      </c>
      <c r="I45" t="s">
        <v>2392</v>
      </c>
      <c r="J45" t="s">
        <v>2268</v>
      </c>
      <c r="L45" t="s">
        <v>348</v>
      </c>
      <c r="M45" t="s">
        <v>2270</v>
      </c>
      <c r="O45" t="s">
        <v>2393</v>
      </c>
      <c r="P45" t="s">
        <v>2272</v>
      </c>
      <c r="R45">
        <v>44</v>
      </c>
      <c r="S45" t="s">
        <v>3151</v>
      </c>
      <c r="T45" t="s">
        <v>3083</v>
      </c>
    </row>
    <row r="46" spans="1:20">
      <c r="A46" s="61">
        <v>45</v>
      </c>
      <c r="B46" t="s">
        <v>2394</v>
      </c>
      <c r="C46" t="s">
        <v>2268</v>
      </c>
      <c r="D46" t="str">
        <f t="shared" si="0"/>
        <v>fab</v>
      </c>
      <c r="E46" t="str">
        <f t="shared" si="1"/>
        <v>fab fa-bootstrap</v>
      </c>
      <c r="F46" t="str">
        <f t="shared" si="2"/>
        <v>&lt;I class='fab fa-bootstrap'&gt;&lt;/i&gt;</v>
      </c>
      <c r="I46" t="s">
        <v>2394</v>
      </c>
      <c r="J46" t="s">
        <v>2268</v>
      </c>
      <c r="L46" t="s">
        <v>2395</v>
      </c>
      <c r="M46" t="s">
        <v>2270</v>
      </c>
      <c r="O46" t="s">
        <v>2396</v>
      </c>
      <c r="P46" t="s">
        <v>2272</v>
      </c>
      <c r="R46">
        <v>45</v>
      </c>
      <c r="S46" t="s">
        <v>3157</v>
      </c>
      <c r="T46" t="s">
        <v>3083</v>
      </c>
    </row>
    <row r="47" spans="1:20">
      <c r="A47" s="61">
        <v>46</v>
      </c>
      <c r="B47" t="s">
        <v>2397</v>
      </c>
      <c r="C47" t="s">
        <v>2268</v>
      </c>
      <c r="D47" t="str">
        <f t="shared" si="0"/>
        <v>fab</v>
      </c>
      <c r="E47" t="str">
        <f t="shared" si="1"/>
        <v>fab fa-btc</v>
      </c>
      <c r="F47" t="str">
        <f t="shared" si="2"/>
        <v>&lt;I class='fab fa-btc'&gt;&lt;/i&gt;</v>
      </c>
      <c r="I47" t="s">
        <v>2397</v>
      </c>
      <c r="J47" t="s">
        <v>2268</v>
      </c>
      <c r="L47" t="s">
        <v>2398</v>
      </c>
      <c r="M47" t="s">
        <v>2270</v>
      </c>
      <c r="O47" t="s">
        <v>2399</v>
      </c>
      <c r="P47" t="s">
        <v>2272</v>
      </c>
      <c r="R47">
        <v>46</v>
      </c>
      <c r="S47" t="s">
        <v>2588</v>
      </c>
      <c r="T47" t="s">
        <v>3083</v>
      </c>
    </row>
    <row r="48" spans="1:20">
      <c r="A48" s="61">
        <v>47</v>
      </c>
      <c r="B48" t="s">
        <v>2400</v>
      </c>
      <c r="C48" t="s">
        <v>2268</v>
      </c>
      <c r="D48" t="str">
        <f t="shared" si="0"/>
        <v>fab</v>
      </c>
      <c r="E48" t="str">
        <f t="shared" si="1"/>
        <v>fab fa-buffer</v>
      </c>
      <c r="F48" t="str">
        <f t="shared" si="2"/>
        <v>&lt;I class='fab fa-buffer'&gt;&lt;/i&gt;</v>
      </c>
      <c r="I48" t="s">
        <v>2400</v>
      </c>
      <c r="J48" t="s">
        <v>2268</v>
      </c>
      <c r="L48" t="s">
        <v>2401</v>
      </c>
      <c r="M48" t="s">
        <v>2270</v>
      </c>
      <c r="O48" t="s">
        <v>2402</v>
      </c>
      <c r="P48" t="s">
        <v>2272</v>
      </c>
      <c r="R48">
        <v>47</v>
      </c>
      <c r="S48" t="s">
        <v>3167</v>
      </c>
      <c r="T48" t="s">
        <v>3083</v>
      </c>
    </row>
    <row r="49" spans="1:20">
      <c r="A49" s="61">
        <v>48</v>
      </c>
      <c r="B49" t="s">
        <v>2403</v>
      </c>
      <c r="C49" t="s">
        <v>2268</v>
      </c>
      <c r="D49" t="str">
        <f t="shared" si="0"/>
        <v>fab</v>
      </c>
      <c r="E49" t="str">
        <f t="shared" si="1"/>
        <v>fab fa-buromobelexperte</v>
      </c>
      <c r="F49" t="str">
        <f t="shared" si="2"/>
        <v>&lt;I class='fab fa-buromobelexperte'&gt;&lt;/i&gt;</v>
      </c>
      <c r="I49" t="s">
        <v>2403</v>
      </c>
      <c r="J49" t="s">
        <v>2268</v>
      </c>
      <c r="L49" t="s">
        <v>2404</v>
      </c>
      <c r="M49" t="s">
        <v>2270</v>
      </c>
      <c r="O49" t="s">
        <v>2405</v>
      </c>
      <c r="P49" t="s">
        <v>2272</v>
      </c>
      <c r="R49">
        <v>48</v>
      </c>
      <c r="S49" t="s">
        <v>3173</v>
      </c>
      <c r="T49" t="s">
        <v>3083</v>
      </c>
    </row>
    <row r="50" spans="1:20">
      <c r="A50" s="61">
        <v>49</v>
      </c>
      <c r="B50" t="s">
        <v>2406</v>
      </c>
      <c r="C50" t="s">
        <v>2268</v>
      </c>
      <c r="D50" t="str">
        <f t="shared" si="0"/>
        <v>fab</v>
      </c>
      <c r="E50" t="str">
        <f t="shared" si="1"/>
        <v>fab fa-buy-n-large</v>
      </c>
      <c r="F50" t="str">
        <f t="shared" si="2"/>
        <v>&lt;I class='fab fa-buy-n-large'&gt;&lt;/i&gt;</v>
      </c>
      <c r="I50" t="s">
        <v>2406</v>
      </c>
      <c r="J50" t="s">
        <v>2268</v>
      </c>
      <c r="L50" t="s">
        <v>2407</v>
      </c>
      <c r="M50" t="s">
        <v>2270</v>
      </c>
      <c r="O50" t="s">
        <v>2408</v>
      </c>
      <c r="P50" t="s">
        <v>2272</v>
      </c>
      <c r="R50">
        <v>49</v>
      </c>
      <c r="S50" t="s">
        <v>3179</v>
      </c>
      <c r="T50" t="s">
        <v>3083</v>
      </c>
    </row>
    <row r="51" spans="1:20">
      <c r="A51" s="61">
        <v>50</v>
      </c>
      <c r="B51" t="s">
        <v>2409</v>
      </c>
      <c r="C51" t="s">
        <v>2268</v>
      </c>
      <c r="D51" t="str">
        <f t="shared" si="0"/>
        <v>fab</v>
      </c>
      <c r="E51" t="str">
        <f t="shared" si="1"/>
        <v>fab fa-buysellads</v>
      </c>
      <c r="F51" t="str">
        <f t="shared" si="2"/>
        <v>&lt;I class='fab fa-buysellads'&gt;&lt;/i&gt;</v>
      </c>
      <c r="I51" t="s">
        <v>2409</v>
      </c>
      <c r="J51" t="s">
        <v>2268</v>
      </c>
      <c r="L51" t="s">
        <v>2410</v>
      </c>
      <c r="M51" t="s">
        <v>2270</v>
      </c>
      <c r="O51" t="s">
        <v>2411</v>
      </c>
      <c r="P51" t="s">
        <v>2272</v>
      </c>
      <c r="R51">
        <v>50</v>
      </c>
      <c r="S51" t="s">
        <v>3185</v>
      </c>
      <c r="T51" t="s">
        <v>3083</v>
      </c>
    </row>
    <row r="52" spans="1:20">
      <c r="A52" s="61">
        <v>51</v>
      </c>
      <c r="B52" t="s">
        <v>2412</v>
      </c>
      <c r="C52" t="s">
        <v>2268</v>
      </c>
      <c r="D52" t="str">
        <f t="shared" si="0"/>
        <v>fab</v>
      </c>
      <c r="E52" t="str">
        <f t="shared" si="1"/>
        <v>fab fa-canadian-maple-leaf</v>
      </c>
      <c r="F52" t="str">
        <f t="shared" si="2"/>
        <v>&lt;I class='fab fa-canadian-maple-leaf'&gt;&lt;/i&gt;</v>
      </c>
      <c r="I52" t="s">
        <v>2412</v>
      </c>
      <c r="J52" t="s">
        <v>2268</v>
      </c>
      <c r="L52" t="s">
        <v>2413</v>
      </c>
      <c r="M52" t="s">
        <v>2270</v>
      </c>
      <c r="O52" t="s">
        <v>2414</v>
      </c>
      <c r="P52" t="s">
        <v>2272</v>
      </c>
      <c r="R52">
        <v>51</v>
      </c>
      <c r="S52" t="s">
        <v>3191</v>
      </c>
      <c r="T52" t="s">
        <v>3083</v>
      </c>
    </row>
    <row r="53" spans="1:20">
      <c r="A53" s="61">
        <v>52</v>
      </c>
      <c r="B53" t="s">
        <v>2415</v>
      </c>
      <c r="C53" t="s">
        <v>2268</v>
      </c>
      <c r="D53" t="str">
        <f t="shared" si="0"/>
        <v>fab</v>
      </c>
      <c r="E53" t="str">
        <f t="shared" si="1"/>
        <v>fab fa-cc-amazon-pay</v>
      </c>
      <c r="F53" t="str">
        <f t="shared" si="2"/>
        <v>&lt;I class='fab fa-cc-amazon-pay'&gt;&lt;/i&gt;</v>
      </c>
      <c r="I53" t="s">
        <v>2415</v>
      </c>
      <c r="J53" t="s">
        <v>2268</v>
      </c>
      <c r="L53" t="s">
        <v>2416</v>
      </c>
      <c r="M53" t="s">
        <v>2270</v>
      </c>
      <c r="O53" t="s">
        <v>2417</v>
      </c>
      <c r="P53" t="s">
        <v>2272</v>
      </c>
      <c r="R53">
        <v>52</v>
      </c>
      <c r="S53" t="s">
        <v>3197</v>
      </c>
      <c r="T53" t="s">
        <v>3083</v>
      </c>
    </row>
    <row r="54" spans="1:20">
      <c r="A54" s="61">
        <v>53</v>
      </c>
      <c r="B54" t="s">
        <v>2418</v>
      </c>
      <c r="C54" t="s">
        <v>2268</v>
      </c>
      <c r="D54" t="str">
        <f t="shared" si="0"/>
        <v>fab</v>
      </c>
      <c r="E54" t="str">
        <f t="shared" si="1"/>
        <v>fab fa-cc-amex</v>
      </c>
      <c r="F54" t="str">
        <f t="shared" si="2"/>
        <v>&lt;I class='fab fa-cc-amex'&gt;&lt;/i&gt;</v>
      </c>
      <c r="I54" t="s">
        <v>2418</v>
      </c>
      <c r="J54" t="s">
        <v>2268</v>
      </c>
      <c r="L54" t="s">
        <v>2419</v>
      </c>
      <c r="M54" t="s">
        <v>2270</v>
      </c>
      <c r="O54" t="s">
        <v>2420</v>
      </c>
      <c r="P54" t="s">
        <v>2272</v>
      </c>
      <c r="R54">
        <v>53</v>
      </c>
      <c r="S54" t="s">
        <v>3202</v>
      </c>
      <c r="T54" t="s">
        <v>3083</v>
      </c>
    </row>
    <row r="55" spans="1:20">
      <c r="A55" s="61">
        <v>54</v>
      </c>
      <c r="B55" t="s">
        <v>2421</v>
      </c>
      <c r="C55" t="s">
        <v>2268</v>
      </c>
      <c r="D55" t="str">
        <f t="shared" si="0"/>
        <v>fab</v>
      </c>
      <c r="E55" t="str">
        <f t="shared" si="1"/>
        <v>fab fa-cc-apple-pay</v>
      </c>
      <c r="F55" t="str">
        <f t="shared" si="2"/>
        <v>&lt;I class='fab fa-cc-apple-pay'&gt;&lt;/i&gt;</v>
      </c>
      <c r="I55" t="s">
        <v>2421</v>
      </c>
      <c r="J55" t="s">
        <v>2268</v>
      </c>
      <c r="L55" t="s">
        <v>2422</v>
      </c>
      <c r="M55" t="s">
        <v>2270</v>
      </c>
      <c r="O55" t="s">
        <v>2423</v>
      </c>
      <c r="P55" t="s">
        <v>2272</v>
      </c>
      <c r="R55">
        <v>54</v>
      </c>
      <c r="S55" t="s">
        <v>3208</v>
      </c>
      <c r="T55" t="s">
        <v>3083</v>
      </c>
    </row>
    <row r="56" spans="1:20">
      <c r="A56" s="61">
        <v>55</v>
      </c>
      <c r="B56" t="s">
        <v>2424</v>
      </c>
      <c r="C56" t="s">
        <v>2268</v>
      </c>
      <c r="D56" t="str">
        <f t="shared" si="0"/>
        <v>fab</v>
      </c>
      <c r="E56" t="str">
        <f t="shared" si="1"/>
        <v>fab fa-cc-diners-club</v>
      </c>
      <c r="F56" t="str">
        <f t="shared" si="2"/>
        <v>&lt;I class='fab fa-cc-diners-club'&gt;&lt;/i&gt;</v>
      </c>
      <c r="I56" t="s">
        <v>2424</v>
      </c>
      <c r="J56" t="s">
        <v>2268</v>
      </c>
      <c r="L56" t="s">
        <v>2425</v>
      </c>
      <c r="M56" t="s">
        <v>2270</v>
      </c>
      <c r="O56" t="s">
        <v>2426</v>
      </c>
      <c r="P56" t="s">
        <v>2272</v>
      </c>
      <c r="R56">
        <v>55</v>
      </c>
      <c r="S56" t="s">
        <v>2653</v>
      </c>
      <c r="T56" t="s">
        <v>3083</v>
      </c>
    </row>
    <row r="57" spans="1:20">
      <c r="A57" s="61">
        <v>56</v>
      </c>
      <c r="B57" t="s">
        <v>2427</v>
      </c>
      <c r="C57" t="s">
        <v>2268</v>
      </c>
      <c r="D57" t="str">
        <f t="shared" si="0"/>
        <v>fab</v>
      </c>
      <c r="E57" t="str">
        <f t="shared" si="1"/>
        <v>fab fa-cc-discover</v>
      </c>
      <c r="F57" t="str">
        <f t="shared" si="2"/>
        <v>&lt;I class='fab fa-cc-discover'&gt;&lt;/i&gt;</v>
      </c>
      <c r="I57" t="s">
        <v>2427</v>
      </c>
      <c r="J57" t="s">
        <v>2268</v>
      </c>
      <c r="L57" t="s">
        <v>2428</v>
      </c>
      <c r="M57" t="s">
        <v>2270</v>
      </c>
      <c r="O57" t="s">
        <v>2429</v>
      </c>
      <c r="P57" t="s">
        <v>2272</v>
      </c>
      <c r="R57">
        <v>56</v>
      </c>
      <c r="S57" t="s">
        <v>3219</v>
      </c>
      <c r="T57" t="s">
        <v>3083</v>
      </c>
    </row>
    <row r="58" spans="1:20">
      <c r="A58" s="61">
        <v>57</v>
      </c>
      <c r="B58" t="s">
        <v>2430</v>
      </c>
      <c r="C58" t="s">
        <v>2268</v>
      </c>
      <c r="D58" t="str">
        <f t="shared" si="0"/>
        <v>fab</v>
      </c>
      <c r="E58" t="str">
        <f t="shared" si="1"/>
        <v>fab fa-cc-jcb</v>
      </c>
      <c r="F58" t="str">
        <f t="shared" si="2"/>
        <v>&lt;I class='fab fa-cc-jcb'&gt;&lt;/i&gt;</v>
      </c>
      <c r="I58" t="s">
        <v>2430</v>
      </c>
      <c r="J58" t="s">
        <v>2268</v>
      </c>
      <c r="L58" t="s">
        <v>2431</v>
      </c>
      <c r="M58" t="s">
        <v>2270</v>
      </c>
      <c r="O58" t="s">
        <v>2432</v>
      </c>
      <c r="P58" t="s">
        <v>2272</v>
      </c>
      <c r="R58">
        <v>57</v>
      </c>
      <c r="S58" t="s">
        <v>3225</v>
      </c>
      <c r="T58" t="s">
        <v>3083</v>
      </c>
    </row>
    <row r="59" spans="1:20">
      <c r="A59" s="61">
        <v>58</v>
      </c>
      <c r="B59" t="s">
        <v>2433</v>
      </c>
      <c r="C59" t="s">
        <v>2268</v>
      </c>
      <c r="D59" t="str">
        <f t="shared" si="0"/>
        <v>fab</v>
      </c>
      <c r="E59" t="str">
        <f t="shared" si="1"/>
        <v>fab fa-cc-mastercard</v>
      </c>
      <c r="F59" t="str">
        <f t="shared" si="2"/>
        <v>&lt;I class='fab fa-cc-mastercard'&gt;&lt;/i&gt;</v>
      </c>
      <c r="I59" t="s">
        <v>2433</v>
      </c>
      <c r="J59" t="s">
        <v>2268</v>
      </c>
      <c r="L59" t="s">
        <v>2434</v>
      </c>
      <c r="M59" t="s">
        <v>2270</v>
      </c>
      <c r="O59" t="s">
        <v>2435</v>
      </c>
      <c r="P59" t="s">
        <v>2272</v>
      </c>
      <c r="R59">
        <v>58</v>
      </c>
      <c r="S59" t="s">
        <v>3230</v>
      </c>
      <c r="T59" t="s">
        <v>3083</v>
      </c>
    </row>
    <row r="60" spans="1:20">
      <c r="A60" s="61">
        <v>59</v>
      </c>
      <c r="B60" t="s">
        <v>2436</v>
      </c>
      <c r="C60" t="s">
        <v>2268</v>
      </c>
      <c r="D60" t="str">
        <f t="shared" si="0"/>
        <v>fab</v>
      </c>
      <c r="E60" t="str">
        <f t="shared" si="1"/>
        <v>fab fa-cc-paypal</v>
      </c>
      <c r="F60" t="str">
        <f t="shared" si="2"/>
        <v>&lt;I class='fab fa-cc-paypal'&gt;&lt;/i&gt;</v>
      </c>
      <c r="I60" t="s">
        <v>2436</v>
      </c>
      <c r="J60" t="s">
        <v>2268</v>
      </c>
      <c r="L60" t="s">
        <v>2437</v>
      </c>
      <c r="M60" t="s">
        <v>2270</v>
      </c>
      <c r="O60" t="s">
        <v>2438</v>
      </c>
      <c r="P60" t="s">
        <v>2272</v>
      </c>
      <c r="R60">
        <v>59</v>
      </c>
      <c r="S60" t="s">
        <v>3085</v>
      </c>
      <c r="T60" t="s">
        <v>3083</v>
      </c>
    </row>
    <row r="61" spans="1:20">
      <c r="A61" s="61">
        <v>60</v>
      </c>
      <c r="B61" t="s">
        <v>2439</v>
      </c>
      <c r="C61" t="s">
        <v>2268</v>
      </c>
      <c r="D61" t="str">
        <f t="shared" si="0"/>
        <v>fab</v>
      </c>
      <c r="E61" t="str">
        <f t="shared" si="1"/>
        <v>fab fa-cc-stripe</v>
      </c>
      <c r="F61" t="str">
        <f t="shared" si="2"/>
        <v>&lt;I class='fab fa-cc-stripe'&gt;&lt;/i&gt;</v>
      </c>
      <c r="I61" t="s">
        <v>2439</v>
      </c>
      <c r="J61" t="s">
        <v>2268</v>
      </c>
      <c r="L61" t="s">
        <v>2440</v>
      </c>
      <c r="M61" t="s">
        <v>2270</v>
      </c>
      <c r="O61" t="s">
        <v>2441</v>
      </c>
      <c r="P61" t="s">
        <v>2272</v>
      </c>
      <c r="R61">
        <v>60</v>
      </c>
      <c r="S61" t="s">
        <v>3091</v>
      </c>
      <c r="T61" t="s">
        <v>3083</v>
      </c>
    </row>
    <row r="62" spans="1:20">
      <c r="A62" s="61">
        <v>61</v>
      </c>
      <c r="B62" t="s">
        <v>2442</v>
      </c>
      <c r="C62" t="s">
        <v>2268</v>
      </c>
      <c r="D62" t="str">
        <f t="shared" si="0"/>
        <v>fab</v>
      </c>
      <c r="E62" t="str">
        <f t="shared" si="1"/>
        <v>fab fa-cc-visa</v>
      </c>
      <c r="F62" t="str">
        <f t="shared" si="2"/>
        <v>&lt;I class='fab fa-cc-visa'&gt;&lt;/i&gt;</v>
      </c>
      <c r="I62" t="s">
        <v>2442</v>
      </c>
      <c r="J62" t="s">
        <v>2268</v>
      </c>
      <c r="L62" t="s">
        <v>2443</v>
      </c>
      <c r="M62" t="s">
        <v>2270</v>
      </c>
      <c r="O62" t="s">
        <v>2444</v>
      </c>
      <c r="P62" t="s">
        <v>2272</v>
      </c>
      <c r="R62">
        <v>61</v>
      </c>
      <c r="S62" t="s">
        <v>2563</v>
      </c>
      <c r="T62" t="s">
        <v>3083</v>
      </c>
    </row>
    <row r="63" spans="1:20">
      <c r="A63" s="61">
        <v>62</v>
      </c>
      <c r="B63" t="s">
        <v>2445</v>
      </c>
      <c r="C63" t="s">
        <v>2268</v>
      </c>
      <c r="D63" t="str">
        <f t="shared" si="0"/>
        <v>fab</v>
      </c>
      <c r="E63" t="str">
        <f t="shared" si="1"/>
        <v>fab fa-centercode</v>
      </c>
      <c r="F63" t="str">
        <f t="shared" si="2"/>
        <v>&lt;I class='fab fa-centercode'&gt;&lt;/i&gt;</v>
      </c>
      <c r="I63" t="s">
        <v>2445</v>
      </c>
      <c r="J63" t="s">
        <v>2268</v>
      </c>
      <c r="L63" t="s">
        <v>2446</v>
      </c>
      <c r="M63" t="s">
        <v>2270</v>
      </c>
      <c r="O63" t="s">
        <v>2447</v>
      </c>
      <c r="P63" t="s">
        <v>2272</v>
      </c>
      <c r="R63">
        <v>62</v>
      </c>
      <c r="S63" t="s">
        <v>2727</v>
      </c>
      <c r="T63" t="s">
        <v>3083</v>
      </c>
    </row>
    <row r="64" spans="1:20">
      <c r="A64" s="61">
        <v>63</v>
      </c>
      <c r="B64" t="s">
        <v>2448</v>
      </c>
      <c r="C64" t="s">
        <v>2268</v>
      </c>
      <c r="D64" t="str">
        <f t="shared" si="0"/>
        <v>fab</v>
      </c>
      <c r="E64" t="str">
        <f t="shared" si="1"/>
        <v>fab fa-centos</v>
      </c>
      <c r="F64" t="str">
        <f t="shared" si="2"/>
        <v>&lt;I class='fab fa-centos'&gt;&lt;/i&gt;</v>
      </c>
      <c r="I64" t="s">
        <v>2448</v>
      </c>
      <c r="J64" t="s">
        <v>2268</v>
      </c>
      <c r="L64" t="s">
        <v>2449</v>
      </c>
      <c r="M64" t="s">
        <v>2270</v>
      </c>
      <c r="O64" t="s">
        <v>2450</v>
      </c>
      <c r="P64" t="s">
        <v>2272</v>
      </c>
      <c r="R64">
        <v>63</v>
      </c>
      <c r="S64" t="s">
        <v>3104</v>
      </c>
      <c r="T64" t="s">
        <v>3083</v>
      </c>
    </row>
    <row r="65" spans="1:20">
      <c r="A65" s="61">
        <v>64</v>
      </c>
      <c r="B65" t="s">
        <v>2451</v>
      </c>
      <c r="C65" t="s">
        <v>2268</v>
      </c>
      <c r="D65" t="str">
        <f t="shared" si="0"/>
        <v>fab</v>
      </c>
      <c r="E65" t="str">
        <f t="shared" si="1"/>
        <v>fab fa-chrome</v>
      </c>
      <c r="F65" t="str">
        <f t="shared" si="2"/>
        <v>&lt;I class='fab fa-chrome'&gt;&lt;/i&gt;</v>
      </c>
      <c r="I65" t="s">
        <v>2451</v>
      </c>
      <c r="J65" t="s">
        <v>2268</v>
      </c>
      <c r="L65" t="s">
        <v>2452</v>
      </c>
      <c r="M65" t="s">
        <v>2270</v>
      </c>
      <c r="O65" t="s">
        <v>2453</v>
      </c>
      <c r="P65" t="s">
        <v>2272</v>
      </c>
      <c r="R65">
        <v>64</v>
      </c>
      <c r="S65" t="s">
        <v>3109</v>
      </c>
      <c r="T65" t="s">
        <v>3083</v>
      </c>
    </row>
    <row r="66" spans="1:20">
      <c r="A66" s="61">
        <v>65</v>
      </c>
      <c r="B66" t="s">
        <v>2454</v>
      </c>
      <c r="C66" t="s">
        <v>2268</v>
      </c>
      <c r="D66" t="str">
        <f t="shared" si="0"/>
        <v>fab</v>
      </c>
      <c r="E66" t="str">
        <f t="shared" si="1"/>
        <v>fab fa-chromecast</v>
      </c>
      <c r="F66" t="str">
        <f t="shared" si="2"/>
        <v>&lt;I class='fab fa-chromecast'&gt;&lt;/i&gt;</v>
      </c>
      <c r="I66" t="s">
        <v>2454</v>
      </c>
      <c r="J66" t="s">
        <v>2268</v>
      </c>
      <c r="L66" t="s">
        <v>2455</v>
      </c>
      <c r="M66" t="s">
        <v>2270</v>
      </c>
      <c r="O66" t="s">
        <v>2456</v>
      </c>
      <c r="P66" t="s">
        <v>2272</v>
      </c>
      <c r="R66">
        <v>65</v>
      </c>
      <c r="S66" t="s">
        <v>2352</v>
      </c>
      <c r="T66" t="s">
        <v>3083</v>
      </c>
    </row>
    <row r="67" spans="1:20">
      <c r="A67" s="61">
        <v>66</v>
      </c>
      <c r="B67" t="s">
        <v>2457</v>
      </c>
      <c r="C67" t="s">
        <v>2268</v>
      </c>
      <c r="D67" t="str">
        <f t="shared" ref="D67:D130" si="3">IF(C67="DevIcon"," ","fa"&amp;LOWER(LEFT(C67,1)))</f>
        <v>fab</v>
      </c>
      <c r="E67" t="str">
        <f t="shared" ref="E67:E130" si="4">IF(C67="DevIcon","",D67&amp;" "&amp;"fa-")&amp;B67</f>
        <v>fab fa-cloudflare</v>
      </c>
      <c r="F67" t="str">
        <f t="shared" ref="F67:F130" si="5">IF(C67="DevIcon","","&lt;I class='"&amp;E67&amp;"'&gt;&lt;/i&gt;")</f>
        <v>&lt;I class='fab fa-cloudflare'&gt;&lt;/i&gt;</v>
      </c>
      <c r="I67" t="s">
        <v>2457</v>
      </c>
      <c r="J67" t="s">
        <v>2268</v>
      </c>
      <c r="L67" t="s">
        <v>2458</v>
      </c>
      <c r="M67" t="s">
        <v>2270</v>
      </c>
      <c r="O67" t="s">
        <v>2459</v>
      </c>
      <c r="P67" t="s">
        <v>2272</v>
      </c>
      <c r="R67">
        <v>66</v>
      </c>
      <c r="S67" t="s">
        <v>3117</v>
      </c>
      <c r="T67" t="s">
        <v>3083</v>
      </c>
    </row>
    <row r="68" spans="1:20">
      <c r="A68" s="61">
        <v>67</v>
      </c>
      <c r="B68" t="s">
        <v>2460</v>
      </c>
      <c r="C68" t="s">
        <v>2268</v>
      </c>
      <c r="D68" t="str">
        <f t="shared" si="3"/>
        <v>fab</v>
      </c>
      <c r="E68" t="str">
        <f t="shared" si="4"/>
        <v>fab fa-cloudscale</v>
      </c>
      <c r="F68" t="str">
        <f t="shared" si="5"/>
        <v>&lt;I class='fab fa-cloudscale'&gt;&lt;/i&gt;</v>
      </c>
      <c r="I68" t="s">
        <v>2460</v>
      </c>
      <c r="J68" t="s">
        <v>2268</v>
      </c>
      <c r="L68" t="s">
        <v>2461</v>
      </c>
      <c r="M68" t="s">
        <v>2270</v>
      </c>
      <c r="O68" t="s">
        <v>2462</v>
      </c>
      <c r="P68" t="s">
        <v>2272</v>
      </c>
      <c r="R68">
        <v>67</v>
      </c>
      <c r="S68" t="s">
        <v>2932</v>
      </c>
      <c r="T68" t="s">
        <v>3083</v>
      </c>
    </row>
    <row r="69" spans="1:20">
      <c r="A69" s="61">
        <v>68</v>
      </c>
      <c r="B69" t="s">
        <v>2463</v>
      </c>
      <c r="C69" t="s">
        <v>2268</v>
      </c>
      <c r="D69" t="str">
        <f t="shared" si="3"/>
        <v>fab</v>
      </c>
      <c r="E69" t="str">
        <f t="shared" si="4"/>
        <v>fab fa-cloudsmith</v>
      </c>
      <c r="F69" t="str">
        <f t="shared" si="5"/>
        <v>&lt;I class='fab fa-cloudsmith'&gt;&lt;/i&gt;</v>
      </c>
      <c r="I69" t="s">
        <v>2463</v>
      </c>
      <c r="J69" t="s">
        <v>2268</v>
      </c>
      <c r="L69" t="s">
        <v>2464</v>
      </c>
      <c r="M69" t="s">
        <v>2270</v>
      </c>
      <c r="O69" t="s">
        <v>2465</v>
      </c>
      <c r="P69" t="s">
        <v>2272</v>
      </c>
      <c r="R69">
        <v>68</v>
      </c>
      <c r="S69" t="s">
        <v>2985</v>
      </c>
      <c r="T69" t="s">
        <v>3083</v>
      </c>
    </row>
    <row r="70" spans="1:20">
      <c r="A70" s="61">
        <v>69</v>
      </c>
      <c r="B70" t="s">
        <v>2466</v>
      </c>
      <c r="C70" t="s">
        <v>2268</v>
      </c>
      <c r="D70" t="str">
        <f t="shared" si="3"/>
        <v>fab</v>
      </c>
      <c r="E70" t="str">
        <f t="shared" si="4"/>
        <v>fab fa-cloudversify</v>
      </c>
      <c r="F70" t="str">
        <f t="shared" si="5"/>
        <v>&lt;I class='fab fa-cloudversify'&gt;&lt;/i&gt;</v>
      </c>
      <c r="I70" t="s">
        <v>2466</v>
      </c>
      <c r="J70" t="s">
        <v>2268</v>
      </c>
      <c r="L70" t="s">
        <v>2467</v>
      </c>
      <c r="M70" t="s">
        <v>2270</v>
      </c>
      <c r="O70" t="s">
        <v>2468</v>
      </c>
      <c r="P70" t="s">
        <v>2272</v>
      </c>
      <c r="R70">
        <v>69</v>
      </c>
      <c r="S70" t="s">
        <v>3132</v>
      </c>
      <c r="T70" t="s">
        <v>3083</v>
      </c>
    </row>
    <row r="71" spans="1:20">
      <c r="A71" s="61">
        <v>70</v>
      </c>
      <c r="B71" t="s">
        <v>2469</v>
      </c>
      <c r="C71" t="s">
        <v>2268</v>
      </c>
      <c r="D71" t="str">
        <f t="shared" si="3"/>
        <v>fab</v>
      </c>
      <c r="E71" t="str">
        <f t="shared" si="4"/>
        <v>fab fa-codepen</v>
      </c>
      <c r="F71" t="str">
        <f t="shared" si="5"/>
        <v>&lt;I class='fab fa-codepen'&gt;&lt;/i&gt;</v>
      </c>
      <c r="I71" t="s">
        <v>2469</v>
      </c>
      <c r="J71" t="s">
        <v>2268</v>
      </c>
      <c r="L71" t="s">
        <v>2470</v>
      </c>
      <c r="M71" t="s">
        <v>2270</v>
      </c>
      <c r="O71" t="s">
        <v>2471</v>
      </c>
      <c r="P71" t="s">
        <v>2272</v>
      </c>
      <c r="R71">
        <v>70</v>
      </c>
      <c r="S71" t="s">
        <v>3135</v>
      </c>
      <c r="T71" t="s">
        <v>3083</v>
      </c>
    </row>
    <row r="72" spans="1:20">
      <c r="A72" s="61">
        <v>71</v>
      </c>
      <c r="B72" t="s">
        <v>2472</v>
      </c>
      <c r="C72" t="s">
        <v>2268</v>
      </c>
      <c r="D72" t="str">
        <f t="shared" si="3"/>
        <v>fab</v>
      </c>
      <c r="E72" t="str">
        <f t="shared" si="4"/>
        <v>fab fa-codiepie</v>
      </c>
      <c r="F72" t="str">
        <f t="shared" si="5"/>
        <v>&lt;I class='fab fa-codiepie'&gt;&lt;/i&gt;</v>
      </c>
      <c r="I72" t="s">
        <v>2472</v>
      </c>
      <c r="J72" t="s">
        <v>2268</v>
      </c>
      <c r="L72" t="s">
        <v>2473</v>
      </c>
      <c r="M72" t="s">
        <v>2270</v>
      </c>
      <c r="O72" t="s">
        <v>2474</v>
      </c>
      <c r="P72" t="s">
        <v>2272</v>
      </c>
      <c r="R72">
        <v>71</v>
      </c>
      <c r="S72" t="s">
        <v>3141</v>
      </c>
      <c r="T72" t="s">
        <v>3083</v>
      </c>
    </row>
    <row r="73" spans="1:20">
      <c r="A73" s="61">
        <v>72</v>
      </c>
      <c r="B73" t="s">
        <v>2475</v>
      </c>
      <c r="C73" t="s">
        <v>2268</v>
      </c>
      <c r="D73" t="str">
        <f t="shared" si="3"/>
        <v>fab</v>
      </c>
      <c r="E73" t="str">
        <f t="shared" si="4"/>
        <v>fab fa-confluence</v>
      </c>
      <c r="F73" t="str">
        <f t="shared" si="5"/>
        <v>&lt;I class='fab fa-confluence'&gt;&lt;/i&gt;</v>
      </c>
      <c r="I73" t="s">
        <v>2475</v>
      </c>
      <c r="J73" t="s">
        <v>2268</v>
      </c>
      <c r="L73" t="s">
        <v>2476</v>
      </c>
      <c r="M73" t="s">
        <v>2270</v>
      </c>
      <c r="O73" t="s">
        <v>2477</v>
      </c>
      <c r="P73" t="s">
        <v>2272</v>
      </c>
      <c r="R73">
        <v>72</v>
      </c>
      <c r="S73" t="s">
        <v>3147</v>
      </c>
      <c r="T73" t="s">
        <v>3083</v>
      </c>
    </row>
    <row r="74" spans="1:20">
      <c r="A74" s="61">
        <v>73</v>
      </c>
      <c r="B74" t="s">
        <v>2478</v>
      </c>
      <c r="C74" t="s">
        <v>2268</v>
      </c>
      <c r="D74" t="str">
        <f t="shared" si="3"/>
        <v>fab</v>
      </c>
      <c r="E74" t="str">
        <f t="shared" si="4"/>
        <v>fab fa-connectdevelop</v>
      </c>
      <c r="F74" t="str">
        <f t="shared" si="5"/>
        <v>&lt;I class='fab fa-connectdevelop'&gt;&lt;/i&gt;</v>
      </c>
      <c r="I74" t="s">
        <v>2478</v>
      </c>
      <c r="J74" t="s">
        <v>2268</v>
      </c>
      <c r="L74" t="s">
        <v>2479</v>
      </c>
      <c r="M74" t="s">
        <v>2270</v>
      </c>
      <c r="O74" t="s">
        <v>2480</v>
      </c>
      <c r="P74" t="s">
        <v>2272</v>
      </c>
      <c r="R74">
        <v>73</v>
      </c>
      <c r="S74" t="s">
        <v>3152</v>
      </c>
      <c r="T74" t="s">
        <v>3083</v>
      </c>
    </row>
    <row r="75" spans="1:20">
      <c r="A75" s="61">
        <v>74</v>
      </c>
      <c r="B75" t="s">
        <v>2481</v>
      </c>
      <c r="C75" t="s">
        <v>2268</v>
      </c>
      <c r="D75" t="str">
        <f t="shared" si="3"/>
        <v>fab</v>
      </c>
      <c r="E75" t="str">
        <f t="shared" si="4"/>
        <v>fab fa-contao</v>
      </c>
      <c r="F75" t="str">
        <f t="shared" si="5"/>
        <v>&lt;I class='fab fa-contao'&gt;&lt;/i&gt;</v>
      </c>
      <c r="I75" t="s">
        <v>2481</v>
      </c>
      <c r="J75" t="s">
        <v>2268</v>
      </c>
      <c r="L75" t="s">
        <v>2291</v>
      </c>
      <c r="M75" t="s">
        <v>2270</v>
      </c>
      <c r="O75" t="s">
        <v>2482</v>
      </c>
      <c r="P75" t="s">
        <v>2272</v>
      </c>
      <c r="R75">
        <v>74</v>
      </c>
      <c r="S75" t="s">
        <v>3158</v>
      </c>
      <c r="T75" t="s">
        <v>3083</v>
      </c>
    </row>
    <row r="76" spans="1:20">
      <c r="A76" s="61">
        <v>75</v>
      </c>
      <c r="B76" t="s">
        <v>2483</v>
      </c>
      <c r="C76" t="s">
        <v>2268</v>
      </c>
      <c r="D76" t="str">
        <f t="shared" si="3"/>
        <v>fab</v>
      </c>
      <c r="E76" t="str">
        <f t="shared" si="4"/>
        <v>fab fa-cotton-bureau</v>
      </c>
      <c r="F76" t="str">
        <f t="shared" si="5"/>
        <v>&lt;I class='fab fa-cotton-bureau'&gt;&lt;/i&gt;</v>
      </c>
      <c r="I76" t="s">
        <v>2483</v>
      </c>
      <c r="J76" t="s">
        <v>2268</v>
      </c>
      <c r="L76" t="s">
        <v>2294</v>
      </c>
      <c r="M76" t="s">
        <v>2270</v>
      </c>
      <c r="O76" t="s">
        <v>2484</v>
      </c>
      <c r="P76" t="s">
        <v>2272</v>
      </c>
      <c r="R76">
        <v>75</v>
      </c>
      <c r="S76" t="s">
        <v>3162</v>
      </c>
      <c r="T76" t="s">
        <v>3083</v>
      </c>
    </row>
    <row r="77" spans="1:20">
      <c r="A77" s="61">
        <v>76</v>
      </c>
      <c r="B77" t="s">
        <v>2485</v>
      </c>
      <c r="C77" t="s">
        <v>2268</v>
      </c>
      <c r="D77" t="str">
        <f t="shared" si="3"/>
        <v>fab</v>
      </c>
      <c r="E77" t="str">
        <f t="shared" si="4"/>
        <v>fab fa-cpanel</v>
      </c>
      <c r="F77" t="str">
        <f t="shared" si="5"/>
        <v>&lt;I class='fab fa-cpanel'&gt;&lt;/i&gt;</v>
      </c>
      <c r="I77" t="s">
        <v>2485</v>
      </c>
      <c r="J77" t="s">
        <v>2268</v>
      </c>
      <c r="L77" t="s">
        <v>2486</v>
      </c>
      <c r="M77" t="s">
        <v>2270</v>
      </c>
      <c r="O77" t="s">
        <v>2487</v>
      </c>
      <c r="P77" t="s">
        <v>2272</v>
      </c>
      <c r="R77">
        <v>76</v>
      </c>
      <c r="S77" t="s">
        <v>3168</v>
      </c>
      <c r="T77" t="s">
        <v>3083</v>
      </c>
    </row>
    <row r="78" spans="1:20">
      <c r="A78" s="61">
        <v>77</v>
      </c>
      <c r="B78" t="s">
        <v>2488</v>
      </c>
      <c r="C78" t="s">
        <v>2268</v>
      </c>
      <c r="D78" t="str">
        <f t="shared" si="3"/>
        <v>fab</v>
      </c>
      <c r="E78" t="str">
        <f t="shared" si="4"/>
        <v>fab fa-creative-commons</v>
      </c>
      <c r="F78" t="str">
        <f t="shared" si="5"/>
        <v>&lt;I class='fab fa-creative-commons'&gt;&lt;/i&gt;</v>
      </c>
      <c r="I78" t="s">
        <v>2488</v>
      </c>
      <c r="J78" t="s">
        <v>2268</v>
      </c>
      <c r="L78" t="s">
        <v>2489</v>
      </c>
      <c r="M78" t="s">
        <v>2270</v>
      </c>
      <c r="O78" t="s">
        <v>2490</v>
      </c>
      <c r="P78" t="s">
        <v>2272</v>
      </c>
      <c r="R78">
        <v>77</v>
      </c>
      <c r="S78" t="s">
        <v>3174</v>
      </c>
      <c r="T78" t="s">
        <v>3083</v>
      </c>
    </row>
    <row r="79" spans="1:20">
      <c r="A79" s="61">
        <v>78</v>
      </c>
      <c r="B79" t="s">
        <v>2491</v>
      </c>
      <c r="C79" t="s">
        <v>2268</v>
      </c>
      <c r="D79" t="str">
        <f t="shared" si="3"/>
        <v>fab</v>
      </c>
      <c r="E79" t="str">
        <f t="shared" si="4"/>
        <v>fab fa-creative-commons-by</v>
      </c>
      <c r="F79" t="str">
        <f t="shared" si="5"/>
        <v>&lt;I class='fab fa-creative-commons-by'&gt;&lt;/i&gt;</v>
      </c>
      <c r="I79" t="s">
        <v>2491</v>
      </c>
      <c r="J79" t="s">
        <v>2268</v>
      </c>
      <c r="L79" t="s">
        <v>2492</v>
      </c>
      <c r="M79" t="s">
        <v>2270</v>
      </c>
      <c r="O79" t="s">
        <v>2493</v>
      </c>
      <c r="P79" t="s">
        <v>2272</v>
      </c>
      <c r="R79">
        <v>78</v>
      </c>
      <c r="S79" t="s">
        <v>3180</v>
      </c>
      <c r="T79" t="s">
        <v>3083</v>
      </c>
    </row>
    <row r="80" spans="1:20">
      <c r="A80" s="61">
        <v>79</v>
      </c>
      <c r="B80" t="s">
        <v>2494</v>
      </c>
      <c r="C80" t="s">
        <v>2268</v>
      </c>
      <c r="D80" t="str">
        <f t="shared" si="3"/>
        <v>fab</v>
      </c>
      <c r="E80" t="str">
        <f t="shared" si="4"/>
        <v>fab fa-creative-commons-nc</v>
      </c>
      <c r="F80" t="str">
        <f t="shared" si="5"/>
        <v>&lt;I class='fab fa-creative-commons-nc'&gt;&lt;/i&gt;</v>
      </c>
      <c r="I80" t="s">
        <v>2494</v>
      </c>
      <c r="J80" t="s">
        <v>2268</v>
      </c>
      <c r="L80" t="s">
        <v>2495</v>
      </c>
      <c r="M80" t="s">
        <v>2270</v>
      </c>
      <c r="O80" t="s">
        <v>2496</v>
      </c>
      <c r="P80" t="s">
        <v>2272</v>
      </c>
      <c r="R80">
        <v>79</v>
      </c>
      <c r="S80" t="s">
        <v>3186</v>
      </c>
      <c r="T80" t="s">
        <v>3083</v>
      </c>
    </row>
    <row r="81" spans="1:20">
      <c r="A81" s="61">
        <v>80</v>
      </c>
      <c r="B81" t="s">
        <v>2497</v>
      </c>
      <c r="C81" t="s">
        <v>2268</v>
      </c>
      <c r="D81" t="str">
        <f t="shared" si="3"/>
        <v>fab</v>
      </c>
      <c r="E81" t="str">
        <f t="shared" si="4"/>
        <v>fab fa-creative-commons-nc-eu</v>
      </c>
      <c r="F81" t="str">
        <f t="shared" si="5"/>
        <v>&lt;I class='fab fa-creative-commons-nc-eu'&gt;&lt;/i&gt;</v>
      </c>
      <c r="I81" t="s">
        <v>2497</v>
      </c>
      <c r="J81" t="s">
        <v>2268</v>
      </c>
      <c r="L81" t="s">
        <v>2498</v>
      </c>
      <c r="M81" t="s">
        <v>2270</v>
      </c>
      <c r="O81" t="s">
        <v>2499</v>
      </c>
      <c r="P81" t="s">
        <v>2272</v>
      </c>
      <c r="R81">
        <v>80</v>
      </c>
      <c r="S81" t="s">
        <v>3192</v>
      </c>
      <c r="T81" t="s">
        <v>3083</v>
      </c>
    </row>
    <row r="82" spans="1:20">
      <c r="A82" s="61">
        <v>81</v>
      </c>
      <c r="B82" t="s">
        <v>2500</v>
      </c>
      <c r="C82" t="s">
        <v>2268</v>
      </c>
      <c r="D82" t="str">
        <f t="shared" si="3"/>
        <v>fab</v>
      </c>
      <c r="E82" t="str">
        <f t="shared" si="4"/>
        <v>fab fa-creative-commons-nc-jp</v>
      </c>
      <c r="F82" t="str">
        <f t="shared" si="5"/>
        <v>&lt;I class='fab fa-creative-commons-nc-jp'&gt;&lt;/i&gt;</v>
      </c>
      <c r="I82" t="s">
        <v>2500</v>
      </c>
      <c r="J82" t="s">
        <v>2268</v>
      </c>
      <c r="L82" t="s">
        <v>2501</v>
      </c>
      <c r="M82" t="s">
        <v>2270</v>
      </c>
      <c r="O82" t="s">
        <v>2502</v>
      </c>
      <c r="P82" t="s">
        <v>2272</v>
      </c>
      <c r="R82">
        <v>81</v>
      </c>
      <c r="S82" t="s">
        <v>3198</v>
      </c>
      <c r="T82" t="s">
        <v>3083</v>
      </c>
    </row>
    <row r="83" spans="1:20">
      <c r="A83" s="61">
        <v>82</v>
      </c>
      <c r="B83" t="s">
        <v>2503</v>
      </c>
      <c r="C83" t="s">
        <v>2268</v>
      </c>
      <c r="D83" t="str">
        <f t="shared" si="3"/>
        <v>fab</v>
      </c>
      <c r="E83" t="str">
        <f t="shared" si="4"/>
        <v>fab fa-creative-commons-nd</v>
      </c>
      <c r="F83" t="str">
        <f t="shared" si="5"/>
        <v>&lt;I class='fab fa-creative-commons-nd'&gt;&lt;/i&gt;</v>
      </c>
      <c r="I83" t="s">
        <v>2503</v>
      </c>
      <c r="J83" t="s">
        <v>2268</v>
      </c>
      <c r="L83" t="s">
        <v>2504</v>
      </c>
      <c r="M83" t="s">
        <v>2270</v>
      </c>
      <c r="O83" t="s">
        <v>2505</v>
      </c>
      <c r="P83" t="s">
        <v>2272</v>
      </c>
      <c r="R83">
        <v>82</v>
      </c>
      <c r="S83" t="s">
        <v>3203</v>
      </c>
      <c r="T83" t="s">
        <v>3083</v>
      </c>
    </row>
    <row r="84" spans="1:20">
      <c r="A84" s="61">
        <v>83</v>
      </c>
      <c r="B84" t="s">
        <v>2506</v>
      </c>
      <c r="C84" t="s">
        <v>2268</v>
      </c>
      <c r="D84" t="str">
        <f t="shared" si="3"/>
        <v>fab</v>
      </c>
      <c r="E84" t="str">
        <f t="shared" si="4"/>
        <v>fab fa-creative-commons-pd</v>
      </c>
      <c r="F84" t="str">
        <f t="shared" si="5"/>
        <v>&lt;I class='fab fa-creative-commons-pd'&gt;&lt;/i&gt;</v>
      </c>
      <c r="I84" t="s">
        <v>2506</v>
      </c>
      <c r="J84" t="s">
        <v>2268</v>
      </c>
      <c r="L84" t="s">
        <v>2507</v>
      </c>
      <c r="M84" t="s">
        <v>2270</v>
      </c>
      <c r="O84" t="s">
        <v>2508</v>
      </c>
      <c r="P84" t="s">
        <v>2272</v>
      </c>
      <c r="R84">
        <v>83</v>
      </c>
      <c r="S84" t="s">
        <v>3209</v>
      </c>
      <c r="T84" t="s">
        <v>3083</v>
      </c>
    </row>
    <row r="85" spans="1:20">
      <c r="A85" s="61">
        <v>84</v>
      </c>
      <c r="B85" t="s">
        <v>2509</v>
      </c>
      <c r="C85" t="s">
        <v>2268</v>
      </c>
      <c r="D85" t="str">
        <f t="shared" si="3"/>
        <v>fab</v>
      </c>
      <c r="E85" t="str">
        <f t="shared" si="4"/>
        <v>fab fa-creative-commons-pd-alt</v>
      </c>
      <c r="F85" t="str">
        <f t="shared" si="5"/>
        <v>&lt;I class='fab fa-creative-commons-pd-alt'&gt;&lt;/i&gt;</v>
      </c>
      <c r="I85" t="s">
        <v>2509</v>
      </c>
      <c r="J85" t="s">
        <v>2268</v>
      </c>
      <c r="L85" t="s">
        <v>2510</v>
      </c>
      <c r="M85" t="s">
        <v>2270</v>
      </c>
      <c r="O85" t="s">
        <v>2511</v>
      </c>
      <c r="P85" t="s">
        <v>2272</v>
      </c>
      <c r="R85">
        <v>84</v>
      </c>
      <c r="S85" t="s">
        <v>3214</v>
      </c>
      <c r="T85" t="s">
        <v>3083</v>
      </c>
    </row>
    <row r="86" spans="1:20">
      <c r="A86" s="61">
        <v>85</v>
      </c>
      <c r="B86" t="s">
        <v>2512</v>
      </c>
      <c r="C86" t="s">
        <v>2268</v>
      </c>
      <c r="D86" t="str">
        <f t="shared" si="3"/>
        <v>fab</v>
      </c>
      <c r="E86" t="str">
        <f t="shared" si="4"/>
        <v>fab fa-creative-commons-remix</v>
      </c>
      <c r="F86" t="str">
        <f t="shared" si="5"/>
        <v>&lt;I class='fab fa-creative-commons-remix'&gt;&lt;/i&gt;</v>
      </c>
      <c r="I86" t="s">
        <v>2512</v>
      </c>
      <c r="J86" t="s">
        <v>2268</v>
      </c>
      <c r="L86" t="s">
        <v>2513</v>
      </c>
      <c r="M86" t="s">
        <v>2270</v>
      </c>
      <c r="O86" t="s">
        <v>2514</v>
      </c>
      <c r="P86" t="s">
        <v>2272</v>
      </c>
      <c r="R86">
        <v>85</v>
      </c>
      <c r="S86" t="s">
        <v>3220</v>
      </c>
      <c r="T86" t="s">
        <v>3083</v>
      </c>
    </row>
    <row r="87" spans="1:20">
      <c r="A87" s="61">
        <v>86</v>
      </c>
      <c r="B87" t="s">
        <v>2515</v>
      </c>
      <c r="C87" t="s">
        <v>2268</v>
      </c>
      <c r="D87" t="str">
        <f t="shared" si="3"/>
        <v>fab</v>
      </c>
      <c r="E87" t="str">
        <f t="shared" si="4"/>
        <v>fab fa-creative-commons-sa</v>
      </c>
      <c r="F87" t="str">
        <f t="shared" si="5"/>
        <v>&lt;I class='fab fa-creative-commons-sa'&gt;&lt;/i&gt;</v>
      </c>
      <c r="I87" t="s">
        <v>2515</v>
      </c>
      <c r="J87" t="s">
        <v>2268</v>
      </c>
      <c r="L87" t="s">
        <v>2516</v>
      </c>
      <c r="M87" t="s">
        <v>2270</v>
      </c>
      <c r="O87" t="s">
        <v>2517</v>
      </c>
      <c r="P87" t="s">
        <v>2272</v>
      </c>
      <c r="R87">
        <v>86</v>
      </c>
      <c r="S87" t="s">
        <v>3226</v>
      </c>
      <c r="T87" t="s">
        <v>3083</v>
      </c>
    </row>
    <row r="88" spans="1:20">
      <c r="A88" s="61">
        <v>87</v>
      </c>
      <c r="B88" t="s">
        <v>2518</v>
      </c>
      <c r="C88" t="s">
        <v>2268</v>
      </c>
      <c r="D88" t="str">
        <f t="shared" si="3"/>
        <v>fab</v>
      </c>
      <c r="E88" t="str">
        <f t="shared" si="4"/>
        <v>fab fa-creative-commons-sampling</v>
      </c>
      <c r="F88" t="str">
        <f t="shared" si="5"/>
        <v>&lt;I class='fab fa-creative-commons-sampling'&gt;&lt;/i&gt;</v>
      </c>
      <c r="I88" t="s">
        <v>2518</v>
      </c>
      <c r="J88" t="s">
        <v>2268</v>
      </c>
      <c r="L88" t="s">
        <v>2519</v>
      </c>
      <c r="M88" t="s">
        <v>2270</v>
      </c>
      <c r="O88" t="s">
        <v>2520</v>
      </c>
      <c r="P88" t="s">
        <v>2272</v>
      </c>
      <c r="R88">
        <v>87</v>
      </c>
      <c r="S88" t="s">
        <v>3231</v>
      </c>
      <c r="T88" t="s">
        <v>3083</v>
      </c>
    </row>
    <row r="89" spans="1:20">
      <c r="A89" s="61">
        <v>88</v>
      </c>
      <c r="B89" t="s">
        <v>2521</v>
      </c>
      <c r="C89" t="s">
        <v>2268</v>
      </c>
      <c r="D89" t="str">
        <f t="shared" si="3"/>
        <v>fab</v>
      </c>
      <c r="E89" t="str">
        <f t="shared" si="4"/>
        <v>fab fa-creative-commons-sampling-plus</v>
      </c>
      <c r="F89" t="str">
        <f t="shared" si="5"/>
        <v>&lt;I class='fab fa-creative-commons-sampling-plus'&gt;&lt;/i&gt;</v>
      </c>
      <c r="I89" t="s">
        <v>2521</v>
      </c>
      <c r="J89" t="s">
        <v>2268</v>
      </c>
      <c r="L89" t="s">
        <v>2522</v>
      </c>
      <c r="M89" t="s">
        <v>2270</v>
      </c>
      <c r="O89" t="s">
        <v>2523</v>
      </c>
      <c r="P89" t="s">
        <v>2272</v>
      </c>
      <c r="R89">
        <v>88</v>
      </c>
      <c r="S89" t="s">
        <v>3086</v>
      </c>
      <c r="T89" t="s">
        <v>3083</v>
      </c>
    </row>
    <row r="90" spans="1:20">
      <c r="A90" s="61">
        <v>89</v>
      </c>
      <c r="B90" t="s">
        <v>2524</v>
      </c>
      <c r="C90" t="s">
        <v>2268</v>
      </c>
      <c r="D90" t="str">
        <f t="shared" si="3"/>
        <v>fab</v>
      </c>
      <c r="E90" t="str">
        <f t="shared" si="4"/>
        <v>fab fa-creative-commons-share</v>
      </c>
      <c r="F90" t="str">
        <f t="shared" si="5"/>
        <v>&lt;I class='fab fa-creative-commons-share'&gt;&lt;/i&gt;</v>
      </c>
      <c r="I90" t="s">
        <v>2524</v>
      </c>
      <c r="J90" t="s">
        <v>2268</v>
      </c>
      <c r="L90" t="s">
        <v>2525</v>
      </c>
      <c r="M90" t="s">
        <v>2270</v>
      </c>
      <c r="O90" t="s">
        <v>2526</v>
      </c>
      <c r="P90" t="s">
        <v>2272</v>
      </c>
      <c r="R90">
        <v>89</v>
      </c>
      <c r="S90" t="s">
        <v>3092</v>
      </c>
      <c r="T90" t="s">
        <v>3083</v>
      </c>
    </row>
    <row r="91" spans="1:20">
      <c r="A91" s="61">
        <v>90</v>
      </c>
      <c r="B91" t="s">
        <v>2527</v>
      </c>
      <c r="C91" t="s">
        <v>2268</v>
      </c>
      <c r="D91" t="str">
        <f t="shared" si="3"/>
        <v>fab</v>
      </c>
      <c r="E91" t="str">
        <f t="shared" si="4"/>
        <v>fab fa-creative-commons-zero</v>
      </c>
      <c r="F91" t="str">
        <f t="shared" si="5"/>
        <v>&lt;I class='fab fa-creative-commons-zero'&gt;&lt;/i&gt;</v>
      </c>
      <c r="I91" t="s">
        <v>2527</v>
      </c>
      <c r="J91" t="s">
        <v>2268</v>
      </c>
      <c r="L91" t="s">
        <v>2528</v>
      </c>
      <c r="M91" t="s">
        <v>2270</v>
      </c>
      <c r="O91" t="s">
        <v>2529</v>
      </c>
      <c r="P91" t="s">
        <v>2272</v>
      </c>
      <c r="R91">
        <v>90</v>
      </c>
      <c r="S91" t="s">
        <v>3095</v>
      </c>
      <c r="T91" t="s">
        <v>3083</v>
      </c>
    </row>
    <row r="92" spans="1:20">
      <c r="A92" s="61">
        <v>91</v>
      </c>
      <c r="B92" t="s">
        <v>2530</v>
      </c>
      <c r="C92" t="s">
        <v>2268</v>
      </c>
      <c r="D92" t="str">
        <f t="shared" si="3"/>
        <v>fab</v>
      </c>
      <c r="E92" t="str">
        <f t="shared" si="4"/>
        <v>fab fa-critical-role</v>
      </c>
      <c r="F92" t="str">
        <f t="shared" si="5"/>
        <v>&lt;I class='fab fa-critical-role'&gt;&lt;/i&gt;</v>
      </c>
      <c r="I92" t="s">
        <v>2530</v>
      </c>
      <c r="J92" t="s">
        <v>2268</v>
      </c>
      <c r="L92" t="s">
        <v>2531</v>
      </c>
      <c r="M92" t="s">
        <v>2270</v>
      </c>
      <c r="O92" t="s">
        <v>2532</v>
      </c>
      <c r="P92" t="s">
        <v>2272</v>
      </c>
      <c r="R92">
        <v>91</v>
      </c>
      <c r="S92" t="s">
        <v>3099</v>
      </c>
      <c r="T92" t="s">
        <v>3083</v>
      </c>
    </row>
    <row r="93" spans="1:20">
      <c r="A93" s="61">
        <v>92</v>
      </c>
      <c r="B93" t="s">
        <v>2533</v>
      </c>
      <c r="C93" t="s">
        <v>2268</v>
      </c>
      <c r="D93" t="str">
        <f t="shared" si="3"/>
        <v>fab</v>
      </c>
      <c r="E93" t="str">
        <f t="shared" si="4"/>
        <v>fab fa-css3</v>
      </c>
      <c r="F93" t="str">
        <f t="shared" si="5"/>
        <v>&lt;I class='fab fa-css3'&gt;&lt;/i&gt;</v>
      </c>
      <c r="I93" t="s">
        <v>2533</v>
      </c>
      <c r="J93" t="s">
        <v>2268</v>
      </c>
      <c r="L93" t="s">
        <v>2534</v>
      </c>
      <c r="M93" t="s">
        <v>2270</v>
      </c>
      <c r="O93" t="s">
        <v>2535</v>
      </c>
      <c r="P93" t="s">
        <v>2272</v>
      </c>
      <c r="R93">
        <v>92</v>
      </c>
      <c r="S93" t="s">
        <v>3105</v>
      </c>
      <c r="T93" t="s">
        <v>3083</v>
      </c>
    </row>
    <row r="94" spans="1:20">
      <c r="A94" s="61">
        <v>93</v>
      </c>
      <c r="B94" t="s">
        <v>2536</v>
      </c>
      <c r="C94" t="s">
        <v>2268</v>
      </c>
      <c r="D94" t="str">
        <f t="shared" si="3"/>
        <v>fab</v>
      </c>
      <c r="E94" t="str">
        <f t="shared" si="4"/>
        <v>fab fa-css3-alt</v>
      </c>
      <c r="F94" t="str">
        <f t="shared" si="5"/>
        <v>&lt;I class='fab fa-css3-alt'&gt;&lt;/i&gt;</v>
      </c>
      <c r="I94" t="s">
        <v>2536</v>
      </c>
      <c r="J94" t="s">
        <v>2268</v>
      </c>
      <c r="L94" t="s">
        <v>2537</v>
      </c>
      <c r="M94" t="s">
        <v>2270</v>
      </c>
      <c r="O94" t="s">
        <v>2538</v>
      </c>
      <c r="P94" t="s">
        <v>2272</v>
      </c>
      <c r="R94">
        <v>93</v>
      </c>
      <c r="S94" t="s">
        <v>2812</v>
      </c>
      <c r="T94" t="s">
        <v>3083</v>
      </c>
    </row>
    <row r="95" spans="1:20">
      <c r="A95" s="61">
        <v>94</v>
      </c>
      <c r="B95" t="s">
        <v>2539</v>
      </c>
      <c r="C95" t="s">
        <v>2268</v>
      </c>
      <c r="D95" t="str">
        <f t="shared" si="3"/>
        <v>fab</v>
      </c>
      <c r="E95" t="str">
        <f t="shared" si="4"/>
        <v>fab fa-cuttlefish</v>
      </c>
      <c r="F95" t="str">
        <f t="shared" si="5"/>
        <v>&lt;I class='fab fa-cuttlefish'&gt;&lt;/i&gt;</v>
      </c>
      <c r="I95" t="s">
        <v>2539</v>
      </c>
      <c r="J95" t="s">
        <v>2268</v>
      </c>
      <c r="L95" t="s">
        <v>2540</v>
      </c>
      <c r="M95" t="s">
        <v>2270</v>
      </c>
      <c r="O95" t="s">
        <v>2541</v>
      </c>
      <c r="P95" t="s">
        <v>2272</v>
      </c>
      <c r="R95">
        <v>94</v>
      </c>
      <c r="S95" t="s">
        <v>3114</v>
      </c>
      <c r="T95" t="s">
        <v>3083</v>
      </c>
    </row>
    <row r="96" spans="1:20">
      <c r="A96" s="61">
        <v>95</v>
      </c>
      <c r="B96" t="s">
        <v>2542</v>
      </c>
      <c r="C96" t="s">
        <v>2268</v>
      </c>
      <c r="D96" t="str">
        <f t="shared" si="3"/>
        <v>fab</v>
      </c>
      <c r="E96" t="str">
        <f t="shared" si="4"/>
        <v>fab fa-d-and-d</v>
      </c>
      <c r="F96" t="str">
        <f t="shared" si="5"/>
        <v>&lt;I class='fab fa-d-and-d'&gt;&lt;/i&gt;</v>
      </c>
      <c r="I96" t="s">
        <v>2542</v>
      </c>
      <c r="J96" t="s">
        <v>2268</v>
      </c>
      <c r="L96" t="s">
        <v>2543</v>
      </c>
      <c r="M96" t="s">
        <v>2270</v>
      </c>
      <c r="O96" t="s">
        <v>2544</v>
      </c>
      <c r="P96" t="s">
        <v>2272</v>
      </c>
      <c r="R96">
        <v>95</v>
      </c>
      <c r="S96" t="s">
        <v>3118</v>
      </c>
      <c r="T96" t="s">
        <v>3083</v>
      </c>
    </row>
    <row r="97" spans="1:20">
      <c r="A97" s="61">
        <v>96</v>
      </c>
      <c r="B97" t="s">
        <v>2545</v>
      </c>
      <c r="C97" t="s">
        <v>2268</v>
      </c>
      <c r="D97" t="str">
        <f t="shared" si="3"/>
        <v>fab</v>
      </c>
      <c r="E97" t="str">
        <f t="shared" si="4"/>
        <v>fab fa-d-and-d-beyond</v>
      </c>
      <c r="F97" t="str">
        <f t="shared" si="5"/>
        <v>&lt;I class='fab fa-d-and-d-beyond'&gt;&lt;/i&gt;</v>
      </c>
      <c r="I97" t="s">
        <v>2545</v>
      </c>
      <c r="J97" t="s">
        <v>2268</v>
      </c>
      <c r="L97" t="s">
        <v>2546</v>
      </c>
      <c r="M97" t="s">
        <v>2270</v>
      </c>
      <c r="O97" t="s">
        <v>2547</v>
      </c>
      <c r="P97" t="s">
        <v>2272</v>
      </c>
      <c r="R97">
        <v>96</v>
      </c>
      <c r="S97" t="s">
        <v>3123</v>
      </c>
      <c r="T97" t="s">
        <v>3083</v>
      </c>
    </row>
    <row r="98" spans="1:20">
      <c r="A98" s="61">
        <v>97</v>
      </c>
      <c r="B98" t="s">
        <v>2548</v>
      </c>
      <c r="C98" t="s">
        <v>2268</v>
      </c>
      <c r="D98" t="str">
        <f t="shared" si="3"/>
        <v>fab</v>
      </c>
      <c r="E98" t="str">
        <f t="shared" si="4"/>
        <v>fab fa-dailymotion</v>
      </c>
      <c r="F98" t="str">
        <f t="shared" si="5"/>
        <v>&lt;I class='fab fa-dailymotion'&gt;&lt;/i&gt;</v>
      </c>
      <c r="I98" t="s">
        <v>2548</v>
      </c>
      <c r="J98" t="s">
        <v>2268</v>
      </c>
      <c r="L98" t="s">
        <v>2297</v>
      </c>
      <c r="M98" t="s">
        <v>2270</v>
      </c>
      <c r="O98" t="s">
        <v>2549</v>
      </c>
      <c r="P98" t="s">
        <v>2272</v>
      </c>
      <c r="R98">
        <v>97</v>
      </c>
      <c r="S98" t="s">
        <v>3127</v>
      </c>
      <c r="T98" t="s">
        <v>3083</v>
      </c>
    </row>
    <row r="99" spans="1:20">
      <c r="A99" s="61">
        <v>98</v>
      </c>
      <c r="B99" t="s">
        <v>2550</v>
      </c>
      <c r="C99" t="s">
        <v>2268</v>
      </c>
      <c r="D99" t="str">
        <f t="shared" si="3"/>
        <v>fab</v>
      </c>
      <c r="E99" t="str">
        <f t="shared" si="4"/>
        <v>fab fa-dashcube</v>
      </c>
      <c r="F99" t="str">
        <f t="shared" si="5"/>
        <v>&lt;I class='fab fa-dashcube'&gt;&lt;/i&gt;</v>
      </c>
      <c r="I99" t="s">
        <v>2550</v>
      </c>
      <c r="J99" t="s">
        <v>2268</v>
      </c>
      <c r="L99" t="s">
        <v>2551</v>
      </c>
      <c r="M99" t="s">
        <v>2270</v>
      </c>
      <c r="O99" t="s">
        <v>2552</v>
      </c>
      <c r="P99" t="s">
        <v>2272</v>
      </c>
      <c r="R99">
        <v>98</v>
      </c>
      <c r="S99" t="s">
        <v>3133</v>
      </c>
      <c r="T99" t="s">
        <v>3083</v>
      </c>
    </row>
    <row r="100" spans="1:20">
      <c r="A100" s="61">
        <v>99</v>
      </c>
      <c r="B100" t="s">
        <v>2553</v>
      </c>
      <c r="C100" t="s">
        <v>2268</v>
      </c>
      <c r="D100" t="str">
        <f t="shared" si="3"/>
        <v>fab</v>
      </c>
      <c r="E100" t="str">
        <f t="shared" si="4"/>
        <v>fab fa-deezer</v>
      </c>
      <c r="F100" t="str">
        <f t="shared" si="5"/>
        <v>&lt;I class='fab fa-deezer'&gt;&lt;/i&gt;</v>
      </c>
      <c r="I100" t="s">
        <v>2553</v>
      </c>
      <c r="J100" t="s">
        <v>2268</v>
      </c>
      <c r="L100" t="s">
        <v>2554</v>
      </c>
      <c r="M100" t="s">
        <v>2270</v>
      </c>
      <c r="O100" t="s">
        <v>2555</v>
      </c>
      <c r="P100" t="s">
        <v>2272</v>
      </c>
      <c r="R100">
        <v>99</v>
      </c>
      <c r="S100" t="s">
        <v>3136</v>
      </c>
      <c r="T100" t="s">
        <v>3083</v>
      </c>
    </row>
    <row r="101" spans="1:20">
      <c r="A101" s="61">
        <v>100</v>
      </c>
      <c r="B101" t="s">
        <v>2556</v>
      </c>
      <c r="C101" t="s">
        <v>2268</v>
      </c>
      <c r="D101" t="str">
        <f t="shared" si="3"/>
        <v>fab</v>
      </c>
      <c r="E101" t="str">
        <f t="shared" si="4"/>
        <v>fab fa-delicious</v>
      </c>
      <c r="F101" t="str">
        <f t="shared" si="5"/>
        <v>&lt;I class='fab fa-delicious'&gt;&lt;/i&gt;</v>
      </c>
      <c r="I101" t="s">
        <v>2556</v>
      </c>
      <c r="J101" t="s">
        <v>2268</v>
      </c>
      <c r="L101" t="s">
        <v>2557</v>
      </c>
      <c r="M101" t="s">
        <v>2270</v>
      </c>
      <c r="O101" t="s">
        <v>2558</v>
      </c>
      <c r="P101" t="s">
        <v>2272</v>
      </c>
      <c r="R101">
        <v>100</v>
      </c>
      <c r="S101" t="s">
        <v>3142</v>
      </c>
      <c r="T101" t="s">
        <v>3083</v>
      </c>
    </row>
    <row r="102" spans="1:20">
      <c r="A102" s="61">
        <v>101</v>
      </c>
      <c r="B102" t="s">
        <v>2559</v>
      </c>
      <c r="C102" t="s">
        <v>2268</v>
      </c>
      <c r="D102" t="str">
        <f t="shared" si="3"/>
        <v>fab</v>
      </c>
      <c r="E102" t="str">
        <f t="shared" si="4"/>
        <v>fab fa-deploydog</v>
      </c>
      <c r="F102" t="str">
        <f t="shared" si="5"/>
        <v>&lt;I class='fab fa-deploydog'&gt;&lt;/i&gt;</v>
      </c>
      <c r="I102" t="s">
        <v>2559</v>
      </c>
      <c r="J102" t="s">
        <v>2268</v>
      </c>
      <c r="L102" t="s">
        <v>2560</v>
      </c>
      <c r="M102" t="s">
        <v>2270</v>
      </c>
      <c r="O102" t="s">
        <v>2561</v>
      </c>
      <c r="P102" t="s">
        <v>2272</v>
      </c>
      <c r="R102">
        <v>101</v>
      </c>
      <c r="S102" t="s">
        <v>3148</v>
      </c>
      <c r="T102" t="s">
        <v>3083</v>
      </c>
    </row>
    <row r="103" spans="1:20">
      <c r="A103" s="61">
        <v>102</v>
      </c>
      <c r="B103" t="s">
        <v>2562</v>
      </c>
      <c r="C103" t="s">
        <v>2268</v>
      </c>
      <c r="D103" t="str">
        <f t="shared" si="3"/>
        <v>fab</v>
      </c>
      <c r="E103" t="str">
        <f t="shared" si="4"/>
        <v>fab fa-deskpro</v>
      </c>
      <c r="F103" t="str">
        <f t="shared" si="5"/>
        <v>&lt;I class='fab fa-deskpro'&gt;&lt;/i&gt;</v>
      </c>
      <c r="I103" t="s">
        <v>2562</v>
      </c>
      <c r="J103" t="s">
        <v>2268</v>
      </c>
      <c r="L103" t="s">
        <v>2563</v>
      </c>
      <c r="M103" t="s">
        <v>2270</v>
      </c>
      <c r="O103" t="s">
        <v>2564</v>
      </c>
      <c r="P103" t="s">
        <v>2272</v>
      </c>
      <c r="R103">
        <v>102</v>
      </c>
      <c r="S103" t="s">
        <v>3153</v>
      </c>
      <c r="T103" t="s">
        <v>3083</v>
      </c>
    </row>
    <row r="104" spans="1:20">
      <c r="A104" s="61">
        <v>103</v>
      </c>
      <c r="B104" t="s">
        <v>2565</v>
      </c>
      <c r="C104" t="s">
        <v>2268</v>
      </c>
      <c r="D104" t="str">
        <f t="shared" si="3"/>
        <v>fab</v>
      </c>
      <c r="E104" t="str">
        <f t="shared" si="4"/>
        <v>fab fa-dev</v>
      </c>
      <c r="F104" t="str">
        <f t="shared" si="5"/>
        <v>&lt;I class='fab fa-dev'&gt;&lt;/i&gt;</v>
      </c>
      <c r="I104" t="s">
        <v>2565</v>
      </c>
      <c r="J104" t="s">
        <v>2268</v>
      </c>
      <c r="L104" t="s">
        <v>2566</v>
      </c>
      <c r="M104" t="s">
        <v>2270</v>
      </c>
      <c r="O104" t="s">
        <v>2567</v>
      </c>
      <c r="P104" t="s">
        <v>2272</v>
      </c>
      <c r="R104">
        <v>103</v>
      </c>
      <c r="S104" t="s">
        <v>2857</v>
      </c>
      <c r="T104" t="s">
        <v>3083</v>
      </c>
    </row>
    <row r="105" spans="1:20">
      <c r="A105" s="61">
        <v>104</v>
      </c>
      <c r="B105" t="s">
        <v>2568</v>
      </c>
      <c r="C105" t="s">
        <v>2268</v>
      </c>
      <c r="D105" t="str">
        <f t="shared" si="3"/>
        <v>fab</v>
      </c>
      <c r="E105" t="str">
        <f t="shared" si="4"/>
        <v>fab fa-deviantart</v>
      </c>
      <c r="F105" t="str">
        <f t="shared" si="5"/>
        <v>&lt;I class='fab fa-deviantart'&gt;&lt;/i&gt;</v>
      </c>
      <c r="I105" t="s">
        <v>2568</v>
      </c>
      <c r="J105" t="s">
        <v>2268</v>
      </c>
      <c r="L105" t="s">
        <v>2569</v>
      </c>
      <c r="M105" t="s">
        <v>2270</v>
      </c>
      <c r="O105" t="s">
        <v>2570</v>
      </c>
      <c r="P105" t="s">
        <v>2272</v>
      </c>
      <c r="R105">
        <v>104</v>
      </c>
      <c r="S105" t="s">
        <v>3163</v>
      </c>
      <c r="T105" t="s">
        <v>3083</v>
      </c>
    </row>
    <row r="106" spans="1:20">
      <c r="A106" s="61">
        <v>105</v>
      </c>
      <c r="B106" t="s">
        <v>2571</v>
      </c>
      <c r="C106" t="s">
        <v>2268</v>
      </c>
      <c r="D106" t="str">
        <f t="shared" si="3"/>
        <v>fab</v>
      </c>
      <c r="E106" t="str">
        <f t="shared" si="4"/>
        <v>fab fa-dhl</v>
      </c>
      <c r="F106" t="str">
        <f t="shared" si="5"/>
        <v>&lt;I class='fab fa-dhl'&gt;&lt;/i&gt;</v>
      </c>
      <c r="I106" t="s">
        <v>2571</v>
      </c>
      <c r="J106" t="s">
        <v>2268</v>
      </c>
      <c r="L106" t="s">
        <v>2572</v>
      </c>
      <c r="M106" t="s">
        <v>2270</v>
      </c>
      <c r="O106" t="s">
        <v>2573</v>
      </c>
      <c r="P106" t="s">
        <v>2272</v>
      </c>
      <c r="R106">
        <v>105</v>
      </c>
      <c r="S106" t="s">
        <v>3169</v>
      </c>
      <c r="T106" t="s">
        <v>3083</v>
      </c>
    </row>
    <row r="107" spans="1:20">
      <c r="A107" s="61">
        <v>106</v>
      </c>
      <c r="B107" t="s">
        <v>2574</v>
      </c>
      <c r="C107" t="s">
        <v>2268</v>
      </c>
      <c r="D107" t="str">
        <f t="shared" si="3"/>
        <v>fab</v>
      </c>
      <c r="E107" t="str">
        <f t="shared" si="4"/>
        <v>fab fa-diaspora</v>
      </c>
      <c r="F107" t="str">
        <f t="shared" si="5"/>
        <v>&lt;I class='fab fa-diaspora'&gt;&lt;/i&gt;</v>
      </c>
      <c r="I107" t="s">
        <v>2574</v>
      </c>
      <c r="J107" t="s">
        <v>2268</v>
      </c>
      <c r="L107" t="s">
        <v>2575</v>
      </c>
      <c r="M107" t="s">
        <v>2270</v>
      </c>
      <c r="O107" t="s">
        <v>2576</v>
      </c>
      <c r="P107" t="s">
        <v>2272</v>
      </c>
      <c r="R107">
        <v>106</v>
      </c>
      <c r="S107" t="s">
        <v>3175</v>
      </c>
      <c r="T107" t="s">
        <v>3083</v>
      </c>
    </row>
    <row r="108" spans="1:20">
      <c r="A108" s="61">
        <v>107</v>
      </c>
      <c r="B108" t="s">
        <v>2577</v>
      </c>
      <c r="C108" t="s">
        <v>2268</v>
      </c>
      <c r="D108" t="str">
        <f t="shared" si="3"/>
        <v>fab</v>
      </c>
      <c r="E108" t="str">
        <f t="shared" si="4"/>
        <v>fab fa-digg</v>
      </c>
      <c r="F108" t="str">
        <f t="shared" si="5"/>
        <v>&lt;I class='fab fa-digg'&gt;&lt;/i&gt;</v>
      </c>
      <c r="I108" t="s">
        <v>2577</v>
      </c>
      <c r="J108" t="s">
        <v>2268</v>
      </c>
      <c r="L108" t="s">
        <v>2578</v>
      </c>
      <c r="M108" t="s">
        <v>2270</v>
      </c>
      <c r="O108" t="s">
        <v>2579</v>
      </c>
      <c r="P108" t="s">
        <v>2272</v>
      </c>
      <c r="R108">
        <v>107</v>
      </c>
      <c r="S108" t="s">
        <v>3181</v>
      </c>
      <c r="T108" t="s">
        <v>3083</v>
      </c>
    </row>
    <row r="109" spans="1:20">
      <c r="A109" s="61">
        <v>108</v>
      </c>
      <c r="B109" t="s">
        <v>2580</v>
      </c>
      <c r="C109" t="s">
        <v>2268</v>
      </c>
      <c r="D109" t="str">
        <f t="shared" si="3"/>
        <v>fab</v>
      </c>
      <c r="E109" t="str">
        <f t="shared" si="4"/>
        <v>fab fa-digital-ocean</v>
      </c>
      <c r="F109" t="str">
        <f t="shared" si="5"/>
        <v>&lt;I class='fab fa-digital-ocean'&gt;&lt;/i&gt;</v>
      </c>
      <c r="I109" t="s">
        <v>2580</v>
      </c>
      <c r="J109" t="s">
        <v>2268</v>
      </c>
      <c r="L109" t="s">
        <v>2581</v>
      </c>
      <c r="M109" t="s">
        <v>2270</v>
      </c>
      <c r="O109" t="s">
        <v>2582</v>
      </c>
      <c r="P109" t="s">
        <v>2272</v>
      </c>
      <c r="R109">
        <v>108</v>
      </c>
      <c r="S109" t="s">
        <v>3187</v>
      </c>
      <c r="T109" t="s">
        <v>3083</v>
      </c>
    </row>
    <row r="110" spans="1:20">
      <c r="A110" s="61">
        <v>109</v>
      </c>
      <c r="B110" t="s">
        <v>2583</v>
      </c>
      <c r="C110" t="s">
        <v>2268</v>
      </c>
      <c r="D110" t="str">
        <f t="shared" si="3"/>
        <v>fab</v>
      </c>
      <c r="E110" t="str">
        <f t="shared" si="4"/>
        <v>fab fa-discord</v>
      </c>
      <c r="F110" t="str">
        <f t="shared" si="5"/>
        <v>&lt;I class='fab fa-discord'&gt;&lt;/i&gt;</v>
      </c>
      <c r="I110" t="s">
        <v>2583</v>
      </c>
      <c r="J110" t="s">
        <v>2268</v>
      </c>
      <c r="L110" t="s">
        <v>2584</v>
      </c>
      <c r="M110" t="s">
        <v>2270</v>
      </c>
      <c r="O110" t="s">
        <v>2585</v>
      </c>
      <c r="P110" t="s">
        <v>2272</v>
      </c>
      <c r="R110">
        <v>109</v>
      </c>
      <c r="S110" t="s">
        <v>3193</v>
      </c>
      <c r="T110" t="s">
        <v>3083</v>
      </c>
    </row>
    <row r="111" spans="1:20">
      <c r="A111" s="61">
        <v>110</v>
      </c>
      <c r="B111" t="s">
        <v>2586</v>
      </c>
      <c r="C111" t="s">
        <v>2268</v>
      </c>
      <c r="D111" t="str">
        <f t="shared" si="3"/>
        <v>fab</v>
      </c>
      <c r="E111" t="str">
        <f t="shared" si="4"/>
        <v>fab fa-discourse</v>
      </c>
      <c r="F111" t="str">
        <f t="shared" si="5"/>
        <v>&lt;I class='fab fa-discourse'&gt;&lt;/i&gt;</v>
      </c>
      <c r="I111" t="s">
        <v>2586</v>
      </c>
      <c r="J111" t="s">
        <v>2268</v>
      </c>
      <c r="L111" t="s">
        <v>2587</v>
      </c>
      <c r="M111" t="s">
        <v>2270</v>
      </c>
      <c r="O111" t="s">
        <v>2588</v>
      </c>
      <c r="P111" t="s">
        <v>2272</v>
      </c>
      <c r="R111">
        <v>110</v>
      </c>
      <c r="S111" t="s">
        <v>2636</v>
      </c>
      <c r="T111" t="s">
        <v>3083</v>
      </c>
    </row>
    <row r="112" spans="1:20">
      <c r="A112" s="61">
        <v>111</v>
      </c>
      <c r="B112" t="s">
        <v>2589</v>
      </c>
      <c r="C112" t="s">
        <v>2268</v>
      </c>
      <c r="D112" t="str">
        <f t="shared" si="3"/>
        <v>fab</v>
      </c>
      <c r="E112" t="str">
        <f t="shared" si="4"/>
        <v>fab fa-dochub</v>
      </c>
      <c r="F112" t="str">
        <f t="shared" si="5"/>
        <v>&lt;I class='fab fa-dochub'&gt;&lt;/i&gt;</v>
      </c>
      <c r="I112" t="s">
        <v>2589</v>
      </c>
      <c r="J112" t="s">
        <v>2268</v>
      </c>
      <c r="L112" t="s">
        <v>2590</v>
      </c>
      <c r="M112" t="s">
        <v>2270</v>
      </c>
      <c r="O112" t="s">
        <v>2591</v>
      </c>
      <c r="P112" t="s">
        <v>2272</v>
      </c>
      <c r="R112">
        <v>111</v>
      </c>
      <c r="S112" t="s">
        <v>3204</v>
      </c>
      <c r="T112" t="s">
        <v>3083</v>
      </c>
    </row>
    <row r="113" spans="1:20">
      <c r="A113" s="61">
        <v>112</v>
      </c>
      <c r="B113" t="s">
        <v>2592</v>
      </c>
      <c r="C113" t="s">
        <v>2268</v>
      </c>
      <c r="D113" t="str">
        <f t="shared" si="3"/>
        <v>fab</v>
      </c>
      <c r="E113" t="str">
        <f t="shared" si="4"/>
        <v>fab fa-docker</v>
      </c>
      <c r="F113" t="str">
        <f t="shared" si="5"/>
        <v>&lt;I class='fab fa-docker'&gt;&lt;/i&gt;</v>
      </c>
      <c r="I113" t="s">
        <v>2592</v>
      </c>
      <c r="J113" t="s">
        <v>2268</v>
      </c>
      <c r="L113" t="s">
        <v>2593</v>
      </c>
      <c r="M113" t="s">
        <v>2270</v>
      </c>
      <c r="O113" t="s">
        <v>2594</v>
      </c>
      <c r="P113" t="s">
        <v>2272</v>
      </c>
      <c r="R113">
        <v>112</v>
      </c>
      <c r="S113" t="s">
        <v>3210</v>
      </c>
      <c r="T113" t="s">
        <v>3083</v>
      </c>
    </row>
    <row r="114" spans="1:20">
      <c r="A114" s="61">
        <v>113</v>
      </c>
      <c r="B114" t="s">
        <v>2595</v>
      </c>
      <c r="C114" t="s">
        <v>2268</v>
      </c>
      <c r="D114" t="str">
        <f t="shared" si="3"/>
        <v>fab</v>
      </c>
      <c r="E114" t="str">
        <f t="shared" si="4"/>
        <v>fab fa-draft2digital</v>
      </c>
      <c r="F114" t="str">
        <f t="shared" si="5"/>
        <v>&lt;I class='fab fa-draft2digital'&gt;&lt;/i&gt;</v>
      </c>
      <c r="I114" t="s">
        <v>2595</v>
      </c>
      <c r="J114" t="s">
        <v>2268</v>
      </c>
      <c r="L114" t="s">
        <v>2596</v>
      </c>
      <c r="M114" t="s">
        <v>2270</v>
      </c>
      <c r="O114" t="s">
        <v>2597</v>
      </c>
      <c r="P114" t="s">
        <v>2272</v>
      </c>
      <c r="R114">
        <v>113</v>
      </c>
      <c r="S114" t="s">
        <v>3215</v>
      </c>
      <c r="T114" t="s">
        <v>3083</v>
      </c>
    </row>
    <row r="115" spans="1:20">
      <c r="A115" s="61">
        <v>114</v>
      </c>
      <c r="B115" t="s">
        <v>2598</v>
      </c>
      <c r="C115" t="s">
        <v>2268</v>
      </c>
      <c r="D115" t="str">
        <f t="shared" si="3"/>
        <v>fab</v>
      </c>
      <c r="E115" t="str">
        <f t="shared" si="4"/>
        <v>fab fa-dribbble</v>
      </c>
      <c r="F115" t="str">
        <f t="shared" si="5"/>
        <v>&lt;I class='fab fa-dribbble'&gt;&lt;/i&gt;</v>
      </c>
      <c r="I115" t="s">
        <v>2598</v>
      </c>
      <c r="J115" t="s">
        <v>2268</v>
      </c>
      <c r="L115" t="s">
        <v>2599</v>
      </c>
      <c r="M115" t="s">
        <v>2270</v>
      </c>
      <c r="O115" t="s">
        <v>2600</v>
      </c>
      <c r="P115" t="s">
        <v>2272</v>
      </c>
      <c r="R115">
        <v>114</v>
      </c>
      <c r="S115" t="s">
        <v>3221</v>
      </c>
      <c r="T115" t="s">
        <v>3083</v>
      </c>
    </row>
    <row r="116" spans="1:20">
      <c r="A116" s="61">
        <v>115</v>
      </c>
      <c r="B116" t="s">
        <v>2601</v>
      </c>
      <c r="C116" t="s">
        <v>2268</v>
      </c>
      <c r="D116" t="str">
        <f t="shared" si="3"/>
        <v>fab</v>
      </c>
      <c r="E116" t="str">
        <f t="shared" si="4"/>
        <v>fab fa-dribbble-square</v>
      </c>
      <c r="F116" t="str">
        <f t="shared" si="5"/>
        <v>&lt;I class='fab fa-dribbble-square'&gt;&lt;/i&gt;</v>
      </c>
      <c r="I116" t="s">
        <v>2601</v>
      </c>
      <c r="J116" t="s">
        <v>2268</v>
      </c>
      <c r="L116" t="s">
        <v>2300</v>
      </c>
      <c r="M116" t="s">
        <v>2270</v>
      </c>
      <c r="O116" t="s">
        <v>2602</v>
      </c>
      <c r="P116" t="s">
        <v>2272</v>
      </c>
      <c r="R116">
        <v>115</v>
      </c>
      <c r="S116" t="s">
        <v>3227</v>
      </c>
      <c r="T116" t="s">
        <v>3083</v>
      </c>
    </row>
    <row r="117" spans="1:20">
      <c r="A117" s="61">
        <v>116</v>
      </c>
      <c r="B117" t="s">
        <v>2603</v>
      </c>
      <c r="C117" t="s">
        <v>2268</v>
      </c>
      <c r="D117" t="str">
        <f t="shared" si="3"/>
        <v>fab</v>
      </c>
      <c r="E117" t="str">
        <f t="shared" si="4"/>
        <v>fab fa-dropbox</v>
      </c>
      <c r="F117" t="str">
        <f t="shared" si="5"/>
        <v>&lt;I class='fab fa-dropbox'&gt;&lt;/i&gt;</v>
      </c>
      <c r="I117" t="s">
        <v>2603</v>
      </c>
      <c r="J117" t="s">
        <v>2268</v>
      </c>
      <c r="L117" t="s">
        <v>2604</v>
      </c>
      <c r="M117" t="s">
        <v>2270</v>
      </c>
      <c r="O117" t="s">
        <v>2605</v>
      </c>
      <c r="P117" t="s">
        <v>2272</v>
      </c>
      <c r="R117">
        <v>116</v>
      </c>
      <c r="S117" t="s">
        <v>3232</v>
      </c>
      <c r="T117" t="s">
        <v>3083</v>
      </c>
    </row>
    <row r="118" spans="1:20">
      <c r="A118" s="61">
        <v>117</v>
      </c>
      <c r="B118" t="s">
        <v>2606</v>
      </c>
      <c r="C118" t="s">
        <v>2268</v>
      </c>
      <c r="D118" t="str">
        <f t="shared" si="3"/>
        <v>fab</v>
      </c>
      <c r="E118" t="str">
        <f t="shared" si="4"/>
        <v>fab fa-drupal</v>
      </c>
      <c r="F118" t="str">
        <f t="shared" si="5"/>
        <v>&lt;I class='fab fa-drupal'&gt;&lt;/i&gt;</v>
      </c>
      <c r="I118" t="s">
        <v>2606</v>
      </c>
      <c r="J118" t="s">
        <v>2268</v>
      </c>
      <c r="L118" t="s">
        <v>2607</v>
      </c>
      <c r="M118" t="s">
        <v>2270</v>
      </c>
      <c r="O118" t="s">
        <v>2608</v>
      </c>
      <c r="P118" t="s">
        <v>2272</v>
      </c>
      <c r="R118">
        <v>117</v>
      </c>
      <c r="S118" t="s">
        <v>3087</v>
      </c>
      <c r="T118" t="s">
        <v>3083</v>
      </c>
    </row>
    <row r="119" spans="1:20">
      <c r="A119" s="61">
        <v>118</v>
      </c>
      <c r="B119" t="s">
        <v>2609</v>
      </c>
      <c r="C119" t="s">
        <v>2268</v>
      </c>
      <c r="D119" t="str">
        <f t="shared" si="3"/>
        <v>fab</v>
      </c>
      <c r="E119" t="str">
        <f t="shared" si="4"/>
        <v>fab fa-dyalog</v>
      </c>
      <c r="F119" t="str">
        <f t="shared" si="5"/>
        <v>&lt;I class='fab fa-dyalog'&gt;&lt;/i&gt;</v>
      </c>
      <c r="I119" t="s">
        <v>2609</v>
      </c>
      <c r="J119" t="s">
        <v>2268</v>
      </c>
      <c r="L119" t="s">
        <v>2610</v>
      </c>
      <c r="M119" t="s">
        <v>2270</v>
      </c>
      <c r="O119" t="s">
        <v>2611</v>
      </c>
      <c r="P119" t="s">
        <v>2272</v>
      </c>
      <c r="R119">
        <v>118</v>
      </c>
      <c r="S119" t="s">
        <v>3093</v>
      </c>
      <c r="T119" t="s">
        <v>3083</v>
      </c>
    </row>
    <row r="120" spans="1:20">
      <c r="A120" s="61">
        <v>119</v>
      </c>
      <c r="B120" t="s">
        <v>2612</v>
      </c>
      <c r="C120" t="s">
        <v>2268</v>
      </c>
      <c r="D120" t="str">
        <f t="shared" si="3"/>
        <v>fab</v>
      </c>
      <c r="E120" t="str">
        <f t="shared" si="4"/>
        <v>fab fa-earlybirds</v>
      </c>
      <c r="F120" t="str">
        <f t="shared" si="5"/>
        <v>&lt;I class='fab fa-earlybirds'&gt;&lt;/i&gt;</v>
      </c>
      <c r="I120" t="s">
        <v>2612</v>
      </c>
      <c r="J120" t="s">
        <v>2268</v>
      </c>
      <c r="L120" t="s">
        <v>2613</v>
      </c>
      <c r="M120" t="s">
        <v>2270</v>
      </c>
      <c r="O120" t="s">
        <v>2614</v>
      </c>
      <c r="P120" t="s">
        <v>2272</v>
      </c>
      <c r="R120">
        <v>119</v>
      </c>
      <c r="S120" t="s">
        <v>2661</v>
      </c>
      <c r="T120" t="s">
        <v>3083</v>
      </c>
    </row>
    <row r="121" spans="1:20">
      <c r="A121" s="61">
        <v>120</v>
      </c>
      <c r="B121" t="s">
        <v>2615</v>
      </c>
      <c r="C121" t="s">
        <v>2268</v>
      </c>
      <c r="D121" t="str">
        <f t="shared" si="3"/>
        <v>fab</v>
      </c>
      <c r="E121" t="str">
        <f t="shared" si="4"/>
        <v>fab fa-ebay</v>
      </c>
      <c r="F121" t="str">
        <f t="shared" si="5"/>
        <v>&lt;I class='fab fa-ebay'&gt;&lt;/i&gt;</v>
      </c>
      <c r="I121" t="s">
        <v>2615</v>
      </c>
      <c r="J121" t="s">
        <v>2268</v>
      </c>
      <c r="L121" t="s">
        <v>2616</v>
      </c>
      <c r="M121" t="s">
        <v>2270</v>
      </c>
      <c r="O121" t="s">
        <v>2617</v>
      </c>
      <c r="P121" t="s">
        <v>2272</v>
      </c>
      <c r="R121">
        <v>120</v>
      </c>
      <c r="S121" t="s">
        <v>3100</v>
      </c>
      <c r="T121" t="s">
        <v>3083</v>
      </c>
    </row>
    <row r="122" spans="1:20">
      <c r="A122" s="61">
        <v>121</v>
      </c>
      <c r="B122" t="s">
        <v>2618</v>
      </c>
      <c r="C122" t="s">
        <v>2268</v>
      </c>
      <c r="D122" t="str">
        <f t="shared" si="3"/>
        <v>fab</v>
      </c>
      <c r="E122" t="str">
        <f t="shared" si="4"/>
        <v>fab fa-edge</v>
      </c>
      <c r="F122" t="str">
        <f t="shared" si="5"/>
        <v>&lt;I class='fab fa-edge'&gt;&lt;/i&gt;</v>
      </c>
      <c r="I122" t="s">
        <v>2618</v>
      </c>
      <c r="J122" t="s">
        <v>2268</v>
      </c>
      <c r="L122" t="s">
        <v>2619</v>
      </c>
      <c r="M122" t="s">
        <v>2270</v>
      </c>
      <c r="O122" t="s">
        <v>2620</v>
      </c>
      <c r="P122" t="s">
        <v>2272</v>
      </c>
      <c r="R122">
        <v>121</v>
      </c>
      <c r="S122" t="s">
        <v>3106</v>
      </c>
      <c r="T122" t="s">
        <v>3083</v>
      </c>
    </row>
    <row r="123" spans="1:20">
      <c r="A123" s="61">
        <v>122</v>
      </c>
      <c r="B123" t="s">
        <v>2621</v>
      </c>
      <c r="C123" t="s">
        <v>2268</v>
      </c>
      <c r="D123" t="str">
        <f t="shared" si="3"/>
        <v>fab</v>
      </c>
      <c r="E123" t="str">
        <f t="shared" si="4"/>
        <v>fab fa-edge-legacy</v>
      </c>
      <c r="F123" t="str">
        <f t="shared" si="5"/>
        <v>&lt;I class='fab fa-edge-legacy'&gt;&lt;/i&gt;</v>
      </c>
      <c r="I123" t="s">
        <v>2621</v>
      </c>
      <c r="J123" t="s">
        <v>2268</v>
      </c>
      <c r="L123" t="s">
        <v>2622</v>
      </c>
      <c r="M123" t="s">
        <v>2270</v>
      </c>
      <c r="O123" t="s">
        <v>2623</v>
      </c>
      <c r="P123" t="s">
        <v>2272</v>
      </c>
      <c r="R123">
        <v>122</v>
      </c>
      <c r="S123" t="s">
        <v>3110</v>
      </c>
      <c r="T123" t="s">
        <v>3083</v>
      </c>
    </row>
    <row r="124" spans="1:20">
      <c r="A124" s="61">
        <v>123</v>
      </c>
      <c r="B124" t="s">
        <v>2624</v>
      </c>
      <c r="C124" t="s">
        <v>2268</v>
      </c>
      <c r="D124" t="str">
        <f t="shared" si="3"/>
        <v>fab</v>
      </c>
      <c r="E124" t="str">
        <f t="shared" si="4"/>
        <v>fab fa-elementor</v>
      </c>
      <c r="F124" t="str">
        <f t="shared" si="5"/>
        <v>&lt;I class='fab fa-elementor'&gt;&lt;/i&gt;</v>
      </c>
      <c r="I124" t="s">
        <v>2624</v>
      </c>
      <c r="J124" t="s">
        <v>2268</v>
      </c>
      <c r="L124" t="s">
        <v>2303</v>
      </c>
      <c r="M124" t="s">
        <v>2270</v>
      </c>
      <c r="O124" t="s">
        <v>2625</v>
      </c>
      <c r="P124" t="s">
        <v>2272</v>
      </c>
      <c r="R124">
        <v>123</v>
      </c>
      <c r="S124" t="s">
        <v>3115</v>
      </c>
      <c r="T124" t="s">
        <v>3083</v>
      </c>
    </row>
    <row r="125" spans="1:20">
      <c r="A125" s="61">
        <v>124</v>
      </c>
      <c r="B125" t="s">
        <v>2626</v>
      </c>
      <c r="C125" t="s">
        <v>2268</v>
      </c>
      <c r="D125" t="str">
        <f t="shared" si="3"/>
        <v>fab</v>
      </c>
      <c r="E125" t="str">
        <f t="shared" si="4"/>
        <v>fab fa-ello</v>
      </c>
      <c r="F125" t="str">
        <f t="shared" si="5"/>
        <v>&lt;I class='fab fa-ello'&gt;&lt;/i&gt;</v>
      </c>
      <c r="I125" t="s">
        <v>2626</v>
      </c>
      <c r="J125" t="s">
        <v>2268</v>
      </c>
      <c r="L125" t="s">
        <v>2306</v>
      </c>
      <c r="M125" t="s">
        <v>2270</v>
      </c>
      <c r="O125" t="s">
        <v>2627</v>
      </c>
      <c r="P125" t="s">
        <v>2272</v>
      </c>
      <c r="R125">
        <v>124</v>
      </c>
      <c r="S125" t="s">
        <v>3119</v>
      </c>
      <c r="T125" t="s">
        <v>3083</v>
      </c>
    </row>
    <row r="126" spans="1:20">
      <c r="A126" s="61">
        <v>125</v>
      </c>
      <c r="B126" t="s">
        <v>2628</v>
      </c>
      <c r="C126" t="s">
        <v>2268</v>
      </c>
      <c r="D126" t="str">
        <f t="shared" si="3"/>
        <v>fab</v>
      </c>
      <c r="E126" t="str">
        <f t="shared" si="4"/>
        <v>fab fa-ember</v>
      </c>
      <c r="F126" t="str">
        <f t="shared" si="5"/>
        <v>&lt;I class='fab fa-ember'&gt;&lt;/i&gt;</v>
      </c>
      <c r="I126" t="s">
        <v>2628</v>
      </c>
      <c r="J126" t="s">
        <v>2268</v>
      </c>
      <c r="L126" t="s">
        <v>2309</v>
      </c>
      <c r="M126" t="s">
        <v>2270</v>
      </c>
      <c r="O126" t="s">
        <v>2629</v>
      </c>
      <c r="P126" t="s">
        <v>2272</v>
      </c>
      <c r="R126">
        <v>125</v>
      </c>
      <c r="S126" t="s">
        <v>2382</v>
      </c>
      <c r="T126" t="s">
        <v>3083</v>
      </c>
    </row>
    <row r="127" spans="1:20">
      <c r="A127" s="61">
        <v>126</v>
      </c>
      <c r="B127" t="s">
        <v>2630</v>
      </c>
      <c r="C127" t="s">
        <v>2268</v>
      </c>
      <c r="D127" t="str">
        <f t="shared" si="3"/>
        <v>fab</v>
      </c>
      <c r="E127" t="str">
        <f t="shared" si="4"/>
        <v>fab fa-empire</v>
      </c>
      <c r="F127" t="str">
        <f t="shared" si="5"/>
        <v>&lt;I class='fab fa-empire'&gt;&lt;/i&gt;</v>
      </c>
      <c r="I127" t="s">
        <v>2630</v>
      </c>
      <c r="J127" t="s">
        <v>2268</v>
      </c>
      <c r="L127" t="s">
        <v>2631</v>
      </c>
      <c r="M127" t="s">
        <v>2270</v>
      </c>
      <c r="O127" t="s">
        <v>2632</v>
      </c>
      <c r="P127" t="s">
        <v>2272</v>
      </c>
      <c r="R127">
        <v>126</v>
      </c>
      <c r="S127" t="s">
        <v>3128</v>
      </c>
      <c r="T127" t="s">
        <v>3083</v>
      </c>
    </row>
    <row r="128" spans="1:20">
      <c r="A128" s="61">
        <v>127</v>
      </c>
      <c r="B128" t="s">
        <v>2633</v>
      </c>
      <c r="C128" t="s">
        <v>2268</v>
      </c>
      <c r="D128" t="str">
        <f t="shared" si="3"/>
        <v>fab</v>
      </c>
      <c r="E128" t="str">
        <f t="shared" si="4"/>
        <v>fab fa-envira</v>
      </c>
      <c r="F128" t="str">
        <f t="shared" si="5"/>
        <v>&lt;I class='fab fa-envira'&gt;&lt;/i&gt;</v>
      </c>
      <c r="I128" t="s">
        <v>2633</v>
      </c>
      <c r="J128" t="s">
        <v>2268</v>
      </c>
      <c r="L128" t="s">
        <v>2312</v>
      </c>
      <c r="M128" t="s">
        <v>2270</v>
      </c>
      <c r="O128" t="s">
        <v>2634</v>
      </c>
      <c r="P128" t="s">
        <v>2272</v>
      </c>
      <c r="R128">
        <v>127</v>
      </c>
      <c r="S128" t="s">
        <v>2396</v>
      </c>
      <c r="T128" t="s">
        <v>3083</v>
      </c>
    </row>
    <row r="129" spans="1:20">
      <c r="A129" s="61">
        <v>128</v>
      </c>
      <c r="B129" t="s">
        <v>2635</v>
      </c>
      <c r="C129" t="s">
        <v>2268</v>
      </c>
      <c r="D129" t="str">
        <f t="shared" si="3"/>
        <v>fab</v>
      </c>
      <c r="E129" t="str">
        <f t="shared" si="4"/>
        <v>fab fa-erlang</v>
      </c>
      <c r="F129" t="str">
        <f t="shared" si="5"/>
        <v>&lt;I class='fab fa-erlang'&gt;&lt;/i&gt;</v>
      </c>
      <c r="I129" t="s">
        <v>2635</v>
      </c>
      <c r="J129" t="s">
        <v>2268</v>
      </c>
      <c r="L129" t="s">
        <v>2315</v>
      </c>
      <c r="M129" t="s">
        <v>2270</v>
      </c>
      <c r="O129" t="s">
        <v>2636</v>
      </c>
      <c r="P129" t="s">
        <v>2272</v>
      </c>
      <c r="R129">
        <v>128</v>
      </c>
      <c r="S129" t="s">
        <v>3137</v>
      </c>
      <c r="T129" t="s">
        <v>3083</v>
      </c>
    </row>
    <row r="130" spans="1:20">
      <c r="A130" s="61">
        <v>129</v>
      </c>
      <c r="B130" t="s">
        <v>2637</v>
      </c>
      <c r="C130" t="s">
        <v>2268</v>
      </c>
      <c r="D130" t="str">
        <f t="shared" si="3"/>
        <v>fab</v>
      </c>
      <c r="E130" t="str">
        <f t="shared" si="4"/>
        <v>fab fa-ethereum</v>
      </c>
      <c r="F130" t="str">
        <f t="shared" si="5"/>
        <v>&lt;I class='fab fa-ethereum'&gt;&lt;/i&gt;</v>
      </c>
      <c r="I130" t="s">
        <v>2637</v>
      </c>
      <c r="J130" t="s">
        <v>2268</v>
      </c>
      <c r="L130" t="s">
        <v>2318</v>
      </c>
      <c r="M130" t="s">
        <v>2270</v>
      </c>
      <c r="O130" t="s">
        <v>2638</v>
      </c>
      <c r="P130" t="s">
        <v>2272</v>
      </c>
      <c r="R130">
        <v>129</v>
      </c>
      <c r="S130" t="s">
        <v>3143</v>
      </c>
      <c r="T130" t="s">
        <v>3083</v>
      </c>
    </row>
    <row r="131" spans="1:20">
      <c r="A131" s="61">
        <v>130</v>
      </c>
      <c r="B131" t="s">
        <v>2639</v>
      </c>
      <c r="C131" t="s">
        <v>2268</v>
      </c>
      <c r="D131" t="str">
        <f t="shared" ref="D131:D194" si="6">IF(C131="DevIcon"," ","fa"&amp;LOWER(LEFT(C131,1)))</f>
        <v>fab</v>
      </c>
      <c r="E131" t="str">
        <f t="shared" ref="E131:E194" si="7">IF(C131="DevIcon","",D131&amp;" "&amp;"fa-")&amp;B131</f>
        <v>fab fa-etsy</v>
      </c>
      <c r="F131" t="str">
        <f t="shared" ref="F131:F194" si="8">IF(C131="DevIcon","","&lt;I class='"&amp;E131&amp;"'&gt;&lt;/i&gt;")</f>
        <v>&lt;I class='fab fa-etsy'&gt;&lt;/i&gt;</v>
      </c>
      <c r="I131" t="s">
        <v>2639</v>
      </c>
      <c r="J131" t="s">
        <v>2268</v>
      </c>
      <c r="L131" t="s">
        <v>2640</v>
      </c>
      <c r="M131" t="s">
        <v>2270</v>
      </c>
      <c r="O131" t="s">
        <v>2641</v>
      </c>
      <c r="P131" t="s">
        <v>2272</v>
      </c>
      <c r="R131">
        <v>130</v>
      </c>
      <c r="S131" t="s">
        <v>3149</v>
      </c>
      <c r="T131" t="s">
        <v>3083</v>
      </c>
    </row>
    <row r="132" spans="1:20">
      <c r="A132" s="61">
        <v>131</v>
      </c>
      <c r="B132" t="s">
        <v>2642</v>
      </c>
      <c r="C132" t="s">
        <v>2268</v>
      </c>
      <c r="D132" t="str">
        <f t="shared" si="6"/>
        <v>fab</v>
      </c>
      <c r="E132" t="str">
        <f t="shared" si="7"/>
        <v>fab fa-evernote</v>
      </c>
      <c r="F132" t="str">
        <f t="shared" si="8"/>
        <v>&lt;I class='fab fa-evernote'&gt;&lt;/i&gt;</v>
      </c>
      <c r="I132" t="s">
        <v>2642</v>
      </c>
      <c r="J132" t="s">
        <v>2268</v>
      </c>
      <c r="L132" t="s">
        <v>2643</v>
      </c>
      <c r="M132" t="s">
        <v>2270</v>
      </c>
      <c r="O132" t="s">
        <v>2644</v>
      </c>
      <c r="P132" t="s">
        <v>2272</v>
      </c>
      <c r="R132">
        <v>131</v>
      </c>
      <c r="S132" t="s">
        <v>3154</v>
      </c>
      <c r="T132" t="s">
        <v>3083</v>
      </c>
    </row>
    <row r="133" spans="1:20">
      <c r="A133" s="61">
        <v>132</v>
      </c>
      <c r="B133" t="s">
        <v>2645</v>
      </c>
      <c r="C133" t="s">
        <v>2268</v>
      </c>
      <c r="D133" t="str">
        <f t="shared" si="6"/>
        <v>fab</v>
      </c>
      <c r="E133" t="str">
        <f t="shared" si="7"/>
        <v>fab fa-expeditedssl</v>
      </c>
      <c r="F133" t="str">
        <f t="shared" si="8"/>
        <v>&lt;I class='fab fa-expeditedssl'&gt;&lt;/i&gt;</v>
      </c>
      <c r="I133" t="s">
        <v>2645</v>
      </c>
      <c r="J133" t="s">
        <v>2268</v>
      </c>
      <c r="L133" t="s">
        <v>2646</v>
      </c>
      <c r="M133" t="s">
        <v>2270</v>
      </c>
      <c r="O133" t="s">
        <v>2647</v>
      </c>
      <c r="P133" t="s">
        <v>2272</v>
      </c>
      <c r="R133">
        <v>132</v>
      </c>
      <c r="S133" t="s">
        <v>3159</v>
      </c>
      <c r="T133" t="s">
        <v>3083</v>
      </c>
    </row>
    <row r="134" spans="1:20">
      <c r="A134" s="61">
        <v>133</v>
      </c>
      <c r="B134" t="s">
        <v>2648</v>
      </c>
      <c r="C134" t="s">
        <v>2268</v>
      </c>
      <c r="D134" t="str">
        <f t="shared" si="6"/>
        <v>fab</v>
      </c>
      <c r="E134" t="str">
        <f t="shared" si="7"/>
        <v>fab fa-facebook</v>
      </c>
      <c r="F134" t="str">
        <f t="shared" si="8"/>
        <v>&lt;I class='fab fa-facebook'&gt;&lt;/i&gt;</v>
      </c>
      <c r="I134" t="s">
        <v>2648</v>
      </c>
      <c r="J134" t="s">
        <v>2268</v>
      </c>
      <c r="L134" t="s">
        <v>2649</v>
      </c>
      <c r="M134" t="s">
        <v>2270</v>
      </c>
      <c r="O134" t="s">
        <v>2650</v>
      </c>
      <c r="P134" t="s">
        <v>2272</v>
      </c>
      <c r="R134">
        <v>133</v>
      </c>
      <c r="S134" t="s">
        <v>3164</v>
      </c>
      <c r="T134" t="s">
        <v>3083</v>
      </c>
    </row>
    <row r="135" spans="1:20">
      <c r="A135" s="61">
        <v>134</v>
      </c>
      <c r="B135" t="s">
        <v>2651</v>
      </c>
      <c r="C135" t="s">
        <v>2268</v>
      </c>
      <c r="D135" t="str">
        <f t="shared" si="6"/>
        <v>fab</v>
      </c>
      <c r="E135" t="str">
        <f t="shared" si="7"/>
        <v>fab fa-facebook-f</v>
      </c>
      <c r="F135" t="str">
        <f t="shared" si="8"/>
        <v>&lt;I class='fab fa-facebook-f'&gt;&lt;/i&gt;</v>
      </c>
      <c r="I135" t="s">
        <v>2651</v>
      </c>
      <c r="J135" t="s">
        <v>2268</v>
      </c>
      <c r="L135" t="s">
        <v>2652</v>
      </c>
      <c r="M135" t="s">
        <v>2270</v>
      </c>
      <c r="O135" t="s">
        <v>2653</v>
      </c>
      <c r="P135" t="s">
        <v>2272</v>
      </c>
      <c r="R135">
        <v>134</v>
      </c>
      <c r="S135" t="s">
        <v>3170</v>
      </c>
      <c r="T135" t="s">
        <v>3083</v>
      </c>
    </row>
    <row r="136" spans="1:20">
      <c r="A136" s="61">
        <v>135</v>
      </c>
      <c r="B136" t="s">
        <v>2654</v>
      </c>
      <c r="C136" t="s">
        <v>2268</v>
      </c>
      <c r="D136" t="str">
        <f t="shared" si="6"/>
        <v>fab</v>
      </c>
      <c r="E136" t="str">
        <f t="shared" si="7"/>
        <v>fab fa-facebook-messenger</v>
      </c>
      <c r="F136" t="str">
        <f t="shared" si="8"/>
        <v>&lt;I class='fab fa-facebook-messenger'&gt;&lt;/i&gt;</v>
      </c>
      <c r="I136" t="s">
        <v>2654</v>
      </c>
      <c r="J136" t="s">
        <v>2268</v>
      </c>
      <c r="L136" t="s">
        <v>2655</v>
      </c>
      <c r="M136" t="s">
        <v>2270</v>
      </c>
      <c r="O136" t="s">
        <v>2656</v>
      </c>
      <c r="P136" t="s">
        <v>2272</v>
      </c>
      <c r="R136">
        <v>135</v>
      </c>
      <c r="S136" t="s">
        <v>3176</v>
      </c>
      <c r="T136" t="s">
        <v>3083</v>
      </c>
    </row>
    <row r="137" spans="1:20">
      <c r="A137" s="61">
        <v>136</v>
      </c>
      <c r="B137" t="s">
        <v>2657</v>
      </c>
      <c r="C137" t="s">
        <v>2268</v>
      </c>
      <c r="D137" t="str">
        <f t="shared" si="6"/>
        <v>fab</v>
      </c>
      <c r="E137" t="str">
        <f t="shared" si="7"/>
        <v>fab fa-facebook-square</v>
      </c>
      <c r="F137" t="str">
        <f t="shared" si="8"/>
        <v>&lt;I class='fab fa-facebook-square'&gt;&lt;/i&gt;</v>
      </c>
      <c r="I137" t="s">
        <v>2657</v>
      </c>
      <c r="J137" t="s">
        <v>2268</v>
      </c>
      <c r="L137" t="s">
        <v>2658</v>
      </c>
      <c r="M137" t="s">
        <v>2270</v>
      </c>
      <c r="O137" t="s">
        <v>2659</v>
      </c>
      <c r="P137" t="s">
        <v>2272</v>
      </c>
      <c r="R137">
        <v>136</v>
      </c>
      <c r="S137" t="s">
        <v>3182</v>
      </c>
      <c r="T137" t="s">
        <v>3083</v>
      </c>
    </row>
    <row r="138" spans="1:20">
      <c r="A138" s="61">
        <v>137</v>
      </c>
      <c r="B138" t="s">
        <v>2660</v>
      </c>
      <c r="C138" t="s">
        <v>2268</v>
      </c>
      <c r="D138" t="str">
        <f t="shared" si="6"/>
        <v>fab</v>
      </c>
      <c r="E138" t="str">
        <f t="shared" si="7"/>
        <v>fab fa-fantasy-flight-games</v>
      </c>
      <c r="F138" t="str">
        <f t="shared" si="8"/>
        <v>&lt;I class='fab fa-fantasy-flight-games'&gt;&lt;/i&gt;</v>
      </c>
      <c r="I138" t="s">
        <v>2660</v>
      </c>
      <c r="J138" t="s">
        <v>2268</v>
      </c>
      <c r="L138" t="s">
        <v>2661</v>
      </c>
      <c r="M138" t="s">
        <v>2270</v>
      </c>
      <c r="O138" t="s">
        <v>2662</v>
      </c>
      <c r="P138" t="s">
        <v>2272</v>
      </c>
      <c r="R138">
        <v>137</v>
      </c>
      <c r="S138" t="s">
        <v>3188</v>
      </c>
      <c r="T138" t="s">
        <v>3083</v>
      </c>
    </row>
    <row r="139" spans="1:20">
      <c r="A139" s="61">
        <v>138</v>
      </c>
      <c r="B139" t="s">
        <v>2663</v>
      </c>
      <c r="C139" t="s">
        <v>2268</v>
      </c>
      <c r="D139" t="str">
        <f t="shared" si="6"/>
        <v>fab</v>
      </c>
      <c r="E139" t="str">
        <f t="shared" si="7"/>
        <v>fab fa-fedex</v>
      </c>
      <c r="F139" t="str">
        <f t="shared" si="8"/>
        <v>&lt;I class='fab fa-fedex'&gt;&lt;/i&gt;</v>
      </c>
      <c r="I139" t="s">
        <v>2663</v>
      </c>
      <c r="J139" t="s">
        <v>2268</v>
      </c>
      <c r="L139" t="s">
        <v>2664</v>
      </c>
      <c r="M139" t="s">
        <v>2270</v>
      </c>
      <c r="O139" t="s">
        <v>2665</v>
      </c>
      <c r="P139" t="s">
        <v>2272</v>
      </c>
      <c r="R139">
        <v>138</v>
      </c>
      <c r="S139" t="s">
        <v>3194</v>
      </c>
      <c r="T139" t="s">
        <v>3083</v>
      </c>
    </row>
    <row r="140" spans="1:20">
      <c r="A140" s="61">
        <v>139</v>
      </c>
      <c r="B140" t="s">
        <v>2666</v>
      </c>
      <c r="C140" t="s">
        <v>2268</v>
      </c>
      <c r="D140" t="str">
        <f t="shared" si="6"/>
        <v>fab</v>
      </c>
      <c r="E140" t="str">
        <f t="shared" si="7"/>
        <v>fab fa-fedora</v>
      </c>
      <c r="F140" t="str">
        <f t="shared" si="8"/>
        <v>&lt;I class='fab fa-fedora'&gt;&lt;/i&gt;</v>
      </c>
      <c r="I140" t="s">
        <v>2666</v>
      </c>
      <c r="J140" t="s">
        <v>2268</v>
      </c>
      <c r="L140" t="s">
        <v>2667</v>
      </c>
      <c r="M140" t="s">
        <v>2270</v>
      </c>
      <c r="O140" t="s">
        <v>2668</v>
      </c>
      <c r="P140" t="s">
        <v>2272</v>
      </c>
      <c r="R140">
        <v>139</v>
      </c>
      <c r="S140" t="s">
        <v>3199</v>
      </c>
      <c r="T140" t="s">
        <v>3083</v>
      </c>
    </row>
    <row r="141" spans="1:20">
      <c r="A141" s="61">
        <v>140</v>
      </c>
      <c r="B141" t="s">
        <v>2669</v>
      </c>
      <c r="C141" t="s">
        <v>2268</v>
      </c>
      <c r="D141" t="str">
        <f t="shared" si="6"/>
        <v>fab</v>
      </c>
      <c r="E141" t="str">
        <f t="shared" si="7"/>
        <v>fab fa-figma</v>
      </c>
      <c r="F141" t="str">
        <f t="shared" si="8"/>
        <v>&lt;I class='fab fa-figma'&gt;&lt;/i&gt;</v>
      </c>
      <c r="I141" t="s">
        <v>2669</v>
      </c>
      <c r="J141" t="s">
        <v>2268</v>
      </c>
      <c r="L141" t="s">
        <v>2670</v>
      </c>
      <c r="M141" t="s">
        <v>2270</v>
      </c>
      <c r="O141" t="s">
        <v>2671</v>
      </c>
      <c r="P141" t="s">
        <v>2272</v>
      </c>
      <c r="R141">
        <v>140</v>
      </c>
      <c r="S141" t="s">
        <v>3205</v>
      </c>
      <c r="T141" t="s">
        <v>3083</v>
      </c>
    </row>
    <row r="142" spans="1:20">
      <c r="A142" s="61">
        <v>141</v>
      </c>
      <c r="B142" t="s">
        <v>2672</v>
      </c>
      <c r="C142" t="s">
        <v>2268</v>
      </c>
      <c r="D142" t="str">
        <f t="shared" si="6"/>
        <v>fab</v>
      </c>
      <c r="E142" t="str">
        <f t="shared" si="7"/>
        <v>fab fa-firefox</v>
      </c>
      <c r="F142" t="str">
        <f t="shared" si="8"/>
        <v>&lt;I class='fab fa-firefox'&gt;&lt;/i&gt;</v>
      </c>
      <c r="I142" t="s">
        <v>2672</v>
      </c>
      <c r="J142" t="s">
        <v>2268</v>
      </c>
      <c r="L142" t="s">
        <v>2673</v>
      </c>
      <c r="M142" t="s">
        <v>2270</v>
      </c>
      <c r="O142" t="s">
        <v>2674</v>
      </c>
      <c r="P142" t="s">
        <v>2272</v>
      </c>
      <c r="R142">
        <v>141</v>
      </c>
      <c r="S142" t="s">
        <v>3211</v>
      </c>
      <c r="T142" t="s">
        <v>3083</v>
      </c>
    </row>
    <row r="143" spans="1:20">
      <c r="A143" s="61">
        <v>142</v>
      </c>
      <c r="B143" t="s">
        <v>2675</v>
      </c>
      <c r="C143" t="s">
        <v>2268</v>
      </c>
      <c r="D143" t="str">
        <f t="shared" si="6"/>
        <v>fab</v>
      </c>
      <c r="E143" t="str">
        <f t="shared" si="7"/>
        <v>fab fa-firefox-browser</v>
      </c>
      <c r="F143" t="str">
        <f t="shared" si="8"/>
        <v>&lt;I class='fab fa-firefox-browser'&gt;&lt;/i&gt;</v>
      </c>
      <c r="I143" t="s">
        <v>2675</v>
      </c>
      <c r="J143" t="s">
        <v>2268</v>
      </c>
      <c r="L143" t="s">
        <v>2676</v>
      </c>
      <c r="M143" t="s">
        <v>2270</v>
      </c>
      <c r="O143" t="s">
        <v>2677</v>
      </c>
      <c r="P143" t="s">
        <v>2272</v>
      </c>
      <c r="R143">
        <v>142</v>
      </c>
      <c r="S143" t="s">
        <v>3216</v>
      </c>
      <c r="T143" t="s">
        <v>3083</v>
      </c>
    </row>
    <row r="144" spans="1:20">
      <c r="A144" s="61">
        <v>143</v>
      </c>
      <c r="B144" t="s">
        <v>2678</v>
      </c>
      <c r="C144" t="s">
        <v>2268</v>
      </c>
      <c r="D144" t="str">
        <f t="shared" si="6"/>
        <v>fab</v>
      </c>
      <c r="E144" t="str">
        <f t="shared" si="7"/>
        <v>fab fa-first-order</v>
      </c>
      <c r="F144" t="str">
        <f t="shared" si="8"/>
        <v>&lt;I class='fab fa-first-order'&gt;&lt;/i&gt;</v>
      </c>
      <c r="I144" t="s">
        <v>2678</v>
      </c>
      <c r="J144" t="s">
        <v>2268</v>
      </c>
      <c r="L144" t="s">
        <v>2679</v>
      </c>
      <c r="M144" t="s">
        <v>2270</v>
      </c>
      <c r="O144" t="s">
        <v>2680</v>
      </c>
      <c r="P144" t="s">
        <v>2272</v>
      </c>
      <c r="R144">
        <v>143</v>
      </c>
      <c r="S144" t="s">
        <v>3222</v>
      </c>
      <c r="T144" t="s">
        <v>3083</v>
      </c>
    </row>
    <row r="145" spans="1:20">
      <c r="A145" s="61">
        <v>144</v>
      </c>
      <c r="B145" t="s">
        <v>2681</v>
      </c>
      <c r="C145" t="s">
        <v>2268</v>
      </c>
      <c r="D145" t="str">
        <f t="shared" si="6"/>
        <v>fab</v>
      </c>
      <c r="E145" t="str">
        <f t="shared" si="7"/>
        <v>fab fa-first-order-alt</v>
      </c>
      <c r="F145" t="str">
        <f t="shared" si="8"/>
        <v>&lt;I class='fab fa-first-order-alt'&gt;&lt;/i&gt;</v>
      </c>
      <c r="I145" t="s">
        <v>2681</v>
      </c>
      <c r="J145" t="s">
        <v>2268</v>
      </c>
      <c r="L145" t="s">
        <v>2682</v>
      </c>
      <c r="M145" t="s">
        <v>2270</v>
      </c>
      <c r="O145" t="s">
        <v>2683</v>
      </c>
      <c r="P145" t="s">
        <v>2272</v>
      </c>
      <c r="R145">
        <v>144</v>
      </c>
      <c r="S145" t="s">
        <v>3228</v>
      </c>
      <c r="T145" t="s">
        <v>3083</v>
      </c>
    </row>
    <row r="146" spans="1:20">
      <c r="A146" s="61">
        <v>145</v>
      </c>
      <c r="B146" t="s">
        <v>2684</v>
      </c>
      <c r="C146" t="s">
        <v>2268</v>
      </c>
      <c r="D146" t="str">
        <f t="shared" si="6"/>
        <v>fab</v>
      </c>
      <c r="E146" t="str">
        <f t="shared" si="7"/>
        <v>fab fa-firstdraft</v>
      </c>
      <c r="F146" t="str">
        <f t="shared" si="8"/>
        <v>&lt;I class='fab fa-firstdraft'&gt;&lt;/i&gt;</v>
      </c>
      <c r="I146" t="s">
        <v>2684</v>
      </c>
      <c r="J146" t="s">
        <v>2268</v>
      </c>
      <c r="L146" t="s">
        <v>2685</v>
      </c>
      <c r="M146" t="s">
        <v>2270</v>
      </c>
      <c r="O146" t="s">
        <v>2686</v>
      </c>
      <c r="P146" t="s">
        <v>2272</v>
      </c>
      <c r="R146">
        <v>145</v>
      </c>
      <c r="S146" t="s">
        <v>3233</v>
      </c>
      <c r="T146" t="s">
        <v>3083</v>
      </c>
    </row>
    <row r="147" spans="1:20">
      <c r="A147" s="61">
        <v>146</v>
      </c>
      <c r="B147" t="s">
        <v>2687</v>
      </c>
      <c r="C147" t="s">
        <v>2268</v>
      </c>
      <c r="D147" t="str">
        <f t="shared" si="6"/>
        <v>fab</v>
      </c>
      <c r="E147" t="str">
        <f t="shared" si="7"/>
        <v>fab fa-flickr</v>
      </c>
      <c r="F147" t="str">
        <f t="shared" si="8"/>
        <v>&lt;I class='fab fa-flickr'&gt;&lt;/i&gt;</v>
      </c>
      <c r="I147" t="s">
        <v>2687</v>
      </c>
      <c r="J147" t="s">
        <v>2268</v>
      </c>
      <c r="L147" t="s">
        <v>2321</v>
      </c>
      <c r="M147" t="s">
        <v>2270</v>
      </c>
      <c r="O147" t="s">
        <v>2688</v>
      </c>
      <c r="P147" t="s">
        <v>2272</v>
      </c>
      <c r="R147">
        <v>146</v>
      </c>
      <c r="S147" t="s">
        <v>3088</v>
      </c>
      <c r="T147" t="s">
        <v>3083</v>
      </c>
    </row>
    <row r="148" spans="1:20">
      <c r="A148" s="61">
        <v>147</v>
      </c>
      <c r="B148" t="s">
        <v>2689</v>
      </c>
      <c r="C148" t="s">
        <v>2268</v>
      </c>
      <c r="D148" t="str">
        <f t="shared" si="6"/>
        <v>fab</v>
      </c>
      <c r="E148" t="str">
        <f t="shared" si="7"/>
        <v>fab fa-flipboard</v>
      </c>
      <c r="F148" t="str">
        <f t="shared" si="8"/>
        <v>&lt;I class='fab fa-flipboard'&gt;&lt;/i&gt;</v>
      </c>
      <c r="I148" t="s">
        <v>2689</v>
      </c>
      <c r="J148" t="s">
        <v>2268</v>
      </c>
      <c r="L148" t="s">
        <v>2324</v>
      </c>
      <c r="M148" t="s">
        <v>2270</v>
      </c>
      <c r="O148" t="s">
        <v>2690</v>
      </c>
      <c r="P148" t="s">
        <v>2272</v>
      </c>
      <c r="R148">
        <v>147</v>
      </c>
      <c r="S148" t="s">
        <v>3094</v>
      </c>
      <c r="T148" t="s">
        <v>3083</v>
      </c>
    </row>
    <row r="149" spans="1:20">
      <c r="A149" s="61">
        <v>148</v>
      </c>
      <c r="B149" t="s">
        <v>2691</v>
      </c>
      <c r="C149" t="s">
        <v>2268</v>
      </c>
      <c r="D149" t="str">
        <f t="shared" si="6"/>
        <v>fab</v>
      </c>
      <c r="E149" t="str">
        <f t="shared" si="7"/>
        <v>fab fa-fly</v>
      </c>
      <c r="F149" t="str">
        <f t="shared" si="8"/>
        <v>&lt;I class='fab fa-fly'&gt;&lt;/i&gt;</v>
      </c>
      <c r="I149" t="s">
        <v>2691</v>
      </c>
      <c r="J149" t="s">
        <v>2268</v>
      </c>
      <c r="L149" t="s">
        <v>2327</v>
      </c>
      <c r="M149" t="s">
        <v>2270</v>
      </c>
      <c r="O149" t="s">
        <v>2692</v>
      </c>
      <c r="P149" t="s">
        <v>2272</v>
      </c>
      <c r="R149">
        <v>148</v>
      </c>
      <c r="S149" t="s">
        <v>3096</v>
      </c>
      <c r="T149" t="s">
        <v>3083</v>
      </c>
    </row>
    <row r="150" spans="1:20">
      <c r="A150" s="61">
        <v>149</v>
      </c>
      <c r="B150" t="s">
        <v>2693</v>
      </c>
      <c r="C150" t="s">
        <v>2268</v>
      </c>
      <c r="D150" t="str">
        <f t="shared" si="6"/>
        <v>fab</v>
      </c>
      <c r="E150" t="str">
        <f t="shared" si="7"/>
        <v>fab fa-font-awesome</v>
      </c>
      <c r="F150" t="str">
        <f t="shared" si="8"/>
        <v>&lt;I class='fab fa-font-awesome'&gt;&lt;/i&gt;</v>
      </c>
      <c r="I150" t="s">
        <v>2693</v>
      </c>
      <c r="J150" t="s">
        <v>2268</v>
      </c>
      <c r="L150" t="s">
        <v>2330</v>
      </c>
      <c r="M150" t="s">
        <v>2270</v>
      </c>
      <c r="O150" t="s">
        <v>2694</v>
      </c>
      <c r="P150" t="s">
        <v>2272</v>
      </c>
      <c r="R150">
        <v>149</v>
      </c>
      <c r="S150" t="s">
        <v>3101</v>
      </c>
      <c r="T150" t="s">
        <v>3083</v>
      </c>
    </row>
    <row r="151" spans="1:20">
      <c r="A151" s="61">
        <v>150</v>
      </c>
      <c r="B151" t="s">
        <v>2695</v>
      </c>
      <c r="C151" t="s">
        <v>2268</v>
      </c>
      <c r="D151" t="str">
        <f t="shared" si="6"/>
        <v>fab</v>
      </c>
      <c r="E151" t="str">
        <f t="shared" si="7"/>
        <v>fab fa-font-awesome-alt</v>
      </c>
      <c r="F151" t="str">
        <f t="shared" si="8"/>
        <v>&lt;I class='fab fa-font-awesome-alt'&gt;&lt;/i&gt;</v>
      </c>
      <c r="I151" t="s">
        <v>2695</v>
      </c>
      <c r="J151" t="s">
        <v>2268</v>
      </c>
      <c r="L151" t="s">
        <v>2696</v>
      </c>
      <c r="M151" t="s">
        <v>2270</v>
      </c>
      <c r="O151" t="s">
        <v>2697</v>
      </c>
      <c r="P151" t="s">
        <v>2272</v>
      </c>
      <c r="R151">
        <v>150</v>
      </c>
      <c r="S151" t="s">
        <v>3107</v>
      </c>
      <c r="T151" t="s">
        <v>3083</v>
      </c>
    </row>
    <row r="152" spans="1:20">
      <c r="A152" s="61">
        <v>151</v>
      </c>
      <c r="B152" t="s">
        <v>2698</v>
      </c>
      <c r="C152" t="s">
        <v>2268</v>
      </c>
      <c r="D152" t="str">
        <f t="shared" si="6"/>
        <v>fab</v>
      </c>
      <c r="E152" t="str">
        <f t="shared" si="7"/>
        <v>fab fa-font-awesome-flag</v>
      </c>
      <c r="F152" t="str">
        <f t="shared" si="8"/>
        <v>&lt;I class='fab fa-font-awesome-flag'&gt;&lt;/i&gt;</v>
      </c>
      <c r="I152" t="s">
        <v>2698</v>
      </c>
      <c r="J152" t="s">
        <v>2268</v>
      </c>
      <c r="L152" t="s">
        <v>2699</v>
      </c>
      <c r="M152" t="s">
        <v>2270</v>
      </c>
      <c r="O152" t="s">
        <v>2700</v>
      </c>
      <c r="P152" t="s">
        <v>2272</v>
      </c>
      <c r="R152">
        <v>151</v>
      </c>
      <c r="S152" t="s">
        <v>3111</v>
      </c>
      <c r="T152" t="s">
        <v>3083</v>
      </c>
    </row>
    <row r="153" spans="1:20">
      <c r="A153" s="61">
        <v>152</v>
      </c>
      <c r="B153" t="s">
        <v>2701</v>
      </c>
      <c r="C153" t="s">
        <v>2268</v>
      </c>
      <c r="D153" t="str">
        <f t="shared" si="6"/>
        <v>fab</v>
      </c>
      <c r="E153" t="str">
        <f t="shared" si="7"/>
        <v>fab fa-fonticons</v>
      </c>
      <c r="F153" t="str">
        <f t="shared" si="8"/>
        <v>&lt;I class='fab fa-fonticons'&gt;&lt;/i&gt;</v>
      </c>
      <c r="I153" t="s">
        <v>2701</v>
      </c>
      <c r="J153" t="s">
        <v>2268</v>
      </c>
      <c r="L153" t="s">
        <v>2702</v>
      </c>
      <c r="M153" t="s">
        <v>2270</v>
      </c>
      <c r="R153">
        <v>152</v>
      </c>
      <c r="S153" t="s">
        <v>2367</v>
      </c>
      <c r="T153" t="s">
        <v>3083</v>
      </c>
    </row>
    <row r="154" spans="1:20">
      <c r="A154" s="61">
        <v>153</v>
      </c>
      <c r="B154" t="s">
        <v>2703</v>
      </c>
      <c r="C154" t="s">
        <v>2268</v>
      </c>
      <c r="D154" t="str">
        <f t="shared" si="6"/>
        <v>fab</v>
      </c>
      <c r="E154" t="str">
        <f t="shared" si="7"/>
        <v>fab fa-fonticons-fi</v>
      </c>
      <c r="F154" t="str">
        <f t="shared" si="8"/>
        <v>&lt;I class='fab fa-fonticons-fi'&gt;&lt;/i&gt;</v>
      </c>
      <c r="I154" t="s">
        <v>2703</v>
      </c>
      <c r="J154" t="s">
        <v>2268</v>
      </c>
      <c r="L154" t="s">
        <v>2704</v>
      </c>
      <c r="M154" t="s">
        <v>2270</v>
      </c>
      <c r="R154">
        <v>153</v>
      </c>
      <c r="S154" t="s">
        <v>3120</v>
      </c>
      <c r="T154" t="s">
        <v>3083</v>
      </c>
    </row>
    <row r="155" spans="1:20">
      <c r="A155" s="61">
        <v>154</v>
      </c>
      <c r="B155" t="s">
        <v>2705</v>
      </c>
      <c r="C155" t="s">
        <v>2268</v>
      </c>
      <c r="D155" t="str">
        <f t="shared" si="6"/>
        <v>fab</v>
      </c>
      <c r="E155" t="str">
        <f t="shared" si="7"/>
        <v>fab fa-fort-awesome</v>
      </c>
      <c r="F155" t="str">
        <f t="shared" si="8"/>
        <v>&lt;I class='fab fa-fort-awesome'&gt;&lt;/i&gt;</v>
      </c>
      <c r="I155" t="s">
        <v>2705</v>
      </c>
      <c r="J155" t="s">
        <v>2268</v>
      </c>
      <c r="L155" t="s">
        <v>2706</v>
      </c>
      <c r="M155" t="s">
        <v>2270</v>
      </c>
      <c r="R155">
        <v>154</v>
      </c>
      <c r="S155" t="s">
        <v>3124</v>
      </c>
      <c r="T155" t="s">
        <v>3083</v>
      </c>
    </row>
    <row r="156" spans="1:20">
      <c r="A156" s="61">
        <v>155</v>
      </c>
      <c r="B156" t="s">
        <v>2707</v>
      </c>
      <c r="C156" t="s">
        <v>2268</v>
      </c>
      <c r="D156" t="str">
        <f t="shared" si="6"/>
        <v>fab</v>
      </c>
      <c r="E156" t="str">
        <f t="shared" si="7"/>
        <v>fab fa-fort-awesome-alt</v>
      </c>
      <c r="F156" t="str">
        <f t="shared" si="8"/>
        <v>&lt;I class='fab fa-fort-awesome-alt'&gt;&lt;/i&gt;</v>
      </c>
      <c r="I156" t="s">
        <v>2707</v>
      </c>
      <c r="J156" t="s">
        <v>2268</v>
      </c>
      <c r="L156" t="s">
        <v>2708</v>
      </c>
      <c r="M156" t="s">
        <v>2270</v>
      </c>
      <c r="R156">
        <v>155</v>
      </c>
      <c r="S156" t="s">
        <v>3129</v>
      </c>
      <c r="T156" t="s">
        <v>3083</v>
      </c>
    </row>
    <row r="157" spans="1:20">
      <c r="A157" s="61">
        <v>156</v>
      </c>
      <c r="B157" t="s">
        <v>2709</v>
      </c>
      <c r="C157" t="s">
        <v>2268</v>
      </c>
      <c r="D157" t="str">
        <f t="shared" si="6"/>
        <v>fab</v>
      </c>
      <c r="E157" t="str">
        <f t="shared" si="7"/>
        <v>fab fa-forumbee</v>
      </c>
      <c r="F157" t="str">
        <f t="shared" si="8"/>
        <v>&lt;I class='fab fa-forumbee'&gt;&lt;/i&gt;</v>
      </c>
      <c r="I157" t="s">
        <v>2709</v>
      </c>
      <c r="J157" t="s">
        <v>2268</v>
      </c>
      <c r="L157" t="s">
        <v>2710</v>
      </c>
      <c r="M157" t="s">
        <v>2270</v>
      </c>
      <c r="R157">
        <v>156</v>
      </c>
      <c r="S157" t="s">
        <v>3052</v>
      </c>
      <c r="T157" t="s">
        <v>3083</v>
      </c>
    </row>
    <row r="158" spans="1:20">
      <c r="A158" s="61">
        <v>157</v>
      </c>
      <c r="B158" t="s">
        <v>2711</v>
      </c>
      <c r="C158" t="s">
        <v>2268</v>
      </c>
      <c r="D158" t="str">
        <f t="shared" si="6"/>
        <v>fab</v>
      </c>
      <c r="E158" t="str">
        <f t="shared" si="7"/>
        <v>fab fa-foursquare</v>
      </c>
      <c r="F158" t="str">
        <f t="shared" si="8"/>
        <v>&lt;I class='fab fa-foursquare'&gt;&lt;/i&gt;</v>
      </c>
      <c r="I158" t="s">
        <v>2711</v>
      </c>
      <c r="J158" t="s">
        <v>2268</v>
      </c>
      <c r="L158" t="s">
        <v>2712</v>
      </c>
      <c r="M158" t="s">
        <v>2270</v>
      </c>
      <c r="R158">
        <v>157</v>
      </c>
      <c r="S158" t="s">
        <v>3138</v>
      </c>
      <c r="T158" t="s">
        <v>3083</v>
      </c>
    </row>
    <row r="159" spans="1:20">
      <c r="A159" s="61">
        <v>158</v>
      </c>
      <c r="B159" t="s">
        <v>2713</v>
      </c>
      <c r="C159" t="s">
        <v>2268</v>
      </c>
      <c r="D159" t="str">
        <f t="shared" si="6"/>
        <v>fab</v>
      </c>
      <c r="E159" t="str">
        <f t="shared" si="7"/>
        <v>fab fa-free-code-camp</v>
      </c>
      <c r="F159" t="str">
        <f t="shared" si="8"/>
        <v>&lt;I class='fab fa-free-code-camp'&gt;&lt;/i&gt;</v>
      </c>
      <c r="I159" t="s">
        <v>2713</v>
      </c>
      <c r="J159" t="s">
        <v>2268</v>
      </c>
      <c r="L159" t="s">
        <v>2714</v>
      </c>
      <c r="M159" t="s">
        <v>2270</v>
      </c>
      <c r="R159">
        <v>158</v>
      </c>
      <c r="S159" t="s">
        <v>3144</v>
      </c>
      <c r="T159" t="s">
        <v>3083</v>
      </c>
    </row>
    <row r="160" spans="1:20">
      <c r="A160" s="61">
        <v>159</v>
      </c>
      <c r="B160" t="s">
        <v>2715</v>
      </c>
      <c r="C160" t="s">
        <v>2268</v>
      </c>
      <c r="D160" t="str">
        <f t="shared" si="6"/>
        <v>fab</v>
      </c>
      <c r="E160" t="str">
        <f t="shared" si="7"/>
        <v>fab fa-freebsd</v>
      </c>
      <c r="F160" t="str">
        <f t="shared" si="8"/>
        <v>&lt;I class='fab fa-freebsd'&gt;&lt;/i&gt;</v>
      </c>
      <c r="I160" t="s">
        <v>2715</v>
      </c>
      <c r="J160" t="s">
        <v>2268</v>
      </c>
      <c r="L160" t="s">
        <v>2716</v>
      </c>
      <c r="M160" t="s">
        <v>2270</v>
      </c>
      <c r="R160">
        <v>159</v>
      </c>
      <c r="S160" t="s">
        <v>3150</v>
      </c>
      <c r="T160" t="s">
        <v>3083</v>
      </c>
    </row>
    <row r="161" spans="1:20">
      <c r="A161" s="61">
        <v>160</v>
      </c>
      <c r="B161" t="s">
        <v>2717</v>
      </c>
      <c r="C161" t="s">
        <v>2268</v>
      </c>
      <c r="D161" t="str">
        <f t="shared" si="6"/>
        <v>fab</v>
      </c>
      <c r="E161" t="str">
        <f t="shared" si="7"/>
        <v>fab fa-fulcrum</v>
      </c>
      <c r="F161" t="str">
        <f t="shared" si="8"/>
        <v>&lt;I class='fab fa-fulcrum'&gt;&lt;/i&gt;</v>
      </c>
      <c r="I161" t="s">
        <v>2717</v>
      </c>
      <c r="J161" t="s">
        <v>2268</v>
      </c>
      <c r="L161" t="s">
        <v>2718</v>
      </c>
      <c r="M161" t="s">
        <v>2270</v>
      </c>
      <c r="R161">
        <v>160</v>
      </c>
      <c r="S161" t="s">
        <v>3155</v>
      </c>
      <c r="T161" t="s">
        <v>3083</v>
      </c>
    </row>
    <row r="162" spans="1:20">
      <c r="A162" s="61">
        <v>161</v>
      </c>
      <c r="B162" t="s">
        <v>2719</v>
      </c>
      <c r="C162" t="s">
        <v>2268</v>
      </c>
      <c r="D162" t="str">
        <f t="shared" si="6"/>
        <v>fab</v>
      </c>
      <c r="E162" t="str">
        <f t="shared" si="7"/>
        <v>fab fa-galactic-republic</v>
      </c>
      <c r="F162" t="str">
        <f t="shared" si="8"/>
        <v>&lt;I class='fab fa-galactic-republic'&gt;&lt;/i&gt;</v>
      </c>
      <c r="I162" t="s">
        <v>2719</v>
      </c>
      <c r="J162" t="s">
        <v>2268</v>
      </c>
      <c r="L162" t="s">
        <v>2720</v>
      </c>
      <c r="M162" t="s">
        <v>2270</v>
      </c>
      <c r="R162">
        <v>161</v>
      </c>
      <c r="S162" t="s">
        <v>3160</v>
      </c>
      <c r="T162" t="s">
        <v>3083</v>
      </c>
    </row>
    <row r="163" spans="1:20">
      <c r="A163" s="61">
        <v>162</v>
      </c>
      <c r="B163" t="s">
        <v>2721</v>
      </c>
      <c r="C163" t="s">
        <v>2268</v>
      </c>
      <c r="D163" t="str">
        <f t="shared" si="6"/>
        <v>fab</v>
      </c>
      <c r="E163" t="str">
        <f t="shared" si="7"/>
        <v>fab fa-galactic-senate</v>
      </c>
      <c r="F163" t="str">
        <f t="shared" si="8"/>
        <v>&lt;I class='fab fa-galactic-senate'&gt;&lt;/i&gt;</v>
      </c>
      <c r="I163" t="s">
        <v>2721</v>
      </c>
      <c r="J163" t="s">
        <v>2268</v>
      </c>
      <c r="L163" t="s">
        <v>2332</v>
      </c>
      <c r="M163" t="s">
        <v>2270</v>
      </c>
      <c r="R163">
        <v>162</v>
      </c>
      <c r="S163" t="s">
        <v>3165</v>
      </c>
      <c r="T163" t="s">
        <v>3083</v>
      </c>
    </row>
    <row r="164" spans="1:20">
      <c r="A164" s="61">
        <v>163</v>
      </c>
      <c r="B164" t="s">
        <v>2722</v>
      </c>
      <c r="C164" t="s">
        <v>2268</v>
      </c>
      <c r="D164" t="str">
        <f t="shared" si="6"/>
        <v>fab</v>
      </c>
      <c r="E164" t="str">
        <f t="shared" si="7"/>
        <v>fab fa-get-pocket</v>
      </c>
      <c r="F164" t="str">
        <f t="shared" si="8"/>
        <v>&lt;I class='fab fa-get-pocket'&gt;&lt;/i&gt;</v>
      </c>
      <c r="I164" t="s">
        <v>2722</v>
      </c>
      <c r="J164" t="s">
        <v>2268</v>
      </c>
      <c r="L164" t="s">
        <v>2723</v>
      </c>
      <c r="M164" t="s">
        <v>2270</v>
      </c>
      <c r="R164">
        <v>163</v>
      </c>
      <c r="S164" t="s">
        <v>3171</v>
      </c>
      <c r="T164" t="s">
        <v>3083</v>
      </c>
    </row>
    <row r="165" spans="1:20">
      <c r="A165" s="61">
        <v>164</v>
      </c>
      <c r="B165" t="s">
        <v>2724</v>
      </c>
      <c r="C165" t="s">
        <v>2268</v>
      </c>
      <c r="D165" t="str">
        <f t="shared" si="6"/>
        <v>fab</v>
      </c>
      <c r="E165" t="str">
        <f t="shared" si="7"/>
        <v>fab fa-gg</v>
      </c>
      <c r="F165" t="str">
        <f t="shared" si="8"/>
        <v>&lt;I class='fab fa-gg'&gt;&lt;/i&gt;</v>
      </c>
      <c r="I165" t="s">
        <v>2724</v>
      </c>
      <c r="J165" t="s">
        <v>2268</v>
      </c>
      <c r="L165" t="s">
        <v>2725</v>
      </c>
      <c r="M165" t="s">
        <v>2270</v>
      </c>
      <c r="R165">
        <v>164</v>
      </c>
      <c r="S165" t="s">
        <v>3177</v>
      </c>
      <c r="T165" t="s">
        <v>3083</v>
      </c>
    </row>
    <row r="166" spans="1:20">
      <c r="A166" s="61">
        <v>165</v>
      </c>
      <c r="B166" t="s">
        <v>2726</v>
      </c>
      <c r="C166" t="s">
        <v>2268</v>
      </c>
      <c r="D166" t="str">
        <f t="shared" si="6"/>
        <v>fab</v>
      </c>
      <c r="E166" t="str">
        <f t="shared" si="7"/>
        <v>fab fa-gg-circle</v>
      </c>
      <c r="F166" t="str">
        <f t="shared" si="8"/>
        <v>&lt;I class='fab fa-gg-circle'&gt;&lt;/i&gt;</v>
      </c>
      <c r="I166" t="s">
        <v>2726</v>
      </c>
      <c r="J166" t="s">
        <v>2268</v>
      </c>
      <c r="L166" t="s">
        <v>2727</v>
      </c>
      <c r="M166" t="s">
        <v>2270</v>
      </c>
      <c r="R166">
        <v>165</v>
      </c>
      <c r="S166" t="s">
        <v>3183</v>
      </c>
      <c r="T166" t="s">
        <v>3083</v>
      </c>
    </row>
    <row r="167" spans="1:20">
      <c r="A167" s="61">
        <v>166</v>
      </c>
      <c r="B167" t="s">
        <v>2728</v>
      </c>
      <c r="C167" t="s">
        <v>2268</v>
      </c>
      <c r="D167" t="str">
        <f t="shared" si="6"/>
        <v>fab</v>
      </c>
      <c r="E167" t="str">
        <f t="shared" si="7"/>
        <v>fab fa-git</v>
      </c>
      <c r="F167" t="str">
        <f t="shared" si="8"/>
        <v>&lt;I class='fab fa-git'&gt;&lt;/i&gt;</v>
      </c>
      <c r="I167" t="s">
        <v>2728</v>
      </c>
      <c r="J167" t="s">
        <v>2268</v>
      </c>
      <c r="L167" t="s">
        <v>2335</v>
      </c>
      <c r="M167" t="s">
        <v>2270</v>
      </c>
      <c r="R167">
        <v>166</v>
      </c>
      <c r="S167" t="s">
        <v>3189</v>
      </c>
      <c r="T167" t="s">
        <v>3083</v>
      </c>
    </row>
    <row r="168" spans="1:20">
      <c r="A168" s="61">
        <v>167</v>
      </c>
      <c r="B168" t="s">
        <v>2729</v>
      </c>
      <c r="C168" t="s">
        <v>2268</v>
      </c>
      <c r="D168" t="str">
        <f t="shared" si="6"/>
        <v>fab</v>
      </c>
      <c r="E168" t="str">
        <f t="shared" si="7"/>
        <v>fab fa-git-alt</v>
      </c>
      <c r="F168" t="str">
        <f t="shared" si="8"/>
        <v>&lt;I class='fab fa-git-alt'&gt;&lt;/i&gt;</v>
      </c>
      <c r="I168" t="s">
        <v>2729</v>
      </c>
      <c r="J168" t="s">
        <v>2268</v>
      </c>
      <c r="L168" t="s">
        <v>2730</v>
      </c>
      <c r="M168" t="s">
        <v>2270</v>
      </c>
      <c r="R168">
        <v>167</v>
      </c>
      <c r="S168" t="s">
        <v>3195</v>
      </c>
      <c r="T168" t="s">
        <v>3083</v>
      </c>
    </row>
    <row r="169" spans="1:20">
      <c r="A169" s="61">
        <v>168</v>
      </c>
      <c r="B169" t="s">
        <v>2731</v>
      </c>
      <c r="C169" t="s">
        <v>2268</v>
      </c>
      <c r="D169" t="str">
        <f t="shared" si="6"/>
        <v>fab</v>
      </c>
      <c r="E169" t="str">
        <f t="shared" si="7"/>
        <v>fab fa-git-square</v>
      </c>
      <c r="F169" t="str">
        <f t="shared" si="8"/>
        <v>&lt;I class='fab fa-git-square'&gt;&lt;/i&gt;</v>
      </c>
      <c r="I169" t="s">
        <v>2731</v>
      </c>
      <c r="J169" t="s">
        <v>2268</v>
      </c>
      <c r="L169" t="s">
        <v>2338</v>
      </c>
      <c r="M169" t="s">
        <v>2270</v>
      </c>
      <c r="R169">
        <v>168</v>
      </c>
      <c r="S169" t="s">
        <v>3200</v>
      </c>
      <c r="T169" t="s">
        <v>3083</v>
      </c>
    </row>
    <row r="170" spans="1:20">
      <c r="A170" s="61">
        <v>169</v>
      </c>
      <c r="B170" t="s">
        <v>2732</v>
      </c>
      <c r="C170" t="s">
        <v>2268</v>
      </c>
      <c r="D170" t="str">
        <f t="shared" si="6"/>
        <v>fab</v>
      </c>
      <c r="E170" t="str">
        <f t="shared" si="7"/>
        <v>fab fa-github</v>
      </c>
      <c r="F170" t="str">
        <f t="shared" si="8"/>
        <v>&lt;I class='fab fa-github'&gt;&lt;/i&gt;</v>
      </c>
      <c r="I170" t="s">
        <v>2732</v>
      </c>
      <c r="J170" t="s">
        <v>2268</v>
      </c>
      <c r="L170" t="s">
        <v>2733</v>
      </c>
      <c r="M170" t="s">
        <v>2270</v>
      </c>
      <c r="R170">
        <v>169</v>
      </c>
      <c r="S170" t="s">
        <v>3206</v>
      </c>
      <c r="T170" t="s">
        <v>3083</v>
      </c>
    </row>
    <row r="171" spans="1:20">
      <c r="A171" s="61">
        <v>170</v>
      </c>
      <c r="B171" t="s">
        <v>2734</v>
      </c>
      <c r="C171" t="s">
        <v>2268</v>
      </c>
      <c r="D171" t="str">
        <f t="shared" si="6"/>
        <v>fab</v>
      </c>
      <c r="E171" t="str">
        <f t="shared" si="7"/>
        <v>fab fa-github-alt</v>
      </c>
      <c r="F171" t="str">
        <f t="shared" si="8"/>
        <v>&lt;I class='fab fa-github-alt'&gt;&lt;/i&gt;</v>
      </c>
      <c r="I171" t="s">
        <v>2734</v>
      </c>
      <c r="J171" t="s">
        <v>2268</v>
      </c>
      <c r="L171" t="s">
        <v>2735</v>
      </c>
      <c r="M171" t="s">
        <v>2270</v>
      </c>
      <c r="R171">
        <v>170</v>
      </c>
      <c r="S171" t="s">
        <v>3212</v>
      </c>
      <c r="T171" t="s">
        <v>3083</v>
      </c>
    </row>
    <row r="172" spans="1:20">
      <c r="A172" s="61">
        <v>171</v>
      </c>
      <c r="B172" t="s">
        <v>2736</v>
      </c>
      <c r="C172" t="s">
        <v>2268</v>
      </c>
      <c r="D172" t="str">
        <f t="shared" si="6"/>
        <v>fab</v>
      </c>
      <c r="E172" t="str">
        <f t="shared" si="7"/>
        <v>fab fa-github-square</v>
      </c>
      <c r="F172" t="str">
        <f t="shared" si="8"/>
        <v>&lt;I class='fab fa-github-square'&gt;&lt;/i&gt;</v>
      </c>
      <c r="I172" t="s">
        <v>2736</v>
      </c>
      <c r="J172" t="s">
        <v>2268</v>
      </c>
      <c r="L172" t="s">
        <v>2737</v>
      </c>
      <c r="M172" t="s">
        <v>2270</v>
      </c>
      <c r="R172">
        <v>171</v>
      </c>
      <c r="S172" t="s">
        <v>3217</v>
      </c>
      <c r="T172" t="s">
        <v>3083</v>
      </c>
    </row>
    <row r="173" spans="1:20">
      <c r="A173" s="61">
        <v>172</v>
      </c>
      <c r="B173" t="s">
        <v>2738</v>
      </c>
      <c r="C173" t="s">
        <v>2268</v>
      </c>
      <c r="D173" t="str">
        <f t="shared" si="6"/>
        <v>fab</v>
      </c>
      <c r="E173" t="str">
        <f t="shared" si="7"/>
        <v>fab fa-gitkraken</v>
      </c>
      <c r="F173" t="str">
        <f t="shared" si="8"/>
        <v>&lt;I class='fab fa-gitkraken'&gt;&lt;/i&gt;</v>
      </c>
      <c r="I173" t="s">
        <v>2738</v>
      </c>
      <c r="J173" t="s">
        <v>2268</v>
      </c>
      <c r="L173" t="s">
        <v>2739</v>
      </c>
      <c r="M173" t="s">
        <v>2270</v>
      </c>
      <c r="R173">
        <v>172</v>
      </c>
      <c r="S173" t="s">
        <v>3223</v>
      </c>
      <c r="T173" t="s">
        <v>3083</v>
      </c>
    </row>
    <row r="174" spans="1:20">
      <c r="A174" s="61">
        <v>173</v>
      </c>
      <c r="B174" t="s">
        <v>2740</v>
      </c>
      <c r="C174" t="s">
        <v>2268</v>
      </c>
      <c r="D174" t="str">
        <f t="shared" si="6"/>
        <v>fab</v>
      </c>
      <c r="E174" t="str">
        <f t="shared" si="7"/>
        <v>fab fa-gitlab</v>
      </c>
      <c r="F174" t="str">
        <f t="shared" si="8"/>
        <v>&lt;I class='fab fa-gitlab'&gt;&lt;/i&gt;</v>
      </c>
      <c r="I174" t="s">
        <v>2740</v>
      </c>
      <c r="J174" t="s">
        <v>2268</v>
      </c>
      <c r="L174" t="s">
        <v>2741</v>
      </c>
      <c r="M174" t="s">
        <v>2270</v>
      </c>
      <c r="R174">
        <v>173</v>
      </c>
      <c r="S174" t="s">
        <v>2688</v>
      </c>
      <c r="T174" t="s">
        <v>3083</v>
      </c>
    </row>
    <row r="175" spans="1:20">
      <c r="A175" s="61">
        <v>174</v>
      </c>
      <c r="B175" t="s">
        <v>2742</v>
      </c>
      <c r="C175" t="s">
        <v>2268</v>
      </c>
      <c r="D175" t="str">
        <f t="shared" si="6"/>
        <v>fab</v>
      </c>
      <c r="E175" t="str">
        <f t="shared" si="7"/>
        <v>fab fa-gitter</v>
      </c>
      <c r="F175" t="str">
        <f t="shared" si="8"/>
        <v>&lt;I class='fab fa-gitter'&gt;&lt;/i&gt;</v>
      </c>
      <c r="I175" t="s">
        <v>2742</v>
      </c>
      <c r="J175" t="s">
        <v>2268</v>
      </c>
      <c r="L175" t="s">
        <v>2743</v>
      </c>
      <c r="M175" t="s">
        <v>2270</v>
      </c>
    </row>
    <row r="176" spans="1:20">
      <c r="A176" s="61">
        <v>175</v>
      </c>
      <c r="B176" t="s">
        <v>2744</v>
      </c>
      <c r="C176" t="s">
        <v>2268</v>
      </c>
      <c r="D176" t="str">
        <f t="shared" si="6"/>
        <v>fab</v>
      </c>
      <c r="E176" t="str">
        <f t="shared" si="7"/>
        <v>fab fa-glide</v>
      </c>
      <c r="F176" t="str">
        <f t="shared" si="8"/>
        <v>&lt;I class='fab fa-glide'&gt;&lt;/i&gt;</v>
      </c>
      <c r="I176" t="s">
        <v>2744</v>
      </c>
      <c r="J176" t="s">
        <v>2268</v>
      </c>
      <c r="L176" t="s">
        <v>2745</v>
      </c>
      <c r="M176" t="s">
        <v>2270</v>
      </c>
    </row>
    <row r="177" spans="1:13">
      <c r="A177" s="61">
        <v>176</v>
      </c>
      <c r="B177" t="s">
        <v>2746</v>
      </c>
      <c r="C177" t="s">
        <v>2268</v>
      </c>
      <c r="D177" t="str">
        <f t="shared" si="6"/>
        <v>fab</v>
      </c>
      <c r="E177" t="str">
        <f t="shared" si="7"/>
        <v>fab fa-glide-g</v>
      </c>
      <c r="F177" t="str">
        <f t="shared" si="8"/>
        <v>&lt;I class='fab fa-glide-g'&gt;&lt;/i&gt;</v>
      </c>
      <c r="I177" t="s">
        <v>2746</v>
      </c>
      <c r="J177" t="s">
        <v>2268</v>
      </c>
      <c r="L177" t="s">
        <v>2747</v>
      </c>
      <c r="M177" t="s">
        <v>2270</v>
      </c>
    </row>
    <row r="178" spans="1:13">
      <c r="A178" s="61">
        <v>177</v>
      </c>
      <c r="B178" t="s">
        <v>2748</v>
      </c>
      <c r="C178" t="s">
        <v>2268</v>
      </c>
      <c r="D178" t="str">
        <f t="shared" si="6"/>
        <v>fab</v>
      </c>
      <c r="E178" t="str">
        <f t="shared" si="7"/>
        <v>fab fa-gofore</v>
      </c>
      <c r="F178" t="str">
        <f t="shared" si="8"/>
        <v>&lt;I class='fab fa-gofore'&gt;&lt;/i&gt;</v>
      </c>
      <c r="I178" t="s">
        <v>2748</v>
      </c>
      <c r="J178" t="s">
        <v>2268</v>
      </c>
      <c r="L178" t="s">
        <v>2749</v>
      </c>
      <c r="M178" t="s">
        <v>2270</v>
      </c>
    </row>
    <row r="179" spans="1:13">
      <c r="A179" s="61">
        <v>178</v>
      </c>
      <c r="B179" t="s">
        <v>2750</v>
      </c>
      <c r="C179" t="s">
        <v>2268</v>
      </c>
      <c r="D179" t="str">
        <f t="shared" si="6"/>
        <v>fab</v>
      </c>
      <c r="E179" t="str">
        <f t="shared" si="7"/>
        <v>fab fa-goodreads</v>
      </c>
      <c r="F179" t="str">
        <f t="shared" si="8"/>
        <v>&lt;I class='fab fa-goodreads'&gt;&lt;/i&gt;</v>
      </c>
      <c r="I179" t="s">
        <v>2750</v>
      </c>
      <c r="J179" t="s">
        <v>2268</v>
      </c>
      <c r="L179" t="s">
        <v>2751</v>
      </c>
      <c r="M179" t="s">
        <v>2270</v>
      </c>
    </row>
    <row r="180" spans="1:13">
      <c r="A180" s="61">
        <v>179</v>
      </c>
      <c r="B180" t="s">
        <v>2752</v>
      </c>
      <c r="C180" t="s">
        <v>2268</v>
      </c>
      <c r="D180" t="str">
        <f t="shared" si="6"/>
        <v>fab</v>
      </c>
      <c r="E180" t="str">
        <f t="shared" si="7"/>
        <v>fab fa-goodreads-g</v>
      </c>
      <c r="F180" t="str">
        <f t="shared" si="8"/>
        <v>&lt;I class='fab fa-goodreads-g'&gt;&lt;/i&gt;</v>
      </c>
      <c r="I180" t="s">
        <v>2752</v>
      </c>
      <c r="J180" t="s">
        <v>2268</v>
      </c>
      <c r="L180" t="s">
        <v>2753</v>
      </c>
      <c r="M180" t="s">
        <v>2270</v>
      </c>
    </row>
    <row r="181" spans="1:13">
      <c r="A181" s="61">
        <v>180</v>
      </c>
      <c r="B181" t="s">
        <v>2754</v>
      </c>
      <c r="C181" t="s">
        <v>2268</v>
      </c>
      <c r="D181" t="str">
        <f t="shared" si="6"/>
        <v>fab</v>
      </c>
      <c r="E181" t="str">
        <f t="shared" si="7"/>
        <v>fab fa-google</v>
      </c>
      <c r="F181" t="str">
        <f t="shared" si="8"/>
        <v>&lt;I class='fab fa-google'&gt;&lt;/i&gt;</v>
      </c>
      <c r="I181" t="s">
        <v>2754</v>
      </c>
      <c r="J181" t="s">
        <v>2268</v>
      </c>
      <c r="L181" t="s">
        <v>2755</v>
      </c>
      <c r="M181" t="s">
        <v>2270</v>
      </c>
    </row>
    <row r="182" spans="1:13">
      <c r="A182" s="61">
        <v>181</v>
      </c>
      <c r="B182" t="s">
        <v>2756</v>
      </c>
      <c r="C182" t="s">
        <v>2268</v>
      </c>
      <c r="D182" t="str">
        <f t="shared" si="6"/>
        <v>fab</v>
      </c>
      <c r="E182" t="str">
        <f t="shared" si="7"/>
        <v>fab fa-google-drive</v>
      </c>
      <c r="F182" t="str">
        <f t="shared" si="8"/>
        <v>&lt;I class='fab fa-google-drive'&gt;&lt;/i&gt;</v>
      </c>
      <c r="I182" t="s">
        <v>2756</v>
      </c>
      <c r="J182" t="s">
        <v>2268</v>
      </c>
      <c r="L182" t="s">
        <v>2757</v>
      </c>
      <c r="M182" t="s">
        <v>2270</v>
      </c>
    </row>
    <row r="183" spans="1:13">
      <c r="A183" s="61">
        <v>182</v>
      </c>
      <c r="B183" t="s">
        <v>2758</v>
      </c>
      <c r="C183" t="s">
        <v>2268</v>
      </c>
      <c r="D183" t="str">
        <f t="shared" si="6"/>
        <v>fab</v>
      </c>
      <c r="E183" t="str">
        <f t="shared" si="7"/>
        <v>fab fa-google-pay</v>
      </c>
      <c r="F183" t="str">
        <f t="shared" si="8"/>
        <v>&lt;I class='fab fa-google-pay'&gt;&lt;/i&gt;</v>
      </c>
      <c r="I183" t="s">
        <v>2758</v>
      </c>
      <c r="J183" t="s">
        <v>2268</v>
      </c>
      <c r="L183" t="s">
        <v>2759</v>
      </c>
      <c r="M183" t="s">
        <v>2270</v>
      </c>
    </row>
    <row r="184" spans="1:13">
      <c r="A184" s="61">
        <v>183</v>
      </c>
      <c r="B184" t="s">
        <v>2760</v>
      </c>
      <c r="C184" t="s">
        <v>2268</v>
      </c>
      <c r="D184" t="str">
        <f t="shared" si="6"/>
        <v>fab</v>
      </c>
      <c r="E184" t="str">
        <f t="shared" si="7"/>
        <v>fab fa-google-play</v>
      </c>
      <c r="F184" t="str">
        <f t="shared" si="8"/>
        <v>&lt;I class='fab fa-google-play'&gt;&lt;/i&gt;</v>
      </c>
      <c r="I184" t="s">
        <v>2760</v>
      </c>
      <c r="J184" t="s">
        <v>2268</v>
      </c>
      <c r="L184" t="s">
        <v>2761</v>
      </c>
      <c r="M184" t="s">
        <v>2270</v>
      </c>
    </row>
    <row r="185" spans="1:13">
      <c r="A185" s="61">
        <v>184</v>
      </c>
      <c r="B185" t="s">
        <v>2762</v>
      </c>
      <c r="C185" t="s">
        <v>2268</v>
      </c>
      <c r="D185" t="str">
        <f t="shared" si="6"/>
        <v>fab</v>
      </c>
      <c r="E185" t="str">
        <f t="shared" si="7"/>
        <v>fab fa-google-plus</v>
      </c>
      <c r="F185" t="str">
        <f t="shared" si="8"/>
        <v>&lt;I class='fab fa-google-plus'&gt;&lt;/i&gt;</v>
      </c>
      <c r="I185" t="s">
        <v>2762</v>
      </c>
      <c r="J185" t="s">
        <v>2268</v>
      </c>
      <c r="L185" t="s">
        <v>2763</v>
      </c>
      <c r="M185" t="s">
        <v>2270</v>
      </c>
    </row>
    <row r="186" spans="1:13">
      <c r="A186" s="61">
        <v>185</v>
      </c>
      <c r="B186" t="s">
        <v>2764</v>
      </c>
      <c r="C186" t="s">
        <v>2268</v>
      </c>
      <c r="D186" t="str">
        <f t="shared" si="6"/>
        <v>fab</v>
      </c>
      <c r="E186" t="str">
        <f t="shared" si="7"/>
        <v>fab fa-google-plus-g</v>
      </c>
      <c r="F186" t="str">
        <f t="shared" si="8"/>
        <v>&lt;I class='fab fa-google-plus-g'&gt;&lt;/i&gt;</v>
      </c>
      <c r="I186" t="s">
        <v>2764</v>
      </c>
      <c r="J186" t="s">
        <v>2268</v>
      </c>
      <c r="L186" t="s">
        <v>2765</v>
      </c>
      <c r="M186" t="s">
        <v>2270</v>
      </c>
    </row>
    <row r="187" spans="1:13">
      <c r="A187" s="61">
        <v>186</v>
      </c>
      <c r="B187" t="s">
        <v>2766</v>
      </c>
      <c r="C187" t="s">
        <v>2268</v>
      </c>
      <c r="D187" t="str">
        <f t="shared" si="6"/>
        <v>fab</v>
      </c>
      <c r="E187" t="str">
        <f t="shared" si="7"/>
        <v>fab fa-google-plus-square</v>
      </c>
      <c r="F187" t="str">
        <f t="shared" si="8"/>
        <v>&lt;I class='fab fa-google-plus-square'&gt;&lt;/i&gt;</v>
      </c>
      <c r="I187" t="s">
        <v>2766</v>
      </c>
      <c r="J187" t="s">
        <v>2268</v>
      </c>
      <c r="L187" t="s">
        <v>2767</v>
      </c>
      <c r="M187" t="s">
        <v>2270</v>
      </c>
    </row>
    <row r="188" spans="1:13">
      <c r="A188" s="61">
        <v>187</v>
      </c>
      <c r="B188" t="s">
        <v>2768</v>
      </c>
      <c r="C188" t="s">
        <v>2268</v>
      </c>
      <c r="D188" t="str">
        <f t="shared" si="6"/>
        <v>fab</v>
      </c>
      <c r="E188" t="str">
        <f t="shared" si="7"/>
        <v>fab fa-google-wallet</v>
      </c>
      <c r="F188" t="str">
        <f t="shared" si="8"/>
        <v>&lt;I class='fab fa-google-wallet'&gt;&lt;/i&gt;</v>
      </c>
      <c r="I188" t="s">
        <v>2768</v>
      </c>
      <c r="J188" t="s">
        <v>2268</v>
      </c>
      <c r="L188" t="s">
        <v>2769</v>
      </c>
      <c r="M188" t="s">
        <v>2270</v>
      </c>
    </row>
    <row r="189" spans="1:13">
      <c r="A189" s="61">
        <v>188</v>
      </c>
      <c r="B189" t="s">
        <v>2770</v>
      </c>
      <c r="C189" t="s">
        <v>2268</v>
      </c>
      <c r="D189" t="str">
        <f t="shared" si="6"/>
        <v>fab</v>
      </c>
      <c r="E189" t="str">
        <f t="shared" si="7"/>
        <v>fab fa-gratipay</v>
      </c>
      <c r="F189" t="str">
        <f t="shared" si="8"/>
        <v>&lt;I class='fab fa-gratipay'&gt;&lt;/i&gt;</v>
      </c>
      <c r="I189" t="s">
        <v>2770</v>
      </c>
      <c r="J189" t="s">
        <v>2268</v>
      </c>
      <c r="L189" t="s">
        <v>2341</v>
      </c>
      <c r="M189" t="s">
        <v>2270</v>
      </c>
    </row>
    <row r="190" spans="1:13">
      <c r="A190" s="61">
        <v>189</v>
      </c>
      <c r="B190" t="s">
        <v>2771</v>
      </c>
      <c r="C190" t="s">
        <v>2268</v>
      </c>
      <c r="D190" t="str">
        <f t="shared" si="6"/>
        <v>fab</v>
      </c>
      <c r="E190" t="str">
        <f t="shared" si="7"/>
        <v>fab fa-grav</v>
      </c>
      <c r="F190" t="str">
        <f t="shared" si="8"/>
        <v>&lt;I class='fab fa-grav'&gt;&lt;/i&gt;</v>
      </c>
      <c r="I190" t="s">
        <v>2771</v>
      </c>
      <c r="J190" t="s">
        <v>2268</v>
      </c>
      <c r="L190" t="s">
        <v>2772</v>
      </c>
      <c r="M190" t="s">
        <v>2270</v>
      </c>
    </row>
    <row r="191" spans="1:13">
      <c r="A191" s="61">
        <v>190</v>
      </c>
      <c r="B191" t="s">
        <v>2773</v>
      </c>
      <c r="C191" t="s">
        <v>2268</v>
      </c>
      <c r="D191" t="str">
        <f t="shared" si="6"/>
        <v>fab</v>
      </c>
      <c r="E191" t="str">
        <f t="shared" si="7"/>
        <v>fab fa-gripfire</v>
      </c>
      <c r="F191" t="str">
        <f t="shared" si="8"/>
        <v>&lt;I class='fab fa-gripfire'&gt;&lt;/i&gt;</v>
      </c>
      <c r="I191" t="s">
        <v>2773</v>
      </c>
      <c r="J191" t="s">
        <v>2268</v>
      </c>
      <c r="L191" t="s">
        <v>2774</v>
      </c>
      <c r="M191" t="s">
        <v>2270</v>
      </c>
    </row>
    <row r="192" spans="1:13">
      <c r="A192" s="61">
        <v>191</v>
      </c>
      <c r="B192" t="s">
        <v>2775</v>
      </c>
      <c r="C192" t="s">
        <v>2268</v>
      </c>
      <c r="D192" t="str">
        <f t="shared" si="6"/>
        <v>fab</v>
      </c>
      <c r="E192" t="str">
        <f t="shared" si="7"/>
        <v>fab fa-grunt</v>
      </c>
      <c r="F192" t="str">
        <f t="shared" si="8"/>
        <v>&lt;I class='fab fa-grunt'&gt;&lt;/i&gt;</v>
      </c>
      <c r="I192" t="s">
        <v>2775</v>
      </c>
      <c r="J192" t="s">
        <v>2268</v>
      </c>
      <c r="L192" t="s">
        <v>2776</v>
      </c>
      <c r="M192" t="s">
        <v>2270</v>
      </c>
    </row>
    <row r="193" spans="1:13">
      <c r="A193" s="61">
        <v>192</v>
      </c>
      <c r="B193" t="s">
        <v>2777</v>
      </c>
      <c r="C193" t="s">
        <v>2268</v>
      </c>
      <c r="D193" t="str">
        <f t="shared" si="6"/>
        <v>fab</v>
      </c>
      <c r="E193" t="str">
        <f t="shared" si="7"/>
        <v>fab fa-guilded</v>
      </c>
      <c r="F193" t="str">
        <f t="shared" si="8"/>
        <v>&lt;I class='fab fa-guilded'&gt;&lt;/i&gt;</v>
      </c>
      <c r="I193" t="s">
        <v>2777</v>
      </c>
      <c r="J193" t="s">
        <v>2268</v>
      </c>
      <c r="L193" t="s">
        <v>2344</v>
      </c>
      <c r="M193" t="s">
        <v>2270</v>
      </c>
    </row>
    <row r="194" spans="1:13">
      <c r="A194" s="61">
        <v>193</v>
      </c>
      <c r="B194" t="s">
        <v>2778</v>
      </c>
      <c r="C194" t="s">
        <v>2268</v>
      </c>
      <c r="D194" t="str">
        <f t="shared" si="6"/>
        <v>fab</v>
      </c>
      <c r="E194" t="str">
        <f t="shared" si="7"/>
        <v>fab fa-gulp</v>
      </c>
      <c r="F194" t="str">
        <f t="shared" si="8"/>
        <v>&lt;I class='fab fa-gulp'&gt;&lt;/i&gt;</v>
      </c>
      <c r="I194" t="s">
        <v>2778</v>
      </c>
      <c r="J194" t="s">
        <v>2268</v>
      </c>
      <c r="L194" t="s">
        <v>2779</v>
      </c>
      <c r="M194" t="s">
        <v>2270</v>
      </c>
    </row>
    <row r="195" spans="1:13">
      <c r="A195" s="61">
        <v>194</v>
      </c>
      <c r="B195" t="s">
        <v>2780</v>
      </c>
      <c r="C195" t="s">
        <v>2268</v>
      </c>
      <c r="D195" t="str">
        <f t="shared" ref="D195:D258" si="9">IF(C195="DevIcon"," ","fa"&amp;LOWER(LEFT(C195,1)))</f>
        <v>fab</v>
      </c>
      <c r="E195" t="str">
        <f t="shared" ref="E195:E258" si="10">IF(C195="DevIcon","",D195&amp;" "&amp;"fa-")&amp;B195</f>
        <v>fab fa-hacker-news</v>
      </c>
      <c r="F195" t="str">
        <f t="shared" ref="F195:F258" si="11">IF(C195="DevIcon","","&lt;I class='"&amp;E195&amp;"'&gt;&lt;/i&gt;")</f>
        <v>&lt;I class='fab fa-hacker-news'&gt;&lt;/i&gt;</v>
      </c>
      <c r="I195" t="s">
        <v>2780</v>
      </c>
      <c r="J195" t="s">
        <v>2268</v>
      </c>
      <c r="L195" t="s">
        <v>2781</v>
      </c>
      <c r="M195" t="s">
        <v>2270</v>
      </c>
    </row>
    <row r="196" spans="1:13">
      <c r="A196" s="61">
        <v>195</v>
      </c>
      <c r="B196" t="s">
        <v>2782</v>
      </c>
      <c r="C196" t="s">
        <v>2268</v>
      </c>
      <c r="D196" t="str">
        <f t="shared" si="9"/>
        <v>fab</v>
      </c>
      <c r="E196" t="str">
        <f t="shared" si="10"/>
        <v>fab fa-hacker-news-square</v>
      </c>
      <c r="F196" t="str">
        <f t="shared" si="11"/>
        <v>&lt;I class='fab fa-hacker-news-square'&gt;&lt;/i&gt;</v>
      </c>
      <c r="I196" t="s">
        <v>2782</v>
      </c>
      <c r="J196" t="s">
        <v>2268</v>
      </c>
      <c r="L196" t="s">
        <v>2346</v>
      </c>
      <c r="M196" t="s">
        <v>2270</v>
      </c>
    </row>
    <row r="197" spans="1:13">
      <c r="A197" s="61">
        <v>196</v>
      </c>
      <c r="B197" t="s">
        <v>2783</v>
      </c>
      <c r="C197" t="s">
        <v>2268</v>
      </c>
      <c r="D197" t="str">
        <f t="shared" si="9"/>
        <v>fab</v>
      </c>
      <c r="E197" t="str">
        <f t="shared" si="10"/>
        <v>fab fa-hackerrank</v>
      </c>
      <c r="F197" t="str">
        <f t="shared" si="11"/>
        <v>&lt;I class='fab fa-hackerrank'&gt;&lt;/i&gt;</v>
      </c>
      <c r="I197" t="s">
        <v>2783</v>
      </c>
      <c r="J197" t="s">
        <v>2268</v>
      </c>
      <c r="L197" t="s">
        <v>2348</v>
      </c>
      <c r="M197" t="s">
        <v>2270</v>
      </c>
    </row>
    <row r="198" spans="1:13">
      <c r="A198" s="61">
        <v>197</v>
      </c>
      <c r="B198" t="s">
        <v>2784</v>
      </c>
      <c r="C198" t="s">
        <v>2268</v>
      </c>
      <c r="D198" t="str">
        <f t="shared" si="9"/>
        <v>fab</v>
      </c>
      <c r="E198" t="str">
        <f t="shared" si="10"/>
        <v>fab fa-hips</v>
      </c>
      <c r="F198" t="str">
        <f t="shared" si="11"/>
        <v>&lt;I class='fab fa-hips'&gt;&lt;/i&gt;</v>
      </c>
      <c r="I198" t="s">
        <v>2784</v>
      </c>
      <c r="J198" t="s">
        <v>2268</v>
      </c>
      <c r="L198" t="s">
        <v>2350</v>
      </c>
      <c r="M198" t="s">
        <v>2270</v>
      </c>
    </row>
    <row r="199" spans="1:13">
      <c r="A199" s="61">
        <v>198</v>
      </c>
      <c r="B199" t="s">
        <v>2785</v>
      </c>
      <c r="C199" t="s">
        <v>2268</v>
      </c>
      <c r="D199" t="str">
        <f t="shared" si="9"/>
        <v>fab</v>
      </c>
      <c r="E199" t="str">
        <f t="shared" si="10"/>
        <v>fab fa-hire-a-helper</v>
      </c>
      <c r="F199" t="str">
        <f t="shared" si="11"/>
        <v>&lt;I class='fab fa-hire-a-helper'&gt;&lt;/i&gt;</v>
      </c>
      <c r="I199" t="s">
        <v>2785</v>
      </c>
      <c r="J199" t="s">
        <v>2268</v>
      </c>
      <c r="L199" t="s">
        <v>2786</v>
      </c>
      <c r="M199" t="s">
        <v>2270</v>
      </c>
    </row>
    <row r="200" spans="1:13">
      <c r="A200" s="61">
        <v>199</v>
      </c>
      <c r="B200" t="s">
        <v>2787</v>
      </c>
      <c r="C200" t="s">
        <v>2268</v>
      </c>
      <c r="D200" t="str">
        <f t="shared" si="9"/>
        <v>fab</v>
      </c>
      <c r="E200" t="str">
        <f t="shared" si="10"/>
        <v>fab fa-hive</v>
      </c>
      <c r="F200" t="str">
        <f t="shared" si="11"/>
        <v>&lt;I class='fab fa-hive'&gt;&lt;/i&gt;</v>
      </c>
      <c r="I200" t="s">
        <v>2787</v>
      </c>
      <c r="J200" t="s">
        <v>2268</v>
      </c>
      <c r="L200" t="s">
        <v>2788</v>
      </c>
      <c r="M200" t="s">
        <v>2270</v>
      </c>
    </row>
    <row r="201" spans="1:13">
      <c r="A201" s="61">
        <v>200</v>
      </c>
      <c r="B201" t="s">
        <v>2789</v>
      </c>
      <c r="C201" t="s">
        <v>2268</v>
      </c>
      <c r="D201" t="str">
        <f t="shared" si="9"/>
        <v>fab</v>
      </c>
      <c r="E201" t="str">
        <f t="shared" si="10"/>
        <v>fab fa-hooli</v>
      </c>
      <c r="F201" t="str">
        <f t="shared" si="11"/>
        <v>&lt;I class='fab fa-hooli'&gt;&lt;/i&gt;</v>
      </c>
      <c r="I201" t="s">
        <v>2789</v>
      </c>
      <c r="J201" t="s">
        <v>2268</v>
      </c>
      <c r="L201" t="s">
        <v>2790</v>
      </c>
      <c r="M201" t="s">
        <v>2270</v>
      </c>
    </row>
    <row r="202" spans="1:13">
      <c r="A202" s="61">
        <v>201</v>
      </c>
      <c r="B202" t="s">
        <v>2791</v>
      </c>
      <c r="C202" t="s">
        <v>2268</v>
      </c>
      <c r="D202" t="str">
        <f t="shared" si="9"/>
        <v>fab</v>
      </c>
      <c r="E202" t="str">
        <f t="shared" si="10"/>
        <v>fab fa-hornbill</v>
      </c>
      <c r="F202" t="str">
        <f t="shared" si="11"/>
        <v>&lt;I class='fab fa-hornbill'&gt;&lt;/i&gt;</v>
      </c>
      <c r="I202" t="s">
        <v>2791</v>
      </c>
      <c r="J202" t="s">
        <v>2268</v>
      </c>
      <c r="L202" t="s">
        <v>2792</v>
      </c>
      <c r="M202" t="s">
        <v>2270</v>
      </c>
    </row>
    <row r="203" spans="1:13">
      <c r="A203" s="61">
        <v>202</v>
      </c>
      <c r="B203" t="s">
        <v>2793</v>
      </c>
      <c r="C203" t="s">
        <v>2268</v>
      </c>
      <c r="D203" t="str">
        <f t="shared" si="9"/>
        <v>fab</v>
      </c>
      <c r="E203" t="str">
        <f t="shared" si="10"/>
        <v>fab fa-hotjar</v>
      </c>
      <c r="F203" t="str">
        <f t="shared" si="11"/>
        <v>&lt;I class='fab fa-hotjar'&gt;&lt;/i&gt;</v>
      </c>
      <c r="I203" t="s">
        <v>2793</v>
      </c>
      <c r="J203" t="s">
        <v>2268</v>
      </c>
      <c r="L203" t="s">
        <v>2794</v>
      </c>
      <c r="M203" t="s">
        <v>2270</v>
      </c>
    </row>
    <row r="204" spans="1:13">
      <c r="A204" s="61">
        <v>203</v>
      </c>
      <c r="B204" t="s">
        <v>2795</v>
      </c>
      <c r="C204" t="s">
        <v>2268</v>
      </c>
      <c r="D204" t="str">
        <f t="shared" si="9"/>
        <v>fab</v>
      </c>
      <c r="E204" t="str">
        <f t="shared" si="10"/>
        <v>fab fa-houzz</v>
      </c>
      <c r="F204" t="str">
        <f t="shared" si="11"/>
        <v>&lt;I class='fab fa-houzz'&gt;&lt;/i&gt;</v>
      </c>
      <c r="I204" t="s">
        <v>2795</v>
      </c>
      <c r="J204" t="s">
        <v>2268</v>
      </c>
      <c r="L204" t="s">
        <v>2796</v>
      </c>
      <c r="M204" t="s">
        <v>2270</v>
      </c>
    </row>
    <row r="205" spans="1:13">
      <c r="A205" s="61">
        <v>204</v>
      </c>
      <c r="B205" t="s">
        <v>2797</v>
      </c>
      <c r="C205" t="s">
        <v>2268</v>
      </c>
      <c r="D205" t="str">
        <f t="shared" si="9"/>
        <v>fab</v>
      </c>
      <c r="E205" t="str">
        <f t="shared" si="10"/>
        <v>fab fa-html5</v>
      </c>
      <c r="F205" t="str">
        <f t="shared" si="11"/>
        <v>&lt;I class='fab fa-html5'&gt;&lt;/i&gt;</v>
      </c>
      <c r="I205" t="s">
        <v>2797</v>
      </c>
      <c r="J205" t="s">
        <v>2268</v>
      </c>
      <c r="L205" t="s">
        <v>2798</v>
      </c>
      <c r="M205" t="s">
        <v>2270</v>
      </c>
    </row>
    <row r="206" spans="1:13">
      <c r="A206" s="61">
        <v>205</v>
      </c>
      <c r="B206" t="s">
        <v>2799</v>
      </c>
      <c r="C206" t="s">
        <v>2268</v>
      </c>
      <c r="D206" t="str">
        <f t="shared" si="9"/>
        <v>fab</v>
      </c>
      <c r="E206" t="str">
        <f t="shared" si="10"/>
        <v>fab fa-hubspot</v>
      </c>
      <c r="F206" t="str">
        <f t="shared" si="11"/>
        <v>&lt;I class='fab fa-hubspot'&gt;&lt;/i&gt;</v>
      </c>
      <c r="I206" t="s">
        <v>2799</v>
      </c>
      <c r="J206" t="s">
        <v>2268</v>
      </c>
      <c r="L206" t="s">
        <v>2800</v>
      </c>
      <c r="M206" t="s">
        <v>2270</v>
      </c>
    </row>
    <row r="207" spans="1:13">
      <c r="A207" s="61">
        <v>206</v>
      </c>
      <c r="B207" t="s">
        <v>2801</v>
      </c>
      <c r="C207" t="s">
        <v>2268</v>
      </c>
      <c r="D207" t="str">
        <f t="shared" si="9"/>
        <v>fab</v>
      </c>
      <c r="E207" t="str">
        <f t="shared" si="10"/>
        <v>fab fa-ideal</v>
      </c>
      <c r="F207" t="str">
        <f t="shared" si="11"/>
        <v>&lt;I class='fab fa-ideal'&gt;&lt;/i&gt;</v>
      </c>
      <c r="I207" t="s">
        <v>2801</v>
      </c>
      <c r="J207" t="s">
        <v>2268</v>
      </c>
      <c r="L207" t="s">
        <v>2802</v>
      </c>
      <c r="M207" t="s">
        <v>2270</v>
      </c>
    </row>
    <row r="208" spans="1:13">
      <c r="A208" s="61">
        <v>207</v>
      </c>
      <c r="B208" t="s">
        <v>2803</v>
      </c>
      <c r="C208" t="s">
        <v>2268</v>
      </c>
      <c r="D208" t="str">
        <f t="shared" si="9"/>
        <v>fab</v>
      </c>
      <c r="E208" t="str">
        <f t="shared" si="10"/>
        <v>fab fa-imdb</v>
      </c>
      <c r="F208" t="str">
        <f t="shared" si="11"/>
        <v>&lt;I class='fab fa-imdb'&gt;&lt;/i&gt;</v>
      </c>
      <c r="I208" t="s">
        <v>2803</v>
      </c>
      <c r="J208" t="s">
        <v>2268</v>
      </c>
      <c r="L208" t="s">
        <v>2804</v>
      </c>
      <c r="M208" t="s">
        <v>2270</v>
      </c>
    </row>
    <row r="209" spans="1:13">
      <c r="A209" s="61">
        <v>208</v>
      </c>
      <c r="B209" t="s">
        <v>2805</v>
      </c>
      <c r="C209" t="s">
        <v>2268</v>
      </c>
      <c r="D209" t="str">
        <f t="shared" si="9"/>
        <v>fab</v>
      </c>
      <c r="E209" t="str">
        <f t="shared" si="10"/>
        <v>fab fa-innosoft</v>
      </c>
      <c r="F209" t="str">
        <f t="shared" si="11"/>
        <v>&lt;I class='fab fa-innosoft'&gt;&lt;/i&gt;</v>
      </c>
      <c r="I209" t="s">
        <v>2805</v>
      </c>
      <c r="J209" t="s">
        <v>2268</v>
      </c>
      <c r="L209" t="s">
        <v>2806</v>
      </c>
      <c r="M209" t="s">
        <v>2270</v>
      </c>
    </row>
    <row r="210" spans="1:13">
      <c r="A210" s="61">
        <v>209</v>
      </c>
      <c r="B210" t="s">
        <v>2807</v>
      </c>
      <c r="C210" t="s">
        <v>2268</v>
      </c>
      <c r="D210" t="str">
        <f t="shared" si="9"/>
        <v>fab</v>
      </c>
      <c r="E210" t="str">
        <f t="shared" si="10"/>
        <v>fab fa-instagram</v>
      </c>
      <c r="F210" t="str">
        <f t="shared" si="11"/>
        <v>&lt;I class='fab fa-instagram'&gt;&lt;/i&gt;</v>
      </c>
      <c r="I210" t="s">
        <v>2807</v>
      </c>
      <c r="J210" t="s">
        <v>2268</v>
      </c>
      <c r="L210" t="s">
        <v>2808</v>
      </c>
      <c r="M210" t="s">
        <v>2270</v>
      </c>
    </row>
    <row r="211" spans="1:13">
      <c r="A211" s="61">
        <v>210</v>
      </c>
      <c r="B211" t="s">
        <v>2809</v>
      </c>
      <c r="C211" t="s">
        <v>2268</v>
      </c>
      <c r="D211" t="str">
        <f t="shared" si="9"/>
        <v>fab</v>
      </c>
      <c r="E211" t="str">
        <f t="shared" si="10"/>
        <v>fab fa-instagram-square</v>
      </c>
      <c r="F211" t="str">
        <f t="shared" si="11"/>
        <v>&lt;I class='fab fa-instagram-square'&gt;&lt;/i&gt;</v>
      </c>
      <c r="I211" t="s">
        <v>2809</v>
      </c>
      <c r="J211" t="s">
        <v>2268</v>
      </c>
      <c r="L211" t="s">
        <v>2810</v>
      </c>
      <c r="M211" t="s">
        <v>2270</v>
      </c>
    </row>
    <row r="212" spans="1:13">
      <c r="A212" s="61">
        <v>211</v>
      </c>
      <c r="B212" t="s">
        <v>2811</v>
      </c>
      <c r="C212" t="s">
        <v>2268</v>
      </c>
      <c r="D212" t="str">
        <f t="shared" si="9"/>
        <v>fab</v>
      </c>
      <c r="E212" t="str">
        <f t="shared" si="10"/>
        <v>fab fa-instalod</v>
      </c>
      <c r="F212" t="str">
        <f t="shared" si="11"/>
        <v>&lt;I class='fab fa-instalod'&gt;&lt;/i&gt;</v>
      </c>
      <c r="I212" t="s">
        <v>2811</v>
      </c>
      <c r="J212" t="s">
        <v>2268</v>
      </c>
      <c r="L212" t="s">
        <v>2812</v>
      </c>
      <c r="M212" t="s">
        <v>2270</v>
      </c>
    </row>
    <row r="213" spans="1:13">
      <c r="A213" s="61">
        <v>212</v>
      </c>
      <c r="B213" t="s">
        <v>2813</v>
      </c>
      <c r="C213" t="s">
        <v>2268</v>
      </c>
      <c r="D213" t="str">
        <f t="shared" si="9"/>
        <v>fab</v>
      </c>
      <c r="E213" t="str">
        <f t="shared" si="10"/>
        <v>fab fa-intercom</v>
      </c>
      <c r="F213" t="str">
        <f t="shared" si="11"/>
        <v>&lt;I class='fab fa-intercom'&gt;&lt;/i&gt;</v>
      </c>
      <c r="I213" t="s">
        <v>2813</v>
      </c>
      <c r="J213" t="s">
        <v>2268</v>
      </c>
      <c r="L213" t="s">
        <v>2814</v>
      </c>
      <c r="M213" t="s">
        <v>2270</v>
      </c>
    </row>
    <row r="214" spans="1:13">
      <c r="A214" s="61">
        <v>213</v>
      </c>
      <c r="B214" t="s">
        <v>2815</v>
      </c>
      <c r="C214" t="s">
        <v>2268</v>
      </c>
      <c r="D214" t="str">
        <f t="shared" si="9"/>
        <v>fab</v>
      </c>
      <c r="E214" t="str">
        <f t="shared" si="10"/>
        <v>fab fa-internet-explorer</v>
      </c>
      <c r="F214" t="str">
        <f t="shared" si="11"/>
        <v>&lt;I class='fab fa-internet-explorer'&gt;&lt;/i&gt;</v>
      </c>
      <c r="I214" t="s">
        <v>2815</v>
      </c>
      <c r="J214" t="s">
        <v>2268</v>
      </c>
      <c r="L214" t="s">
        <v>2816</v>
      </c>
      <c r="M214" t="s">
        <v>2270</v>
      </c>
    </row>
    <row r="215" spans="1:13">
      <c r="A215" s="61">
        <v>214</v>
      </c>
      <c r="B215" t="s">
        <v>2817</v>
      </c>
      <c r="C215" t="s">
        <v>2268</v>
      </c>
      <c r="D215" t="str">
        <f t="shared" si="9"/>
        <v>fab</v>
      </c>
      <c r="E215" t="str">
        <f t="shared" si="10"/>
        <v>fab fa-invision</v>
      </c>
      <c r="F215" t="str">
        <f t="shared" si="11"/>
        <v>&lt;I class='fab fa-invision'&gt;&lt;/i&gt;</v>
      </c>
      <c r="I215" t="s">
        <v>2817</v>
      </c>
      <c r="J215" t="s">
        <v>2268</v>
      </c>
      <c r="L215" t="s">
        <v>2818</v>
      </c>
      <c r="M215" t="s">
        <v>2270</v>
      </c>
    </row>
    <row r="216" spans="1:13">
      <c r="A216" s="61">
        <v>215</v>
      </c>
      <c r="B216" t="s">
        <v>2819</v>
      </c>
      <c r="C216" t="s">
        <v>2268</v>
      </c>
      <c r="D216" t="str">
        <f t="shared" si="9"/>
        <v>fab</v>
      </c>
      <c r="E216" t="str">
        <f t="shared" si="10"/>
        <v>fab fa-ioxhost</v>
      </c>
      <c r="F216" t="str">
        <f t="shared" si="11"/>
        <v>&lt;I class='fab fa-ioxhost'&gt;&lt;/i&gt;</v>
      </c>
      <c r="I216" t="s">
        <v>2819</v>
      </c>
      <c r="J216" t="s">
        <v>2268</v>
      </c>
      <c r="L216" t="s">
        <v>2820</v>
      </c>
      <c r="M216" t="s">
        <v>2270</v>
      </c>
    </row>
    <row r="217" spans="1:13">
      <c r="A217" s="61">
        <v>216</v>
      </c>
      <c r="B217" t="s">
        <v>2821</v>
      </c>
      <c r="C217" t="s">
        <v>2268</v>
      </c>
      <c r="D217" t="str">
        <f t="shared" si="9"/>
        <v>fab</v>
      </c>
      <c r="E217" t="str">
        <f t="shared" si="10"/>
        <v>fab fa-itch-io</v>
      </c>
      <c r="F217" t="str">
        <f t="shared" si="11"/>
        <v>&lt;I class='fab fa-itch-io'&gt;&lt;/i&gt;</v>
      </c>
      <c r="I217" t="s">
        <v>2821</v>
      </c>
      <c r="J217" t="s">
        <v>2268</v>
      </c>
      <c r="L217" t="s">
        <v>2352</v>
      </c>
      <c r="M217" t="s">
        <v>2270</v>
      </c>
    </row>
    <row r="218" spans="1:13">
      <c r="A218" s="61">
        <v>217</v>
      </c>
      <c r="B218" t="s">
        <v>2822</v>
      </c>
      <c r="C218" t="s">
        <v>2268</v>
      </c>
      <c r="D218" t="str">
        <f t="shared" si="9"/>
        <v>fab</v>
      </c>
      <c r="E218" t="str">
        <f t="shared" si="10"/>
        <v>fab fa-itunes</v>
      </c>
      <c r="F218" t="str">
        <f t="shared" si="11"/>
        <v>&lt;I class='fab fa-itunes'&gt;&lt;/i&gt;</v>
      </c>
      <c r="I218" t="s">
        <v>2822</v>
      </c>
      <c r="J218" t="s">
        <v>2268</v>
      </c>
      <c r="L218" t="s">
        <v>2355</v>
      </c>
      <c r="M218" t="s">
        <v>2270</v>
      </c>
    </row>
    <row r="219" spans="1:13">
      <c r="A219" s="61">
        <v>218</v>
      </c>
      <c r="B219" t="s">
        <v>2823</v>
      </c>
      <c r="C219" t="s">
        <v>2268</v>
      </c>
      <c r="D219" t="str">
        <f t="shared" si="9"/>
        <v>fab</v>
      </c>
      <c r="E219" t="str">
        <f t="shared" si="10"/>
        <v>fab fa-itunes-note</v>
      </c>
      <c r="F219" t="str">
        <f t="shared" si="11"/>
        <v>&lt;I class='fab fa-itunes-note'&gt;&lt;/i&gt;</v>
      </c>
      <c r="I219" t="s">
        <v>2823</v>
      </c>
      <c r="J219" t="s">
        <v>2268</v>
      </c>
      <c r="L219" t="s">
        <v>2824</v>
      </c>
      <c r="M219" t="s">
        <v>2270</v>
      </c>
    </row>
    <row r="220" spans="1:13">
      <c r="A220" s="61">
        <v>219</v>
      </c>
      <c r="B220" t="s">
        <v>2825</v>
      </c>
      <c r="C220" t="s">
        <v>2268</v>
      </c>
      <c r="D220" t="str">
        <f t="shared" si="9"/>
        <v>fab</v>
      </c>
      <c r="E220" t="str">
        <f t="shared" si="10"/>
        <v>fab fa-java</v>
      </c>
      <c r="F220" t="str">
        <f t="shared" si="11"/>
        <v>&lt;I class='fab fa-java'&gt;&lt;/i&gt;</v>
      </c>
      <c r="I220" t="s">
        <v>2825</v>
      </c>
      <c r="J220" t="s">
        <v>2268</v>
      </c>
      <c r="L220" t="s">
        <v>2358</v>
      </c>
      <c r="M220" t="s">
        <v>2270</v>
      </c>
    </row>
    <row r="221" spans="1:13">
      <c r="A221" s="61">
        <v>220</v>
      </c>
      <c r="B221" t="s">
        <v>2826</v>
      </c>
      <c r="C221" t="s">
        <v>2268</v>
      </c>
      <c r="D221" t="str">
        <f t="shared" si="9"/>
        <v>fab</v>
      </c>
      <c r="E221" t="str">
        <f t="shared" si="10"/>
        <v>fab fa-jedi-order</v>
      </c>
      <c r="F221" t="str">
        <f t="shared" si="11"/>
        <v>&lt;I class='fab fa-jedi-order'&gt;&lt;/i&gt;</v>
      </c>
      <c r="I221" t="s">
        <v>2826</v>
      </c>
      <c r="J221" t="s">
        <v>2268</v>
      </c>
      <c r="L221" t="s">
        <v>2827</v>
      </c>
      <c r="M221" t="s">
        <v>2270</v>
      </c>
    </row>
    <row r="222" spans="1:13">
      <c r="A222" s="61">
        <v>221</v>
      </c>
      <c r="B222" t="s">
        <v>2828</v>
      </c>
      <c r="C222" t="s">
        <v>2268</v>
      </c>
      <c r="D222" t="str">
        <f t="shared" si="9"/>
        <v>fab</v>
      </c>
      <c r="E222" t="str">
        <f t="shared" si="10"/>
        <v>fab fa-jenkins</v>
      </c>
      <c r="F222" t="str">
        <f t="shared" si="11"/>
        <v>&lt;I class='fab fa-jenkins'&gt;&lt;/i&gt;</v>
      </c>
      <c r="I222" t="s">
        <v>2828</v>
      </c>
      <c r="J222" t="s">
        <v>2268</v>
      </c>
      <c r="L222" t="s">
        <v>2829</v>
      </c>
      <c r="M222" t="s">
        <v>2270</v>
      </c>
    </row>
    <row r="223" spans="1:13">
      <c r="A223" s="61">
        <v>222</v>
      </c>
      <c r="B223" t="s">
        <v>2830</v>
      </c>
      <c r="C223" t="s">
        <v>2268</v>
      </c>
      <c r="D223" t="str">
        <f t="shared" si="9"/>
        <v>fab</v>
      </c>
      <c r="E223" t="str">
        <f t="shared" si="10"/>
        <v>fab fa-jira</v>
      </c>
      <c r="F223" t="str">
        <f t="shared" si="11"/>
        <v>&lt;I class='fab fa-jira'&gt;&lt;/i&gt;</v>
      </c>
      <c r="I223" t="s">
        <v>2830</v>
      </c>
      <c r="J223" t="s">
        <v>2268</v>
      </c>
      <c r="L223" t="s">
        <v>2361</v>
      </c>
      <c r="M223" t="s">
        <v>2270</v>
      </c>
    </row>
    <row r="224" spans="1:13">
      <c r="A224" s="61">
        <v>223</v>
      </c>
      <c r="B224" t="s">
        <v>2831</v>
      </c>
      <c r="C224" t="s">
        <v>2268</v>
      </c>
      <c r="D224" t="str">
        <f t="shared" si="9"/>
        <v>fab</v>
      </c>
      <c r="E224" t="str">
        <f t="shared" si="10"/>
        <v>fab fa-joget</v>
      </c>
      <c r="F224" t="str">
        <f t="shared" si="11"/>
        <v>&lt;I class='fab fa-joget'&gt;&lt;/i&gt;</v>
      </c>
      <c r="I224" t="s">
        <v>2831</v>
      </c>
      <c r="J224" t="s">
        <v>2268</v>
      </c>
      <c r="L224" t="s">
        <v>2832</v>
      </c>
      <c r="M224" t="s">
        <v>2270</v>
      </c>
    </row>
    <row r="225" spans="1:13">
      <c r="A225" s="61">
        <v>224</v>
      </c>
      <c r="B225" t="s">
        <v>2833</v>
      </c>
      <c r="C225" t="s">
        <v>2268</v>
      </c>
      <c r="D225" t="str">
        <f t="shared" si="9"/>
        <v>fab</v>
      </c>
      <c r="E225" t="str">
        <f t="shared" si="10"/>
        <v>fab fa-joomla</v>
      </c>
      <c r="F225" t="str">
        <f t="shared" si="11"/>
        <v>&lt;I class='fab fa-joomla'&gt;&lt;/i&gt;</v>
      </c>
      <c r="I225" t="s">
        <v>2833</v>
      </c>
      <c r="J225" t="s">
        <v>2268</v>
      </c>
      <c r="L225" t="s">
        <v>2834</v>
      </c>
      <c r="M225" t="s">
        <v>2270</v>
      </c>
    </row>
    <row r="226" spans="1:13">
      <c r="A226" s="61">
        <v>225</v>
      </c>
      <c r="B226" t="s">
        <v>2835</v>
      </c>
      <c r="C226" t="s">
        <v>2268</v>
      </c>
      <c r="D226" t="str">
        <f t="shared" si="9"/>
        <v>fab</v>
      </c>
      <c r="E226" t="str">
        <f t="shared" si="10"/>
        <v>fab fa-js</v>
      </c>
      <c r="F226" t="str">
        <f t="shared" si="11"/>
        <v>&lt;I class='fab fa-js'&gt;&lt;/i&gt;</v>
      </c>
      <c r="I226" t="s">
        <v>2835</v>
      </c>
      <c r="J226" t="s">
        <v>2268</v>
      </c>
      <c r="L226" t="s">
        <v>2364</v>
      </c>
      <c r="M226" t="s">
        <v>2270</v>
      </c>
    </row>
    <row r="227" spans="1:13">
      <c r="A227" s="61">
        <v>226</v>
      </c>
      <c r="B227" t="s">
        <v>2836</v>
      </c>
      <c r="C227" t="s">
        <v>2268</v>
      </c>
      <c r="D227" t="str">
        <f t="shared" si="9"/>
        <v>fab</v>
      </c>
      <c r="E227" t="str">
        <f t="shared" si="10"/>
        <v>fab fa-js-square</v>
      </c>
      <c r="F227" t="str">
        <f t="shared" si="11"/>
        <v>&lt;I class='fab fa-js-square'&gt;&lt;/i&gt;</v>
      </c>
      <c r="I227" t="s">
        <v>2836</v>
      </c>
      <c r="J227" t="s">
        <v>2268</v>
      </c>
      <c r="L227" t="s">
        <v>2837</v>
      </c>
      <c r="M227" t="s">
        <v>2270</v>
      </c>
    </row>
    <row r="228" spans="1:13">
      <c r="A228" s="61">
        <v>227</v>
      </c>
      <c r="B228" t="s">
        <v>2838</v>
      </c>
      <c r="C228" t="s">
        <v>2268</v>
      </c>
      <c r="D228" t="str">
        <f t="shared" si="9"/>
        <v>fab</v>
      </c>
      <c r="E228" t="str">
        <f t="shared" si="10"/>
        <v>fab fa-jsfiddle</v>
      </c>
      <c r="F228" t="str">
        <f t="shared" si="11"/>
        <v>&lt;I class='fab fa-jsfiddle'&gt;&lt;/i&gt;</v>
      </c>
      <c r="I228" t="s">
        <v>2838</v>
      </c>
      <c r="J228" t="s">
        <v>2268</v>
      </c>
      <c r="L228" t="s">
        <v>2839</v>
      </c>
      <c r="M228" t="s">
        <v>2270</v>
      </c>
    </row>
    <row r="229" spans="1:13">
      <c r="A229" s="61">
        <v>228</v>
      </c>
      <c r="B229" t="s">
        <v>2840</v>
      </c>
      <c r="C229" t="s">
        <v>2268</v>
      </c>
      <c r="D229" t="str">
        <f t="shared" si="9"/>
        <v>fab</v>
      </c>
      <c r="E229" t="str">
        <f t="shared" si="10"/>
        <v>fab fa-kaggle</v>
      </c>
      <c r="F229" t="str">
        <f t="shared" si="11"/>
        <v>&lt;I class='fab fa-kaggle'&gt;&lt;/i&gt;</v>
      </c>
      <c r="I229" t="s">
        <v>2840</v>
      </c>
      <c r="J229" t="s">
        <v>2268</v>
      </c>
      <c r="L229" t="s">
        <v>2841</v>
      </c>
      <c r="M229" t="s">
        <v>2270</v>
      </c>
    </row>
    <row r="230" spans="1:13">
      <c r="A230" s="61">
        <v>229</v>
      </c>
      <c r="B230" t="s">
        <v>2842</v>
      </c>
      <c r="C230" t="s">
        <v>2268</v>
      </c>
      <c r="D230" t="str">
        <f t="shared" si="9"/>
        <v>fab</v>
      </c>
      <c r="E230" t="str">
        <f t="shared" si="10"/>
        <v>fab fa-keybase</v>
      </c>
      <c r="F230" t="str">
        <f t="shared" si="11"/>
        <v>&lt;I class='fab fa-keybase'&gt;&lt;/i&gt;</v>
      </c>
      <c r="I230" t="s">
        <v>2842</v>
      </c>
      <c r="J230" t="s">
        <v>2268</v>
      </c>
      <c r="L230" t="s">
        <v>2843</v>
      </c>
      <c r="M230" t="s">
        <v>2270</v>
      </c>
    </row>
    <row r="231" spans="1:13">
      <c r="A231" s="61">
        <v>230</v>
      </c>
      <c r="B231" t="s">
        <v>2844</v>
      </c>
      <c r="C231" t="s">
        <v>2268</v>
      </c>
      <c r="D231" t="str">
        <f t="shared" si="9"/>
        <v>fab</v>
      </c>
      <c r="E231" t="str">
        <f t="shared" si="10"/>
        <v>fab fa-keycdn</v>
      </c>
      <c r="F231" t="str">
        <f t="shared" si="11"/>
        <v>&lt;I class='fab fa-keycdn'&gt;&lt;/i&gt;</v>
      </c>
      <c r="I231" t="s">
        <v>2844</v>
      </c>
      <c r="J231" t="s">
        <v>2268</v>
      </c>
      <c r="L231" t="s">
        <v>2845</v>
      </c>
      <c r="M231" t="s">
        <v>2270</v>
      </c>
    </row>
    <row r="232" spans="1:13">
      <c r="A232" s="61">
        <v>231</v>
      </c>
      <c r="B232" t="s">
        <v>2846</v>
      </c>
      <c r="C232" t="s">
        <v>2268</v>
      </c>
      <c r="D232" t="str">
        <f t="shared" si="9"/>
        <v>fab</v>
      </c>
      <c r="E232" t="str">
        <f t="shared" si="10"/>
        <v>fab fa-kickstarter</v>
      </c>
      <c r="F232" t="str">
        <f t="shared" si="11"/>
        <v>&lt;I class='fab fa-kickstarter'&gt;&lt;/i&gt;</v>
      </c>
      <c r="I232" t="s">
        <v>2846</v>
      </c>
      <c r="J232" t="s">
        <v>2268</v>
      </c>
      <c r="L232" t="s">
        <v>2847</v>
      </c>
      <c r="M232" t="s">
        <v>2270</v>
      </c>
    </row>
    <row r="233" spans="1:13">
      <c r="A233" s="61">
        <v>232</v>
      </c>
      <c r="B233" t="s">
        <v>2848</v>
      </c>
      <c r="C233" t="s">
        <v>2268</v>
      </c>
      <c r="D233" t="str">
        <f t="shared" si="9"/>
        <v>fab</v>
      </c>
      <c r="E233" t="str">
        <f t="shared" si="10"/>
        <v>fab fa-kickstarter-k</v>
      </c>
      <c r="F233" t="str">
        <f t="shared" si="11"/>
        <v>&lt;I class='fab fa-kickstarter-k'&gt;&lt;/i&gt;</v>
      </c>
      <c r="I233" t="s">
        <v>2848</v>
      </c>
      <c r="J233" t="s">
        <v>2268</v>
      </c>
      <c r="L233" t="s">
        <v>2367</v>
      </c>
      <c r="M233" t="s">
        <v>2270</v>
      </c>
    </row>
    <row r="234" spans="1:13">
      <c r="A234" s="61">
        <v>233</v>
      </c>
      <c r="B234" t="s">
        <v>2849</v>
      </c>
      <c r="C234" t="s">
        <v>2268</v>
      </c>
      <c r="D234" t="str">
        <f t="shared" si="9"/>
        <v>fab</v>
      </c>
      <c r="E234" t="str">
        <f t="shared" si="10"/>
        <v>fab fa-korvue</v>
      </c>
      <c r="F234" t="str">
        <f t="shared" si="11"/>
        <v>&lt;I class='fab fa-korvue'&gt;&lt;/i&gt;</v>
      </c>
      <c r="I234" t="s">
        <v>2849</v>
      </c>
      <c r="J234" t="s">
        <v>2268</v>
      </c>
      <c r="L234" t="s">
        <v>2370</v>
      </c>
      <c r="M234" t="s">
        <v>2270</v>
      </c>
    </row>
    <row r="235" spans="1:13">
      <c r="A235" s="61">
        <v>234</v>
      </c>
      <c r="B235" t="s">
        <v>2850</v>
      </c>
      <c r="C235" t="s">
        <v>2268</v>
      </c>
      <c r="D235" t="str">
        <f t="shared" si="9"/>
        <v>fab</v>
      </c>
      <c r="E235" t="str">
        <f t="shared" si="10"/>
        <v>fab fa-laravel</v>
      </c>
      <c r="F235" t="str">
        <f t="shared" si="11"/>
        <v>&lt;I class='fab fa-laravel'&gt;&lt;/i&gt;</v>
      </c>
      <c r="I235" t="s">
        <v>2850</v>
      </c>
      <c r="J235" t="s">
        <v>2268</v>
      </c>
      <c r="L235" t="s">
        <v>2851</v>
      </c>
      <c r="M235" t="s">
        <v>2270</v>
      </c>
    </row>
    <row r="236" spans="1:13">
      <c r="A236" s="61">
        <v>235</v>
      </c>
      <c r="B236" t="s">
        <v>2852</v>
      </c>
      <c r="C236" t="s">
        <v>2268</v>
      </c>
      <c r="D236" t="str">
        <f t="shared" si="9"/>
        <v>fab</v>
      </c>
      <c r="E236" t="str">
        <f t="shared" si="10"/>
        <v>fab fa-lastfm</v>
      </c>
      <c r="F236" t="str">
        <f t="shared" si="11"/>
        <v>&lt;I class='fab fa-lastfm'&gt;&lt;/i&gt;</v>
      </c>
      <c r="I236" t="s">
        <v>2852</v>
      </c>
      <c r="J236" t="s">
        <v>2268</v>
      </c>
      <c r="L236" t="s">
        <v>2373</v>
      </c>
      <c r="M236" t="s">
        <v>2270</v>
      </c>
    </row>
    <row r="237" spans="1:13">
      <c r="A237" s="61">
        <v>236</v>
      </c>
      <c r="B237" t="s">
        <v>2853</v>
      </c>
      <c r="C237" t="s">
        <v>2268</v>
      </c>
      <c r="D237" t="str">
        <f t="shared" si="9"/>
        <v>fab</v>
      </c>
      <c r="E237" t="str">
        <f t="shared" si="10"/>
        <v>fab fa-lastfm-square</v>
      </c>
      <c r="F237" t="str">
        <f t="shared" si="11"/>
        <v>&lt;I class='fab fa-lastfm-square'&gt;&lt;/i&gt;</v>
      </c>
      <c r="I237" t="s">
        <v>2853</v>
      </c>
      <c r="J237" t="s">
        <v>2268</v>
      </c>
      <c r="L237" t="s">
        <v>2854</v>
      </c>
      <c r="M237" t="s">
        <v>2270</v>
      </c>
    </row>
    <row r="238" spans="1:13">
      <c r="A238" s="61">
        <v>237</v>
      </c>
      <c r="B238" t="s">
        <v>2855</v>
      </c>
      <c r="C238" t="s">
        <v>2268</v>
      </c>
      <c r="D238" t="str">
        <f t="shared" si="9"/>
        <v>fab</v>
      </c>
      <c r="E238" t="str">
        <f t="shared" si="10"/>
        <v>fab fa-leanpub</v>
      </c>
      <c r="F238" t="str">
        <f t="shared" si="11"/>
        <v>&lt;I class='fab fa-leanpub'&gt;&lt;/i&gt;</v>
      </c>
      <c r="I238" t="s">
        <v>2855</v>
      </c>
      <c r="J238" t="s">
        <v>2268</v>
      </c>
      <c r="L238" t="s">
        <v>2856</v>
      </c>
      <c r="M238" t="s">
        <v>2270</v>
      </c>
    </row>
    <row r="239" spans="1:13">
      <c r="A239" s="61">
        <v>238</v>
      </c>
      <c r="B239" t="s">
        <v>2857</v>
      </c>
      <c r="C239" t="s">
        <v>2268</v>
      </c>
      <c r="D239" t="str">
        <f t="shared" si="9"/>
        <v>fab</v>
      </c>
      <c r="E239" t="str">
        <f t="shared" si="10"/>
        <v>fab fa-less</v>
      </c>
      <c r="F239" t="str">
        <f t="shared" si="11"/>
        <v>&lt;I class='fab fa-less'&gt;&lt;/i&gt;</v>
      </c>
      <c r="I239" t="s">
        <v>2857</v>
      </c>
      <c r="J239" t="s">
        <v>2268</v>
      </c>
      <c r="L239" t="s">
        <v>2858</v>
      </c>
      <c r="M239" t="s">
        <v>2270</v>
      </c>
    </row>
    <row r="240" spans="1:13">
      <c r="A240" s="61">
        <v>239</v>
      </c>
      <c r="B240" t="s">
        <v>2859</v>
      </c>
      <c r="C240" t="s">
        <v>2268</v>
      </c>
      <c r="D240" t="str">
        <f t="shared" si="9"/>
        <v>fab</v>
      </c>
      <c r="E240" t="str">
        <f t="shared" si="10"/>
        <v>fab fa-line</v>
      </c>
      <c r="F240" t="str">
        <f t="shared" si="11"/>
        <v>&lt;I class='fab fa-line'&gt;&lt;/i&gt;</v>
      </c>
      <c r="I240" t="s">
        <v>2859</v>
      </c>
      <c r="J240" t="s">
        <v>2268</v>
      </c>
      <c r="L240" t="s">
        <v>2860</v>
      </c>
      <c r="M240" t="s">
        <v>2270</v>
      </c>
    </row>
    <row r="241" spans="1:13">
      <c r="A241" s="61">
        <v>240</v>
      </c>
      <c r="B241" t="s">
        <v>2861</v>
      </c>
      <c r="C241" t="s">
        <v>2268</v>
      </c>
      <c r="D241" t="str">
        <f t="shared" si="9"/>
        <v>fab</v>
      </c>
      <c r="E241" t="str">
        <f t="shared" si="10"/>
        <v>fab fa-linkedin</v>
      </c>
      <c r="F241" t="str">
        <f t="shared" si="11"/>
        <v>&lt;I class='fab fa-linkedin'&gt;&lt;/i&gt;</v>
      </c>
      <c r="I241" t="s">
        <v>2861</v>
      </c>
      <c r="J241" t="s">
        <v>2268</v>
      </c>
      <c r="L241" t="s">
        <v>2862</v>
      </c>
      <c r="M241" t="s">
        <v>2270</v>
      </c>
    </row>
    <row r="242" spans="1:13">
      <c r="A242" s="61">
        <v>241</v>
      </c>
      <c r="B242" t="s">
        <v>2863</v>
      </c>
      <c r="C242" t="s">
        <v>2268</v>
      </c>
      <c r="D242" t="str">
        <f t="shared" si="9"/>
        <v>fab</v>
      </c>
      <c r="E242" t="str">
        <f t="shared" si="10"/>
        <v>fab fa-linkedin-in</v>
      </c>
      <c r="F242" t="str">
        <f t="shared" si="11"/>
        <v>&lt;I class='fab fa-linkedin-in'&gt;&lt;/i&gt;</v>
      </c>
      <c r="I242" t="s">
        <v>2863</v>
      </c>
      <c r="J242" t="s">
        <v>2268</v>
      </c>
      <c r="L242" t="s">
        <v>2864</v>
      </c>
      <c r="M242" t="s">
        <v>2270</v>
      </c>
    </row>
    <row r="243" spans="1:13">
      <c r="A243" s="61">
        <v>242</v>
      </c>
      <c r="B243" t="s">
        <v>2865</v>
      </c>
      <c r="C243" t="s">
        <v>2268</v>
      </c>
      <c r="D243" t="str">
        <f t="shared" si="9"/>
        <v>fab</v>
      </c>
      <c r="E243" t="str">
        <f t="shared" si="10"/>
        <v>fab fa-linode</v>
      </c>
      <c r="F243" t="str">
        <f t="shared" si="11"/>
        <v>&lt;I class='fab fa-linode'&gt;&lt;/i&gt;</v>
      </c>
      <c r="I243" t="s">
        <v>2865</v>
      </c>
      <c r="J243" t="s">
        <v>2268</v>
      </c>
      <c r="L243" t="s">
        <v>2866</v>
      </c>
      <c r="M243" t="s">
        <v>2270</v>
      </c>
    </row>
    <row r="244" spans="1:13">
      <c r="A244" s="61">
        <v>243</v>
      </c>
      <c r="B244" t="s">
        <v>2867</v>
      </c>
      <c r="C244" t="s">
        <v>2268</v>
      </c>
      <c r="D244" t="str">
        <f t="shared" si="9"/>
        <v>fab</v>
      </c>
      <c r="E244" t="str">
        <f t="shared" si="10"/>
        <v>fab fa-linux</v>
      </c>
      <c r="F244" t="str">
        <f t="shared" si="11"/>
        <v>&lt;I class='fab fa-linux'&gt;&lt;/i&gt;</v>
      </c>
      <c r="I244" t="s">
        <v>2867</v>
      </c>
      <c r="J244" t="s">
        <v>2268</v>
      </c>
      <c r="L244" t="s">
        <v>2868</v>
      </c>
      <c r="M244" t="s">
        <v>2270</v>
      </c>
    </row>
    <row r="245" spans="1:13">
      <c r="A245" s="61">
        <v>244</v>
      </c>
      <c r="B245" t="s">
        <v>2869</v>
      </c>
      <c r="C245" t="s">
        <v>2268</v>
      </c>
      <c r="D245" t="str">
        <f t="shared" si="9"/>
        <v>fab</v>
      </c>
      <c r="E245" t="str">
        <f t="shared" si="10"/>
        <v>fab fa-lyft</v>
      </c>
      <c r="F245" t="str">
        <f t="shared" si="11"/>
        <v>&lt;I class='fab fa-lyft'&gt;&lt;/i&gt;</v>
      </c>
      <c r="I245" t="s">
        <v>2869</v>
      </c>
      <c r="J245" t="s">
        <v>2268</v>
      </c>
      <c r="L245" t="s">
        <v>2870</v>
      </c>
      <c r="M245" t="s">
        <v>2270</v>
      </c>
    </row>
    <row r="246" spans="1:13">
      <c r="A246" s="61">
        <v>245</v>
      </c>
      <c r="B246" t="s">
        <v>2871</v>
      </c>
      <c r="C246" t="s">
        <v>2268</v>
      </c>
      <c r="D246" t="str">
        <f t="shared" si="9"/>
        <v>fab</v>
      </c>
      <c r="E246" t="str">
        <f t="shared" si="10"/>
        <v>fab fa-magento</v>
      </c>
      <c r="F246" t="str">
        <f t="shared" si="11"/>
        <v>&lt;I class='fab fa-magento'&gt;&lt;/i&gt;</v>
      </c>
      <c r="I246" t="s">
        <v>2871</v>
      </c>
      <c r="J246" t="s">
        <v>2268</v>
      </c>
      <c r="L246" t="s">
        <v>2872</v>
      </c>
      <c r="M246" t="s">
        <v>2270</v>
      </c>
    </row>
    <row r="247" spans="1:13">
      <c r="A247" s="61">
        <v>246</v>
      </c>
      <c r="B247" t="s">
        <v>2873</v>
      </c>
      <c r="C247" t="s">
        <v>2268</v>
      </c>
      <c r="D247" t="str">
        <f t="shared" si="9"/>
        <v>fab</v>
      </c>
      <c r="E247" t="str">
        <f t="shared" si="10"/>
        <v>fab fa-mailchimp</v>
      </c>
      <c r="F247" t="str">
        <f t="shared" si="11"/>
        <v>&lt;I class='fab fa-mailchimp'&gt;&lt;/i&gt;</v>
      </c>
      <c r="I247" t="s">
        <v>2873</v>
      </c>
      <c r="J247" t="s">
        <v>2268</v>
      </c>
      <c r="L247" t="s">
        <v>2874</v>
      </c>
      <c r="M247" t="s">
        <v>2270</v>
      </c>
    </row>
    <row r="248" spans="1:13">
      <c r="A248" s="61">
        <v>247</v>
      </c>
      <c r="B248" t="s">
        <v>2875</v>
      </c>
      <c r="C248" t="s">
        <v>2268</v>
      </c>
      <c r="D248" t="str">
        <f t="shared" si="9"/>
        <v>fab</v>
      </c>
      <c r="E248" t="str">
        <f t="shared" si="10"/>
        <v>fab fa-mandalorian</v>
      </c>
      <c r="F248" t="str">
        <f t="shared" si="11"/>
        <v>&lt;I class='fab fa-mandalorian'&gt;&lt;/i&gt;</v>
      </c>
      <c r="I248" t="s">
        <v>2875</v>
      </c>
      <c r="J248" t="s">
        <v>2268</v>
      </c>
      <c r="L248" t="s">
        <v>2876</v>
      </c>
      <c r="M248" t="s">
        <v>2270</v>
      </c>
    </row>
    <row r="249" spans="1:13">
      <c r="A249" s="61">
        <v>248</v>
      </c>
      <c r="B249" t="s">
        <v>2877</v>
      </c>
      <c r="C249" t="s">
        <v>2268</v>
      </c>
      <c r="D249" t="str">
        <f t="shared" si="9"/>
        <v>fab</v>
      </c>
      <c r="E249" t="str">
        <f t="shared" si="10"/>
        <v>fab fa-markdown</v>
      </c>
      <c r="F249" t="str">
        <f t="shared" si="11"/>
        <v>&lt;I class='fab fa-markdown'&gt;&lt;/i&gt;</v>
      </c>
      <c r="I249" t="s">
        <v>2877</v>
      </c>
      <c r="J249" t="s">
        <v>2268</v>
      </c>
      <c r="L249" t="s">
        <v>2878</v>
      </c>
      <c r="M249" t="s">
        <v>2270</v>
      </c>
    </row>
    <row r="250" spans="1:13">
      <c r="A250" s="61">
        <v>249</v>
      </c>
      <c r="B250" t="s">
        <v>2879</v>
      </c>
      <c r="C250" t="s">
        <v>2268</v>
      </c>
      <c r="D250" t="str">
        <f t="shared" si="9"/>
        <v>fab</v>
      </c>
      <c r="E250" t="str">
        <f t="shared" si="10"/>
        <v>fab fa-mastodon</v>
      </c>
      <c r="F250" t="str">
        <f t="shared" si="11"/>
        <v>&lt;I class='fab fa-mastodon'&gt;&lt;/i&gt;</v>
      </c>
      <c r="I250" t="s">
        <v>2879</v>
      </c>
      <c r="J250" t="s">
        <v>2268</v>
      </c>
      <c r="L250" t="s">
        <v>2880</v>
      </c>
      <c r="M250" t="s">
        <v>2270</v>
      </c>
    </row>
    <row r="251" spans="1:13">
      <c r="A251" s="61">
        <v>250</v>
      </c>
      <c r="B251" t="s">
        <v>2881</v>
      </c>
      <c r="C251" t="s">
        <v>2268</v>
      </c>
      <c r="D251" t="str">
        <f t="shared" si="9"/>
        <v>fab</v>
      </c>
      <c r="E251" t="str">
        <f t="shared" si="10"/>
        <v>fab fa-maxcdn</v>
      </c>
      <c r="F251" t="str">
        <f t="shared" si="11"/>
        <v>&lt;I class='fab fa-maxcdn'&gt;&lt;/i&gt;</v>
      </c>
      <c r="I251" t="s">
        <v>2881</v>
      </c>
      <c r="J251" t="s">
        <v>2268</v>
      </c>
      <c r="L251" t="s">
        <v>2882</v>
      </c>
      <c r="M251" t="s">
        <v>2270</v>
      </c>
    </row>
    <row r="252" spans="1:13">
      <c r="A252" s="61">
        <v>251</v>
      </c>
      <c r="B252" t="s">
        <v>2883</v>
      </c>
      <c r="C252" t="s">
        <v>2268</v>
      </c>
      <c r="D252" t="str">
        <f t="shared" si="9"/>
        <v>fab</v>
      </c>
      <c r="E252" t="str">
        <f t="shared" si="10"/>
        <v>fab fa-mdb</v>
      </c>
      <c r="F252" t="str">
        <f t="shared" si="11"/>
        <v>&lt;I class='fab fa-mdb'&gt;&lt;/i&gt;</v>
      </c>
      <c r="I252" t="s">
        <v>2883</v>
      </c>
      <c r="J252" t="s">
        <v>2268</v>
      </c>
      <c r="L252" t="s">
        <v>2884</v>
      </c>
      <c r="M252" t="s">
        <v>2270</v>
      </c>
    </row>
    <row r="253" spans="1:13">
      <c r="A253" s="61">
        <v>252</v>
      </c>
      <c r="B253" t="s">
        <v>2885</v>
      </c>
      <c r="C253" t="s">
        <v>2268</v>
      </c>
      <c r="D253" t="str">
        <f t="shared" si="9"/>
        <v>fab</v>
      </c>
      <c r="E253" t="str">
        <f t="shared" si="10"/>
        <v>fab fa-medapps</v>
      </c>
      <c r="F253" t="str">
        <f t="shared" si="11"/>
        <v>&lt;I class='fab fa-medapps'&gt;&lt;/i&gt;</v>
      </c>
      <c r="I253" t="s">
        <v>2885</v>
      </c>
      <c r="J253" t="s">
        <v>2268</v>
      </c>
      <c r="L253" t="s">
        <v>2886</v>
      </c>
      <c r="M253" t="s">
        <v>2270</v>
      </c>
    </row>
    <row r="254" spans="1:13">
      <c r="A254" s="61">
        <v>253</v>
      </c>
      <c r="B254" t="s">
        <v>2887</v>
      </c>
      <c r="C254" t="s">
        <v>2268</v>
      </c>
      <c r="D254" t="str">
        <f t="shared" si="9"/>
        <v>fab</v>
      </c>
      <c r="E254" t="str">
        <f t="shared" si="10"/>
        <v>fab fa-medium</v>
      </c>
      <c r="F254" t="str">
        <f t="shared" si="11"/>
        <v>&lt;I class='fab fa-medium'&gt;&lt;/i&gt;</v>
      </c>
      <c r="I254" t="s">
        <v>2887</v>
      </c>
      <c r="J254" t="s">
        <v>2268</v>
      </c>
      <c r="L254" t="s">
        <v>2888</v>
      </c>
      <c r="M254" t="s">
        <v>2270</v>
      </c>
    </row>
    <row r="255" spans="1:13">
      <c r="A255" s="61">
        <v>254</v>
      </c>
      <c r="B255" t="s">
        <v>2889</v>
      </c>
      <c r="C255" t="s">
        <v>2268</v>
      </c>
      <c r="D255" t="str">
        <f t="shared" si="9"/>
        <v>fab</v>
      </c>
      <c r="E255" t="str">
        <f t="shared" si="10"/>
        <v>fab fa-medium-m</v>
      </c>
      <c r="F255" t="str">
        <f t="shared" si="11"/>
        <v>&lt;I class='fab fa-medium-m'&gt;&lt;/i&gt;</v>
      </c>
      <c r="I255" t="s">
        <v>2889</v>
      </c>
      <c r="J255" t="s">
        <v>2268</v>
      </c>
      <c r="L255" t="s">
        <v>2890</v>
      </c>
      <c r="M255" t="s">
        <v>2270</v>
      </c>
    </row>
    <row r="256" spans="1:13">
      <c r="A256" s="61">
        <v>255</v>
      </c>
      <c r="B256" t="s">
        <v>2891</v>
      </c>
      <c r="C256" t="s">
        <v>2268</v>
      </c>
      <c r="D256" t="str">
        <f t="shared" si="9"/>
        <v>fab</v>
      </c>
      <c r="E256" t="str">
        <f t="shared" si="10"/>
        <v>fab fa-medrt</v>
      </c>
      <c r="F256" t="str">
        <f t="shared" si="11"/>
        <v>&lt;I class='fab fa-medrt'&gt;&lt;/i&gt;</v>
      </c>
      <c r="I256" t="s">
        <v>2891</v>
      </c>
      <c r="J256" t="s">
        <v>2268</v>
      </c>
      <c r="L256" t="s">
        <v>2892</v>
      </c>
      <c r="M256" t="s">
        <v>2270</v>
      </c>
    </row>
    <row r="257" spans="1:13">
      <c r="A257" s="61">
        <v>256</v>
      </c>
      <c r="B257" t="s">
        <v>2893</v>
      </c>
      <c r="C257" t="s">
        <v>2268</v>
      </c>
      <c r="D257" t="str">
        <f t="shared" si="9"/>
        <v>fab</v>
      </c>
      <c r="E257" t="str">
        <f t="shared" si="10"/>
        <v>fab fa-meetup</v>
      </c>
      <c r="F257" t="str">
        <f t="shared" si="11"/>
        <v>&lt;I class='fab fa-meetup'&gt;&lt;/i&gt;</v>
      </c>
      <c r="I257" t="s">
        <v>2893</v>
      </c>
      <c r="J257" t="s">
        <v>2268</v>
      </c>
      <c r="L257" t="s">
        <v>2894</v>
      </c>
      <c r="M257" t="s">
        <v>2270</v>
      </c>
    </row>
    <row r="258" spans="1:13">
      <c r="A258" s="61">
        <v>257</v>
      </c>
      <c r="B258" t="s">
        <v>2895</v>
      </c>
      <c r="C258" t="s">
        <v>2268</v>
      </c>
      <c r="D258" t="str">
        <f t="shared" si="9"/>
        <v>fab</v>
      </c>
      <c r="E258" t="str">
        <f t="shared" si="10"/>
        <v>fab fa-megaport</v>
      </c>
      <c r="F258" t="str">
        <f t="shared" si="11"/>
        <v>&lt;I class='fab fa-megaport'&gt;&lt;/i&gt;</v>
      </c>
      <c r="I258" t="s">
        <v>2895</v>
      </c>
      <c r="J258" t="s">
        <v>2268</v>
      </c>
      <c r="L258" t="s">
        <v>2896</v>
      </c>
      <c r="M258" t="s">
        <v>2270</v>
      </c>
    </row>
    <row r="259" spans="1:13">
      <c r="A259" s="61">
        <v>258</v>
      </c>
      <c r="B259" t="s">
        <v>2897</v>
      </c>
      <c r="C259" t="s">
        <v>2268</v>
      </c>
      <c r="D259" t="str">
        <f t="shared" ref="D259:D322" si="12">IF(C259="DevIcon"," ","fa"&amp;LOWER(LEFT(C259,1)))</f>
        <v>fab</v>
      </c>
      <c r="E259" t="str">
        <f t="shared" ref="E259:E322" si="13">IF(C259="DevIcon","",D259&amp;" "&amp;"fa-")&amp;B259</f>
        <v>fab fa-mendeley</v>
      </c>
      <c r="F259" t="str">
        <f t="shared" ref="F259:F322" si="14">IF(C259="DevIcon","","&lt;I class='"&amp;E259&amp;"'&gt;&lt;/i&gt;")</f>
        <v>&lt;I class='fab fa-mendeley'&gt;&lt;/i&gt;</v>
      </c>
      <c r="I259" t="s">
        <v>2897</v>
      </c>
      <c r="J259" t="s">
        <v>2268</v>
      </c>
      <c r="L259" t="s">
        <v>2898</v>
      </c>
      <c r="M259" t="s">
        <v>2270</v>
      </c>
    </row>
    <row r="260" spans="1:13">
      <c r="A260" s="61">
        <v>259</v>
      </c>
      <c r="B260" t="s">
        <v>2899</v>
      </c>
      <c r="C260" t="s">
        <v>2268</v>
      </c>
      <c r="D260" t="str">
        <f t="shared" si="12"/>
        <v>fab</v>
      </c>
      <c r="E260" t="str">
        <f t="shared" si="13"/>
        <v>fab fa-microblog</v>
      </c>
      <c r="F260" t="str">
        <f t="shared" si="14"/>
        <v>&lt;I class='fab fa-microblog'&gt;&lt;/i&gt;</v>
      </c>
      <c r="I260" t="s">
        <v>2899</v>
      </c>
      <c r="J260" t="s">
        <v>2268</v>
      </c>
      <c r="L260" t="s">
        <v>2900</v>
      </c>
      <c r="M260" t="s">
        <v>2270</v>
      </c>
    </row>
    <row r="261" spans="1:13">
      <c r="A261" s="61">
        <v>260</v>
      </c>
      <c r="B261" t="s">
        <v>2901</v>
      </c>
      <c r="C261" t="s">
        <v>2268</v>
      </c>
      <c r="D261" t="str">
        <f t="shared" si="12"/>
        <v>fab</v>
      </c>
      <c r="E261" t="str">
        <f t="shared" si="13"/>
        <v>fab fa-microsoft</v>
      </c>
      <c r="F261" t="str">
        <f t="shared" si="14"/>
        <v>&lt;I class='fab fa-microsoft'&gt;&lt;/i&gt;</v>
      </c>
      <c r="I261" t="s">
        <v>2901</v>
      </c>
      <c r="J261" t="s">
        <v>2268</v>
      </c>
      <c r="L261" t="s">
        <v>2902</v>
      </c>
      <c r="M261" t="s">
        <v>2270</v>
      </c>
    </row>
    <row r="262" spans="1:13">
      <c r="A262" s="61">
        <v>261</v>
      </c>
      <c r="B262" t="s">
        <v>2903</v>
      </c>
      <c r="C262" t="s">
        <v>2268</v>
      </c>
      <c r="D262" t="str">
        <f t="shared" si="12"/>
        <v>fab</v>
      </c>
      <c r="E262" t="str">
        <f t="shared" si="13"/>
        <v>fab fa-mix</v>
      </c>
      <c r="F262" t="str">
        <f t="shared" si="14"/>
        <v>&lt;I class='fab fa-mix'&gt;&lt;/i&gt;</v>
      </c>
      <c r="I262" t="s">
        <v>2903</v>
      </c>
      <c r="J262" t="s">
        <v>2268</v>
      </c>
      <c r="L262" t="s">
        <v>2904</v>
      </c>
      <c r="M262" t="s">
        <v>2270</v>
      </c>
    </row>
    <row r="263" spans="1:13">
      <c r="A263" s="61">
        <v>262</v>
      </c>
      <c r="B263" t="s">
        <v>2905</v>
      </c>
      <c r="C263" t="s">
        <v>2268</v>
      </c>
      <c r="D263" t="str">
        <f t="shared" si="12"/>
        <v>fab</v>
      </c>
      <c r="E263" t="str">
        <f t="shared" si="13"/>
        <v>fab fa-mixcloud</v>
      </c>
      <c r="F263" t="str">
        <f t="shared" si="14"/>
        <v>&lt;I class='fab fa-mixcloud'&gt;&lt;/i&gt;</v>
      </c>
      <c r="I263" t="s">
        <v>2905</v>
      </c>
      <c r="J263" t="s">
        <v>2268</v>
      </c>
      <c r="L263" t="s">
        <v>2906</v>
      </c>
      <c r="M263" t="s">
        <v>2270</v>
      </c>
    </row>
    <row r="264" spans="1:13">
      <c r="A264" s="61">
        <v>263</v>
      </c>
      <c r="B264" t="s">
        <v>2907</v>
      </c>
      <c r="C264" t="s">
        <v>2268</v>
      </c>
      <c r="D264" t="str">
        <f t="shared" si="12"/>
        <v>fab</v>
      </c>
      <c r="E264" t="str">
        <f t="shared" si="13"/>
        <v>fab fa-mixer</v>
      </c>
      <c r="F264" t="str">
        <f t="shared" si="14"/>
        <v>&lt;I class='fab fa-mixer'&gt;&lt;/i&gt;</v>
      </c>
      <c r="I264" t="s">
        <v>2907</v>
      </c>
      <c r="J264" t="s">
        <v>2268</v>
      </c>
      <c r="L264" t="s">
        <v>2908</v>
      </c>
      <c r="M264" t="s">
        <v>2270</v>
      </c>
    </row>
    <row r="265" spans="1:13">
      <c r="A265" s="61">
        <v>264</v>
      </c>
      <c r="B265" t="s">
        <v>2909</v>
      </c>
      <c r="C265" t="s">
        <v>2268</v>
      </c>
      <c r="D265" t="str">
        <f t="shared" si="12"/>
        <v>fab</v>
      </c>
      <c r="E265" t="str">
        <f t="shared" si="13"/>
        <v>fab fa-mizuni</v>
      </c>
      <c r="F265" t="str">
        <f t="shared" si="14"/>
        <v>&lt;I class='fab fa-mizuni'&gt;&lt;/i&gt;</v>
      </c>
      <c r="I265" t="s">
        <v>2909</v>
      </c>
      <c r="J265" t="s">
        <v>2268</v>
      </c>
      <c r="L265" t="s">
        <v>2910</v>
      </c>
      <c r="M265" t="s">
        <v>2270</v>
      </c>
    </row>
    <row r="266" spans="1:13">
      <c r="A266" s="61">
        <v>265</v>
      </c>
      <c r="B266" t="s">
        <v>2911</v>
      </c>
      <c r="C266" t="s">
        <v>2268</v>
      </c>
      <c r="D266" t="str">
        <f t="shared" si="12"/>
        <v>fab</v>
      </c>
      <c r="E266" t="str">
        <f t="shared" si="13"/>
        <v>fab fa-modx</v>
      </c>
      <c r="F266" t="str">
        <f t="shared" si="14"/>
        <v>&lt;I class='fab fa-modx'&gt;&lt;/i&gt;</v>
      </c>
      <c r="I266" t="s">
        <v>2911</v>
      </c>
      <c r="J266" t="s">
        <v>2268</v>
      </c>
      <c r="L266" t="s">
        <v>2376</v>
      </c>
      <c r="M266" t="s">
        <v>2270</v>
      </c>
    </row>
    <row r="267" spans="1:13">
      <c r="A267" s="61">
        <v>266</v>
      </c>
      <c r="B267" t="s">
        <v>2912</v>
      </c>
      <c r="C267" t="s">
        <v>2268</v>
      </c>
      <c r="D267" t="str">
        <f t="shared" si="12"/>
        <v>fab</v>
      </c>
      <c r="E267" t="str">
        <f t="shared" si="13"/>
        <v>fab fa-monero</v>
      </c>
      <c r="F267" t="str">
        <f t="shared" si="14"/>
        <v>&lt;I class='fab fa-monero'&gt;&lt;/i&gt;</v>
      </c>
      <c r="I267" t="s">
        <v>2912</v>
      </c>
      <c r="J267" t="s">
        <v>2268</v>
      </c>
      <c r="L267" t="s">
        <v>2913</v>
      </c>
      <c r="M267" t="s">
        <v>2270</v>
      </c>
    </row>
    <row r="268" spans="1:13">
      <c r="A268" s="61">
        <v>267</v>
      </c>
      <c r="B268" t="s">
        <v>2914</v>
      </c>
      <c r="C268" t="s">
        <v>2268</v>
      </c>
      <c r="D268" t="str">
        <f t="shared" si="12"/>
        <v>fab</v>
      </c>
      <c r="E268" t="str">
        <f t="shared" si="13"/>
        <v>fab fa-napster</v>
      </c>
      <c r="F268" t="str">
        <f t="shared" si="14"/>
        <v>&lt;I class='fab fa-napster'&gt;&lt;/i&gt;</v>
      </c>
      <c r="I268" t="s">
        <v>2914</v>
      </c>
      <c r="J268" t="s">
        <v>2268</v>
      </c>
      <c r="L268" t="s">
        <v>2915</v>
      </c>
      <c r="M268" t="s">
        <v>2270</v>
      </c>
    </row>
    <row r="269" spans="1:13">
      <c r="A269" s="61">
        <v>268</v>
      </c>
      <c r="B269" t="s">
        <v>2916</v>
      </c>
      <c r="C269" t="s">
        <v>2268</v>
      </c>
      <c r="D269" t="str">
        <f t="shared" si="12"/>
        <v>fab</v>
      </c>
      <c r="E269" t="str">
        <f t="shared" si="13"/>
        <v>fab fa-neos</v>
      </c>
      <c r="F269" t="str">
        <f t="shared" si="14"/>
        <v>&lt;I class='fab fa-neos'&gt;&lt;/i&gt;</v>
      </c>
      <c r="I269" t="s">
        <v>2916</v>
      </c>
      <c r="J269" t="s">
        <v>2268</v>
      </c>
      <c r="L269" t="s">
        <v>2917</v>
      </c>
      <c r="M269" t="s">
        <v>2270</v>
      </c>
    </row>
    <row r="270" spans="1:13">
      <c r="A270" s="61">
        <v>269</v>
      </c>
      <c r="B270" t="s">
        <v>2918</v>
      </c>
      <c r="C270" t="s">
        <v>2268</v>
      </c>
      <c r="D270" t="str">
        <f t="shared" si="12"/>
        <v>fab</v>
      </c>
      <c r="E270" t="str">
        <f t="shared" si="13"/>
        <v>fab fa-nimblr</v>
      </c>
      <c r="F270" t="str">
        <f t="shared" si="14"/>
        <v>&lt;I class='fab fa-nimblr'&gt;&lt;/i&gt;</v>
      </c>
      <c r="I270" t="s">
        <v>2918</v>
      </c>
      <c r="J270" t="s">
        <v>2268</v>
      </c>
      <c r="L270" t="s">
        <v>2919</v>
      </c>
      <c r="M270" t="s">
        <v>2270</v>
      </c>
    </row>
    <row r="271" spans="1:13">
      <c r="A271" s="61">
        <v>270</v>
      </c>
      <c r="B271" t="s">
        <v>2920</v>
      </c>
      <c r="C271" t="s">
        <v>2268</v>
      </c>
      <c r="D271" t="str">
        <f t="shared" si="12"/>
        <v>fab</v>
      </c>
      <c r="E271" t="str">
        <f t="shared" si="13"/>
        <v>fab fa-node</v>
      </c>
      <c r="F271" t="str">
        <f t="shared" si="14"/>
        <v>&lt;I class='fab fa-node'&gt;&lt;/i&gt;</v>
      </c>
      <c r="I271" t="s">
        <v>2920</v>
      </c>
      <c r="J271" t="s">
        <v>2268</v>
      </c>
      <c r="L271" t="s">
        <v>2921</v>
      </c>
      <c r="M271" t="s">
        <v>2270</v>
      </c>
    </row>
    <row r="272" spans="1:13">
      <c r="A272" s="61">
        <v>271</v>
      </c>
      <c r="B272" t="s">
        <v>2922</v>
      </c>
      <c r="C272" t="s">
        <v>2268</v>
      </c>
      <c r="D272" t="str">
        <f t="shared" si="12"/>
        <v>fab</v>
      </c>
      <c r="E272" t="str">
        <f t="shared" si="13"/>
        <v>fab fa-node-js</v>
      </c>
      <c r="F272" t="str">
        <f t="shared" si="14"/>
        <v>&lt;I class='fab fa-node-js'&gt;&lt;/i&gt;</v>
      </c>
      <c r="I272" t="s">
        <v>2922</v>
      </c>
      <c r="J272" t="s">
        <v>2268</v>
      </c>
      <c r="L272" t="s">
        <v>2923</v>
      </c>
      <c r="M272" t="s">
        <v>2270</v>
      </c>
    </row>
    <row r="273" spans="1:13">
      <c r="A273" s="61">
        <v>272</v>
      </c>
      <c r="B273" t="s">
        <v>2924</v>
      </c>
      <c r="C273" t="s">
        <v>2268</v>
      </c>
      <c r="D273" t="str">
        <f t="shared" si="12"/>
        <v>fab</v>
      </c>
      <c r="E273" t="str">
        <f t="shared" si="13"/>
        <v>fab fa-npm</v>
      </c>
      <c r="F273" t="str">
        <f t="shared" si="14"/>
        <v>&lt;I class='fab fa-npm'&gt;&lt;/i&gt;</v>
      </c>
      <c r="I273" t="s">
        <v>2924</v>
      </c>
      <c r="J273" t="s">
        <v>2268</v>
      </c>
      <c r="L273" t="s">
        <v>2925</v>
      </c>
      <c r="M273" t="s">
        <v>2270</v>
      </c>
    </row>
    <row r="274" spans="1:13">
      <c r="A274" s="61">
        <v>273</v>
      </c>
      <c r="B274" t="s">
        <v>2926</v>
      </c>
      <c r="C274" t="s">
        <v>2268</v>
      </c>
      <c r="D274" t="str">
        <f t="shared" si="12"/>
        <v>fab</v>
      </c>
      <c r="E274" t="str">
        <f t="shared" si="13"/>
        <v>fab fa-ns8</v>
      </c>
      <c r="F274" t="str">
        <f t="shared" si="14"/>
        <v>&lt;I class='fab fa-ns8'&gt;&lt;/i&gt;</v>
      </c>
      <c r="I274" t="s">
        <v>2926</v>
      </c>
      <c r="J274" t="s">
        <v>2268</v>
      </c>
      <c r="L274" t="s">
        <v>2927</v>
      </c>
      <c r="M274" t="s">
        <v>2270</v>
      </c>
    </row>
    <row r="275" spans="1:13">
      <c r="A275" s="61">
        <v>274</v>
      </c>
      <c r="B275" t="s">
        <v>2928</v>
      </c>
      <c r="C275" t="s">
        <v>2268</v>
      </c>
      <c r="D275" t="str">
        <f t="shared" si="12"/>
        <v>fab</v>
      </c>
      <c r="E275" t="str">
        <f t="shared" si="13"/>
        <v>fab fa-nutritionix</v>
      </c>
      <c r="F275" t="str">
        <f t="shared" si="14"/>
        <v>&lt;I class='fab fa-nutritionix'&gt;&lt;/i&gt;</v>
      </c>
      <c r="I275" t="s">
        <v>2928</v>
      </c>
      <c r="J275" t="s">
        <v>2268</v>
      </c>
      <c r="L275" t="s">
        <v>2379</v>
      </c>
      <c r="M275" t="s">
        <v>2270</v>
      </c>
    </row>
    <row r="276" spans="1:13">
      <c r="A276" s="61">
        <v>275</v>
      </c>
      <c r="B276" t="s">
        <v>2929</v>
      </c>
      <c r="C276" t="s">
        <v>2268</v>
      </c>
      <c r="D276" t="str">
        <f t="shared" si="12"/>
        <v>fab</v>
      </c>
      <c r="E276" t="str">
        <f t="shared" si="13"/>
        <v>fab fa-octopus-deploy</v>
      </c>
      <c r="F276" t="str">
        <f t="shared" si="14"/>
        <v>&lt;I class='fab fa-octopus-deploy'&gt;&lt;/i&gt;</v>
      </c>
      <c r="I276" t="s">
        <v>2929</v>
      </c>
      <c r="J276" t="s">
        <v>2268</v>
      </c>
      <c r="L276" t="s">
        <v>2930</v>
      </c>
      <c r="M276" t="s">
        <v>2270</v>
      </c>
    </row>
    <row r="277" spans="1:13">
      <c r="A277" s="61">
        <v>276</v>
      </c>
      <c r="B277" t="s">
        <v>2931</v>
      </c>
      <c r="C277" t="s">
        <v>2268</v>
      </c>
      <c r="D277" t="str">
        <f t="shared" si="12"/>
        <v>fab</v>
      </c>
      <c r="E277" t="str">
        <f t="shared" si="13"/>
        <v>fab fa-odnoklassniki</v>
      </c>
      <c r="F277" t="str">
        <f t="shared" si="14"/>
        <v>&lt;I class='fab fa-odnoklassniki'&gt;&lt;/i&gt;</v>
      </c>
      <c r="I277" t="s">
        <v>2931</v>
      </c>
      <c r="J277" t="s">
        <v>2268</v>
      </c>
      <c r="L277" t="s">
        <v>2932</v>
      </c>
      <c r="M277" t="s">
        <v>2270</v>
      </c>
    </row>
    <row r="278" spans="1:13">
      <c r="A278" s="61">
        <v>277</v>
      </c>
      <c r="B278" t="s">
        <v>2933</v>
      </c>
      <c r="C278" t="s">
        <v>2268</v>
      </c>
      <c r="D278" t="str">
        <f t="shared" si="12"/>
        <v>fab</v>
      </c>
      <c r="E278" t="str">
        <f t="shared" si="13"/>
        <v>fab fa-odnoklassniki-square</v>
      </c>
      <c r="F278" t="str">
        <f t="shared" si="14"/>
        <v>&lt;I class='fab fa-odnoklassniki-square'&gt;&lt;/i&gt;</v>
      </c>
      <c r="I278" t="s">
        <v>2933</v>
      </c>
      <c r="J278" t="s">
        <v>2268</v>
      </c>
      <c r="L278" t="s">
        <v>2934</v>
      </c>
      <c r="M278" t="s">
        <v>2270</v>
      </c>
    </row>
    <row r="279" spans="1:13">
      <c r="A279" s="61">
        <v>278</v>
      </c>
      <c r="B279" t="s">
        <v>2935</v>
      </c>
      <c r="C279" t="s">
        <v>2268</v>
      </c>
      <c r="D279" t="str">
        <f t="shared" si="12"/>
        <v>fab</v>
      </c>
      <c r="E279" t="str">
        <f t="shared" si="13"/>
        <v>fab fa-old-republic</v>
      </c>
      <c r="F279" t="str">
        <f t="shared" si="14"/>
        <v>&lt;I class='fab fa-old-republic'&gt;&lt;/i&gt;</v>
      </c>
      <c r="I279" t="s">
        <v>2935</v>
      </c>
      <c r="J279" t="s">
        <v>2268</v>
      </c>
      <c r="L279" t="s">
        <v>2936</v>
      </c>
      <c r="M279" t="s">
        <v>2270</v>
      </c>
    </row>
    <row r="280" spans="1:13">
      <c r="A280" s="61">
        <v>279</v>
      </c>
      <c r="B280" t="s">
        <v>2937</v>
      </c>
      <c r="C280" t="s">
        <v>2268</v>
      </c>
      <c r="D280" t="str">
        <f t="shared" si="12"/>
        <v>fab</v>
      </c>
      <c r="E280" t="str">
        <f t="shared" si="13"/>
        <v>fab fa-opencart</v>
      </c>
      <c r="F280" t="str">
        <f t="shared" si="14"/>
        <v>&lt;I class='fab fa-opencart'&gt;&lt;/i&gt;</v>
      </c>
      <c r="I280" t="s">
        <v>2937</v>
      </c>
      <c r="J280" t="s">
        <v>2268</v>
      </c>
      <c r="L280" t="s">
        <v>2938</v>
      </c>
      <c r="M280" t="s">
        <v>2270</v>
      </c>
    </row>
    <row r="281" spans="1:13">
      <c r="A281" s="61">
        <v>280</v>
      </c>
      <c r="B281" t="s">
        <v>2939</v>
      </c>
      <c r="C281" t="s">
        <v>2268</v>
      </c>
      <c r="D281" t="str">
        <f t="shared" si="12"/>
        <v>fab</v>
      </c>
      <c r="E281" t="str">
        <f t="shared" si="13"/>
        <v>fab fa-openid</v>
      </c>
      <c r="F281" t="str">
        <f t="shared" si="14"/>
        <v>&lt;I class='fab fa-openid'&gt;&lt;/i&gt;</v>
      </c>
      <c r="I281" t="s">
        <v>2939</v>
      </c>
      <c r="J281" t="s">
        <v>2268</v>
      </c>
      <c r="L281" t="s">
        <v>2940</v>
      </c>
      <c r="M281" t="s">
        <v>2270</v>
      </c>
    </row>
    <row r="282" spans="1:13">
      <c r="A282" s="61">
        <v>281</v>
      </c>
      <c r="B282" t="s">
        <v>2941</v>
      </c>
      <c r="C282" t="s">
        <v>2268</v>
      </c>
      <c r="D282" t="str">
        <f t="shared" si="12"/>
        <v>fab</v>
      </c>
      <c r="E282" t="str">
        <f t="shared" si="13"/>
        <v>fab fa-opera</v>
      </c>
      <c r="F282" t="str">
        <f t="shared" si="14"/>
        <v>&lt;I class='fab fa-opera'&gt;&lt;/i&gt;</v>
      </c>
      <c r="I282" t="s">
        <v>2941</v>
      </c>
      <c r="J282" t="s">
        <v>2268</v>
      </c>
      <c r="L282" t="s">
        <v>2942</v>
      </c>
      <c r="M282" t="s">
        <v>2270</v>
      </c>
    </row>
    <row r="283" spans="1:13">
      <c r="A283" s="61">
        <v>282</v>
      </c>
      <c r="B283" t="s">
        <v>2943</v>
      </c>
      <c r="C283" t="s">
        <v>2268</v>
      </c>
      <c r="D283" t="str">
        <f t="shared" si="12"/>
        <v>fab</v>
      </c>
      <c r="E283" t="str">
        <f t="shared" si="13"/>
        <v>fab fa-optin-monster</v>
      </c>
      <c r="F283" t="str">
        <f t="shared" si="14"/>
        <v>&lt;I class='fab fa-optin-monster'&gt;&lt;/i&gt;</v>
      </c>
      <c r="I283" t="s">
        <v>2943</v>
      </c>
      <c r="J283" t="s">
        <v>2268</v>
      </c>
      <c r="L283" t="s">
        <v>2944</v>
      </c>
      <c r="M283" t="s">
        <v>2270</v>
      </c>
    </row>
    <row r="284" spans="1:13">
      <c r="A284" s="61">
        <v>283</v>
      </c>
      <c r="B284" t="s">
        <v>2945</v>
      </c>
      <c r="C284" t="s">
        <v>2268</v>
      </c>
      <c r="D284" t="str">
        <f t="shared" si="12"/>
        <v>fab</v>
      </c>
      <c r="E284" t="str">
        <f t="shared" si="13"/>
        <v>fab fa-orcid</v>
      </c>
      <c r="F284" t="str">
        <f t="shared" si="14"/>
        <v>&lt;I class='fab fa-orcid'&gt;&lt;/i&gt;</v>
      </c>
      <c r="I284" t="s">
        <v>2945</v>
      </c>
      <c r="J284" t="s">
        <v>2268</v>
      </c>
      <c r="L284" t="s">
        <v>2946</v>
      </c>
      <c r="M284" t="s">
        <v>2270</v>
      </c>
    </row>
    <row r="285" spans="1:13">
      <c r="A285" s="61">
        <v>284</v>
      </c>
      <c r="B285" t="s">
        <v>2947</v>
      </c>
      <c r="C285" t="s">
        <v>2268</v>
      </c>
      <c r="D285" t="str">
        <f t="shared" si="12"/>
        <v>fab</v>
      </c>
      <c r="E285" t="str">
        <f t="shared" si="13"/>
        <v>fab fa-osi</v>
      </c>
      <c r="F285" t="str">
        <f t="shared" si="14"/>
        <v>&lt;I class='fab fa-osi'&gt;&lt;/i&gt;</v>
      </c>
      <c r="I285" t="s">
        <v>2947</v>
      </c>
      <c r="J285" t="s">
        <v>2268</v>
      </c>
      <c r="L285" t="s">
        <v>2948</v>
      </c>
      <c r="M285" t="s">
        <v>2270</v>
      </c>
    </row>
    <row r="286" spans="1:13">
      <c r="A286" s="61">
        <v>285</v>
      </c>
      <c r="B286" t="s">
        <v>2949</v>
      </c>
      <c r="C286" t="s">
        <v>2268</v>
      </c>
      <c r="D286" t="str">
        <f t="shared" si="12"/>
        <v>fab</v>
      </c>
      <c r="E286" t="str">
        <f t="shared" si="13"/>
        <v>fab fa-page4</v>
      </c>
      <c r="F286" t="str">
        <f t="shared" si="14"/>
        <v>&lt;I class='fab fa-page4'&gt;&lt;/i&gt;</v>
      </c>
      <c r="I286" t="s">
        <v>2949</v>
      </c>
      <c r="J286" t="s">
        <v>2268</v>
      </c>
      <c r="L286" t="s">
        <v>2950</v>
      </c>
      <c r="M286" t="s">
        <v>2270</v>
      </c>
    </row>
    <row r="287" spans="1:13">
      <c r="A287" s="61">
        <v>286</v>
      </c>
      <c r="B287" t="s">
        <v>2951</v>
      </c>
      <c r="C287" t="s">
        <v>2268</v>
      </c>
      <c r="D287" t="str">
        <f t="shared" si="12"/>
        <v>fab</v>
      </c>
      <c r="E287" t="str">
        <f t="shared" si="13"/>
        <v>fab fa-pagelines</v>
      </c>
      <c r="F287" t="str">
        <f t="shared" si="14"/>
        <v>&lt;I class='fab fa-pagelines'&gt;&lt;/i&gt;</v>
      </c>
      <c r="I287" t="s">
        <v>2951</v>
      </c>
      <c r="J287" t="s">
        <v>2268</v>
      </c>
      <c r="L287" t="s">
        <v>2952</v>
      </c>
      <c r="M287" t="s">
        <v>2270</v>
      </c>
    </row>
    <row r="288" spans="1:13">
      <c r="A288" s="61">
        <v>287</v>
      </c>
      <c r="B288" t="s">
        <v>2953</v>
      </c>
      <c r="C288" t="s">
        <v>2268</v>
      </c>
      <c r="D288" t="str">
        <f t="shared" si="12"/>
        <v>fab</v>
      </c>
      <c r="E288" t="str">
        <f t="shared" si="13"/>
        <v>fab fa-palfed</v>
      </c>
      <c r="F288" t="str">
        <f t="shared" si="14"/>
        <v>&lt;I class='fab fa-palfed'&gt;&lt;/i&gt;</v>
      </c>
      <c r="I288" t="s">
        <v>2953</v>
      </c>
      <c r="J288" t="s">
        <v>2268</v>
      </c>
      <c r="L288" t="s">
        <v>2382</v>
      </c>
      <c r="M288" t="s">
        <v>2270</v>
      </c>
    </row>
    <row r="289" spans="1:13">
      <c r="A289" s="61">
        <v>288</v>
      </c>
      <c r="B289" t="s">
        <v>2954</v>
      </c>
      <c r="C289" t="s">
        <v>2268</v>
      </c>
      <c r="D289" t="str">
        <f t="shared" si="12"/>
        <v>fab</v>
      </c>
      <c r="E289" t="str">
        <f t="shared" si="13"/>
        <v>fab fa-patreon</v>
      </c>
      <c r="F289" t="str">
        <f t="shared" si="14"/>
        <v>&lt;I class='fab fa-patreon'&gt;&lt;/i&gt;</v>
      </c>
      <c r="I289" t="s">
        <v>2954</v>
      </c>
      <c r="J289" t="s">
        <v>2268</v>
      </c>
      <c r="L289" t="s">
        <v>2955</v>
      </c>
      <c r="M289" t="s">
        <v>2270</v>
      </c>
    </row>
    <row r="290" spans="1:13">
      <c r="A290" s="61">
        <v>289</v>
      </c>
      <c r="B290" t="s">
        <v>2956</v>
      </c>
      <c r="C290" t="s">
        <v>2268</v>
      </c>
      <c r="D290" t="str">
        <f t="shared" si="12"/>
        <v>fab</v>
      </c>
      <c r="E290" t="str">
        <f t="shared" si="13"/>
        <v>fab fa-paypal</v>
      </c>
      <c r="F290" t="str">
        <f t="shared" si="14"/>
        <v>&lt;I class='fab fa-paypal'&gt;&lt;/i&gt;</v>
      </c>
      <c r="I290" t="s">
        <v>2956</v>
      </c>
      <c r="J290" t="s">
        <v>2268</v>
      </c>
      <c r="L290" t="s">
        <v>2957</v>
      </c>
      <c r="M290" t="s">
        <v>2270</v>
      </c>
    </row>
    <row r="291" spans="1:13">
      <c r="A291" s="61">
        <v>290</v>
      </c>
      <c r="B291" t="s">
        <v>2958</v>
      </c>
      <c r="C291" t="s">
        <v>2268</v>
      </c>
      <c r="D291" t="str">
        <f t="shared" si="12"/>
        <v>fab</v>
      </c>
      <c r="E291" t="str">
        <f t="shared" si="13"/>
        <v>fab fa-penny-arcade</v>
      </c>
      <c r="F291" t="str">
        <f t="shared" si="14"/>
        <v>&lt;I class='fab fa-penny-arcade'&gt;&lt;/i&gt;</v>
      </c>
      <c r="I291" t="s">
        <v>2958</v>
      </c>
      <c r="J291" t="s">
        <v>2268</v>
      </c>
      <c r="L291" t="s">
        <v>2959</v>
      </c>
      <c r="M291" t="s">
        <v>2270</v>
      </c>
    </row>
    <row r="292" spans="1:13">
      <c r="A292" s="61">
        <v>291</v>
      </c>
      <c r="B292" t="s">
        <v>2960</v>
      </c>
      <c r="C292" t="s">
        <v>2268</v>
      </c>
      <c r="D292" t="str">
        <f t="shared" si="12"/>
        <v>fab</v>
      </c>
      <c r="E292" t="str">
        <f t="shared" si="13"/>
        <v>fab fa-perbyte</v>
      </c>
      <c r="F292" t="str">
        <f t="shared" si="14"/>
        <v>&lt;I class='fab fa-perbyte'&gt;&lt;/i&gt;</v>
      </c>
      <c r="I292" t="s">
        <v>2960</v>
      </c>
      <c r="J292" t="s">
        <v>2268</v>
      </c>
      <c r="L292" t="s">
        <v>2961</v>
      </c>
      <c r="M292" t="s">
        <v>2270</v>
      </c>
    </row>
    <row r="293" spans="1:13">
      <c r="A293" s="61">
        <v>292</v>
      </c>
      <c r="B293" t="s">
        <v>2962</v>
      </c>
      <c r="C293" t="s">
        <v>2268</v>
      </c>
      <c r="D293" t="str">
        <f t="shared" si="12"/>
        <v>fab</v>
      </c>
      <c r="E293" t="str">
        <f t="shared" si="13"/>
        <v>fab fa-periscope</v>
      </c>
      <c r="F293" t="str">
        <f t="shared" si="14"/>
        <v>&lt;I class='fab fa-periscope'&gt;&lt;/i&gt;</v>
      </c>
      <c r="I293" t="s">
        <v>2962</v>
      </c>
      <c r="J293" t="s">
        <v>2268</v>
      </c>
      <c r="L293" t="s">
        <v>2385</v>
      </c>
      <c r="M293" t="s">
        <v>2270</v>
      </c>
    </row>
    <row r="294" spans="1:13">
      <c r="A294" s="61">
        <v>293</v>
      </c>
      <c r="B294" t="s">
        <v>2963</v>
      </c>
      <c r="C294" t="s">
        <v>2268</v>
      </c>
      <c r="D294" t="str">
        <f t="shared" si="12"/>
        <v>fab</v>
      </c>
      <c r="E294" t="str">
        <f t="shared" si="13"/>
        <v>fab fa-phabricator</v>
      </c>
      <c r="F294" t="str">
        <f t="shared" si="14"/>
        <v>&lt;I class='fab fa-phabricator'&gt;&lt;/i&gt;</v>
      </c>
      <c r="I294" t="s">
        <v>2963</v>
      </c>
      <c r="J294" t="s">
        <v>2268</v>
      </c>
      <c r="L294" t="s">
        <v>2388</v>
      </c>
      <c r="M294" t="s">
        <v>2270</v>
      </c>
    </row>
    <row r="295" spans="1:13">
      <c r="A295" s="61">
        <v>294</v>
      </c>
      <c r="B295" t="s">
        <v>2964</v>
      </c>
      <c r="C295" t="s">
        <v>2268</v>
      </c>
      <c r="D295" t="str">
        <f t="shared" si="12"/>
        <v>fab</v>
      </c>
      <c r="E295" t="str">
        <f t="shared" si="13"/>
        <v>fab fa-phoenix-framework</v>
      </c>
      <c r="F295" t="str">
        <f t="shared" si="14"/>
        <v>&lt;I class='fab fa-phoenix-framework'&gt;&lt;/i&gt;</v>
      </c>
      <c r="I295" t="s">
        <v>2964</v>
      </c>
      <c r="J295" t="s">
        <v>2268</v>
      </c>
      <c r="L295" t="s">
        <v>2965</v>
      </c>
      <c r="M295" t="s">
        <v>2270</v>
      </c>
    </row>
    <row r="296" spans="1:13">
      <c r="A296" s="61">
        <v>295</v>
      </c>
      <c r="B296" t="s">
        <v>2966</v>
      </c>
      <c r="C296" t="s">
        <v>2268</v>
      </c>
      <c r="D296" t="str">
        <f t="shared" si="12"/>
        <v>fab</v>
      </c>
      <c r="E296" t="str">
        <f t="shared" si="13"/>
        <v>fab fa-phoenix-squadron</v>
      </c>
      <c r="F296" t="str">
        <f t="shared" si="14"/>
        <v>&lt;I class='fab fa-phoenix-squadron'&gt;&lt;/i&gt;</v>
      </c>
      <c r="I296" t="s">
        <v>2966</v>
      </c>
      <c r="J296" t="s">
        <v>2268</v>
      </c>
      <c r="L296" t="s">
        <v>2967</v>
      </c>
      <c r="M296" t="s">
        <v>2270</v>
      </c>
    </row>
    <row r="297" spans="1:13">
      <c r="A297" s="61">
        <v>296</v>
      </c>
      <c r="B297" t="s">
        <v>2968</v>
      </c>
      <c r="C297" t="s">
        <v>2268</v>
      </c>
      <c r="D297" t="str">
        <f t="shared" si="12"/>
        <v>fab</v>
      </c>
      <c r="E297" t="str">
        <f t="shared" si="13"/>
        <v>fab fa-php</v>
      </c>
      <c r="F297" t="str">
        <f t="shared" si="14"/>
        <v>&lt;I class='fab fa-php'&gt;&lt;/i&gt;</v>
      </c>
      <c r="I297" t="s">
        <v>2968</v>
      </c>
      <c r="J297" t="s">
        <v>2268</v>
      </c>
      <c r="L297" t="s">
        <v>2969</v>
      </c>
      <c r="M297" t="s">
        <v>2270</v>
      </c>
    </row>
    <row r="298" spans="1:13">
      <c r="A298" s="61">
        <v>297</v>
      </c>
      <c r="B298" t="s">
        <v>2970</v>
      </c>
      <c r="C298" t="s">
        <v>2268</v>
      </c>
      <c r="D298" t="str">
        <f t="shared" si="12"/>
        <v>fab</v>
      </c>
      <c r="E298" t="str">
        <f t="shared" si="13"/>
        <v>fab fa-pied-piper</v>
      </c>
      <c r="F298" t="str">
        <f t="shared" si="14"/>
        <v>&lt;I class='fab fa-pied-piper'&gt;&lt;/i&gt;</v>
      </c>
      <c r="I298" t="s">
        <v>2970</v>
      </c>
      <c r="J298" t="s">
        <v>2268</v>
      </c>
      <c r="L298" t="s">
        <v>2971</v>
      </c>
      <c r="M298" t="s">
        <v>2270</v>
      </c>
    </row>
    <row r="299" spans="1:13">
      <c r="A299" s="61">
        <v>298</v>
      </c>
      <c r="B299" t="s">
        <v>2972</v>
      </c>
      <c r="C299" t="s">
        <v>2268</v>
      </c>
      <c r="D299" t="str">
        <f t="shared" si="12"/>
        <v>fab</v>
      </c>
      <c r="E299" t="str">
        <f t="shared" si="13"/>
        <v>fab fa-pied-piper-alt</v>
      </c>
      <c r="F299" t="str">
        <f t="shared" si="14"/>
        <v>&lt;I class='fab fa-pied-piper-alt'&gt;&lt;/i&gt;</v>
      </c>
      <c r="I299" t="s">
        <v>2972</v>
      </c>
      <c r="J299" t="s">
        <v>2268</v>
      </c>
      <c r="L299" t="s">
        <v>2973</v>
      </c>
      <c r="M299" t="s">
        <v>2270</v>
      </c>
    </row>
    <row r="300" spans="1:13">
      <c r="A300" s="61">
        <v>299</v>
      </c>
      <c r="B300" t="s">
        <v>2974</v>
      </c>
      <c r="C300" t="s">
        <v>2268</v>
      </c>
      <c r="D300" t="str">
        <f t="shared" si="12"/>
        <v>fab</v>
      </c>
      <c r="E300" t="str">
        <f t="shared" si="13"/>
        <v>fab fa-pied-piper-hat</v>
      </c>
      <c r="F300" t="str">
        <f t="shared" si="14"/>
        <v>&lt;I class='fab fa-pied-piper-hat'&gt;&lt;/i&gt;</v>
      </c>
      <c r="I300" t="s">
        <v>2974</v>
      </c>
      <c r="J300" t="s">
        <v>2268</v>
      </c>
      <c r="L300" t="s">
        <v>2975</v>
      </c>
      <c r="M300" t="s">
        <v>2270</v>
      </c>
    </row>
    <row r="301" spans="1:13">
      <c r="A301" s="61">
        <v>300</v>
      </c>
      <c r="B301" t="s">
        <v>2976</v>
      </c>
      <c r="C301" t="s">
        <v>2268</v>
      </c>
      <c r="D301" t="str">
        <f t="shared" si="12"/>
        <v>fab</v>
      </c>
      <c r="E301" t="str">
        <f t="shared" si="13"/>
        <v>fab fa-pied-piper-pp</v>
      </c>
      <c r="F301" t="str">
        <f t="shared" si="14"/>
        <v>&lt;I class='fab fa-pied-piper-pp'&gt;&lt;/i&gt;</v>
      </c>
      <c r="I301" t="s">
        <v>2976</v>
      </c>
      <c r="J301" t="s">
        <v>2268</v>
      </c>
      <c r="L301" t="s">
        <v>2977</v>
      </c>
      <c r="M301" t="s">
        <v>2270</v>
      </c>
    </row>
    <row r="302" spans="1:13">
      <c r="A302" s="61">
        <v>301</v>
      </c>
      <c r="B302" t="s">
        <v>2978</v>
      </c>
      <c r="C302" t="s">
        <v>2268</v>
      </c>
      <c r="D302" t="str">
        <f t="shared" si="12"/>
        <v>fab</v>
      </c>
      <c r="E302" t="str">
        <f t="shared" si="13"/>
        <v>fab fa-pied-piper-square</v>
      </c>
      <c r="F302" t="str">
        <f t="shared" si="14"/>
        <v>&lt;I class='fab fa-pied-piper-square'&gt;&lt;/i&gt;</v>
      </c>
      <c r="I302" t="s">
        <v>2978</v>
      </c>
      <c r="J302" t="s">
        <v>2268</v>
      </c>
      <c r="L302" t="s">
        <v>2979</v>
      </c>
      <c r="M302" t="s">
        <v>2270</v>
      </c>
    </row>
    <row r="303" spans="1:13">
      <c r="A303" s="61">
        <v>302</v>
      </c>
      <c r="B303" t="s">
        <v>2980</v>
      </c>
      <c r="C303" t="s">
        <v>2268</v>
      </c>
      <c r="D303" t="str">
        <f t="shared" si="12"/>
        <v>fab</v>
      </c>
      <c r="E303" t="str">
        <f t="shared" si="13"/>
        <v>fab fa-pinterest</v>
      </c>
      <c r="F303" t="str">
        <f t="shared" si="14"/>
        <v>&lt;I class='fab fa-pinterest'&gt;&lt;/i&gt;</v>
      </c>
      <c r="I303" t="s">
        <v>2980</v>
      </c>
      <c r="J303" t="s">
        <v>2268</v>
      </c>
      <c r="L303" t="s">
        <v>2981</v>
      </c>
      <c r="M303" t="s">
        <v>2270</v>
      </c>
    </row>
    <row r="304" spans="1:13">
      <c r="A304" s="61">
        <v>303</v>
      </c>
      <c r="B304" t="s">
        <v>2982</v>
      </c>
      <c r="C304" t="s">
        <v>2268</v>
      </c>
      <c r="D304" t="str">
        <f t="shared" si="12"/>
        <v>fab</v>
      </c>
      <c r="E304" t="str">
        <f t="shared" si="13"/>
        <v>fab fa-pinterest-p</v>
      </c>
      <c r="F304" t="str">
        <f t="shared" si="14"/>
        <v>&lt;I class='fab fa-pinterest-p'&gt;&lt;/i&gt;</v>
      </c>
      <c r="I304" t="s">
        <v>2982</v>
      </c>
      <c r="J304" t="s">
        <v>2268</v>
      </c>
      <c r="L304" t="s">
        <v>2983</v>
      </c>
      <c r="M304" t="s">
        <v>2270</v>
      </c>
    </row>
    <row r="305" spans="1:13">
      <c r="A305" s="61">
        <v>304</v>
      </c>
      <c r="B305" t="s">
        <v>2984</v>
      </c>
      <c r="C305" t="s">
        <v>2268</v>
      </c>
      <c r="D305" t="str">
        <f t="shared" si="12"/>
        <v>fab</v>
      </c>
      <c r="E305" t="str">
        <f t="shared" si="13"/>
        <v>fab fa-pinterest-square</v>
      </c>
      <c r="F305" t="str">
        <f t="shared" si="14"/>
        <v>&lt;I class='fab fa-pinterest-square'&gt;&lt;/i&gt;</v>
      </c>
      <c r="I305" t="s">
        <v>2984</v>
      </c>
      <c r="J305" t="s">
        <v>2268</v>
      </c>
      <c r="L305" t="s">
        <v>2985</v>
      </c>
      <c r="M305" t="s">
        <v>2270</v>
      </c>
    </row>
    <row r="306" spans="1:13">
      <c r="A306" s="61">
        <v>305</v>
      </c>
      <c r="B306" t="s">
        <v>2986</v>
      </c>
      <c r="C306" t="s">
        <v>2268</v>
      </c>
      <c r="D306" t="str">
        <f t="shared" si="12"/>
        <v>fab</v>
      </c>
      <c r="E306" t="str">
        <f t="shared" si="13"/>
        <v>fab fa-playstation</v>
      </c>
      <c r="F306" t="str">
        <f t="shared" si="14"/>
        <v>&lt;I class='fab fa-playstation'&gt;&lt;/i&gt;</v>
      </c>
      <c r="I306" t="s">
        <v>2986</v>
      </c>
      <c r="J306" t="s">
        <v>2268</v>
      </c>
      <c r="L306" t="s">
        <v>2987</v>
      </c>
      <c r="M306" t="s">
        <v>2270</v>
      </c>
    </row>
    <row r="307" spans="1:13">
      <c r="A307" s="61">
        <v>306</v>
      </c>
      <c r="B307" t="s">
        <v>2988</v>
      </c>
      <c r="C307" t="s">
        <v>2268</v>
      </c>
      <c r="D307" t="str">
        <f t="shared" si="12"/>
        <v>fab</v>
      </c>
      <c r="E307" t="str">
        <f t="shared" si="13"/>
        <v>fab fa-product-hunt</v>
      </c>
      <c r="F307" t="str">
        <f t="shared" si="14"/>
        <v>&lt;I class='fab fa-product-hunt'&gt;&lt;/i&gt;</v>
      </c>
      <c r="I307" t="s">
        <v>2988</v>
      </c>
      <c r="J307" t="s">
        <v>2268</v>
      </c>
      <c r="L307" t="s">
        <v>2989</v>
      </c>
      <c r="M307" t="s">
        <v>2270</v>
      </c>
    </row>
    <row r="308" spans="1:13">
      <c r="A308" s="61">
        <v>307</v>
      </c>
      <c r="B308" t="s">
        <v>2990</v>
      </c>
      <c r="C308" t="s">
        <v>2268</v>
      </c>
      <c r="D308" t="str">
        <f t="shared" si="12"/>
        <v>fab</v>
      </c>
      <c r="E308" t="str">
        <f t="shared" si="13"/>
        <v>fab fa-pushed</v>
      </c>
      <c r="F308" t="str">
        <f t="shared" si="14"/>
        <v>&lt;I class='fab fa-pushed'&gt;&lt;/i&gt;</v>
      </c>
      <c r="I308" t="s">
        <v>2990</v>
      </c>
      <c r="J308" t="s">
        <v>2268</v>
      </c>
      <c r="L308" t="s">
        <v>2991</v>
      </c>
      <c r="M308" t="s">
        <v>2270</v>
      </c>
    </row>
    <row r="309" spans="1:13">
      <c r="A309" s="61">
        <v>308</v>
      </c>
      <c r="B309" t="s">
        <v>2992</v>
      </c>
      <c r="C309" t="s">
        <v>2268</v>
      </c>
      <c r="D309" t="str">
        <f t="shared" si="12"/>
        <v>fab</v>
      </c>
      <c r="E309" t="str">
        <f t="shared" si="13"/>
        <v>fab fa-python</v>
      </c>
      <c r="F309" t="str">
        <f t="shared" si="14"/>
        <v>&lt;I class='fab fa-python'&gt;&lt;/i&gt;</v>
      </c>
      <c r="I309" t="s">
        <v>2992</v>
      </c>
      <c r="J309" t="s">
        <v>2268</v>
      </c>
      <c r="L309" t="s">
        <v>2993</v>
      </c>
      <c r="M309" t="s">
        <v>2270</v>
      </c>
    </row>
    <row r="310" spans="1:13">
      <c r="A310" s="61">
        <v>309</v>
      </c>
      <c r="B310" t="s">
        <v>2994</v>
      </c>
      <c r="C310" t="s">
        <v>2268</v>
      </c>
      <c r="D310" t="str">
        <f t="shared" si="12"/>
        <v>fab</v>
      </c>
      <c r="E310" t="str">
        <f t="shared" si="13"/>
        <v>fab fa-qq</v>
      </c>
      <c r="F310" t="str">
        <f t="shared" si="14"/>
        <v>&lt;I class='fab fa-qq'&gt;&lt;/i&gt;</v>
      </c>
      <c r="I310" t="s">
        <v>2994</v>
      </c>
      <c r="J310" t="s">
        <v>2268</v>
      </c>
      <c r="L310" t="s">
        <v>2391</v>
      </c>
      <c r="M310" t="s">
        <v>2270</v>
      </c>
    </row>
    <row r="311" spans="1:13">
      <c r="A311" s="61">
        <v>310</v>
      </c>
      <c r="B311" t="s">
        <v>2995</v>
      </c>
      <c r="C311" t="s">
        <v>2268</v>
      </c>
      <c r="D311" t="str">
        <f t="shared" si="12"/>
        <v>fab</v>
      </c>
      <c r="E311" t="str">
        <f t="shared" si="13"/>
        <v>fab fa-quinscape</v>
      </c>
      <c r="F311" t="str">
        <f t="shared" si="14"/>
        <v>&lt;I class='fab fa-quinscape'&gt;&lt;/i&gt;</v>
      </c>
      <c r="I311" t="s">
        <v>2995</v>
      </c>
      <c r="J311" t="s">
        <v>2268</v>
      </c>
      <c r="L311" t="s">
        <v>2996</v>
      </c>
      <c r="M311" t="s">
        <v>2270</v>
      </c>
    </row>
    <row r="312" spans="1:13">
      <c r="A312" s="61">
        <v>311</v>
      </c>
      <c r="B312" t="s">
        <v>2997</v>
      </c>
      <c r="C312" t="s">
        <v>2268</v>
      </c>
      <c r="D312" t="str">
        <f t="shared" si="12"/>
        <v>fab</v>
      </c>
      <c r="E312" t="str">
        <f t="shared" si="13"/>
        <v>fab fa-quora</v>
      </c>
      <c r="F312" t="str">
        <f t="shared" si="14"/>
        <v>&lt;I class='fab fa-quora'&gt;&lt;/i&gt;</v>
      </c>
      <c r="I312" t="s">
        <v>2997</v>
      </c>
      <c r="J312" t="s">
        <v>2268</v>
      </c>
      <c r="L312" t="s">
        <v>2393</v>
      </c>
      <c r="M312" t="s">
        <v>2270</v>
      </c>
    </row>
    <row r="313" spans="1:13">
      <c r="A313" s="61">
        <v>312</v>
      </c>
      <c r="B313" t="s">
        <v>2998</v>
      </c>
      <c r="C313" t="s">
        <v>2268</v>
      </c>
      <c r="D313" t="str">
        <f t="shared" si="12"/>
        <v>fab</v>
      </c>
      <c r="E313" t="str">
        <f t="shared" si="13"/>
        <v>fab fa-r-project</v>
      </c>
      <c r="F313" t="str">
        <f t="shared" si="14"/>
        <v>&lt;I class='fab fa-r-project'&gt;&lt;/i&gt;</v>
      </c>
      <c r="I313" t="s">
        <v>2998</v>
      </c>
      <c r="J313" t="s">
        <v>2268</v>
      </c>
      <c r="L313" t="s">
        <v>2999</v>
      </c>
      <c r="M313" t="s">
        <v>2270</v>
      </c>
    </row>
    <row r="314" spans="1:13">
      <c r="A314" s="61">
        <v>313</v>
      </c>
      <c r="B314" t="s">
        <v>3000</v>
      </c>
      <c r="C314" t="s">
        <v>2268</v>
      </c>
      <c r="D314" t="str">
        <f t="shared" si="12"/>
        <v>fab</v>
      </c>
      <c r="E314" t="str">
        <f t="shared" si="13"/>
        <v>fab fa-raspberry-pi</v>
      </c>
      <c r="F314" t="str">
        <f t="shared" si="14"/>
        <v>&lt;I class='fab fa-raspberry-pi'&gt;&lt;/i&gt;</v>
      </c>
      <c r="I314" t="s">
        <v>3000</v>
      </c>
      <c r="J314" t="s">
        <v>2268</v>
      </c>
      <c r="L314" t="s">
        <v>3001</v>
      </c>
      <c r="M314" t="s">
        <v>2270</v>
      </c>
    </row>
    <row r="315" spans="1:13">
      <c r="A315" s="61">
        <v>314</v>
      </c>
      <c r="B315" t="s">
        <v>3002</v>
      </c>
      <c r="C315" t="s">
        <v>2268</v>
      </c>
      <c r="D315" t="str">
        <f t="shared" si="12"/>
        <v>fab</v>
      </c>
      <c r="E315" t="str">
        <f t="shared" si="13"/>
        <v>fab fa-ravelry</v>
      </c>
      <c r="F315" t="str">
        <f t="shared" si="14"/>
        <v>&lt;I class='fab fa-ravelry'&gt;&lt;/i&gt;</v>
      </c>
      <c r="I315" t="s">
        <v>3002</v>
      </c>
      <c r="J315" t="s">
        <v>2268</v>
      </c>
      <c r="L315" t="s">
        <v>3003</v>
      </c>
      <c r="M315" t="s">
        <v>2270</v>
      </c>
    </row>
    <row r="316" spans="1:13">
      <c r="A316" s="61">
        <v>315</v>
      </c>
      <c r="B316" t="s">
        <v>3004</v>
      </c>
      <c r="C316" t="s">
        <v>2268</v>
      </c>
      <c r="D316" t="str">
        <f t="shared" si="12"/>
        <v>fab</v>
      </c>
      <c r="E316" t="str">
        <f t="shared" si="13"/>
        <v>fab fa-react</v>
      </c>
      <c r="F316" t="str">
        <f t="shared" si="14"/>
        <v>&lt;I class='fab fa-react'&gt;&lt;/i&gt;</v>
      </c>
      <c r="I316" t="s">
        <v>3004</v>
      </c>
      <c r="J316" t="s">
        <v>2268</v>
      </c>
      <c r="L316" t="s">
        <v>3005</v>
      </c>
      <c r="M316" t="s">
        <v>2270</v>
      </c>
    </row>
    <row r="317" spans="1:13">
      <c r="A317" s="61">
        <v>316</v>
      </c>
      <c r="B317" t="s">
        <v>3006</v>
      </c>
      <c r="C317" t="s">
        <v>2268</v>
      </c>
      <c r="D317" t="str">
        <f t="shared" si="12"/>
        <v>fab</v>
      </c>
      <c r="E317" t="str">
        <f t="shared" si="13"/>
        <v>fab fa-reacteurope</v>
      </c>
      <c r="F317" t="str">
        <f t="shared" si="14"/>
        <v>&lt;I class='fab fa-reacteurope'&gt;&lt;/i&gt;</v>
      </c>
      <c r="I317" t="s">
        <v>3006</v>
      </c>
      <c r="J317" t="s">
        <v>2268</v>
      </c>
      <c r="L317" t="s">
        <v>3007</v>
      </c>
      <c r="M317" t="s">
        <v>2270</v>
      </c>
    </row>
    <row r="318" spans="1:13">
      <c r="A318" s="61">
        <v>317</v>
      </c>
      <c r="B318" t="s">
        <v>3008</v>
      </c>
      <c r="C318" t="s">
        <v>2268</v>
      </c>
      <c r="D318" t="str">
        <f t="shared" si="12"/>
        <v>fab</v>
      </c>
      <c r="E318" t="str">
        <f t="shared" si="13"/>
        <v>fab fa-readme</v>
      </c>
      <c r="F318" t="str">
        <f t="shared" si="14"/>
        <v>&lt;I class='fab fa-readme'&gt;&lt;/i&gt;</v>
      </c>
      <c r="I318" t="s">
        <v>3008</v>
      </c>
      <c r="J318" t="s">
        <v>2268</v>
      </c>
      <c r="L318" t="s">
        <v>3009</v>
      </c>
      <c r="M318" t="s">
        <v>2270</v>
      </c>
    </row>
    <row r="319" spans="1:13">
      <c r="A319" s="61">
        <v>318</v>
      </c>
      <c r="B319" t="s">
        <v>3010</v>
      </c>
      <c r="C319" t="s">
        <v>2268</v>
      </c>
      <c r="D319" t="str">
        <f t="shared" si="12"/>
        <v>fab</v>
      </c>
      <c r="E319" t="str">
        <f t="shared" si="13"/>
        <v>fab fa-rebel</v>
      </c>
      <c r="F319" t="str">
        <f t="shared" si="14"/>
        <v>&lt;I class='fab fa-rebel'&gt;&lt;/i&gt;</v>
      </c>
      <c r="I319" t="s">
        <v>3010</v>
      </c>
      <c r="J319" t="s">
        <v>2268</v>
      </c>
      <c r="L319" t="s">
        <v>3011</v>
      </c>
      <c r="M319" t="s">
        <v>2270</v>
      </c>
    </row>
    <row r="320" spans="1:13">
      <c r="A320" s="61">
        <v>319</v>
      </c>
      <c r="B320" t="s">
        <v>3012</v>
      </c>
      <c r="C320" t="s">
        <v>2268</v>
      </c>
      <c r="D320" t="str">
        <f t="shared" si="12"/>
        <v>fab</v>
      </c>
      <c r="E320" t="str">
        <f t="shared" si="13"/>
        <v>fab fa-red-river</v>
      </c>
      <c r="F320" t="str">
        <f t="shared" si="14"/>
        <v>&lt;I class='fab fa-red-river'&gt;&lt;/i&gt;</v>
      </c>
      <c r="I320" t="s">
        <v>3012</v>
      </c>
      <c r="J320" t="s">
        <v>2268</v>
      </c>
      <c r="L320" t="s">
        <v>3013</v>
      </c>
      <c r="M320" t="s">
        <v>2270</v>
      </c>
    </row>
    <row r="321" spans="1:13">
      <c r="A321" s="61">
        <v>320</v>
      </c>
      <c r="B321" t="s">
        <v>3014</v>
      </c>
      <c r="C321" t="s">
        <v>2268</v>
      </c>
      <c r="D321" t="str">
        <f t="shared" si="12"/>
        <v>fab</v>
      </c>
      <c r="E321" t="str">
        <f t="shared" si="13"/>
        <v>fab fa-reddit</v>
      </c>
      <c r="F321" t="str">
        <f t="shared" si="14"/>
        <v>&lt;I class='fab fa-reddit'&gt;&lt;/i&gt;</v>
      </c>
      <c r="I321" t="s">
        <v>3014</v>
      </c>
      <c r="J321" t="s">
        <v>2268</v>
      </c>
      <c r="L321" t="s">
        <v>3015</v>
      </c>
      <c r="M321" t="s">
        <v>2270</v>
      </c>
    </row>
    <row r="322" spans="1:13">
      <c r="A322" s="61">
        <v>321</v>
      </c>
      <c r="B322" t="s">
        <v>3016</v>
      </c>
      <c r="C322" t="s">
        <v>2268</v>
      </c>
      <c r="D322" t="str">
        <f t="shared" si="12"/>
        <v>fab</v>
      </c>
      <c r="E322" t="str">
        <f t="shared" si="13"/>
        <v>fab fa-reddit-alien</v>
      </c>
      <c r="F322" t="str">
        <f t="shared" si="14"/>
        <v>&lt;I class='fab fa-reddit-alien'&gt;&lt;/i&gt;</v>
      </c>
      <c r="I322" t="s">
        <v>3016</v>
      </c>
      <c r="J322" t="s">
        <v>2268</v>
      </c>
      <c r="L322" t="s">
        <v>2396</v>
      </c>
      <c r="M322" t="s">
        <v>2270</v>
      </c>
    </row>
    <row r="323" spans="1:13">
      <c r="A323" s="61">
        <v>322</v>
      </c>
      <c r="B323" t="s">
        <v>3017</v>
      </c>
      <c r="C323" t="s">
        <v>2268</v>
      </c>
      <c r="D323" t="str">
        <f t="shared" ref="D323:D386" si="15">IF(C323="DevIcon"," ","fa"&amp;LOWER(LEFT(C323,1)))</f>
        <v>fab</v>
      </c>
      <c r="E323" t="str">
        <f t="shared" ref="E323:E386" si="16">IF(C323="DevIcon","",D323&amp;" "&amp;"fa-")&amp;B323</f>
        <v>fab fa-reddit-square</v>
      </c>
      <c r="F323" t="str">
        <f t="shared" ref="F323:F386" si="17">IF(C323="DevIcon","","&lt;I class='"&amp;E323&amp;"'&gt;&lt;/i&gt;")</f>
        <v>&lt;I class='fab fa-reddit-square'&gt;&lt;/i&gt;</v>
      </c>
      <c r="I323" t="s">
        <v>3017</v>
      </c>
      <c r="J323" t="s">
        <v>2268</v>
      </c>
      <c r="L323" t="s">
        <v>2399</v>
      </c>
      <c r="M323" t="s">
        <v>2270</v>
      </c>
    </row>
    <row r="324" spans="1:13">
      <c r="A324" s="61">
        <v>323</v>
      </c>
      <c r="B324" t="s">
        <v>3018</v>
      </c>
      <c r="C324" t="s">
        <v>2268</v>
      </c>
      <c r="D324" t="str">
        <f t="shared" si="15"/>
        <v>fab</v>
      </c>
      <c r="E324" t="str">
        <f t="shared" si="16"/>
        <v>fab fa-redhat</v>
      </c>
      <c r="F324" t="str">
        <f t="shared" si="17"/>
        <v>&lt;I class='fab fa-redhat'&gt;&lt;/i&gt;</v>
      </c>
      <c r="I324" t="s">
        <v>3018</v>
      </c>
      <c r="J324" t="s">
        <v>2268</v>
      </c>
      <c r="L324" t="s">
        <v>2402</v>
      </c>
      <c r="M324" t="s">
        <v>2270</v>
      </c>
    </row>
    <row r="325" spans="1:13">
      <c r="A325" s="61">
        <v>324</v>
      </c>
      <c r="B325" t="s">
        <v>3019</v>
      </c>
      <c r="C325" t="s">
        <v>2268</v>
      </c>
      <c r="D325" t="str">
        <f t="shared" si="15"/>
        <v>fab</v>
      </c>
      <c r="E325" t="str">
        <f t="shared" si="16"/>
        <v>fab fa-renren</v>
      </c>
      <c r="F325" t="str">
        <f t="shared" si="17"/>
        <v>&lt;I class='fab fa-renren'&gt;&lt;/i&gt;</v>
      </c>
      <c r="I325" t="s">
        <v>3019</v>
      </c>
      <c r="J325" t="s">
        <v>2268</v>
      </c>
      <c r="L325" t="s">
        <v>2405</v>
      </c>
      <c r="M325" t="s">
        <v>2270</v>
      </c>
    </row>
    <row r="326" spans="1:13">
      <c r="A326" s="61">
        <v>325</v>
      </c>
      <c r="B326" t="s">
        <v>3020</v>
      </c>
      <c r="C326" t="s">
        <v>2268</v>
      </c>
      <c r="D326" t="str">
        <f t="shared" si="15"/>
        <v>fab</v>
      </c>
      <c r="E326" t="str">
        <f t="shared" si="16"/>
        <v>fab fa-replyd</v>
      </c>
      <c r="F326" t="str">
        <f t="shared" si="17"/>
        <v>&lt;I class='fab fa-replyd'&gt;&lt;/i&gt;</v>
      </c>
      <c r="I326" t="s">
        <v>3020</v>
      </c>
      <c r="J326" t="s">
        <v>2268</v>
      </c>
      <c r="L326" t="s">
        <v>2408</v>
      </c>
      <c r="M326" t="s">
        <v>2270</v>
      </c>
    </row>
    <row r="327" spans="1:13">
      <c r="A327" s="61">
        <v>326</v>
      </c>
      <c r="B327" t="s">
        <v>3021</v>
      </c>
      <c r="C327" t="s">
        <v>2268</v>
      </c>
      <c r="D327" t="str">
        <f t="shared" si="15"/>
        <v>fab</v>
      </c>
      <c r="E327" t="str">
        <f t="shared" si="16"/>
        <v>fab fa-researchgate</v>
      </c>
      <c r="F327" t="str">
        <f t="shared" si="17"/>
        <v>&lt;I class='fab fa-researchgate'&gt;&lt;/i&gt;</v>
      </c>
      <c r="I327" t="s">
        <v>3021</v>
      </c>
      <c r="J327" t="s">
        <v>2268</v>
      </c>
      <c r="L327" t="s">
        <v>3022</v>
      </c>
      <c r="M327" t="s">
        <v>2270</v>
      </c>
    </row>
    <row r="328" spans="1:13">
      <c r="A328" s="61">
        <v>327</v>
      </c>
      <c r="B328" t="s">
        <v>3023</v>
      </c>
      <c r="C328" t="s">
        <v>2268</v>
      </c>
      <c r="D328" t="str">
        <f t="shared" si="15"/>
        <v>fab</v>
      </c>
      <c r="E328" t="str">
        <f t="shared" si="16"/>
        <v>fab fa-resolving</v>
      </c>
      <c r="F328" t="str">
        <f t="shared" si="17"/>
        <v>&lt;I class='fab fa-resolving'&gt;&lt;/i&gt;</v>
      </c>
      <c r="I328" t="s">
        <v>3023</v>
      </c>
      <c r="J328" t="s">
        <v>2268</v>
      </c>
      <c r="L328" t="s">
        <v>3024</v>
      </c>
      <c r="M328" t="s">
        <v>2270</v>
      </c>
    </row>
    <row r="329" spans="1:13">
      <c r="A329" s="61">
        <v>328</v>
      </c>
      <c r="B329" t="s">
        <v>3025</v>
      </c>
      <c r="C329" t="s">
        <v>2268</v>
      </c>
      <c r="D329" t="str">
        <f t="shared" si="15"/>
        <v>fab</v>
      </c>
      <c r="E329" t="str">
        <f t="shared" si="16"/>
        <v>fab fa-rev</v>
      </c>
      <c r="F329" t="str">
        <f t="shared" si="17"/>
        <v>&lt;I class='fab fa-rev'&gt;&lt;/i&gt;</v>
      </c>
      <c r="I329" t="s">
        <v>3025</v>
      </c>
      <c r="J329" t="s">
        <v>2268</v>
      </c>
      <c r="L329" t="s">
        <v>3026</v>
      </c>
      <c r="M329" t="s">
        <v>2270</v>
      </c>
    </row>
    <row r="330" spans="1:13">
      <c r="A330" s="61">
        <v>329</v>
      </c>
      <c r="B330" t="s">
        <v>3027</v>
      </c>
      <c r="C330" t="s">
        <v>2268</v>
      </c>
      <c r="D330" t="str">
        <f t="shared" si="15"/>
        <v>fab</v>
      </c>
      <c r="E330" t="str">
        <f t="shared" si="16"/>
        <v>fab fa-rocketchat</v>
      </c>
      <c r="F330" t="str">
        <f t="shared" si="17"/>
        <v>&lt;I class='fab fa-rocketchat'&gt;&lt;/i&gt;</v>
      </c>
      <c r="I330" t="s">
        <v>3027</v>
      </c>
      <c r="J330" t="s">
        <v>2268</v>
      </c>
      <c r="L330" t="s">
        <v>2411</v>
      </c>
      <c r="M330" t="s">
        <v>2270</v>
      </c>
    </row>
    <row r="331" spans="1:13">
      <c r="A331" s="61">
        <v>330</v>
      </c>
      <c r="B331" t="s">
        <v>3028</v>
      </c>
      <c r="C331" t="s">
        <v>2268</v>
      </c>
      <c r="D331" t="str">
        <f t="shared" si="15"/>
        <v>fab</v>
      </c>
      <c r="E331" t="str">
        <f t="shared" si="16"/>
        <v>fab fa-rockrms</v>
      </c>
      <c r="F331" t="str">
        <f t="shared" si="17"/>
        <v>&lt;I class='fab fa-rockrms'&gt;&lt;/i&gt;</v>
      </c>
      <c r="I331" t="s">
        <v>3028</v>
      </c>
      <c r="J331" t="s">
        <v>2268</v>
      </c>
      <c r="L331" t="s">
        <v>3029</v>
      </c>
      <c r="M331" t="s">
        <v>2270</v>
      </c>
    </row>
    <row r="332" spans="1:13">
      <c r="A332" s="61">
        <v>331</v>
      </c>
      <c r="B332" t="s">
        <v>3030</v>
      </c>
      <c r="C332" t="s">
        <v>2268</v>
      </c>
      <c r="D332" t="str">
        <f t="shared" si="15"/>
        <v>fab</v>
      </c>
      <c r="E332" t="str">
        <f t="shared" si="16"/>
        <v>fab fa-rust</v>
      </c>
      <c r="F332" t="str">
        <f t="shared" si="17"/>
        <v>&lt;I class='fab fa-rust'&gt;&lt;/i&gt;</v>
      </c>
      <c r="I332" t="s">
        <v>3030</v>
      </c>
      <c r="J332" t="s">
        <v>2268</v>
      </c>
      <c r="L332" t="s">
        <v>2414</v>
      </c>
      <c r="M332" t="s">
        <v>2270</v>
      </c>
    </row>
    <row r="333" spans="1:13">
      <c r="A333" s="61">
        <v>332</v>
      </c>
      <c r="B333" t="s">
        <v>3031</v>
      </c>
      <c r="C333" t="s">
        <v>2268</v>
      </c>
      <c r="D333" t="str">
        <f t="shared" si="15"/>
        <v>fab</v>
      </c>
      <c r="E333" t="str">
        <f t="shared" si="16"/>
        <v>fab fa-safari</v>
      </c>
      <c r="F333" t="str">
        <f t="shared" si="17"/>
        <v>&lt;I class='fab fa-safari'&gt;&lt;/i&gt;</v>
      </c>
      <c r="I333" t="s">
        <v>3031</v>
      </c>
      <c r="J333" t="s">
        <v>2268</v>
      </c>
      <c r="L333" t="s">
        <v>3032</v>
      </c>
      <c r="M333" t="s">
        <v>2270</v>
      </c>
    </row>
    <row r="334" spans="1:13">
      <c r="A334" s="61">
        <v>333</v>
      </c>
      <c r="B334" t="s">
        <v>3033</v>
      </c>
      <c r="C334" t="s">
        <v>2268</v>
      </c>
      <c r="D334" t="str">
        <f t="shared" si="15"/>
        <v>fab</v>
      </c>
      <c r="E334" t="str">
        <f t="shared" si="16"/>
        <v>fab fa-salesforce</v>
      </c>
      <c r="F334" t="str">
        <f t="shared" si="17"/>
        <v>&lt;I class='fab fa-salesforce'&gt;&lt;/i&gt;</v>
      </c>
      <c r="I334" t="s">
        <v>3033</v>
      </c>
      <c r="J334" t="s">
        <v>2268</v>
      </c>
      <c r="L334" t="s">
        <v>3034</v>
      </c>
      <c r="M334" t="s">
        <v>2270</v>
      </c>
    </row>
    <row r="335" spans="1:13">
      <c r="A335" s="61">
        <v>334</v>
      </c>
      <c r="B335" t="s">
        <v>3035</v>
      </c>
      <c r="C335" t="s">
        <v>2268</v>
      </c>
      <c r="D335" t="str">
        <f t="shared" si="15"/>
        <v>fab</v>
      </c>
      <c r="E335" t="str">
        <f t="shared" si="16"/>
        <v>fab fa-sass</v>
      </c>
      <c r="F335" t="str">
        <f t="shared" si="17"/>
        <v>&lt;I class='fab fa-sass'&gt;&lt;/i&gt;</v>
      </c>
      <c r="I335" t="s">
        <v>3035</v>
      </c>
      <c r="J335" t="s">
        <v>2268</v>
      </c>
      <c r="L335" t="s">
        <v>3036</v>
      </c>
      <c r="M335" t="s">
        <v>2270</v>
      </c>
    </row>
    <row r="336" spans="1:13">
      <c r="A336" s="61">
        <v>335</v>
      </c>
      <c r="B336" t="s">
        <v>3037</v>
      </c>
      <c r="C336" t="s">
        <v>2268</v>
      </c>
      <c r="D336" t="str">
        <f t="shared" si="15"/>
        <v>fab</v>
      </c>
      <c r="E336" t="str">
        <f t="shared" si="16"/>
        <v>fab fa-schlix</v>
      </c>
      <c r="F336" t="str">
        <f t="shared" si="17"/>
        <v>&lt;I class='fab fa-schlix'&gt;&lt;/i&gt;</v>
      </c>
      <c r="I336" t="s">
        <v>3037</v>
      </c>
      <c r="J336" t="s">
        <v>2268</v>
      </c>
      <c r="L336" t="s">
        <v>3038</v>
      </c>
      <c r="M336" t="s">
        <v>2270</v>
      </c>
    </row>
    <row r="337" spans="1:13">
      <c r="A337" s="61">
        <v>336</v>
      </c>
      <c r="B337" t="s">
        <v>3039</v>
      </c>
      <c r="C337" t="s">
        <v>2268</v>
      </c>
      <c r="D337" t="str">
        <f t="shared" si="15"/>
        <v>fab</v>
      </c>
      <c r="E337" t="str">
        <f t="shared" si="16"/>
        <v>fab fa-scribd</v>
      </c>
      <c r="F337" t="str">
        <f t="shared" si="17"/>
        <v>&lt;I class='fab fa-scribd'&gt;&lt;/i&gt;</v>
      </c>
      <c r="I337" t="s">
        <v>3039</v>
      </c>
      <c r="J337" t="s">
        <v>2268</v>
      </c>
      <c r="L337" t="s">
        <v>3040</v>
      </c>
      <c r="M337" t="s">
        <v>2270</v>
      </c>
    </row>
    <row r="338" spans="1:13">
      <c r="A338" s="61">
        <v>337</v>
      </c>
      <c r="B338" t="s">
        <v>3041</v>
      </c>
      <c r="C338" t="s">
        <v>2268</v>
      </c>
      <c r="D338" t="str">
        <f t="shared" si="15"/>
        <v>fab</v>
      </c>
      <c r="E338" t="str">
        <f t="shared" si="16"/>
        <v>fab fa-searchengin</v>
      </c>
      <c r="F338" t="str">
        <f t="shared" si="17"/>
        <v>&lt;I class='fab fa-searchengin'&gt;&lt;/i&gt;</v>
      </c>
      <c r="I338" t="s">
        <v>3041</v>
      </c>
      <c r="J338" t="s">
        <v>2268</v>
      </c>
      <c r="L338" t="s">
        <v>2417</v>
      </c>
      <c r="M338" t="s">
        <v>2270</v>
      </c>
    </row>
    <row r="339" spans="1:13">
      <c r="A339" s="61">
        <v>338</v>
      </c>
      <c r="B339" t="s">
        <v>3042</v>
      </c>
      <c r="C339" t="s">
        <v>2268</v>
      </c>
      <c r="D339" t="str">
        <f t="shared" si="15"/>
        <v>fab</v>
      </c>
      <c r="E339" t="str">
        <f t="shared" si="16"/>
        <v>fab fa-sellcast</v>
      </c>
      <c r="F339" t="str">
        <f t="shared" si="17"/>
        <v>&lt;I class='fab fa-sellcast'&gt;&lt;/i&gt;</v>
      </c>
      <c r="I339" t="s">
        <v>3042</v>
      </c>
      <c r="J339" t="s">
        <v>2268</v>
      </c>
      <c r="L339" t="s">
        <v>2420</v>
      </c>
      <c r="M339" t="s">
        <v>2270</v>
      </c>
    </row>
    <row r="340" spans="1:13">
      <c r="A340" s="61">
        <v>339</v>
      </c>
      <c r="B340" t="s">
        <v>3043</v>
      </c>
      <c r="C340" t="s">
        <v>2268</v>
      </c>
      <c r="D340" t="str">
        <f t="shared" si="15"/>
        <v>fab</v>
      </c>
      <c r="E340" t="str">
        <f t="shared" si="16"/>
        <v>fab fa-sellsy</v>
      </c>
      <c r="F340" t="str">
        <f t="shared" si="17"/>
        <v>&lt;I class='fab fa-sellsy'&gt;&lt;/i&gt;</v>
      </c>
      <c r="I340" t="s">
        <v>3043</v>
      </c>
      <c r="J340" t="s">
        <v>2268</v>
      </c>
      <c r="L340" t="s">
        <v>3044</v>
      </c>
      <c r="M340" t="s">
        <v>2270</v>
      </c>
    </row>
    <row r="341" spans="1:13">
      <c r="A341" s="61">
        <v>340</v>
      </c>
      <c r="B341" t="s">
        <v>3045</v>
      </c>
      <c r="C341" t="s">
        <v>2268</v>
      </c>
      <c r="D341" t="str">
        <f t="shared" si="15"/>
        <v>fab</v>
      </c>
      <c r="E341" t="str">
        <f t="shared" si="16"/>
        <v>fab fa-servicestack</v>
      </c>
      <c r="F341" t="str">
        <f t="shared" si="17"/>
        <v>&lt;I class='fab fa-servicestack'&gt;&lt;/i&gt;</v>
      </c>
      <c r="I341" t="s">
        <v>3045</v>
      </c>
      <c r="J341" t="s">
        <v>2268</v>
      </c>
      <c r="L341" t="s">
        <v>3046</v>
      </c>
      <c r="M341" t="s">
        <v>2270</v>
      </c>
    </row>
    <row r="342" spans="1:13">
      <c r="A342" s="61">
        <v>341</v>
      </c>
      <c r="B342" t="s">
        <v>3047</v>
      </c>
      <c r="C342" t="s">
        <v>2268</v>
      </c>
      <c r="D342" t="str">
        <f t="shared" si="15"/>
        <v>fab</v>
      </c>
      <c r="E342" t="str">
        <f t="shared" si="16"/>
        <v>fab fa-shirtsinbulk</v>
      </c>
      <c r="F342" t="str">
        <f t="shared" si="17"/>
        <v>&lt;I class='fab fa-shirtsinbulk'&gt;&lt;/i&gt;</v>
      </c>
      <c r="I342" t="s">
        <v>3047</v>
      </c>
      <c r="J342" t="s">
        <v>2268</v>
      </c>
      <c r="L342" t="s">
        <v>3048</v>
      </c>
      <c r="M342" t="s">
        <v>2270</v>
      </c>
    </row>
    <row r="343" spans="1:13">
      <c r="A343" s="61">
        <v>342</v>
      </c>
      <c r="B343" t="s">
        <v>3049</v>
      </c>
      <c r="C343" t="s">
        <v>2268</v>
      </c>
      <c r="D343" t="str">
        <f t="shared" si="15"/>
        <v>fab</v>
      </c>
      <c r="E343" t="str">
        <f t="shared" si="16"/>
        <v>fab fa-shopify</v>
      </c>
      <c r="F343" t="str">
        <f t="shared" si="17"/>
        <v>&lt;I class='fab fa-shopify'&gt;&lt;/i&gt;</v>
      </c>
      <c r="I343" t="s">
        <v>3049</v>
      </c>
      <c r="J343" t="s">
        <v>2268</v>
      </c>
      <c r="L343" t="s">
        <v>2423</v>
      </c>
      <c r="M343" t="s">
        <v>2270</v>
      </c>
    </row>
    <row r="344" spans="1:13">
      <c r="A344" s="61">
        <v>343</v>
      </c>
      <c r="B344" t="s">
        <v>3050</v>
      </c>
      <c r="C344" t="s">
        <v>2268</v>
      </c>
      <c r="D344" t="str">
        <f t="shared" si="15"/>
        <v>fab</v>
      </c>
      <c r="E344" t="str">
        <f t="shared" si="16"/>
        <v>fab fa-shopware</v>
      </c>
      <c r="F344" t="str">
        <f t="shared" si="17"/>
        <v>&lt;I class='fab fa-shopware'&gt;&lt;/i&gt;</v>
      </c>
      <c r="I344" t="s">
        <v>3050</v>
      </c>
      <c r="J344" t="s">
        <v>2268</v>
      </c>
      <c r="L344" t="s">
        <v>2426</v>
      </c>
      <c r="M344" t="s">
        <v>2270</v>
      </c>
    </row>
    <row r="345" spans="1:13">
      <c r="A345" s="61">
        <v>344</v>
      </c>
      <c r="B345" t="s">
        <v>3051</v>
      </c>
      <c r="C345" t="s">
        <v>2268</v>
      </c>
      <c r="D345" t="str">
        <f t="shared" si="15"/>
        <v>fab</v>
      </c>
      <c r="E345" t="str">
        <f t="shared" si="16"/>
        <v>fab fa-simplybuilt</v>
      </c>
      <c r="F345" t="str">
        <f t="shared" si="17"/>
        <v>&lt;I class='fab fa-simplybuilt'&gt;&lt;/i&gt;</v>
      </c>
      <c r="I345" t="s">
        <v>3051</v>
      </c>
      <c r="J345" t="s">
        <v>2268</v>
      </c>
      <c r="L345" t="s">
        <v>3052</v>
      </c>
      <c r="M345" t="s">
        <v>2270</v>
      </c>
    </row>
    <row r="346" spans="1:13">
      <c r="A346" s="61">
        <v>345</v>
      </c>
      <c r="B346" t="s">
        <v>3053</v>
      </c>
      <c r="C346" t="s">
        <v>2268</v>
      </c>
      <c r="D346" t="str">
        <f t="shared" si="15"/>
        <v>fab</v>
      </c>
      <c r="E346" t="str">
        <f t="shared" si="16"/>
        <v>fab fa-sistrix</v>
      </c>
      <c r="F346" t="str">
        <f t="shared" si="17"/>
        <v>&lt;I class='fab fa-sistrix'&gt;&lt;/i&gt;</v>
      </c>
      <c r="I346" t="s">
        <v>3053</v>
      </c>
      <c r="J346" t="s">
        <v>2268</v>
      </c>
      <c r="L346" t="s">
        <v>3054</v>
      </c>
      <c r="M346" t="s">
        <v>2270</v>
      </c>
    </row>
    <row r="347" spans="1:13">
      <c r="A347" s="61">
        <v>346</v>
      </c>
      <c r="B347" t="s">
        <v>3055</v>
      </c>
      <c r="C347" t="s">
        <v>2268</v>
      </c>
      <c r="D347" t="str">
        <f t="shared" si="15"/>
        <v>fab</v>
      </c>
      <c r="E347" t="str">
        <f t="shared" si="16"/>
        <v>fab fa-sith</v>
      </c>
      <c r="F347" t="str">
        <f t="shared" si="17"/>
        <v>&lt;I class='fab fa-sith'&gt;&lt;/i&gt;</v>
      </c>
      <c r="I347" t="s">
        <v>3055</v>
      </c>
      <c r="J347" t="s">
        <v>2268</v>
      </c>
      <c r="L347" t="s">
        <v>3056</v>
      </c>
      <c r="M347" t="s">
        <v>2270</v>
      </c>
    </row>
    <row r="348" spans="1:13">
      <c r="A348" s="61">
        <v>347</v>
      </c>
      <c r="B348" t="s">
        <v>3057</v>
      </c>
      <c r="C348" t="s">
        <v>2268</v>
      </c>
      <c r="D348" t="str">
        <f t="shared" si="15"/>
        <v>fab</v>
      </c>
      <c r="E348" t="str">
        <f t="shared" si="16"/>
        <v>fab fa-sketch</v>
      </c>
      <c r="F348" t="str">
        <f t="shared" si="17"/>
        <v>&lt;I class='fab fa-sketch'&gt;&lt;/i&gt;</v>
      </c>
      <c r="I348" t="s">
        <v>3057</v>
      </c>
      <c r="J348" t="s">
        <v>2268</v>
      </c>
      <c r="L348" t="s">
        <v>3058</v>
      </c>
      <c r="M348" t="s">
        <v>2270</v>
      </c>
    </row>
    <row r="349" spans="1:13">
      <c r="A349" s="61">
        <v>348</v>
      </c>
      <c r="B349" t="s">
        <v>3059</v>
      </c>
      <c r="C349" t="s">
        <v>2268</v>
      </c>
      <c r="D349" t="str">
        <f t="shared" si="15"/>
        <v>fab</v>
      </c>
      <c r="E349" t="str">
        <f t="shared" si="16"/>
        <v>fab fa-skyatlas</v>
      </c>
      <c r="F349" t="str">
        <f t="shared" si="17"/>
        <v>&lt;I class='fab fa-skyatlas'&gt;&lt;/i&gt;</v>
      </c>
      <c r="I349" t="s">
        <v>3059</v>
      </c>
      <c r="J349" t="s">
        <v>2268</v>
      </c>
      <c r="L349" t="s">
        <v>3060</v>
      </c>
      <c r="M349" t="s">
        <v>2270</v>
      </c>
    </row>
    <row r="350" spans="1:13">
      <c r="A350" s="61">
        <v>349</v>
      </c>
      <c r="B350" t="s">
        <v>3061</v>
      </c>
      <c r="C350" t="s">
        <v>2268</v>
      </c>
      <c r="D350" t="str">
        <f t="shared" si="15"/>
        <v>fab</v>
      </c>
      <c r="E350" t="str">
        <f t="shared" si="16"/>
        <v>fab fa-skype</v>
      </c>
      <c r="F350" t="str">
        <f t="shared" si="17"/>
        <v>&lt;I class='fab fa-skype'&gt;&lt;/i&gt;</v>
      </c>
      <c r="I350" t="s">
        <v>3061</v>
      </c>
      <c r="J350" t="s">
        <v>2268</v>
      </c>
      <c r="L350" t="s">
        <v>3062</v>
      </c>
      <c r="M350" t="s">
        <v>2270</v>
      </c>
    </row>
    <row r="351" spans="1:13">
      <c r="A351" s="61">
        <v>350</v>
      </c>
      <c r="B351" t="s">
        <v>3063</v>
      </c>
      <c r="C351" t="s">
        <v>2268</v>
      </c>
      <c r="D351" t="str">
        <f t="shared" si="15"/>
        <v>fab</v>
      </c>
      <c r="E351" t="str">
        <f t="shared" si="16"/>
        <v>fab fa-slack</v>
      </c>
      <c r="F351" t="str">
        <f t="shared" si="17"/>
        <v>&lt;I class='fab fa-slack'&gt;&lt;/i&gt;</v>
      </c>
      <c r="I351" t="s">
        <v>3063</v>
      </c>
      <c r="J351" t="s">
        <v>2268</v>
      </c>
      <c r="L351" t="s">
        <v>3064</v>
      </c>
      <c r="M351" t="s">
        <v>2270</v>
      </c>
    </row>
    <row r="352" spans="1:13">
      <c r="A352" s="61">
        <v>351</v>
      </c>
      <c r="B352" t="s">
        <v>3065</v>
      </c>
      <c r="C352" t="s">
        <v>2268</v>
      </c>
      <c r="D352" t="str">
        <f t="shared" si="15"/>
        <v>fab</v>
      </c>
      <c r="E352" t="str">
        <f t="shared" si="16"/>
        <v>fab fa-slack-hash</v>
      </c>
      <c r="F352" t="str">
        <f t="shared" si="17"/>
        <v>&lt;I class='fab fa-slack-hash'&gt;&lt;/i&gt;</v>
      </c>
      <c r="I352" t="s">
        <v>3065</v>
      </c>
      <c r="J352" t="s">
        <v>2268</v>
      </c>
      <c r="L352" t="s">
        <v>3066</v>
      </c>
      <c r="M352" t="s">
        <v>2270</v>
      </c>
    </row>
    <row r="353" spans="1:13">
      <c r="A353" s="61">
        <v>352</v>
      </c>
      <c r="B353" t="s">
        <v>3067</v>
      </c>
      <c r="C353" t="s">
        <v>2268</v>
      </c>
      <c r="D353" t="str">
        <f t="shared" si="15"/>
        <v>fab</v>
      </c>
      <c r="E353" t="str">
        <f t="shared" si="16"/>
        <v>fab fa-slideshare</v>
      </c>
      <c r="F353" t="str">
        <f t="shared" si="17"/>
        <v>&lt;I class='fab fa-slideshare'&gt;&lt;/i&gt;</v>
      </c>
      <c r="I353" t="s">
        <v>3067</v>
      </c>
      <c r="J353" t="s">
        <v>2268</v>
      </c>
      <c r="L353" t="s">
        <v>3068</v>
      </c>
      <c r="M353" t="s">
        <v>2270</v>
      </c>
    </row>
    <row r="354" spans="1:13">
      <c r="A354" s="61">
        <v>353</v>
      </c>
      <c r="B354" t="s">
        <v>3069</v>
      </c>
      <c r="C354" t="s">
        <v>2268</v>
      </c>
      <c r="D354" t="str">
        <f t="shared" si="15"/>
        <v>fab</v>
      </c>
      <c r="E354" t="str">
        <f t="shared" si="16"/>
        <v>fab fa-snapchat</v>
      </c>
      <c r="F354" t="str">
        <f t="shared" si="17"/>
        <v>&lt;I class='fab fa-snapchat'&gt;&lt;/i&gt;</v>
      </c>
      <c r="I354" t="s">
        <v>3069</v>
      </c>
      <c r="J354" t="s">
        <v>2268</v>
      </c>
      <c r="L354" t="s">
        <v>3070</v>
      </c>
      <c r="M354" t="s">
        <v>2270</v>
      </c>
    </row>
    <row r="355" spans="1:13">
      <c r="A355" s="61">
        <v>354</v>
      </c>
      <c r="B355" t="s">
        <v>3071</v>
      </c>
      <c r="C355" t="s">
        <v>2268</v>
      </c>
      <c r="D355" t="str">
        <f t="shared" si="15"/>
        <v>fab</v>
      </c>
      <c r="E355" t="str">
        <f t="shared" si="16"/>
        <v>fab fa-snapchat-ghost</v>
      </c>
      <c r="F355" t="str">
        <f t="shared" si="17"/>
        <v>&lt;I class='fab fa-snapchat-ghost'&gt;&lt;/i&gt;</v>
      </c>
      <c r="I355" t="s">
        <v>3071</v>
      </c>
      <c r="J355" t="s">
        <v>2268</v>
      </c>
      <c r="L355" t="s">
        <v>3072</v>
      </c>
      <c r="M355" t="s">
        <v>2270</v>
      </c>
    </row>
    <row r="356" spans="1:13">
      <c r="A356" s="61">
        <v>355</v>
      </c>
      <c r="B356" t="s">
        <v>3073</v>
      </c>
      <c r="C356" t="s">
        <v>2268</v>
      </c>
      <c r="D356" t="str">
        <f t="shared" si="15"/>
        <v>fab</v>
      </c>
      <c r="E356" t="str">
        <f t="shared" si="16"/>
        <v>fab fa-snapchat-square</v>
      </c>
      <c r="F356" t="str">
        <f t="shared" si="17"/>
        <v>&lt;I class='fab fa-snapchat-square'&gt;&lt;/i&gt;</v>
      </c>
      <c r="I356" t="s">
        <v>3073</v>
      </c>
      <c r="J356" t="s">
        <v>2268</v>
      </c>
      <c r="L356" t="s">
        <v>2429</v>
      </c>
      <c r="M356" t="s">
        <v>2270</v>
      </c>
    </row>
    <row r="357" spans="1:13">
      <c r="A357" s="61">
        <v>356</v>
      </c>
      <c r="B357" t="s">
        <v>3074</v>
      </c>
      <c r="C357" t="s">
        <v>2268</v>
      </c>
      <c r="D357" t="str">
        <f t="shared" si="15"/>
        <v>fab</v>
      </c>
      <c r="E357" t="str">
        <f t="shared" si="16"/>
        <v>fab fa-soundcloud</v>
      </c>
      <c r="F357" t="str">
        <f t="shared" si="17"/>
        <v>&lt;I class='fab fa-soundcloud'&gt;&lt;/i&gt;</v>
      </c>
      <c r="I357" t="s">
        <v>3074</v>
      </c>
      <c r="J357" t="s">
        <v>2268</v>
      </c>
      <c r="L357" t="s">
        <v>3075</v>
      </c>
      <c r="M357" t="s">
        <v>2270</v>
      </c>
    </row>
    <row r="358" spans="1:13">
      <c r="A358" s="61">
        <v>357</v>
      </c>
      <c r="B358" t="s">
        <v>3076</v>
      </c>
      <c r="C358" t="s">
        <v>2268</v>
      </c>
      <c r="D358" t="str">
        <f t="shared" si="15"/>
        <v>fab</v>
      </c>
      <c r="E358" t="str">
        <f t="shared" si="16"/>
        <v>fab fa-sourcetree</v>
      </c>
      <c r="F358" t="str">
        <f t="shared" si="17"/>
        <v>&lt;I class='fab fa-sourcetree'&gt;&lt;/i&gt;</v>
      </c>
      <c r="I358" t="s">
        <v>3076</v>
      </c>
      <c r="J358" t="s">
        <v>2268</v>
      </c>
      <c r="L358" t="s">
        <v>3077</v>
      </c>
      <c r="M358" t="s">
        <v>2270</v>
      </c>
    </row>
    <row r="359" spans="1:13">
      <c r="A359" s="61">
        <v>358</v>
      </c>
      <c r="B359" t="s">
        <v>3078</v>
      </c>
      <c r="C359" t="s">
        <v>2268</v>
      </c>
      <c r="D359" t="str">
        <f t="shared" si="15"/>
        <v>fab</v>
      </c>
      <c r="E359" t="str">
        <f t="shared" si="16"/>
        <v>fab fa-speakap</v>
      </c>
      <c r="F359" t="str">
        <f t="shared" si="17"/>
        <v>&lt;I class='fab fa-speakap'&gt;&lt;/i&gt;</v>
      </c>
      <c r="I359" t="s">
        <v>3078</v>
      </c>
      <c r="J359" t="s">
        <v>2268</v>
      </c>
      <c r="L359" t="s">
        <v>3079</v>
      </c>
      <c r="M359" t="s">
        <v>2270</v>
      </c>
    </row>
    <row r="360" spans="1:13">
      <c r="A360" s="61">
        <v>359</v>
      </c>
      <c r="B360" t="s">
        <v>3080</v>
      </c>
      <c r="C360" t="s">
        <v>2268</v>
      </c>
      <c r="D360" t="str">
        <f t="shared" si="15"/>
        <v>fab</v>
      </c>
      <c r="E360" t="str">
        <f t="shared" si="16"/>
        <v>fab fa-speaker-deck</v>
      </c>
      <c r="F360" t="str">
        <f t="shared" si="17"/>
        <v>&lt;I class='fab fa-speaker-deck'&gt;&lt;/i&gt;</v>
      </c>
      <c r="I360" t="s">
        <v>3080</v>
      </c>
      <c r="J360" t="s">
        <v>2268</v>
      </c>
      <c r="L360" t="s">
        <v>2432</v>
      </c>
      <c r="M360" t="s">
        <v>2270</v>
      </c>
    </row>
    <row r="361" spans="1:13">
      <c r="A361" s="61">
        <v>360</v>
      </c>
      <c r="B361" t="s">
        <v>3081</v>
      </c>
      <c r="C361" t="s">
        <v>2268</v>
      </c>
      <c r="D361" t="str">
        <f t="shared" si="15"/>
        <v>fab</v>
      </c>
      <c r="E361" t="str">
        <f t="shared" si="16"/>
        <v>fab fa-spotify</v>
      </c>
      <c r="F361" t="str">
        <f t="shared" si="17"/>
        <v>&lt;I class='fab fa-spotify'&gt;&lt;/i&gt;</v>
      </c>
      <c r="I361" t="s">
        <v>3081</v>
      </c>
      <c r="J361" t="s">
        <v>2268</v>
      </c>
      <c r="L361" t="s">
        <v>2435</v>
      </c>
      <c r="M361" t="s">
        <v>2270</v>
      </c>
    </row>
    <row r="362" spans="1:13">
      <c r="A362" s="61">
        <v>361</v>
      </c>
      <c r="B362" t="s">
        <v>3234</v>
      </c>
      <c r="C362" t="s">
        <v>2268</v>
      </c>
      <c r="D362" t="str">
        <f t="shared" si="15"/>
        <v>fab</v>
      </c>
      <c r="E362" t="str">
        <f t="shared" si="16"/>
        <v>fab fa-squarespace</v>
      </c>
      <c r="F362" t="str">
        <f t="shared" si="17"/>
        <v>&lt;I class='fab fa-squarespace'&gt;&lt;/i&gt;</v>
      </c>
      <c r="I362" t="s">
        <v>3234</v>
      </c>
      <c r="J362" t="s">
        <v>2268</v>
      </c>
      <c r="L362" t="s">
        <v>3235</v>
      </c>
      <c r="M362" t="s">
        <v>2270</v>
      </c>
    </row>
    <row r="363" spans="1:13">
      <c r="A363" s="61">
        <v>362</v>
      </c>
      <c r="B363" t="s">
        <v>3236</v>
      </c>
      <c r="C363" t="s">
        <v>2268</v>
      </c>
      <c r="D363" t="str">
        <f t="shared" si="15"/>
        <v>fab</v>
      </c>
      <c r="E363" t="str">
        <f t="shared" si="16"/>
        <v>fab fa-stack-exchange</v>
      </c>
      <c r="F363" t="str">
        <f t="shared" si="17"/>
        <v>&lt;I class='fab fa-stack-exchange'&gt;&lt;/i&gt;</v>
      </c>
      <c r="I363" t="s">
        <v>3236</v>
      </c>
      <c r="J363" t="s">
        <v>2268</v>
      </c>
      <c r="L363" t="s">
        <v>2438</v>
      </c>
      <c r="M363" t="s">
        <v>2270</v>
      </c>
    </row>
    <row r="364" spans="1:13">
      <c r="A364" s="61">
        <v>363</v>
      </c>
      <c r="B364" t="s">
        <v>3237</v>
      </c>
      <c r="C364" t="s">
        <v>2268</v>
      </c>
      <c r="D364" t="str">
        <f t="shared" si="15"/>
        <v>fab</v>
      </c>
      <c r="E364" t="str">
        <f t="shared" si="16"/>
        <v>fab fa-stack-overflow</v>
      </c>
      <c r="F364" t="str">
        <f t="shared" si="17"/>
        <v>&lt;I class='fab fa-stack-overflow'&gt;&lt;/i&gt;</v>
      </c>
      <c r="I364" t="s">
        <v>3237</v>
      </c>
      <c r="J364" t="s">
        <v>2268</v>
      </c>
      <c r="L364" t="s">
        <v>3238</v>
      </c>
      <c r="M364" t="s">
        <v>2270</v>
      </c>
    </row>
    <row r="365" spans="1:13">
      <c r="A365" s="61">
        <v>364</v>
      </c>
      <c r="B365" t="s">
        <v>3239</v>
      </c>
      <c r="C365" t="s">
        <v>2268</v>
      </c>
      <c r="D365" t="str">
        <f t="shared" si="15"/>
        <v>fab</v>
      </c>
      <c r="E365" t="str">
        <f t="shared" si="16"/>
        <v>fab fa-stackpath</v>
      </c>
      <c r="F365" t="str">
        <f t="shared" si="17"/>
        <v>&lt;I class='fab fa-stackpath'&gt;&lt;/i&gt;</v>
      </c>
      <c r="I365" t="s">
        <v>3239</v>
      </c>
      <c r="J365" t="s">
        <v>2268</v>
      </c>
      <c r="L365" t="s">
        <v>3135</v>
      </c>
      <c r="M365" t="s">
        <v>2270</v>
      </c>
    </row>
    <row r="366" spans="1:13">
      <c r="A366" s="61">
        <v>365</v>
      </c>
      <c r="B366" t="s">
        <v>3240</v>
      </c>
      <c r="C366" t="s">
        <v>2268</v>
      </c>
      <c r="D366" t="str">
        <f t="shared" si="15"/>
        <v>fab</v>
      </c>
      <c r="E366" t="str">
        <f t="shared" si="16"/>
        <v>fab fa-staylinked</v>
      </c>
      <c r="F366" t="str">
        <f t="shared" si="17"/>
        <v>&lt;I class='fab fa-staylinked'&gt;&lt;/i&gt;</v>
      </c>
      <c r="I366" t="s">
        <v>3240</v>
      </c>
      <c r="J366" t="s">
        <v>2268</v>
      </c>
      <c r="L366" t="s">
        <v>3241</v>
      </c>
      <c r="M366" t="s">
        <v>2270</v>
      </c>
    </row>
    <row r="367" spans="1:13">
      <c r="A367" s="61">
        <v>366</v>
      </c>
      <c r="B367" t="s">
        <v>3242</v>
      </c>
      <c r="C367" t="s">
        <v>2268</v>
      </c>
      <c r="D367" t="str">
        <f t="shared" si="15"/>
        <v>fab</v>
      </c>
      <c r="E367" t="str">
        <f t="shared" si="16"/>
        <v>fab fa-steam</v>
      </c>
      <c r="F367" t="str">
        <f t="shared" si="17"/>
        <v>&lt;I class='fab fa-steam'&gt;&lt;/i&gt;</v>
      </c>
      <c r="I367" t="s">
        <v>3242</v>
      </c>
      <c r="J367" t="s">
        <v>2268</v>
      </c>
      <c r="L367" t="s">
        <v>3243</v>
      </c>
      <c r="M367" t="s">
        <v>2270</v>
      </c>
    </row>
    <row r="368" spans="1:13">
      <c r="A368" s="61">
        <v>367</v>
      </c>
      <c r="B368" t="s">
        <v>3244</v>
      </c>
      <c r="C368" t="s">
        <v>2268</v>
      </c>
      <c r="D368" t="str">
        <f t="shared" si="15"/>
        <v>fab</v>
      </c>
      <c r="E368" t="str">
        <f t="shared" si="16"/>
        <v>fab fa-steam-square</v>
      </c>
      <c r="F368" t="str">
        <f t="shared" si="17"/>
        <v>&lt;I class='fab fa-steam-square'&gt;&lt;/i&gt;</v>
      </c>
      <c r="I368" t="s">
        <v>3244</v>
      </c>
      <c r="J368" t="s">
        <v>2268</v>
      </c>
      <c r="L368" t="s">
        <v>3245</v>
      </c>
      <c r="M368" t="s">
        <v>2270</v>
      </c>
    </row>
    <row r="369" spans="1:13">
      <c r="A369" s="61">
        <v>368</v>
      </c>
      <c r="B369" t="s">
        <v>3246</v>
      </c>
      <c r="C369" t="s">
        <v>2268</v>
      </c>
      <c r="D369" t="str">
        <f t="shared" si="15"/>
        <v>fab</v>
      </c>
      <c r="E369" t="str">
        <f t="shared" si="16"/>
        <v>fab fa-steam-symbol</v>
      </c>
      <c r="F369" t="str">
        <f t="shared" si="17"/>
        <v>&lt;I class='fab fa-steam-symbol'&gt;&lt;/i&gt;</v>
      </c>
      <c r="I369" t="s">
        <v>3246</v>
      </c>
      <c r="J369" t="s">
        <v>2268</v>
      </c>
      <c r="L369" t="s">
        <v>2441</v>
      </c>
      <c r="M369" t="s">
        <v>2270</v>
      </c>
    </row>
    <row r="370" spans="1:13">
      <c r="A370" s="61">
        <v>369</v>
      </c>
      <c r="B370" t="s">
        <v>3247</v>
      </c>
      <c r="C370" t="s">
        <v>2268</v>
      </c>
      <c r="D370" t="str">
        <f t="shared" si="15"/>
        <v>fab</v>
      </c>
      <c r="E370" t="str">
        <f t="shared" si="16"/>
        <v>fab fa-sticker-mule</v>
      </c>
      <c r="F370" t="str">
        <f t="shared" si="17"/>
        <v>&lt;I class='fab fa-sticker-mule'&gt;&lt;/i&gt;</v>
      </c>
      <c r="I370" t="s">
        <v>3247</v>
      </c>
      <c r="J370" t="s">
        <v>2268</v>
      </c>
      <c r="L370" t="s">
        <v>2444</v>
      </c>
      <c r="M370" t="s">
        <v>2270</v>
      </c>
    </row>
    <row r="371" spans="1:13">
      <c r="A371" s="61">
        <v>370</v>
      </c>
      <c r="B371" t="s">
        <v>3248</v>
      </c>
      <c r="C371" t="s">
        <v>2268</v>
      </c>
      <c r="D371" t="str">
        <f t="shared" si="15"/>
        <v>fab</v>
      </c>
      <c r="E371" t="str">
        <f t="shared" si="16"/>
        <v>fab fa-strava</v>
      </c>
      <c r="F371" t="str">
        <f t="shared" si="17"/>
        <v>&lt;I class='fab fa-strava'&gt;&lt;/i&gt;</v>
      </c>
      <c r="I371" t="s">
        <v>3248</v>
      </c>
      <c r="J371" t="s">
        <v>2268</v>
      </c>
      <c r="L371" t="s">
        <v>3249</v>
      </c>
      <c r="M371" t="s">
        <v>2270</v>
      </c>
    </row>
    <row r="372" spans="1:13">
      <c r="A372" s="61">
        <v>371</v>
      </c>
      <c r="B372" t="s">
        <v>3250</v>
      </c>
      <c r="C372" t="s">
        <v>2268</v>
      </c>
      <c r="D372" t="str">
        <f t="shared" si="15"/>
        <v>fab</v>
      </c>
      <c r="E372" t="str">
        <f t="shared" si="16"/>
        <v>fab fa-stripe</v>
      </c>
      <c r="F372" t="str">
        <f t="shared" si="17"/>
        <v>&lt;I class='fab fa-stripe'&gt;&lt;/i&gt;</v>
      </c>
      <c r="I372" t="s">
        <v>3250</v>
      </c>
      <c r="J372" t="s">
        <v>2268</v>
      </c>
      <c r="L372" t="s">
        <v>2447</v>
      </c>
      <c r="M372" t="s">
        <v>2270</v>
      </c>
    </row>
    <row r="373" spans="1:13">
      <c r="A373" s="61">
        <v>372</v>
      </c>
      <c r="B373" t="s">
        <v>3251</v>
      </c>
      <c r="C373" t="s">
        <v>2268</v>
      </c>
      <c r="D373" t="str">
        <f t="shared" si="15"/>
        <v>fab</v>
      </c>
      <c r="E373" t="str">
        <f t="shared" si="16"/>
        <v>fab fa-stripe-s</v>
      </c>
      <c r="F373" t="str">
        <f t="shared" si="17"/>
        <v>&lt;I class='fab fa-stripe-s'&gt;&lt;/i&gt;</v>
      </c>
      <c r="I373" t="s">
        <v>3251</v>
      </c>
      <c r="J373" t="s">
        <v>2268</v>
      </c>
      <c r="L373" t="s">
        <v>3252</v>
      </c>
      <c r="M373" t="s">
        <v>2270</v>
      </c>
    </row>
    <row r="374" spans="1:13">
      <c r="A374" s="61">
        <v>373</v>
      </c>
      <c r="B374" t="s">
        <v>3253</v>
      </c>
      <c r="C374" t="s">
        <v>2268</v>
      </c>
      <c r="D374" t="str">
        <f t="shared" si="15"/>
        <v>fab</v>
      </c>
      <c r="E374" t="str">
        <f t="shared" si="16"/>
        <v>fab fa-studiovinari</v>
      </c>
      <c r="F374" t="str">
        <f t="shared" si="17"/>
        <v>&lt;I class='fab fa-studiovinari'&gt;&lt;/i&gt;</v>
      </c>
      <c r="I374" t="s">
        <v>3253</v>
      </c>
      <c r="J374" t="s">
        <v>2268</v>
      </c>
      <c r="L374" t="s">
        <v>3254</v>
      </c>
      <c r="M374" t="s">
        <v>2270</v>
      </c>
    </row>
    <row r="375" spans="1:13">
      <c r="A375" s="61">
        <v>374</v>
      </c>
      <c r="B375" t="s">
        <v>3255</v>
      </c>
      <c r="C375" t="s">
        <v>2268</v>
      </c>
      <c r="D375" t="str">
        <f t="shared" si="15"/>
        <v>fab</v>
      </c>
      <c r="E375" t="str">
        <f t="shared" si="16"/>
        <v>fab fa-stumbleupon</v>
      </c>
      <c r="F375" t="str">
        <f t="shared" si="17"/>
        <v>&lt;I class='fab fa-stumbleupon'&gt;&lt;/i&gt;</v>
      </c>
      <c r="I375" t="s">
        <v>3255</v>
      </c>
      <c r="J375" t="s">
        <v>2268</v>
      </c>
      <c r="L375" t="s">
        <v>3256</v>
      </c>
      <c r="M375" t="s">
        <v>2270</v>
      </c>
    </row>
    <row r="376" spans="1:13">
      <c r="A376" s="61">
        <v>375</v>
      </c>
      <c r="B376" t="s">
        <v>3257</v>
      </c>
      <c r="C376" t="s">
        <v>2268</v>
      </c>
      <c r="D376" t="str">
        <f t="shared" si="15"/>
        <v>fab</v>
      </c>
      <c r="E376" t="str">
        <f t="shared" si="16"/>
        <v>fab fa-stumbleupon-circle</v>
      </c>
      <c r="F376" t="str">
        <f t="shared" si="17"/>
        <v>&lt;I class='fab fa-stumbleupon-circle'&gt;&lt;/i&gt;</v>
      </c>
      <c r="I376" t="s">
        <v>3257</v>
      </c>
      <c r="J376" t="s">
        <v>2268</v>
      </c>
      <c r="L376" t="s">
        <v>2450</v>
      </c>
      <c r="M376" t="s">
        <v>2270</v>
      </c>
    </row>
    <row r="377" spans="1:13">
      <c r="A377" s="61">
        <v>376</v>
      </c>
      <c r="B377" t="s">
        <v>3258</v>
      </c>
      <c r="C377" t="s">
        <v>2268</v>
      </c>
      <c r="D377" t="str">
        <f t="shared" si="15"/>
        <v>fab</v>
      </c>
      <c r="E377" t="str">
        <f t="shared" si="16"/>
        <v>fab fa-superpowers</v>
      </c>
      <c r="F377" t="str">
        <f t="shared" si="17"/>
        <v>&lt;I class='fab fa-superpowers'&gt;&lt;/i&gt;</v>
      </c>
      <c r="I377" t="s">
        <v>3258</v>
      </c>
      <c r="J377" t="s">
        <v>2268</v>
      </c>
      <c r="L377" t="s">
        <v>3259</v>
      </c>
      <c r="M377" t="s">
        <v>2270</v>
      </c>
    </row>
    <row r="378" spans="1:13">
      <c r="A378" s="61">
        <v>377</v>
      </c>
      <c r="B378" t="s">
        <v>3260</v>
      </c>
      <c r="C378" t="s">
        <v>2268</v>
      </c>
      <c r="D378" t="str">
        <f t="shared" si="15"/>
        <v>fab</v>
      </c>
      <c r="E378" t="str">
        <f t="shared" si="16"/>
        <v>fab fa-supple</v>
      </c>
      <c r="F378" t="str">
        <f t="shared" si="17"/>
        <v>&lt;I class='fab fa-supple'&gt;&lt;/i&gt;</v>
      </c>
      <c r="I378" t="s">
        <v>3260</v>
      </c>
      <c r="J378" t="s">
        <v>2268</v>
      </c>
      <c r="L378" t="s">
        <v>3261</v>
      </c>
      <c r="M378" t="s">
        <v>2270</v>
      </c>
    </row>
    <row r="379" spans="1:13">
      <c r="A379" s="61">
        <v>378</v>
      </c>
      <c r="B379" t="s">
        <v>3262</v>
      </c>
      <c r="C379" t="s">
        <v>2268</v>
      </c>
      <c r="D379" t="str">
        <f t="shared" si="15"/>
        <v>fab</v>
      </c>
      <c r="E379" t="str">
        <f t="shared" si="16"/>
        <v>fab fa-suse</v>
      </c>
      <c r="F379" t="str">
        <f t="shared" si="17"/>
        <v>&lt;I class='fab fa-suse'&gt;&lt;/i&gt;</v>
      </c>
      <c r="I379" t="s">
        <v>3262</v>
      </c>
      <c r="J379" t="s">
        <v>2268</v>
      </c>
      <c r="L379" t="s">
        <v>3140</v>
      </c>
      <c r="M379" t="s">
        <v>2270</v>
      </c>
    </row>
    <row r="380" spans="1:13">
      <c r="A380" s="61">
        <v>379</v>
      </c>
      <c r="B380" t="s">
        <v>3263</v>
      </c>
      <c r="C380" t="s">
        <v>2268</v>
      </c>
      <c r="D380" t="str">
        <f t="shared" si="15"/>
        <v>fab</v>
      </c>
      <c r="E380" t="str">
        <f t="shared" si="16"/>
        <v>fab fa-swift</v>
      </c>
      <c r="F380" t="str">
        <f t="shared" si="17"/>
        <v>&lt;I class='fab fa-swift'&gt;&lt;/i&gt;</v>
      </c>
      <c r="I380" t="s">
        <v>3263</v>
      </c>
      <c r="J380" t="s">
        <v>2268</v>
      </c>
      <c r="L380" t="s">
        <v>3264</v>
      </c>
      <c r="M380" t="s">
        <v>2270</v>
      </c>
    </row>
    <row r="381" spans="1:13">
      <c r="A381" s="61">
        <v>380</v>
      </c>
      <c r="B381" t="s">
        <v>3265</v>
      </c>
      <c r="C381" t="s">
        <v>2268</v>
      </c>
      <c r="D381" t="str">
        <f t="shared" si="15"/>
        <v>fab</v>
      </c>
      <c r="E381" t="str">
        <f t="shared" si="16"/>
        <v>fab fa-symfony</v>
      </c>
      <c r="F381" t="str">
        <f t="shared" si="17"/>
        <v>&lt;I class='fab fa-symfony'&gt;&lt;/i&gt;</v>
      </c>
      <c r="I381" t="s">
        <v>3265</v>
      </c>
      <c r="J381" t="s">
        <v>2268</v>
      </c>
      <c r="L381" t="s">
        <v>3266</v>
      </c>
      <c r="M381" t="s">
        <v>2270</v>
      </c>
    </row>
    <row r="382" spans="1:13">
      <c r="A382" s="61">
        <v>381</v>
      </c>
      <c r="B382" t="s">
        <v>3267</v>
      </c>
      <c r="C382" t="s">
        <v>2268</v>
      </c>
      <c r="D382" t="str">
        <f t="shared" si="15"/>
        <v>fab</v>
      </c>
      <c r="E382" t="str">
        <f t="shared" si="16"/>
        <v>fab fa-teamspeak</v>
      </c>
      <c r="F382" t="str">
        <f t="shared" si="17"/>
        <v>&lt;I class='fab fa-teamspeak'&gt;&lt;/i&gt;</v>
      </c>
      <c r="I382" t="s">
        <v>3267</v>
      </c>
      <c r="J382" t="s">
        <v>2268</v>
      </c>
      <c r="L382" t="s">
        <v>3268</v>
      </c>
      <c r="M382" t="s">
        <v>2270</v>
      </c>
    </row>
    <row r="383" spans="1:13">
      <c r="A383" s="61">
        <v>382</v>
      </c>
      <c r="B383" t="s">
        <v>3269</v>
      </c>
      <c r="C383" t="s">
        <v>2268</v>
      </c>
      <c r="D383" t="str">
        <f t="shared" si="15"/>
        <v>fab</v>
      </c>
      <c r="E383" t="str">
        <f t="shared" si="16"/>
        <v>fab fa-telegram</v>
      </c>
      <c r="F383" t="str">
        <f t="shared" si="17"/>
        <v>&lt;I class='fab fa-telegram'&gt;&lt;/i&gt;</v>
      </c>
      <c r="I383" t="s">
        <v>3269</v>
      </c>
      <c r="J383" t="s">
        <v>2268</v>
      </c>
      <c r="L383" t="s">
        <v>3270</v>
      </c>
      <c r="M383" t="s">
        <v>2270</v>
      </c>
    </row>
    <row r="384" spans="1:13">
      <c r="A384" s="61">
        <v>383</v>
      </c>
      <c r="B384" t="s">
        <v>3271</v>
      </c>
      <c r="C384" t="s">
        <v>2268</v>
      </c>
      <c r="D384" t="str">
        <f t="shared" si="15"/>
        <v>fab</v>
      </c>
      <c r="E384" t="str">
        <f t="shared" si="16"/>
        <v>fab fa-telegram-plane</v>
      </c>
      <c r="F384" t="str">
        <f t="shared" si="17"/>
        <v>&lt;I class='fab fa-telegram-plane'&gt;&lt;/i&gt;</v>
      </c>
      <c r="I384" t="s">
        <v>3271</v>
      </c>
      <c r="J384" t="s">
        <v>2268</v>
      </c>
      <c r="L384" t="s">
        <v>3272</v>
      </c>
      <c r="M384" t="s">
        <v>2270</v>
      </c>
    </row>
    <row r="385" spans="1:13">
      <c r="A385" s="61">
        <v>384</v>
      </c>
      <c r="B385" t="s">
        <v>3273</v>
      </c>
      <c r="C385" t="s">
        <v>2268</v>
      </c>
      <c r="D385" t="str">
        <f t="shared" si="15"/>
        <v>fab</v>
      </c>
      <c r="E385" t="str">
        <f t="shared" si="16"/>
        <v>fab fa-tencent-weibo</v>
      </c>
      <c r="F385" t="str">
        <f t="shared" si="17"/>
        <v>&lt;I class='fab fa-tencent-weibo'&gt;&lt;/i&gt;</v>
      </c>
      <c r="I385" t="s">
        <v>3273</v>
      </c>
      <c r="J385" t="s">
        <v>2268</v>
      </c>
      <c r="L385" t="s">
        <v>3274</v>
      </c>
      <c r="M385" t="s">
        <v>2270</v>
      </c>
    </row>
    <row r="386" spans="1:13">
      <c r="A386" s="61">
        <v>385</v>
      </c>
      <c r="B386" t="s">
        <v>3275</v>
      </c>
      <c r="C386" t="s">
        <v>2268</v>
      </c>
      <c r="D386" t="str">
        <f t="shared" si="15"/>
        <v>fab</v>
      </c>
      <c r="E386" t="str">
        <f t="shared" si="16"/>
        <v>fab fa-the-red-yeti</v>
      </c>
      <c r="F386" t="str">
        <f t="shared" si="17"/>
        <v>&lt;I class='fab fa-the-red-yeti'&gt;&lt;/i&gt;</v>
      </c>
      <c r="I386" t="s">
        <v>3275</v>
      </c>
      <c r="J386" t="s">
        <v>2268</v>
      </c>
      <c r="L386" t="s">
        <v>3141</v>
      </c>
      <c r="M386" t="s">
        <v>2270</v>
      </c>
    </row>
    <row r="387" spans="1:13">
      <c r="A387" s="61">
        <v>386</v>
      </c>
      <c r="B387" t="s">
        <v>3276</v>
      </c>
      <c r="C387" t="s">
        <v>2268</v>
      </c>
      <c r="D387" t="str">
        <f t="shared" ref="D387:D450" si="18">IF(C387="DevIcon"," ","fa"&amp;LOWER(LEFT(C387,1)))</f>
        <v>fab</v>
      </c>
      <c r="E387" t="str">
        <f t="shared" ref="E387:E450" si="19">IF(C387="DevIcon","",D387&amp;" "&amp;"fa-")&amp;B387</f>
        <v>fab fa-themeco</v>
      </c>
      <c r="F387" t="str">
        <f t="shared" ref="F387:F450" si="20">IF(C387="DevIcon","","&lt;I class='"&amp;E387&amp;"'&gt;&lt;/i&gt;")</f>
        <v>&lt;I class='fab fa-themeco'&gt;&lt;/i&gt;</v>
      </c>
      <c r="I387" t="s">
        <v>3276</v>
      </c>
      <c r="J387" t="s">
        <v>2268</v>
      </c>
      <c r="L387" t="s">
        <v>3277</v>
      </c>
      <c r="M387" t="s">
        <v>2270</v>
      </c>
    </row>
    <row r="388" spans="1:13">
      <c r="A388" s="61">
        <v>387</v>
      </c>
      <c r="B388" t="s">
        <v>3278</v>
      </c>
      <c r="C388" t="s">
        <v>2268</v>
      </c>
      <c r="D388" t="str">
        <f t="shared" si="18"/>
        <v>fab</v>
      </c>
      <c r="E388" t="str">
        <f t="shared" si="19"/>
        <v>fab fa-themeisle</v>
      </c>
      <c r="F388" t="str">
        <f t="shared" si="20"/>
        <v>&lt;I class='fab fa-themeisle'&gt;&lt;/i&gt;</v>
      </c>
      <c r="I388" t="s">
        <v>3278</v>
      </c>
      <c r="J388" t="s">
        <v>2268</v>
      </c>
      <c r="L388" t="s">
        <v>3279</v>
      </c>
      <c r="M388" t="s">
        <v>2270</v>
      </c>
    </row>
    <row r="389" spans="1:13">
      <c r="A389" s="61">
        <v>388</v>
      </c>
      <c r="B389" t="s">
        <v>3280</v>
      </c>
      <c r="C389" t="s">
        <v>2268</v>
      </c>
      <c r="D389" t="str">
        <f t="shared" si="18"/>
        <v>fab</v>
      </c>
      <c r="E389" t="str">
        <f t="shared" si="19"/>
        <v>fab fa-think-peaks</v>
      </c>
      <c r="F389" t="str">
        <f t="shared" si="20"/>
        <v>&lt;I class='fab fa-think-peaks'&gt;&lt;/i&gt;</v>
      </c>
      <c r="I389" t="s">
        <v>3280</v>
      </c>
      <c r="J389" t="s">
        <v>2268</v>
      </c>
      <c r="L389" t="s">
        <v>3281</v>
      </c>
      <c r="M389" t="s">
        <v>2270</v>
      </c>
    </row>
    <row r="390" spans="1:13">
      <c r="A390" s="61">
        <v>389</v>
      </c>
      <c r="B390" t="s">
        <v>3282</v>
      </c>
      <c r="C390" t="s">
        <v>2268</v>
      </c>
      <c r="D390" t="str">
        <f t="shared" si="18"/>
        <v>fab</v>
      </c>
      <c r="E390" t="str">
        <f t="shared" si="19"/>
        <v>fab fa-tiktok</v>
      </c>
      <c r="F390" t="str">
        <f t="shared" si="20"/>
        <v>&lt;I class='fab fa-tiktok'&gt;&lt;/i&gt;</v>
      </c>
      <c r="I390" t="s">
        <v>3282</v>
      </c>
      <c r="J390" t="s">
        <v>2268</v>
      </c>
      <c r="L390" t="s">
        <v>3283</v>
      </c>
      <c r="M390" t="s">
        <v>2270</v>
      </c>
    </row>
    <row r="391" spans="1:13">
      <c r="A391" s="61">
        <v>390</v>
      </c>
      <c r="B391" t="s">
        <v>3284</v>
      </c>
      <c r="C391" t="s">
        <v>2268</v>
      </c>
      <c r="D391" t="str">
        <f t="shared" si="18"/>
        <v>fab</v>
      </c>
      <c r="E391" t="str">
        <f t="shared" si="19"/>
        <v>fab fa-trade-federation</v>
      </c>
      <c r="F391" t="str">
        <f t="shared" si="20"/>
        <v>&lt;I class='fab fa-trade-federation'&gt;&lt;/i&gt;</v>
      </c>
      <c r="I391" t="s">
        <v>3284</v>
      </c>
      <c r="J391" t="s">
        <v>2268</v>
      </c>
      <c r="L391" t="s">
        <v>3285</v>
      </c>
      <c r="M391" t="s">
        <v>2270</v>
      </c>
    </row>
    <row r="392" spans="1:13">
      <c r="A392" s="61">
        <v>391</v>
      </c>
      <c r="B392" t="s">
        <v>3286</v>
      </c>
      <c r="C392" t="s">
        <v>2268</v>
      </c>
      <c r="D392" t="str">
        <f t="shared" si="18"/>
        <v>fab</v>
      </c>
      <c r="E392" t="str">
        <f t="shared" si="19"/>
        <v>fab fa-trello</v>
      </c>
      <c r="F392" t="str">
        <f t="shared" si="20"/>
        <v>&lt;I class='fab fa-trello'&gt;&lt;/i&gt;</v>
      </c>
      <c r="I392" t="s">
        <v>3286</v>
      </c>
      <c r="J392" t="s">
        <v>2268</v>
      </c>
      <c r="L392" t="s">
        <v>3287</v>
      </c>
      <c r="M392" t="s">
        <v>2270</v>
      </c>
    </row>
    <row r="393" spans="1:13">
      <c r="A393" s="61">
        <v>392</v>
      </c>
      <c r="B393" t="s">
        <v>3288</v>
      </c>
      <c r="C393" t="s">
        <v>2268</v>
      </c>
      <c r="D393" t="str">
        <f t="shared" si="18"/>
        <v>fab</v>
      </c>
      <c r="E393" t="str">
        <f t="shared" si="19"/>
        <v>fab fa-tumblr</v>
      </c>
      <c r="F393" t="str">
        <f t="shared" si="20"/>
        <v>&lt;I class='fab fa-tumblr'&gt;&lt;/i&gt;</v>
      </c>
      <c r="I393" t="s">
        <v>3288</v>
      </c>
      <c r="J393" t="s">
        <v>2268</v>
      </c>
      <c r="L393" t="s">
        <v>3289</v>
      </c>
      <c r="M393" t="s">
        <v>2270</v>
      </c>
    </row>
    <row r="394" spans="1:13">
      <c r="A394" s="61">
        <v>393</v>
      </c>
      <c r="B394" t="s">
        <v>3290</v>
      </c>
      <c r="C394" t="s">
        <v>2268</v>
      </c>
      <c r="D394" t="str">
        <f t="shared" si="18"/>
        <v>fab</v>
      </c>
      <c r="E394" t="str">
        <f t="shared" si="19"/>
        <v>fab fa-tumblr-square</v>
      </c>
      <c r="F394" t="str">
        <f t="shared" si="20"/>
        <v>&lt;I class='fab fa-tumblr-square'&gt;&lt;/i&gt;</v>
      </c>
      <c r="I394" t="s">
        <v>3290</v>
      </c>
      <c r="J394" t="s">
        <v>2268</v>
      </c>
      <c r="L394" t="s">
        <v>3291</v>
      </c>
      <c r="M394" t="s">
        <v>2270</v>
      </c>
    </row>
    <row r="395" spans="1:13">
      <c r="A395" s="61">
        <v>394</v>
      </c>
      <c r="B395" t="s">
        <v>3292</v>
      </c>
      <c r="C395" t="s">
        <v>2268</v>
      </c>
      <c r="D395" t="str">
        <f t="shared" si="18"/>
        <v>fab</v>
      </c>
      <c r="E395" t="str">
        <f t="shared" si="19"/>
        <v>fab fa-twitch</v>
      </c>
      <c r="F395" t="str">
        <f t="shared" si="20"/>
        <v>&lt;I class='fab fa-twitch'&gt;&lt;/i&gt;</v>
      </c>
      <c r="I395" t="s">
        <v>3292</v>
      </c>
      <c r="J395" t="s">
        <v>2268</v>
      </c>
      <c r="L395" t="s">
        <v>3293</v>
      </c>
      <c r="M395" t="s">
        <v>2270</v>
      </c>
    </row>
    <row r="396" spans="1:13">
      <c r="A396" s="61">
        <v>395</v>
      </c>
      <c r="B396" t="s">
        <v>3294</v>
      </c>
      <c r="C396" t="s">
        <v>2268</v>
      </c>
      <c r="D396" t="str">
        <f t="shared" si="18"/>
        <v>fab</v>
      </c>
      <c r="E396" t="str">
        <f t="shared" si="19"/>
        <v>fab fa-twitter</v>
      </c>
      <c r="F396" t="str">
        <f t="shared" si="20"/>
        <v>&lt;I class='fab fa-twitter'&gt;&lt;/i&gt;</v>
      </c>
      <c r="I396" t="s">
        <v>3294</v>
      </c>
      <c r="J396" t="s">
        <v>2268</v>
      </c>
      <c r="L396" t="s">
        <v>2453</v>
      </c>
      <c r="M396" t="s">
        <v>2270</v>
      </c>
    </row>
    <row r="397" spans="1:13">
      <c r="A397" s="61">
        <v>396</v>
      </c>
      <c r="B397" t="s">
        <v>3295</v>
      </c>
      <c r="C397" t="s">
        <v>2268</v>
      </c>
      <c r="D397" t="str">
        <f t="shared" si="18"/>
        <v>fab</v>
      </c>
      <c r="E397" t="str">
        <f t="shared" si="19"/>
        <v>fab fa-twitter-square</v>
      </c>
      <c r="F397" t="str">
        <f t="shared" si="20"/>
        <v>&lt;I class='fab fa-twitter-square'&gt;&lt;/i&gt;</v>
      </c>
      <c r="I397" t="s">
        <v>3295</v>
      </c>
      <c r="J397" t="s">
        <v>2268</v>
      </c>
      <c r="L397" t="s">
        <v>2456</v>
      </c>
      <c r="M397" t="s">
        <v>2270</v>
      </c>
    </row>
    <row r="398" spans="1:13">
      <c r="A398" s="61">
        <v>397</v>
      </c>
      <c r="B398" t="s">
        <v>3296</v>
      </c>
      <c r="C398" t="s">
        <v>2268</v>
      </c>
      <c r="D398" t="str">
        <f t="shared" si="18"/>
        <v>fab</v>
      </c>
      <c r="E398" t="str">
        <f t="shared" si="19"/>
        <v>fab fa-typo3</v>
      </c>
      <c r="F398" t="str">
        <f t="shared" si="20"/>
        <v>&lt;I class='fab fa-typo3'&gt;&lt;/i&gt;</v>
      </c>
      <c r="I398" t="s">
        <v>3296</v>
      </c>
      <c r="J398" t="s">
        <v>2268</v>
      </c>
      <c r="L398" t="s">
        <v>2459</v>
      </c>
      <c r="M398" t="s">
        <v>2270</v>
      </c>
    </row>
    <row r="399" spans="1:13">
      <c r="A399" s="61">
        <v>398</v>
      </c>
      <c r="B399" t="s">
        <v>3297</v>
      </c>
      <c r="C399" t="s">
        <v>2268</v>
      </c>
      <c r="D399" t="str">
        <f t="shared" si="18"/>
        <v>fab</v>
      </c>
      <c r="E399" t="str">
        <f t="shared" si="19"/>
        <v>fab fa-uber</v>
      </c>
      <c r="F399" t="str">
        <f t="shared" si="20"/>
        <v>&lt;I class='fab fa-uber'&gt;&lt;/i&gt;</v>
      </c>
      <c r="I399" t="s">
        <v>3297</v>
      </c>
      <c r="J399" t="s">
        <v>2268</v>
      </c>
      <c r="L399" t="s">
        <v>2462</v>
      </c>
      <c r="M399" t="s">
        <v>2270</v>
      </c>
    </row>
    <row r="400" spans="1:13">
      <c r="A400" s="61">
        <v>399</v>
      </c>
      <c r="B400" t="s">
        <v>3298</v>
      </c>
      <c r="C400" t="s">
        <v>2268</v>
      </c>
      <c r="D400" t="str">
        <f t="shared" si="18"/>
        <v>fab</v>
      </c>
      <c r="E400" t="str">
        <f t="shared" si="19"/>
        <v>fab fa-ubuntu</v>
      </c>
      <c r="F400" t="str">
        <f t="shared" si="20"/>
        <v>&lt;I class='fab fa-ubuntu'&gt;&lt;/i&gt;</v>
      </c>
      <c r="I400" t="s">
        <v>3298</v>
      </c>
      <c r="J400" t="s">
        <v>2268</v>
      </c>
      <c r="L400" t="s">
        <v>2465</v>
      </c>
      <c r="M400" t="s">
        <v>2270</v>
      </c>
    </row>
    <row r="401" spans="1:13">
      <c r="A401" s="61">
        <v>400</v>
      </c>
      <c r="B401" t="s">
        <v>3299</v>
      </c>
      <c r="C401" t="s">
        <v>2268</v>
      </c>
      <c r="D401" t="str">
        <f t="shared" si="18"/>
        <v>fab</v>
      </c>
      <c r="E401" t="str">
        <f t="shared" si="19"/>
        <v>fab fa-uikit</v>
      </c>
      <c r="F401" t="str">
        <f t="shared" si="20"/>
        <v>&lt;I class='fab fa-uikit'&gt;&lt;/i&gt;</v>
      </c>
      <c r="I401" t="s">
        <v>3299</v>
      </c>
      <c r="J401" t="s">
        <v>2268</v>
      </c>
      <c r="L401" t="s">
        <v>2468</v>
      </c>
      <c r="M401" t="s">
        <v>2270</v>
      </c>
    </row>
    <row r="402" spans="1:13">
      <c r="A402" s="61">
        <v>401</v>
      </c>
      <c r="B402" t="s">
        <v>3300</v>
      </c>
      <c r="C402" t="s">
        <v>2268</v>
      </c>
      <c r="D402" t="str">
        <f t="shared" si="18"/>
        <v>fab</v>
      </c>
      <c r="E402" t="str">
        <f t="shared" si="19"/>
        <v>fab fa-umbraco</v>
      </c>
      <c r="F402" t="str">
        <f t="shared" si="20"/>
        <v>&lt;I class='fab fa-umbraco'&gt;&lt;/i&gt;</v>
      </c>
      <c r="I402" t="s">
        <v>3300</v>
      </c>
      <c r="J402" t="s">
        <v>2268</v>
      </c>
      <c r="L402" t="s">
        <v>2471</v>
      </c>
      <c r="M402" t="s">
        <v>2270</v>
      </c>
    </row>
    <row r="403" spans="1:13">
      <c r="A403" s="61">
        <v>402</v>
      </c>
      <c r="B403" t="s">
        <v>3301</v>
      </c>
      <c r="C403" t="s">
        <v>2268</v>
      </c>
      <c r="D403" t="str">
        <f t="shared" si="18"/>
        <v>fab</v>
      </c>
      <c r="E403" t="str">
        <f t="shared" si="19"/>
        <v>fab fa-uncharted</v>
      </c>
      <c r="F403" t="str">
        <f t="shared" si="20"/>
        <v>&lt;I class='fab fa-uncharted'&gt;&lt;/i&gt;</v>
      </c>
      <c r="I403" t="s">
        <v>3301</v>
      </c>
      <c r="J403" t="s">
        <v>2268</v>
      </c>
      <c r="L403" t="s">
        <v>2474</v>
      </c>
      <c r="M403" t="s">
        <v>2270</v>
      </c>
    </row>
    <row r="404" spans="1:13">
      <c r="A404" s="61">
        <v>403</v>
      </c>
      <c r="B404" t="s">
        <v>3302</v>
      </c>
      <c r="C404" t="s">
        <v>2268</v>
      </c>
      <c r="D404" t="str">
        <f t="shared" si="18"/>
        <v>fab</v>
      </c>
      <c r="E404" t="str">
        <f t="shared" si="19"/>
        <v>fab fa-uniregistry</v>
      </c>
      <c r="F404" t="str">
        <f t="shared" si="20"/>
        <v>&lt;I class='fab fa-uniregistry'&gt;&lt;/i&gt;</v>
      </c>
      <c r="I404" t="s">
        <v>3302</v>
      </c>
      <c r="J404" t="s">
        <v>2268</v>
      </c>
      <c r="L404" t="s">
        <v>2477</v>
      </c>
      <c r="M404" t="s">
        <v>2270</v>
      </c>
    </row>
    <row r="405" spans="1:13">
      <c r="A405" s="61">
        <v>404</v>
      </c>
      <c r="B405" t="s">
        <v>3303</v>
      </c>
      <c r="C405" t="s">
        <v>2268</v>
      </c>
      <c r="D405" t="str">
        <f t="shared" si="18"/>
        <v>fab</v>
      </c>
      <c r="E405" t="str">
        <f t="shared" si="19"/>
        <v>fab fa-unity</v>
      </c>
      <c r="F405" t="str">
        <f t="shared" si="20"/>
        <v>&lt;I class='fab fa-unity'&gt;&lt;/i&gt;</v>
      </c>
      <c r="I405" t="s">
        <v>3303</v>
      </c>
      <c r="J405" t="s">
        <v>2268</v>
      </c>
      <c r="L405" t="s">
        <v>2480</v>
      </c>
      <c r="M405" t="s">
        <v>2270</v>
      </c>
    </row>
    <row r="406" spans="1:13">
      <c r="A406" s="61">
        <v>405</v>
      </c>
      <c r="B406" t="s">
        <v>3304</v>
      </c>
      <c r="C406" t="s">
        <v>2268</v>
      </c>
      <c r="D406" t="str">
        <f t="shared" si="18"/>
        <v>fab</v>
      </c>
      <c r="E406" t="str">
        <f t="shared" si="19"/>
        <v>fab fa-unsplash</v>
      </c>
      <c r="F406" t="str">
        <f t="shared" si="20"/>
        <v>&lt;I class='fab fa-unsplash'&gt;&lt;/i&gt;</v>
      </c>
      <c r="I406" t="s">
        <v>3304</v>
      </c>
      <c r="J406" t="s">
        <v>2268</v>
      </c>
      <c r="L406" t="s">
        <v>2482</v>
      </c>
      <c r="M406" t="s">
        <v>2270</v>
      </c>
    </row>
    <row r="407" spans="1:13">
      <c r="A407" s="61">
        <v>406</v>
      </c>
      <c r="B407" t="s">
        <v>3305</v>
      </c>
      <c r="C407" t="s">
        <v>2268</v>
      </c>
      <c r="D407" t="str">
        <f t="shared" si="18"/>
        <v>fab</v>
      </c>
      <c r="E407" t="str">
        <f t="shared" si="19"/>
        <v>fab fa-untappd</v>
      </c>
      <c r="F407" t="str">
        <f t="shared" si="20"/>
        <v>&lt;I class='fab fa-untappd'&gt;&lt;/i&gt;</v>
      </c>
      <c r="I407" t="s">
        <v>3305</v>
      </c>
      <c r="J407" t="s">
        <v>2268</v>
      </c>
      <c r="L407" t="s">
        <v>2484</v>
      </c>
      <c r="M407" t="s">
        <v>2270</v>
      </c>
    </row>
    <row r="408" spans="1:13">
      <c r="A408" s="61">
        <v>407</v>
      </c>
      <c r="B408" t="s">
        <v>3306</v>
      </c>
      <c r="C408" t="s">
        <v>2268</v>
      </c>
      <c r="D408" t="str">
        <f t="shared" si="18"/>
        <v>fab</v>
      </c>
      <c r="E408" t="str">
        <f t="shared" si="19"/>
        <v>fab fa-ups</v>
      </c>
      <c r="F408" t="str">
        <f t="shared" si="20"/>
        <v>&lt;I class='fab fa-ups'&gt;&lt;/i&gt;</v>
      </c>
      <c r="I408" t="s">
        <v>3306</v>
      </c>
      <c r="J408" t="s">
        <v>2268</v>
      </c>
      <c r="L408" t="s">
        <v>2487</v>
      </c>
      <c r="M408" t="s">
        <v>2270</v>
      </c>
    </row>
    <row r="409" spans="1:13">
      <c r="A409" s="61">
        <v>408</v>
      </c>
      <c r="B409" t="s">
        <v>3307</v>
      </c>
      <c r="C409" t="s">
        <v>2268</v>
      </c>
      <c r="D409" t="str">
        <f t="shared" si="18"/>
        <v>fab</v>
      </c>
      <c r="E409" t="str">
        <f t="shared" si="19"/>
        <v>fab fa-usb</v>
      </c>
      <c r="F409" t="str">
        <f t="shared" si="20"/>
        <v>&lt;I class='fab fa-usb'&gt;&lt;/i&gt;</v>
      </c>
      <c r="I409" t="s">
        <v>3307</v>
      </c>
      <c r="J409" t="s">
        <v>2268</v>
      </c>
      <c r="L409" t="s">
        <v>2490</v>
      </c>
      <c r="M409" t="s">
        <v>2270</v>
      </c>
    </row>
    <row r="410" spans="1:13">
      <c r="A410" s="61">
        <v>409</v>
      </c>
      <c r="B410" t="s">
        <v>3308</v>
      </c>
      <c r="C410" t="s">
        <v>2268</v>
      </c>
      <c r="D410" t="str">
        <f t="shared" si="18"/>
        <v>fab</v>
      </c>
      <c r="E410" t="str">
        <f t="shared" si="19"/>
        <v>fab fa-usps</v>
      </c>
      <c r="F410" t="str">
        <f t="shared" si="20"/>
        <v>&lt;I class='fab fa-usps'&gt;&lt;/i&gt;</v>
      </c>
      <c r="I410" t="s">
        <v>3308</v>
      </c>
      <c r="J410" t="s">
        <v>2268</v>
      </c>
      <c r="L410" t="s">
        <v>3309</v>
      </c>
      <c r="M410" t="s">
        <v>2270</v>
      </c>
    </row>
    <row r="411" spans="1:13">
      <c r="A411" s="61">
        <v>410</v>
      </c>
      <c r="B411" t="s">
        <v>3310</v>
      </c>
      <c r="C411" t="s">
        <v>2268</v>
      </c>
      <c r="D411" t="str">
        <f t="shared" si="18"/>
        <v>fab</v>
      </c>
      <c r="E411" t="str">
        <f t="shared" si="19"/>
        <v>fab fa-ussunnah</v>
      </c>
      <c r="F411" t="str">
        <f t="shared" si="20"/>
        <v>&lt;I class='fab fa-ussunnah'&gt;&lt;/i&gt;</v>
      </c>
      <c r="I411" t="s">
        <v>3310</v>
      </c>
      <c r="J411" t="s">
        <v>2268</v>
      </c>
      <c r="L411" t="s">
        <v>3311</v>
      </c>
      <c r="M411" t="s">
        <v>2270</v>
      </c>
    </row>
    <row r="412" spans="1:13">
      <c r="A412" s="61">
        <v>411</v>
      </c>
      <c r="B412" t="s">
        <v>3312</v>
      </c>
      <c r="C412" t="s">
        <v>2268</v>
      </c>
      <c r="D412" t="str">
        <f t="shared" si="18"/>
        <v>fab</v>
      </c>
      <c r="E412" t="str">
        <f t="shared" si="19"/>
        <v>fab fa-vaadin</v>
      </c>
      <c r="F412" t="str">
        <f t="shared" si="20"/>
        <v>&lt;I class='fab fa-vaadin'&gt;&lt;/i&gt;</v>
      </c>
      <c r="I412" t="s">
        <v>3312</v>
      </c>
      <c r="J412" t="s">
        <v>2268</v>
      </c>
      <c r="L412" t="s">
        <v>3313</v>
      </c>
      <c r="M412" t="s">
        <v>2270</v>
      </c>
    </row>
    <row r="413" spans="1:13">
      <c r="A413" s="61">
        <v>412</v>
      </c>
      <c r="B413" t="s">
        <v>3314</v>
      </c>
      <c r="C413" t="s">
        <v>2268</v>
      </c>
      <c r="D413" t="str">
        <f t="shared" si="18"/>
        <v>fab</v>
      </c>
      <c r="E413" t="str">
        <f t="shared" si="19"/>
        <v>fab fa-viacoin</v>
      </c>
      <c r="F413" t="str">
        <f t="shared" si="20"/>
        <v>&lt;I class='fab fa-viacoin'&gt;&lt;/i&gt;</v>
      </c>
      <c r="I413" t="s">
        <v>3314</v>
      </c>
      <c r="J413" t="s">
        <v>2268</v>
      </c>
      <c r="L413" t="s">
        <v>3315</v>
      </c>
      <c r="M413" t="s">
        <v>2270</v>
      </c>
    </row>
    <row r="414" spans="1:13">
      <c r="A414" s="61">
        <v>413</v>
      </c>
      <c r="B414" t="s">
        <v>3316</v>
      </c>
      <c r="C414" t="s">
        <v>2268</v>
      </c>
      <c r="D414" t="str">
        <f t="shared" si="18"/>
        <v>fab</v>
      </c>
      <c r="E414" t="str">
        <f t="shared" si="19"/>
        <v>fab fa-viadeo</v>
      </c>
      <c r="F414" t="str">
        <f t="shared" si="20"/>
        <v>&lt;I class='fab fa-viadeo'&gt;&lt;/i&gt;</v>
      </c>
      <c r="I414" t="s">
        <v>3316</v>
      </c>
      <c r="J414" t="s">
        <v>2268</v>
      </c>
      <c r="L414" t="s">
        <v>3317</v>
      </c>
      <c r="M414" t="s">
        <v>2270</v>
      </c>
    </row>
    <row r="415" spans="1:13">
      <c r="A415" s="61">
        <v>414</v>
      </c>
      <c r="B415" t="s">
        <v>3318</v>
      </c>
      <c r="C415" t="s">
        <v>2268</v>
      </c>
      <c r="D415" t="str">
        <f t="shared" si="18"/>
        <v>fab</v>
      </c>
      <c r="E415" t="str">
        <f t="shared" si="19"/>
        <v>fab fa-viadeo-square</v>
      </c>
      <c r="F415" t="str">
        <f t="shared" si="20"/>
        <v>&lt;I class='fab fa-viadeo-square'&gt;&lt;/i&gt;</v>
      </c>
      <c r="I415" t="s">
        <v>3318</v>
      </c>
      <c r="J415" t="s">
        <v>2268</v>
      </c>
      <c r="L415" t="s">
        <v>3319</v>
      </c>
      <c r="M415" t="s">
        <v>2270</v>
      </c>
    </row>
    <row r="416" spans="1:13">
      <c r="A416" s="61">
        <v>415</v>
      </c>
      <c r="B416" t="s">
        <v>3320</v>
      </c>
      <c r="C416" t="s">
        <v>2268</v>
      </c>
      <c r="D416" t="str">
        <f t="shared" si="18"/>
        <v>fab</v>
      </c>
      <c r="E416" t="str">
        <f t="shared" si="19"/>
        <v>fab fa-viber</v>
      </c>
      <c r="F416" t="str">
        <f t="shared" si="20"/>
        <v>&lt;I class='fab fa-viber'&gt;&lt;/i&gt;</v>
      </c>
      <c r="I416" t="s">
        <v>3320</v>
      </c>
      <c r="J416" t="s">
        <v>2268</v>
      </c>
      <c r="L416" t="s">
        <v>3321</v>
      </c>
      <c r="M416" t="s">
        <v>2270</v>
      </c>
    </row>
    <row r="417" spans="1:13">
      <c r="A417" s="61">
        <v>416</v>
      </c>
      <c r="B417" t="s">
        <v>3322</v>
      </c>
      <c r="C417" t="s">
        <v>2268</v>
      </c>
      <c r="D417" t="str">
        <f t="shared" si="18"/>
        <v>fab</v>
      </c>
      <c r="E417" t="str">
        <f t="shared" si="19"/>
        <v>fab fa-vimeo</v>
      </c>
      <c r="F417" t="str">
        <f t="shared" si="20"/>
        <v>&lt;I class='fab fa-vimeo'&gt;&lt;/i&gt;</v>
      </c>
      <c r="I417" t="s">
        <v>3322</v>
      </c>
      <c r="J417" t="s">
        <v>2268</v>
      </c>
      <c r="L417" t="s">
        <v>3323</v>
      </c>
      <c r="M417" t="s">
        <v>2270</v>
      </c>
    </row>
    <row r="418" spans="1:13">
      <c r="A418" s="61">
        <v>417</v>
      </c>
      <c r="B418" t="s">
        <v>3324</v>
      </c>
      <c r="C418" t="s">
        <v>2268</v>
      </c>
      <c r="D418" t="str">
        <f t="shared" si="18"/>
        <v>fab</v>
      </c>
      <c r="E418" t="str">
        <f t="shared" si="19"/>
        <v>fab fa-vimeo-square</v>
      </c>
      <c r="F418" t="str">
        <f t="shared" si="20"/>
        <v>&lt;I class='fab fa-vimeo-square'&gt;&lt;/i&gt;</v>
      </c>
      <c r="I418" t="s">
        <v>3324</v>
      </c>
      <c r="J418" t="s">
        <v>2268</v>
      </c>
      <c r="L418" t="s">
        <v>3325</v>
      </c>
      <c r="M418" t="s">
        <v>2270</v>
      </c>
    </row>
    <row r="419" spans="1:13">
      <c r="A419" s="61">
        <v>418</v>
      </c>
      <c r="B419" t="s">
        <v>3326</v>
      </c>
      <c r="C419" t="s">
        <v>2268</v>
      </c>
      <c r="D419" t="str">
        <f t="shared" si="18"/>
        <v>fab</v>
      </c>
      <c r="E419" t="str">
        <f t="shared" si="19"/>
        <v>fab fa-vimeo-v</v>
      </c>
      <c r="F419" t="str">
        <f t="shared" si="20"/>
        <v>&lt;I class='fab fa-vimeo-v'&gt;&lt;/i&gt;</v>
      </c>
      <c r="I419" t="s">
        <v>3326</v>
      </c>
      <c r="J419" t="s">
        <v>2268</v>
      </c>
      <c r="L419" t="s">
        <v>3327</v>
      </c>
      <c r="M419" t="s">
        <v>2270</v>
      </c>
    </row>
    <row r="420" spans="1:13">
      <c r="A420" s="61">
        <v>419</v>
      </c>
      <c r="B420" t="s">
        <v>3328</v>
      </c>
      <c r="C420" t="s">
        <v>2268</v>
      </c>
      <c r="D420" t="str">
        <f t="shared" si="18"/>
        <v>fab</v>
      </c>
      <c r="E420" t="str">
        <f t="shared" si="19"/>
        <v>fab fa-vine</v>
      </c>
      <c r="F420" t="str">
        <f t="shared" si="20"/>
        <v>&lt;I class='fab fa-vine'&gt;&lt;/i&gt;</v>
      </c>
      <c r="I420" t="s">
        <v>3328</v>
      </c>
      <c r="J420" t="s">
        <v>2268</v>
      </c>
      <c r="L420" t="s">
        <v>3329</v>
      </c>
      <c r="M420" t="s">
        <v>2270</v>
      </c>
    </row>
    <row r="421" spans="1:13">
      <c r="A421" s="61">
        <v>420</v>
      </c>
      <c r="B421" t="s">
        <v>3330</v>
      </c>
      <c r="C421" t="s">
        <v>2268</v>
      </c>
      <c r="D421" t="str">
        <f t="shared" si="18"/>
        <v>fab</v>
      </c>
      <c r="E421" t="str">
        <f t="shared" si="19"/>
        <v>fab fa-vk</v>
      </c>
      <c r="F421" t="str">
        <f t="shared" si="20"/>
        <v>&lt;I class='fab fa-vk'&gt;&lt;/i&gt;</v>
      </c>
      <c r="I421" t="s">
        <v>3330</v>
      </c>
      <c r="J421" t="s">
        <v>2268</v>
      </c>
      <c r="L421" t="s">
        <v>3331</v>
      </c>
      <c r="M421" t="s">
        <v>2270</v>
      </c>
    </row>
    <row r="422" spans="1:13">
      <c r="A422" s="61">
        <v>421</v>
      </c>
      <c r="B422" t="s">
        <v>3332</v>
      </c>
      <c r="C422" t="s">
        <v>2268</v>
      </c>
      <c r="D422" t="str">
        <f t="shared" si="18"/>
        <v>fab</v>
      </c>
      <c r="E422" t="str">
        <f t="shared" si="19"/>
        <v>fab fa-vnv</v>
      </c>
      <c r="F422" t="str">
        <f t="shared" si="20"/>
        <v>&lt;I class='fab fa-vnv'&gt;&lt;/i&gt;</v>
      </c>
      <c r="I422" t="s">
        <v>3332</v>
      </c>
      <c r="J422" t="s">
        <v>2268</v>
      </c>
      <c r="L422" t="s">
        <v>3333</v>
      </c>
      <c r="M422" t="s">
        <v>2270</v>
      </c>
    </row>
    <row r="423" spans="1:13">
      <c r="A423" s="61">
        <v>422</v>
      </c>
      <c r="B423" t="s">
        <v>3334</v>
      </c>
      <c r="C423" t="s">
        <v>2268</v>
      </c>
      <c r="D423" t="str">
        <f t="shared" si="18"/>
        <v>fab</v>
      </c>
      <c r="E423" t="str">
        <f t="shared" si="19"/>
        <v>fab fa-vuejs</v>
      </c>
      <c r="F423" t="str">
        <f t="shared" si="20"/>
        <v>&lt;I class='fab fa-vuejs'&gt;&lt;/i&gt;</v>
      </c>
      <c r="I423" t="s">
        <v>3334</v>
      </c>
      <c r="J423" t="s">
        <v>2268</v>
      </c>
      <c r="L423" t="s">
        <v>3335</v>
      </c>
      <c r="M423" t="s">
        <v>2270</v>
      </c>
    </row>
    <row r="424" spans="1:13">
      <c r="A424" s="61">
        <v>423</v>
      </c>
      <c r="B424" t="s">
        <v>3336</v>
      </c>
      <c r="C424" t="s">
        <v>2268</v>
      </c>
      <c r="D424" t="str">
        <f t="shared" si="18"/>
        <v>fab</v>
      </c>
      <c r="E424" t="str">
        <f t="shared" si="19"/>
        <v>fab fa-watchman-monitoring</v>
      </c>
      <c r="F424" t="str">
        <f t="shared" si="20"/>
        <v>&lt;I class='fab fa-watchman-monitoring'&gt;&lt;/i&gt;</v>
      </c>
      <c r="I424" t="s">
        <v>3336</v>
      </c>
      <c r="J424" t="s">
        <v>2268</v>
      </c>
      <c r="L424" t="s">
        <v>2493</v>
      </c>
      <c r="M424" t="s">
        <v>2270</v>
      </c>
    </row>
    <row r="425" spans="1:13">
      <c r="A425" s="61">
        <v>424</v>
      </c>
      <c r="B425" t="s">
        <v>3337</v>
      </c>
      <c r="C425" t="s">
        <v>2268</v>
      </c>
      <c r="D425" t="str">
        <f t="shared" si="18"/>
        <v>fab</v>
      </c>
      <c r="E425" t="str">
        <f t="shared" si="19"/>
        <v>fab fa-waze</v>
      </c>
      <c r="F425" t="str">
        <f t="shared" si="20"/>
        <v>&lt;I class='fab fa-waze'&gt;&lt;/i&gt;</v>
      </c>
      <c r="I425" t="s">
        <v>3337</v>
      </c>
      <c r="J425" t="s">
        <v>2268</v>
      </c>
      <c r="L425" t="s">
        <v>3338</v>
      </c>
      <c r="M425" t="s">
        <v>2270</v>
      </c>
    </row>
    <row r="426" spans="1:13">
      <c r="A426" s="61">
        <v>425</v>
      </c>
      <c r="B426" t="s">
        <v>3339</v>
      </c>
      <c r="C426" t="s">
        <v>2268</v>
      </c>
      <c r="D426" t="str">
        <f t="shared" si="18"/>
        <v>fab</v>
      </c>
      <c r="E426" t="str">
        <f t="shared" si="19"/>
        <v>fab fa-weebly</v>
      </c>
      <c r="F426" t="str">
        <f t="shared" si="20"/>
        <v>&lt;I class='fab fa-weebly'&gt;&lt;/i&gt;</v>
      </c>
      <c r="I426" t="s">
        <v>3339</v>
      </c>
      <c r="J426" t="s">
        <v>2268</v>
      </c>
      <c r="L426" t="s">
        <v>2496</v>
      </c>
      <c r="M426" t="s">
        <v>2270</v>
      </c>
    </row>
    <row r="427" spans="1:13">
      <c r="A427" s="61">
        <v>426</v>
      </c>
      <c r="B427" t="s">
        <v>3340</v>
      </c>
      <c r="C427" t="s">
        <v>2268</v>
      </c>
      <c r="D427" t="str">
        <f t="shared" si="18"/>
        <v>fab</v>
      </c>
      <c r="E427" t="str">
        <f t="shared" si="19"/>
        <v>fab fa-weibo</v>
      </c>
      <c r="F427" t="str">
        <f t="shared" si="20"/>
        <v>&lt;I class='fab fa-weibo'&gt;&lt;/i&gt;</v>
      </c>
      <c r="I427" t="s">
        <v>3340</v>
      </c>
      <c r="J427" t="s">
        <v>2268</v>
      </c>
      <c r="L427" t="s">
        <v>2499</v>
      </c>
      <c r="M427" t="s">
        <v>2270</v>
      </c>
    </row>
    <row r="428" spans="1:13">
      <c r="A428" s="61">
        <v>427</v>
      </c>
      <c r="B428" t="s">
        <v>3341</v>
      </c>
      <c r="C428" t="s">
        <v>2268</v>
      </c>
      <c r="D428" t="str">
        <f t="shared" si="18"/>
        <v>fab</v>
      </c>
      <c r="E428" t="str">
        <f t="shared" si="19"/>
        <v>fab fa-weixin</v>
      </c>
      <c r="F428" t="str">
        <f t="shared" si="20"/>
        <v>&lt;I class='fab fa-weixin'&gt;&lt;/i&gt;</v>
      </c>
      <c r="I428" t="s">
        <v>3341</v>
      </c>
      <c r="J428" t="s">
        <v>2268</v>
      </c>
      <c r="L428" t="s">
        <v>2502</v>
      </c>
      <c r="M428" t="s">
        <v>2270</v>
      </c>
    </row>
    <row r="429" spans="1:13">
      <c r="A429" s="61">
        <v>428</v>
      </c>
      <c r="B429" t="s">
        <v>3342</v>
      </c>
      <c r="C429" t="s">
        <v>2268</v>
      </c>
      <c r="D429" t="str">
        <f t="shared" si="18"/>
        <v>fab</v>
      </c>
      <c r="E429" t="str">
        <f t="shared" si="19"/>
        <v>fab fa-whatsapp</v>
      </c>
      <c r="F429" t="str">
        <f t="shared" si="20"/>
        <v>&lt;I class='fab fa-whatsapp'&gt;&lt;/i&gt;</v>
      </c>
      <c r="I429" t="s">
        <v>3342</v>
      </c>
      <c r="J429" t="s">
        <v>2268</v>
      </c>
      <c r="L429" t="s">
        <v>2505</v>
      </c>
      <c r="M429" t="s">
        <v>2270</v>
      </c>
    </row>
    <row r="430" spans="1:13">
      <c r="A430" s="61">
        <v>429</v>
      </c>
      <c r="B430" t="s">
        <v>3343</v>
      </c>
      <c r="C430" t="s">
        <v>2268</v>
      </c>
      <c r="D430" t="str">
        <f t="shared" si="18"/>
        <v>fab</v>
      </c>
      <c r="E430" t="str">
        <f t="shared" si="19"/>
        <v>fab fa-whatsapp-square</v>
      </c>
      <c r="F430" t="str">
        <f t="shared" si="20"/>
        <v>&lt;I class='fab fa-whatsapp-square'&gt;&lt;/i&gt;</v>
      </c>
      <c r="I430" t="s">
        <v>3343</v>
      </c>
      <c r="J430" t="s">
        <v>2268</v>
      </c>
      <c r="L430" t="s">
        <v>2508</v>
      </c>
      <c r="M430" t="s">
        <v>2270</v>
      </c>
    </row>
    <row r="431" spans="1:13">
      <c r="A431" s="61">
        <v>430</v>
      </c>
      <c r="B431" t="s">
        <v>3344</v>
      </c>
      <c r="C431" t="s">
        <v>2268</v>
      </c>
      <c r="D431" t="str">
        <f t="shared" si="18"/>
        <v>fab</v>
      </c>
      <c r="E431" t="str">
        <f t="shared" si="19"/>
        <v>fab fa-whmcs</v>
      </c>
      <c r="F431" t="str">
        <f t="shared" si="20"/>
        <v>&lt;I class='fab fa-whmcs'&gt;&lt;/i&gt;</v>
      </c>
      <c r="I431" t="s">
        <v>3344</v>
      </c>
      <c r="J431" t="s">
        <v>2268</v>
      </c>
      <c r="L431" t="s">
        <v>2511</v>
      </c>
      <c r="M431" t="s">
        <v>2270</v>
      </c>
    </row>
    <row r="432" spans="1:13">
      <c r="A432" s="61">
        <v>431</v>
      </c>
      <c r="B432" t="s">
        <v>3345</v>
      </c>
      <c r="C432" t="s">
        <v>2268</v>
      </c>
      <c r="D432" t="str">
        <f t="shared" si="18"/>
        <v>fab</v>
      </c>
      <c r="E432" t="str">
        <f t="shared" si="19"/>
        <v>fab fa-wikipedia-w</v>
      </c>
      <c r="F432" t="str">
        <f t="shared" si="20"/>
        <v>&lt;I class='fab fa-wikipedia-w'&gt;&lt;/i&gt;</v>
      </c>
      <c r="I432" t="s">
        <v>3345</v>
      </c>
      <c r="J432" t="s">
        <v>2268</v>
      </c>
      <c r="L432" t="s">
        <v>2514</v>
      </c>
      <c r="M432" t="s">
        <v>2270</v>
      </c>
    </row>
    <row r="433" spans="1:13">
      <c r="A433" s="61">
        <v>432</v>
      </c>
      <c r="B433" t="s">
        <v>3346</v>
      </c>
      <c r="C433" t="s">
        <v>2268</v>
      </c>
      <c r="D433" t="str">
        <f t="shared" si="18"/>
        <v>fab</v>
      </c>
      <c r="E433" t="str">
        <f t="shared" si="19"/>
        <v>fab fa-windows</v>
      </c>
      <c r="F433" t="str">
        <f t="shared" si="20"/>
        <v>&lt;I class='fab fa-windows'&gt;&lt;/i&gt;</v>
      </c>
      <c r="I433" t="s">
        <v>3346</v>
      </c>
      <c r="J433" t="s">
        <v>2268</v>
      </c>
      <c r="L433" t="s">
        <v>2517</v>
      </c>
      <c r="M433" t="s">
        <v>2270</v>
      </c>
    </row>
    <row r="434" spans="1:13">
      <c r="A434" s="61">
        <v>433</v>
      </c>
      <c r="B434" t="s">
        <v>3347</v>
      </c>
      <c r="C434" t="s">
        <v>2268</v>
      </c>
      <c r="D434" t="str">
        <f t="shared" si="18"/>
        <v>fab</v>
      </c>
      <c r="E434" t="str">
        <f t="shared" si="19"/>
        <v>fab fa-wix</v>
      </c>
      <c r="F434" t="str">
        <f t="shared" si="20"/>
        <v>&lt;I class='fab fa-wix'&gt;&lt;/i&gt;</v>
      </c>
      <c r="I434" t="s">
        <v>3347</v>
      </c>
      <c r="J434" t="s">
        <v>2268</v>
      </c>
      <c r="L434" t="s">
        <v>2520</v>
      </c>
      <c r="M434" t="s">
        <v>2270</v>
      </c>
    </row>
    <row r="435" spans="1:13">
      <c r="A435" s="61">
        <v>434</v>
      </c>
      <c r="B435" t="s">
        <v>3348</v>
      </c>
      <c r="C435" t="s">
        <v>2268</v>
      </c>
      <c r="D435" t="str">
        <f t="shared" si="18"/>
        <v>fab</v>
      </c>
      <c r="E435" t="str">
        <f t="shared" si="19"/>
        <v>fab fa-wizards-of-the-coast</v>
      </c>
      <c r="F435" t="str">
        <f t="shared" si="20"/>
        <v>&lt;I class='fab fa-wizards-of-the-coast'&gt;&lt;/i&gt;</v>
      </c>
      <c r="I435" t="s">
        <v>3348</v>
      </c>
      <c r="J435" t="s">
        <v>2268</v>
      </c>
      <c r="L435" t="s">
        <v>3349</v>
      </c>
      <c r="M435" t="s">
        <v>2270</v>
      </c>
    </row>
    <row r="436" spans="1:13">
      <c r="A436" s="61">
        <v>435</v>
      </c>
      <c r="B436" t="s">
        <v>3350</v>
      </c>
      <c r="C436" t="s">
        <v>2268</v>
      </c>
      <c r="D436" t="str">
        <f t="shared" si="18"/>
        <v>fab</v>
      </c>
      <c r="E436" t="str">
        <f t="shared" si="19"/>
        <v>fab fa-wodu</v>
      </c>
      <c r="F436" t="str">
        <f t="shared" si="20"/>
        <v>&lt;I class='fab fa-wodu'&gt;&lt;/i&gt;</v>
      </c>
      <c r="I436" t="s">
        <v>3350</v>
      </c>
      <c r="J436" t="s">
        <v>2268</v>
      </c>
      <c r="L436" t="s">
        <v>2523</v>
      </c>
      <c r="M436" t="s">
        <v>2270</v>
      </c>
    </row>
    <row r="437" spans="1:13">
      <c r="A437" s="61">
        <v>436</v>
      </c>
      <c r="B437" t="s">
        <v>3351</v>
      </c>
      <c r="C437" t="s">
        <v>2268</v>
      </c>
      <c r="D437" t="str">
        <f t="shared" si="18"/>
        <v>fab</v>
      </c>
      <c r="E437" t="str">
        <f t="shared" si="19"/>
        <v>fab fa-wolf-pack-battalion</v>
      </c>
      <c r="F437" t="str">
        <f t="shared" si="20"/>
        <v>&lt;I class='fab fa-wolf-pack-battalion'&gt;&lt;/i&gt;</v>
      </c>
      <c r="I437" t="s">
        <v>3351</v>
      </c>
      <c r="J437" t="s">
        <v>2268</v>
      </c>
      <c r="L437" t="s">
        <v>3352</v>
      </c>
      <c r="M437" t="s">
        <v>2270</v>
      </c>
    </row>
    <row r="438" spans="1:13">
      <c r="A438" s="61">
        <v>437</v>
      </c>
      <c r="B438" t="s">
        <v>3353</v>
      </c>
      <c r="C438" t="s">
        <v>2268</v>
      </c>
      <c r="D438" t="str">
        <f t="shared" si="18"/>
        <v>fab</v>
      </c>
      <c r="E438" t="str">
        <f t="shared" si="19"/>
        <v>fab fa-wordpress</v>
      </c>
      <c r="F438" t="str">
        <f t="shared" si="20"/>
        <v>&lt;I class='fab fa-wordpress'&gt;&lt;/i&gt;</v>
      </c>
      <c r="I438" t="s">
        <v>3353</v>
      </c>
      <c r="J438" t="s">
        <v>2268</v>
      </c>
      <c r="L438" t="s">
        <v>3354</v>
      </c>
      <c r="M438" t="s">
        <v>2270</v>
      </c>
    </row>
    <row r="439" spans="1:13">
      <c r="A439" s="61">
        <v>438</v>
      </c>
      <c r="B439" t="s">
        <v>3355</v>
      </c>
      <c r="C439" t="s">
        <v>2268</v>
      </c>
      <c r="D439" t="str">
        <f t="shared" si="18"/>
        <v>fab</v>
      </c>
      <c r="E439" t="str">
        <f t="shared" si="19"/>
        <v>fab fa-wordpress-simple</v>
      </c>
      <c r="F439" t="str">
        <f t="shared" si="20"/>
        <v>&lt;I class='fab fa-wordpress-simple'&gt;&lt;/i&gt;</v>
      </c>
      <c r="I439" t="s">
        <v>3355</v>
      </c>
      <c r="J439" t="s">
        <v>2268</v>
      </c>
      <c r="L439" t="s">
        <v>3356</v>
      </c>
      <c r="M439" t="s">
        <v>2270</v>
      </c>
    </row>
    <row r="440" spans="1:13">
      <c r="A440" s="61">
        <v>439</v>
      </c>
      <c r="B440" t="s">
        <v>3357</v>
      </c>
      <c r="C440" t="s">
        <v>2268</v>
      </c>
      <c r="D440" t="str">
        <f t="shared" si="18"/>
        <v>fab</v>
      </c>
      <c r="E440" t="str">
        <f t="shared" si="19"/>
        <v>fab fa-wpbeginner</v>
      </c>
      <c r="F440" t="str">
        <f t="shared" si="20"/>
        <v>&lt;I class='fab fa-wpbeginner'&gt;&lt;/i&gt;</v>
      </c>
      <c r="I440" t="s">
        <v>3357</v>
      </c>
      <c r="J440" t="s">
        <v>2268</v>
      </c>
      <c r="L440" t="s">
        <v>2526</v>
      </c>
      <c r="M440" t="s">
        <v>2270</v>
      </c>
    </row>
    <row r="441" spans="1:13">
      <c r="A441" s="61">
        <v>440</v>
      </c>
      <c r="B441" t="s">
        <v>3358</v>
      </c>
      <c r="C441" t="s">
        <v>2268</v>
      </c>
      <c r="D441" t="str">
        <f t="shared" si="18"/>
        <v>fab</v>
      </c>
      <c r="E441" t="str">
        <f t="shared" si="19"/>
        <v>fab fa-wpexplorer</v>
      </c>
      <c r="F441" t="str">
        <f t="shared" si="20"/>
        <v>&lt;I class='fab fa-wpexplorer'&gt;&lt;/i&gt;</v>
      </c>
      <c r="I441" t="s">
        <v>3358</v>
      </c>
      <c r="J441" t="s">
        <v>2268</v>
      </c>
      <c r="L441" t="s">
        <v>3359</v>
      </c>
      <c r="M441" t="s">
        <v>2270</v>
      </c>
    </row>
    <row r="442" spans="1:13">
      <c r="A442" s="61">
        <v>441</v>
      </c>
      <c r="B442" t="s">
        <v>3360</v>
      </c>
      <c r="C442" t="s">
        <v>2268</v>
      </c>
      <c r="D442" t="str">
        <f t="shared" si="18"/>
        <v>fab</v>
      </c>
      <c r="E442" t="str">
        <f t="shared" si="19"/>
        <v>fab fa-wpforms</v>
      </c>
      <c r="F442" t="str">
        <f t="shared" si="20"/>
        <v>&lt;I class='fab fa-wpforms'&gt;&lt;/i&gt;</v>
      </c>
      <c r="I442" t="s">
        <v>3360</v>
      </c>
      <c r="J442" t="s">
        <v>2268</v>
      </c>
      <c r="L442" t="s">
        <v>3361</v>
      </c>
      <c r="M442" t="s">
        <v>2270</v>
      </c>
    </row>
    <row r="443" spans="1:13">
      <c r="A443" s="61">
        <v>442</v>
      </c>
      <c r="B443" t="s">
        <v>3362</v>
      </c>
      <c r="C443" t="s">
        <v>2268</v>
      </c>
      <c r="D443" t="str">
        <f t="shared" si="18"/>
        <v>fab</v>
      </c>
      <c r="E443" t="str">
        <f t="shared" si="19"/>
        <v>fab fa-wpressr</v>
      </c>
      <c r="F443" t="str">
        <f t="shared" si="20"/>
        <v>&lt;I class='fab fa-wpressr'&gt;&lt;/i&gt;</v>
      </c>
      <c r="I443" t="s">
        <v>3362</v>
      </c>
      <c r="J443" t="s">
        <v>2268</v>
      </c>
      <c r="L443" t="s">
        <v>3363</v>
      </c>
      <c r="M443" t="s">
        <v>2270</v>
      </c>
    </row>
    <row r="444" spans="1:13">
      <c r="A444" s="61">
        <v>443</v>
      </c>
      <c r="B444" t="s">
        <v>3364</v>
      </c>
      <c r="C444" t="s">
        <v>2268</v>
      </c>
      <c r="D444" t="str">
        <f t="shared" si="18"/>
        <v>fab</v>
      </c>
      <c r="E444" t="str">
        <f t="shared" si="19"/>
        <v>fab fa-xbox</v>
      </c>
      <c r="F444" t="str">
        <f t="shared" si="20"/>
        <v>&lt;I class='fab fa-xbox'&gt;&lt;/i&gt;</v>
      </c>
      <c r="I444" t="s">
        <v>3364</v>
      </c>
      <c r="J444" t="s">
        <v>2268</v>
      </c>
      <c r="L444" t="s">
        <v>3365</v>
      </c>
      <c r="M444" t="s">
        <v>2270</v>
      </c>
    </row>
    <row r="445" spans="1:13">
      <c r="A445" s="61">
        <v>444</v>
      </c>
      <c r="B445" t="s">
        <v>3366</v>
      </c>
      <c r="C445" t="s">
        <v>2268</v>
      </c>
      <c r="D445" t="str">
        <f t="shared" si="18"/>
        <v>fab</v>
      </c>
      <c r="E445" t="str">
        <f t="shared" si="19"/>
        <v>fab fa-xing</v>
      </c>
      <c r="F445" t="str">
        <f t="shared" si="20"/>
        <v>&lt;I class='fab fa-xing'&gt;&lt;/i&gt;</v>
      </c>
      <c r="I445" t="s">
        <v>3366</v>
      </c>
      <c r="J445" t="s">
        <v>2268</v>
      </c>
      <c r="L445" t="s">
        <v>3367</v>
      </c>
      <c r="M445" t="s">
        <v>2270</v>
      </c>
    </row>
    <row r="446" spans="1:13">
      <c r="A446" s="61">
        <v>445</v>
      </c>
      <c r="B446" t="s">
        <v>3368</v>
      </c>
      <c r="C446" t="s">
        <v>2268</v>
      </c>
      <c r="D446" t="str">
        <f t="shared" si="18"/>
        <v>fab</v>
      </c>
      <c r="E446" t="str">
        <f t="shared" si="19"/>
        <v>fab fa-xing-square</v>
      </c>
      <c r="F446" t="str">
        <f t="shared" si="20"/>
        <v>&lt;I class='fab fa-xing-square'&gt;&lt;/i&gt;</v>
      </c>
      <c r="I446" t="s">
        <v>3368</v>
      </c>
      <c r="J446" t="s">
        <v>2268</v>
      </c>
      <c r="L446" t="s">
        <v>3369</v>
      </c>
      <c r="M446" t="s">
        <v>2270</v>
      </c>
    </row>
    <row r="447" spans="1:13">
      <c r="A447" s="61">
        <v>446</v>
      </c>
      <c r="B447" t="s">
        <v>3370</v>
      </c>
      <c r="C447" t="s">
        <v>2268</v>
      </c>
      <c r="D447" t="str">
        <f t="shared" si="18"/>
        <v>fab</v>
      </c>
      <c r="E447" t="str">
        <f t="shared" si="19"/>
        <v>fab fa-y-combinator</v>
      </c>
      <c r="F447" t="str">
        <f t="shared" si="20"/>
        <v>&lt;I class='fab fa-y-combinator'&gt;&lt;/i&gt;</v>
      </c>
      <c r="I447" t="s">
        <v>3370</v>
      </c>
      <c r="J447" t="s">
        <v>2268</v>
      </c>
      <c r="L447" t="s">
        <v>3371</v>
      </c>
      <c r="M447" t="s">
        <v>2270</v>
      </c>
    </row>
    <row r="448" spans="1:13">
      <c r="A448" s="61">
        <v>447</v>
      </c>
      <c r="B448" t="s">
        <v>3372</v>
      </c>
      <c r="C448" t="s">
        <v>2268</v>
      </c>
      <c r="D448" t="str">
        <f t="shared" si="18"/>
        <v>fab</v>
      </c>
      <c r="E448" t="str">
        <f t="shared" si="19"/>
        <v>fab fa-yahoo</v>
      </c>
      <c r="F448" t="str">
        <f t="shared" si="20"/>
        <v>&lt;I class='fab fa-yahoo'&gt;&lt;/i&gt;</v>
      </c>
      <c r="I448" t="s">
        <v>3372</v>
      </c>
      <c r="J448" t="s">
        <v>2268</v>
      </c>
      <c r="L448" t="s">
        <v>3373</v>
      </c>
      <c r="M448" t="s">
        <v>2270</v>
      </c>
    </row>
    <row r="449" spans="1:13">
      <c r="A449" s="61">
        <v>448</v>
      </c>
      <c r="B449" t="s">
        <v>3374</v>
      </c>
      <c r="C449" t="s">
        <v>2268</v>
      </c>
      <c r="D449" t="str">
        <f t="shared" si="18"/>
        <v>fab</v>
      </c>
      <c r="E449" t="str">
        <f t="shared" si="19"/>
        <v>fab fa-yammer</v>
      </c>
      <c r="F449" t="str">
        <f t="shared" si="20"/>
        <v>&lt;I class='fab fa-yammer'&gt;&lt;/i&gt;</v>
      </c>
      <c r="I449" t="s">
        <v>3374</v>
      </c>
      <c r="J449" t="s">
        <v>2268</v>
      </c>
      <c r="L449" t="s">
        <v>2529</v>
      </c>
      <c r="M449" t="s">
        <v>2270</v>
      </c>
    </row>
    <row r="450" spans="1:13">
      <c r="A450" s="61">
        <v>449</v>
      </c>
      <c r="B450" t="s">
        <v>3375</v>
      </c>
      <c r="C450" t="s">
        <v>2268</v>
      </c>
      <c r="D450" t="str">
        <f t="shared" si="18"/>
        <v>fab</v>
      </c>
      <c r="E450" t="str">
        <f t="shared" si="19"/>
        <v>fab fa-yandex</v>
      </c>
      <c r="F450" t="str">
        <f t="shared" si="20"/>
        <v>&lt;I class='fab fa-yandex'&gt;&lt;/i&gt;</v>
      </c>
      <c r="I450" t="s">
        <v>3375</v>
      </c>
      <c r="J450" t="s">
        <v>2268</v>
      </c>
      <c r="L450" t="s">
        <v>3376</v>
      </c>
      <c r="M450" t="s">
        <v>2270</v>
      </c>
    </row>
    <row r="451" spans="1:13">
      <c r="A451" s="61">
        <v>450</v>
      </c>
      <c r="B451" t="s">
        <v>3377</v>
      </c>
      <c r="C451" t="s">
        <v>2268</v>
      </c>
      <c r="D451" t="str">
        <f t="shared" ref="D451:D514" si="21">IF(C451="DevIcon"," ","fa"&amp;LOWER(LEFT(C451,1)))</f>
        <v>fab</v>
      </c>
      <c r="E451" t="str">
        <f t="shared" ref="E451:E514" si="22">IF(C451="DevIcon","",D451&amp;" "&amp;"fa-")&amp;B451</f>
        <v>fab fa-yandex-international</v>
      </c>
      <c r="F451" t="str">
        <f t="shared" ref="F451:F514" si="23">IF(C451="DevIcon","","&lt;I class='"&amp;E451&amp;"'&gt;&lt;/i&gt;")</f>
        <v>&lt;I class='fab fa-yandex-international'&gt;&lt;/i&gt;</v>
      </c>
      <c r="I451" t="s">
        <v>3377</v>
      </c>
      <c r="J451" t="s">
        <v>2268</v>
      </c>
      <c r="L451" t="s">
        <v>3378</v>
      </c>
      <c r="M451" t="s">
        <v>2270</v>
      </c>
    </row>
    <row r="452" spans="1:13">
      <c r="A452" s="61">
        <v>451</v>
      </c>
      <c r="B452" t="s">
        <v>3379</v>
      </c>
      <c r="C452" t="s">
        <v>2268</v>
      </c>
      <c r="D452" t="str">
        <f t="shared" si="21"/>
        <v>fab</v>
      </c>
      <c r="E452" t="str">
        <f t="shared" si="22"/>
        <v>fab fa-yarn</v>
      </c>
      <c r="F452" t="str">
        <f t="shared" si="23"/>
        <v>&lt;I class='fab fa-yarn'&gt;&lt;/i&gt;</v>
      </c>
      <c r="I452" t="s">
        <v>3379</v>
      </c>
      <c r="J452" t="s">
        <v>2268</v>
      </c>
      <c r="L452" t="s">
        <v>3380</v>
      </c>
      <c r="M452" t="s">
        <v>2270</v>
      </c>
    </row>
    <row r="453" spans="1:13">
      <c r="A453" s="61">
        <v>452</v>
      </c>
      <c r="B453" t="s">
        <v>3381</v>
      </c>
      <c r="C453" t="s">
        <v>2268</v>
      </c>
      <c r="D453" t="str">
        <f t="shared" si="21"/>
        <v>fab</v>
      </c>
      <c r="E453" t="str">
        <f t="shared" si="22"/>
        <v>fab fa-yelp</v>
      </c>
      <c r="F453" t="str">
        <f t="shared" si="23"/>
        <v>&lt;I class='fab fa-yelp'&gt;&lt;/i&gt;</v>
      </c>
      <c r="I453" t="s">
        <v>3381</v>
      </c>
      <c r="J453" t="s">
        <v>2268</v>
      </c>
      <c r="L453" t="s">
        <v>3382</v>
      </c>
      <c r="M453" t="s">
        <v>2270</v>
      </c>
    </row>
    <row r="454" spans="1:13">
      <c r="A454" s="61">
        <v>453</v>
      </c>
      <c r="B454" t="s">
        <v>3383</v>
      </c>
      <c r="C454" t="s">
        <v>2268</v>
      </c>
      <c r="D454" t="str">
        <f t="shared" si="21"/>
        <v>fab</v>
      </c>
      <c r="E454" t="str">
        <f t="shared" si="22"/>
        <v>fab fa-yoast</v>
      </c>
      <c r="F454" t="str">
        <f t="shared" si="23"/>
        <v>&lt;I class='fab fa-yoast'&gt;&lt;/i&gt;</v>
      </c>
      <c r="I454" t="s">
        <v>3383</v>
      </c>
      <c r="J454" t="s">
        <v>2268</v>
      </c>
      <c r="L454" t="s">
        <v>3384</v>
      </c>
      <c r="M454" t="s">
        <v>2270</v>
      </c>
    </row>
    <row r="455" spans="1:13">
      <c r="A455" s="61">
        <v>454</v>
      </c>
      <c r="B455" t="s">
        <v>3385</v>
      </c>
      <c r="C455" t="s">
        <v>2268</v>
      </c>
      <c r="D455" t="str">
        <f t="shared" si="21"/>
        <v>fab</v>
      </c>
      <c r="E455" t="str">
        <f t="shared" si="22"/>
        <v>fab fa-youtube</v>
      </c>
      <c r="F455" t="str">
        <f t="shared" si="23"/>
        <v>&lt;I class='fab fa-youtube'&gt;&lt;/i&gt;</v>
      </c>
      <c r="I455" t="s">
        <v>3385</v>
      </c>
      <c r="J455" t="s">
        <v>2268</v>
      </c>
      <c r="L455" t="s">
        <v>3386</v>
      </c>
      <c r="M455" t="s">
        <v>2270</v>
      </c>
    </row>
    <row r="456" spans="1:13">
      <c r="A456" s="61">
        <v>455</v>
      </c>
      <c r="B456" t="s">
        <v>3387</v>
      </c>
      <c r="C456" t="s">
        <v>2268</v>
      </c>
      <c r="D456" t="str">
        <f t="shared" si="21"/>
        <v>fab</v>
      </c>
      <c r="E456" t="str">
        <f t="shared" si="22"/>
        <v>fab fa-youtube-square</v>
      </c>
      <c r="F456" t="str">
        <f t="shared" si="23"/>
        <v>&lt;I class='fab fa-youtube-square'&gt;&lt;/i&gt;</v>
      </c>
      <c r="I456" t="s">
        <v>3387</v>
      </c>
      <c r="J456" t="s">
        <v>2268</v>
      </c>
      <c r="L456" t="s">
        <v>3388</v>
      </c>
      <c r="M456" t="s">
        <v>2270</v>
      </c>
    </row>
    <row r="457" spans="1:13">
      <c r="A457" s="61">
        <v>456</v>
      </c>
      <c r="B457" t="s">
        <v>3389</v>
      </c>
      <c r="C457" t="s">
        <v>2268</v>
      </c>
      <c r="D457" t="str">
        <f t="shared" si="21"/>
        <v>fab</v>
      </c>
      <c r="E457" t="str">
        <f t="shared" si="22"/>
        <v>fab fa-zhihu</v>
      </c>
      <c r="F457" t="str">
        <f t="shared" si="23"/>
        <v>&lt;I class='fab fa-zhihu'&gt;&lt;/i&gt;</v>
      </c>
      <c r="I457" t="s">
        <v>3389</v>
      </c>
      <c r="J457" t="s">
        <v>2268</v>
      </c>
      <c r="L457" t="s">
        <v>3390</v>
      </c>
      <c r="M457" t="s">
        <v>2270</v>
      </c>
    </row>
    <row r="458" spans="1:13">
      <c r="A458" s="61">
        <v>457</v>
      </c>
      <c r="B458" t="s">
        <v>2269</v>
      </c>
      <c r="C458" t="s">
        <v>2270</v>
      </c>
      <c r="D458" t="str">
        <f t="shared" si="21"/>
        <v>fas</v>
      </c>
      <c r="E458" t="str">
        <f t="shared" si="22"/>
        <v>fas fa-ad</v>
      </c>
      <c r="F458" t="str">
        <f t="shared" si="23"/>
        <v>&lt;I class='fas fa-ad'&gt;&lt;/i&gt;</v>
      </c>
      <c r="L458" t="s">
        <v>2532</v>
      </c>
      <c r="M458" t="s">
        <v>2270</v>
      </c>
    </row>
    <row r="459" spans="1:13">
      <c r="A459" s="61">
        <v>458</v>
      </c>
      <c r="B459" t="s">
        <v>2271</v>
      </c>
      <c r="C459" t="s">
        <v>2270</v>
      </c>
      <c r="D459" t="str">
        <f t="shared" si="21"/>
        <v>fas</v>
      </c>
      <c r="E459" t="str">
        <f t="shared" si="22"/>
        <v>fas fa-address-book</v>
      </c>
      <c r="F459" t="str">
        <f t="shared" si="23"/>
        <v>&lt;I class='fas fa-address-book'&gt;&lt;/i&gt;</v>
      </c>
      <c r="L459" t="s">
        <v>3391</v>
      </c>
      <c r="M459" t="s">
        <v>2270</v>
      </c>
    </row>
    <row r="460" spans="1:13">
      <c r="A460" s="61">
        <v>459</v>
      </c>
      <c r="B460" t="s">
        <v>2274</v>
      </c>
      <c r="C460" t="s">
        <v>2270</v>
      </c>
      <c r="D460" t="str">
        <f t="shared" si="21"/>
        <v>fas</v>
      </c>
      <c r="E460" t="str">
        <f t="shared" si="22"/>
        <v>fas fa-address-card</v>
      </c>
      <c r="F460" t="str">
        <f t="shared" si="23"/>
        <v>&lt;I class='fas fa-address-card'&gt;&lt;/i&gt;</v>
      </c>
      <c r="L460" t="s">
        <v>3392</v>
      </c>
      <c r="M460" t="s">
        <v>2270</v>
      </c>
    </row>
    <row r="461" spans="1:13">
      <c r="A461" s="61">
        <v>460</v>
      </c>
      <c r="B461" t="s">
        <v>2278</v>
      </c>
      <c r="C461" t="s">
        <v>2270</v>
      </c>
      <c r="D461" t="str">
        <f t="shared" si="21"/>
        <v>fas</v>
      </c>
      <c r="E461" t="str">
        <f t="shared" si="22"/>
        <v>fas fa-adjust</v>
      </c>
      <c r="F461" t="str">
        <f t="shared" si="23"/>
        <v>&lt;I class='fas fa-adjust'&gt;&lt;/i&gt;</v>
      </c>
      <c r="L461" t="s">
        <v>3393</v>
      </c>
      <c r="M461" t="s">
        <v>2270</v>
      </c>
    </row>
    <row r="462" spans="1:13">
      <c r="A462" s="61">
        <v>461</v>
      </c>
      <c r="B462" t="s">
        <v>2281</v>
      </c>
      <c r="C462" t="s">
        <v>2270</v>
      </c>
      <c r="D462" t="str">
        <f t="shared" si="21"/>
        <v>fas</v>
      </c>
      <c r="E462" t="str">
        <f t="shared" si="22"/>
        <v>fas fa-air-freshener</v>
      </c>
      <c r="F462" t="str">
        <f t="shared" si="23"/>
        <v>&lt;I class='fas fa-air-freshener'&gt;&lt;/i&gt;</v>
      </c>
      <c r="L462" t="s">
        <v>3394</v>
      </c>
      <c r="M462" t="s">
        <v>2270</v>
      </c>
    </row>
    <row r="463" spans="1:13">
      <c r="A463" s="61">
        <v>462</v>
      </c>
      <c r="B463" t="s">
        <v>2284</v>
      </c>
      <c r="C463" t="s">
        <v>2270</v>
      </c>
      <c r="D463" t="str">
        <f t="shared" si="21"/>
        <v>fas</v>
      </c>
      <c r="E463" t="str">
        <f t="shared" si="22"/>
        <v>fas fa-align-center</v>
      </c>
      <c r="F463" t="str">
        <f t="shared" si="23"/>
        <v>&lt;I class='fas fa-align-center'&gt;&lt;/i&gt;</v>
      </c>
      <c r="L463" t="s">
        <v>3395</v>
      </c>
      <c r="M463" t="s">
        <v>2270</v>
      </c>
    </row>
    <row r="464" spans="1:13">
      <c r="A464" s="61">
        <v>463</v>
      </c>
      <c r="B464" t="s">
        <v>2287</v>
      </c>
      <c r="C464" t="s">
        <v>2270</v>
      </c>
      <c r="D464" t="str">
        <f t="shared" si="21"/>
        <v>fas</v>
      </c>
      <c r="E464" t="str">
        <f t="shared" si="22"/>
        <v>fas fa-align-justify</v>
      </c>
      <c r="F464" t="str">
        <f t="shared" si="23"/>
        <v>&lt;I class='fas fa-align-justify'&gt;&lt;/i&gt;</v>
      </c>
      <c r="L464" t="s">
        <v>3396</v>
      </c>
      <c r="M464" t="s">
        <v>2270</v>
      </c>
    </row>
    <row r="465" spans="1:13">
      <c r="A465" s="61">
        <v>464</v>
      </c>
      <c r="B465" t="s">
        <v>2290</v>
      </c>
      <c r="C465" t="s">
        <v>2270</v>
      </c>
      <c r="D465" t="str">
        <f t="shared" si="21"/>
        <v>fas</v>
      </c>
      <c r="E465" t="str">
        <f t="shared" si="22"/>
        <v>fas fa-align-left</v>
      </c>
      <c r="F465" t="str">
        <f t="shared" si="23"/>
        <v>&lt;I class='fas fa-align-left'&gt;&lt;/i&gt;</v>
      </c>
      <c r="L465" t="s">
        <v>3397</v>
      </c>
      <c r="M465" t="s">
        <v>2270</v>
      </c>
    </row>
    <row r="466" spans="1:13">
      <c r="A466" s="61">
        <v>465</v>
      </c>
      <c r="B466" t="s">
        <v>2293</v>
      </c>
      <c r="C466" t="s">
        <v>2270</v>
      </c>
      <c r="D466" t="str">
        <f t="shared" si="21"/>
        <v>fas</v>
      </c>
      <c r="E466" t="str">
        <f t="shared" si="22"/>
        <v>fas fa-align-right</v>
      </c>
      <c r="F466" t="str">
        <f t="shared" si="23"/>
        <v>&lt;I class='fas fa-align-right'&gt;&lt;/i&gt;</v>
      </c>
      <c r="L466" t="s">
        <v>3398</v>
      </c>
      <c r="M466" t="s">
        <v>2270</v>
      </c>
    </row>
    <row r="467" spans="1:13">
      <c r="A467" s="61">
        <v>466</v>
      </c>
      <c r="B467" t="s">
        <v>2296</v>
      </c>
      <c r="C467" t="s">
        <v>2270</v>
      </c>
      <c r="D467" t="str">
        <f t="shared" si="21"/>
        <v>fas</v>
      </c>
      <c r="E467" t="str">
        <f t="shared" si="22"/>
        <v>fas fa-allergies</v>
      </c>
      <c r="F467" t="str">
        <f t="shared" si="23"/>
        <v>&lt;I class='fas fa-allergies'&gt;&lt;/i&gt;</v>
      </c>
      <c r="L467" t="s">
        <v>3399</v>
      </c>
      <c r="M467" t="s">
        <v>2270</v>
      </c>
    </row>
    <row r="468" spans="1:13">
      <c r="A468" s="61">
        <v>467</v>
      </c>
      <c r="B468" t="s">
        <v>2299</v>
      </c>
      <c r="C468" t="s">
        <v>2270</v>
      </c>
      <c r="D468" t="str">
        <f t="shared" si="21"/>
        <v>fas</v>
      </c>
      <c r="E468" t="str">
        <f t="shared" si="22"/>
        <v>fas fa-ambulance</v>
      </c>
      <c r="F468" t="str">
        <f t="shared" si="23"/>
        <v>&lt;I class='fas fa-ambulance'&gt;&lt;/i&gt;</v>
      </c>
      <c r="L468" t="s">
        <v>3150</v>
      </c>
      <c r="M468" t="s">
        <v>2270</v>
      </c>
    </row>
    <row r="469" spans="1:13">
      <c r="A469" s="61">
        <v>468</v>
      </c>
      <c r="B469" t="s">
        <v>2302</v>
      </c>
      <c r="C469" t="s">
        <v>2270</v>
      </c>
      <c r="D469" t="str">
        <f t="shared" si="21"/>
        <v>fas</v>
      </c>
      <c r="E469" t="str">
        <f t="shared" si="22"/>
        <v>fas fa-american-sign-language-interpreting</v>
      </c>
      <c r="F469" t="str">
        <f t="shared" si="23"/>
        <v>&lt;I class='fas fa-american-sign-language-interpreting'&gt;&lt;/i&gt;</v>
      </c>
      <c r="L469" t="s">
        <v>3400</v>
      </c>
      <c r="M469" t="s">
        <v>2270</v>
      </c>
    </row>
    <row r="470" spans="1:13">
      <c r="A470" s="61">
        <v>469</v>
      </c>
      <c r="B470" t="s">
        <v>2305</v>
      </c>
      <c r="C470" t="s">
        <v>2270</v>
      </c>
      <c r="D470" t="str">
        <f t="shared" si="21"/>
        <v>fas</v>
      </c>
      <c r="E470" t="str">
        <f t="shared" si="22"/>
        <v>fas fa-anchor</v>
      </c>
      <c r="F470" t="str">
        <f t="shared" si="23"/>
        <v>&lt;I class='fas fa-anchor'&gt;&lt;/i&gt;</v>
      </c>
      <c r="L470" t="s">
        <v>3401</v>
      </c>
      <c r="M470" t="s">
        <v>2270</v>
      </c>
    </row>
    <row r="471" spans="1:13">
      <c r="A471" s="61">
        <v>470</v>
      </c>
      <c r="B471" t="s">
        <v>2308</v>
      </c>
      <c r="C471" t="s">
        <v>2270</v>
      </c>
      <c r="D471" t="str">
        <f t="shared" si="21"/>
        <v>fas</v>
      </c>
      <c r="E471" t="str">
        <f t="shared" si="22"/>
        <v>fas fa-angle-double-down</v>
      </c>
      <c r="F471" t="str">
        <f t="shared" si="23"/>
        <v>&lt;I class='fas fa-angle-double-down'&gt;&lt;/i&gt;</v>
      </c>
      <c r="L471" t="s">
        <v>2535</v>
      </c>
      <c r="M471" t="s">
        <v>2270</v>
      </c>
    </row>
    <row r="472" spans="1:13">
      <c r="A472" s="61">
        <v>471</v>
      </c>
      <c r="B472" t="s">
        <v>2311</v>
      </c>
      <c r="C472" t="s">
        <v>2270</v>
      </c>
      <c r="D472" t="str">
        <f t="shared" si="21"/>
        <v>fas</v>
      </c>
      <c r="E472" t="str">
        <f t="shared" si="22"/>
        <v>fas fa-angle-double-left</v>
      </c>
      <c r="F472" t="str">
        <f t="shared" si="23"/>
        <v>&lt;I class='fas fa-angle-double-left'&gt;&lt;/i&gt;</v>
      </c>
      <c r="L472" t="s">
        <v>3402</v>
      </c>
      <c r="M472" t="s">
        <v>2270</v>
      </c>
    </row>
    <row r="473" spans="1:13">
      <c r="A473" s="61">
        <v>472</v>
      </c>
      <c r="B473" t="s">
        <v>2314</v>
      </c>
      <c r="C473" t="s">
        <v>2270</v>
      </c>
      <c r="D473" t="str">
        <f t="shared" si="21"/>
        <v>fas</v>
      </c>
      <c r="E473" t="str">
        <f t="shared" si="22"/>
        <v>fas fa-angle-double-right</v>
      </c>
      <c r="F473" t="str">
        <f t="shared" si="23"/>
        <v>&lt;I class='fas fa-angle-double-right'&gt;&lt;/i&gt;</v>
      </c>
      <c r="L473" t="s">
        <v>3403</v>
      </c>
      <c r="M473" t="s">
        <v>2270</v>
      </c>
    </row>
    <row r="474" spans="1:13">
      <c r="A474" s="61">
        <v>473</v>
      </c>
      <c r="B474" t="s">
        <v>2317</v>
      </c>
      <c r="C474" t="s">
        <v>2270</v>
      </c>
      <c r="D474" t="str">
        <f t="shared" si="21"/>
        <v>fas</v>
      </c>
      <c r="E474" t="str">
        <f t="shared" si="22"/>
        <v>fas fa-angle-double-up</v>
      </c>
      <c r="F474" t="str">
        <f t="shared" si="23"/>
        <v>&lt;I class='fas fa-angle-double-up'&gt;&lt;/i&gt;</v>
      </c>
      <c r="L474" t="s">
        <v>3404</v>
      </c>
      <c r="M474" t="s">
        <v>2270</v>
      </c>
    </row>
    <row r="475" spans="1:13">
      <c r="A475" s="61">
        <v>474</v>
      </c>
      <c r="B475" t="s">
        <v>2320</v>
      </c>
      <c r="C475" t="s">
        <v>2270</v>
      </c>
      <c r="D475" t="str">
        <f t="shared" si="21"/>
        <v>fas</v>
      </c>
      <c r="E475" t="str">
        <f t="shared" si="22"/>
        <v>fas fa-angle-down</v>
      </c>
      <c r="F475" t="str">
        <f t="shared" si="23"/>
        <v>&lt;I class='fas fa-angle-down'&gt;&lt;/i&gt;</v>
      </c>
      <c r="L475" t="s">
        <v>3405</v>
      </c>
      <c r="M475" t="s">
        <v>2270</v>
      </c>
    </row>
    <row r="476" spans="1:13">
      <c r="A476" s="61">
        <v>475</v>
      </c>
      <c r="B476" t="s">
        <v>2323</v>
      </c>
      <c r="C476" t="s">
        <v>2270</v>
      </c>
      <c r="D476" t="str">
        <f t="shared" si="21"/>
        <v>fas</v>
      </c>
      <c r="E476" t="str">
        <f t="shared" si="22"/>
        <v>fas fa-angle-left</v>
      </c>
      <c r="F476" t="str">
        <f t="shared" si="23"/>
        <v>&lt;I class='fas fa-angle-left'&gt;&lt;/i&gt;</v>
      </c>
      <c r="L476" t="s">
        <v>3406</v>
      </c>
      <c r="M476" t="s">
        <v>2270</v>
      </c>
    </row>
    <row r="477" spans="1:13">
      <c r="A477" s="61">
        <v>476</v>
      </c>
      <c r="B477" t="s">
        <v>2326</v>
      </c>
      <c r="C477" t="s">
        <v>2270</v>
      </c>
      <c r="D477" t="str">
        <f t="shared" si="21"/>
        <v>fas</v>
      </c>
      <c r="E477" t="str">
        <f t="shared" si="22"/>
        <v>fas fa-angle-right</v>
      </c>
      <c r="F477" t="str">
        <f t="shared" si="23"/>
        <v>&lt;I class='fas fa-angle-right'&gt;&lt;/i&gt;</v>
      </c>
      <c r="L477" t="s">
        <v>3407</v>
      </c>
      <c r="M477" t="s">
        <v>2270</v>
      </c>
    </row>
    <row r="478" spans="1:13">
      <c r="A478" s="61">
        <v>477</v>
      </c>
      <c r="B478" t="s">
        <v>2329</v>
      </c>
      <c r="C478" t="s">
        <v>2270</v>
      </c>
      <c r="D478" t="str">
        <f t="shared" si="21"/>
        <v>fas</v>
      </c>
      <c r="E478" t="str">
        <f t="shared" si="22"/>
        <v>fas fa-angle-up</v>
      </c>
      <c r="F478" t="str">
        <f t="shared" si="23"/>
        <v>&lt;I class='fas fa-angle-up'&gt;&lt;/i&gt;</v>
      </c>
      <c r="L478" t="s">
        <v>2538</v>
      </c>
      <c r="M478" t="s">
        <v>2270</v>
      </c>
    </row>
    <row r="479" spans="1:13">
      <c r="A479" s="61">
        <v>478</v>
      </c>
      <c r="B479" t="s">
        <v>2276</v>
      </c>
      <c r="C479" t="s">
        <v>2270</v>
      </c>
      <c r="D479" t="str">
        <f t="shared" si="21"/>
        <v>fas</v>
      </c>
      <c r="E479" t="str">
        <f t="shared" si="22"/>
        <v>fas fa-angry</v>
      </c>
      <c r="F479" t="str">
        <f t="shared" si="23"/>
        <v>&lt;I class='fas fa-angry'&gt;&lt;/i&gt;</v>
      </c>
      <c r="L479" t="s">
        <v>3408</v>
      </c>
      <c r="M479" t="s">
        <v>2270</v>
      </c>
    </row>
    <row r="480" spans="1:13">
      <c r="A480" s="61">
        <v>479</v>
      </c>
      <c r="B480" t="s">
        <v>2334</v>
      </c>
      <c r="C480" t="s">
        <v>2270</v>
      </c>
      <c r="D480" t="str">
        <f t="shared" si="21"/>
        <v>fas</v>
      </c>
      <c r="E480" t="str">
        <f t="shared" si="22"/>
        <v>fas fa-ankh</v>
      </c>
      <c r="F480" t="str">
        <f t="shared" si="23"/>
        <v>&lt;I class='fas fa-ankh'&gt;&lt;/i&gt;</v>
      </c>
      <c r="L480" t="s">
        <v>3409</v>
      </c>
      <c r="M480" t="s">
        <v>2270</v>
      </c>
    </row>
    <row r="481" spans="1:13">
      <c r="A481" s="61">
        <v>480</v>
      </c>
      <c r="B481" t="s">
        <v>2337</v>
      </c>
      <c r="C481" t="s">
        <v>2270</v>
      </c>
      <c r="D481" t="str">
        <f t="shared" si="21"/>
        <v>fas</v>
      </c>
      <c r="E481" t="str">
        <f t="shared" si="22"/>
        <v>fas fa-apple-alt</v>
      </c>
      <c r="F481" t="str">
        <f t="shared" si="23"/>
        <v>&lt;I class='fas fa-apple-alt'&gt;&lt;/i&gt;</v>
      </c>
      <c r="L481" t="s">
        <v>3410</v>
      </c>
      <c r="M481" t="s">
        <v>2270</v>
      </c>
    </row>
    <row r="482" spans="1:13">
      <c r="A482" s="61">
        <v>481</v>
      </c>
      <c r="B482" t="s">
        <v>2340</v>
      </c>
      <c r="C482" t="s">
        <v>2270</v>
      </c>
      <c r="D482" t="str">
        <f t="shared" si="21"/>
        <v>fas</v>
      </c>
      <c r="E482" t="str">
        <f t="shared" si="22"/>
        <v>fas fa-archive</v>
      </c>
      <c r="F482" t="str">
        <f t="shared" si="23"/>
        <v>&lt;I class='fas fa-archive'&gt;&lt;/i&gt;</v>
      </c>
      <c r="L482" t="s">
        <v>3411</v>
      </c>
      <c r="M482" t="s">
        <v>2270</v>
      </c>
    </row>
    <row r="483" spans="1:13">
      <c r="A483" s="61">
        <v>482</v>
      </c>
      <c r="B483" t="s">
        <v>2343</v>
      </c>
      <c r="C483" t="s">
        <v>2270</v>
      </c>
      <c r="D483" t="str">
        <f t="shared" si="21"/>
        <v>fas</v>
      </c>
      <c r="E483" t="str">
        <f t="shared" si="22"/>
        <v>fas fa-archway</v>
      </c>
      <c r="F483" t="str">
        <f t="shared" si="23"/>
        <v>&lt;I class='fas fa-archway'&gt;&lt;/i&gt;</v>
      </c>
      <c r="L483" t="s">
        <v>3412</v>
      </c>
      <c r="M483" t="s">
        <v>2270</v>
      </c>
    </row>
    <row r="484" spans="1:13">
      <c r="A484" s="61">
        <v>483</v>
      </c>
      <c r="B484" t="s">
        <v>2279</v>
      </c>
      <c r="C484" t="s">
        <v>2270</v>
      </c>
      <c r="D484" t="str">
        <f t="shared" si="21"/>
        <v>fas</v>
      </c>
      <c r="E484" t="str">
        <f t="shared" si="22"/>
        <v>fas fa-arrow-alt-circle-down</v>
      </c>
      <c r="F484" t="str">
        <f t="shared" si="23"/>
        <v>&lt;I class='fas fa-arrow-alt-circle-down'&gt;&lt;/i&gt;</v>
      </c>
      <c r="L484" t="s">
        <v>3413</v>
      </c>
      <c r="M484" t="s">
        <v>2270</v>
      </c>
    </row>
    <row r="485" spans="1:13">
      <c r="A485" s="61">
        <v>484</v>
      </c>
      <c r="B485" t="s">
        <v>2282</v>
      </c>
      <c r="C485" t="s">
        <v>2270</v>
      </c>
      <c r="D485" t="str">
        <f t="shared" si="21"/>
        <v>fas</v>
      </c>
      <c r="E485" t="str">
        <f t="shared" si="22"/>
        <v>fas fa-arrow-alt-circle-left</v>
      </c>
      <c r="F485" t="str">
        <f t="shared" si="23"/>
        <v>&lt;I class='fas fa-arrow-alt-circle-left'&gt;&lt;/i&gt;</v>
      </c>
      <c r="L485" t="s">
        <v>3414</v>
      </c>
      <c r="M485" t="s">
        <v>2270</v>
      </c>
    </row>
    <row r="486" spans="1:13">
      <c r="A486" s="61">
        <v>485</v>
      </c>
      <c r="B486" t="s">
        <v>2285</v>
      </c>
      <c r="C486" t="s">
        <v>2270</v>
      </c>
      <c r="D486" t="str">
        <f t="shared" si="21"/>
        <v>fas</v>
      </c>
      <c r="E486" t="str">
        <f t="shared" si="22"/>
        <v>fas fa-arrow-alt-circle-right</v>
      </c>
      <c r="F486" t="str">
        <f t="shared" si="23"/>
        <v>&lt;I class='fas fa-arrow-alt-circle-right'&gt;&lt;/i&gt;</v>
      </c>
      <c r="L486" t="s">
        <v>3415</v>
      </c>
      <c r="M486" t="s">
        <v>2270</v>
      </c>
    </row>
    <row r="487" spans="1:13">
      <c r="A487" s="61">
        <v>486</v>
      </c>
      <c r="B487" t="s">
        <v>2288</v>
      </c>
      <c r="C487" t="s">
        <v>2270</v>
      </c>
      <c r="D487" t="str">
        <f t="shared" si="21"/>
        <v>fas</v>
      </c>
      <c r="E487" t="str">
        <f t="shared" si="22"/>
        <v>fas fa-arrow-alt-circle-up</v>
      </c>
      <c r="F487" t="str">
        <f t="shared" si="23"/>
        <v>&lt;I class='fas fa-arrow-alt-circle-up'&gt;&lt;/i&gt;</v>
      </c>
      <c r="L487" t="s">
        <v>3416</v>
      </c>
      <c r="M487" t="s">
        <v>2270</v>
      </c>
    </row>
    <row r="488" spans="1:13">
      <c r="A488" s="61">
        <v>487</v>
      </c>
      <c r="B488" t="s">
        <v>2354</v>
      </c>
      <c r="C488" t="s">
        <v>2270</v>
      </c>
      <c r="D488" t="str">
        <f t="shared" si="21"/>
        <v>fas</v>
      </c>
      <c r="E488" t="str">
        <f t="shared" si="22"/>
        <v>fas fa-arrow-circle-down</v>
      </c>
      <c r="F488" t="str">
        <f t="shared" si="23"/>
        <v>&lt;I class='fas fa-arrow-circle-down'&gt;&lt;/i&gt;</v>
      </c>
      <c r="L488" t="s">
        <v>3417</v>
      </c>
      <c r="M488" t="s">
        <v>2270</v>
      </c>
    </row>
    <row r="489" spans="1:13">
      <c r="A489" s="61">
        <v>488</v>
      </c>
      <c r="B489" t="s">
        <v>2357</v>
      </c>
      <c r="C489" t="s">
        <v>2270</v>
      </c>
      <c r="D489" t="str">
        <f t="shared" si="21"/>
        <v>fas</v>
      </c>
      <c r="E489" t="str">
        <f t="shared" si="22"/>
        <v>fas fa-arrow-circle-left</v>
      </c>
      <c r="F489" t="str">
        <f t="shared" si="23"/>
        <v>&lt;I class='fas fa-arrow-circle-left'&gt;&lt;/i&gt;</v>
      </c>
      <c r="L489" t="s">
        <v>2541</v>
      </c>
      <c r="M489" t="s">
        <v>2270</v>
      </c>
    </row>
    <row r="490" spans="1:13">
      <c r="A490" s="61">
        <v>489</v>
      </c>
      <c r="B490" t="s">
        <v>2360</v>
      </c>
      <c r="C490" t="s">
        <v>2270</v>
      </c>
      <c r="D490" t="str">
        <f t="shared" si="21"/>
        <v>fas</v>
      </c>
      <c r="E490" t="str">
        <f t="shared" si="22"/>
        <v>fas fa-arrow-circle-right</v>
      </c>
      <c r="F490" t="str">
        <f t="shared" si="23"/>
        <v>&lt;I class='fas fa-arrow-circle-right'&gt;&lt;/i&gt;</v>
      </c>
      <c r="L490" t="s">
        <v>2544</v>
      </c>
      <c r="M490" t="s">
        <v>2270</v>
      </c>
    </row>
    <row r="491" spans="1:13">
      <c r="A491" s="61">
        <v>490</v>
      </c>
      <c r="B491" t="s">
        <v>2363</v>
      </c>
      <c r="C491" t="s">
        <v>2270</v>
      </c>
      <c r="D491" t="str">
        <f t="shared" si="21"/>
        <v>fas</v>
      </c>
      <c r="E491" t="str">
        <f t="shared" si="22"/>
        <v>fas fa-arrow-circle-up</v>
      </c>
      <c r="F491" t="str">
        <f t="shared" si="23"/>
        <v>&lt;I class='fas fa-arrow-circle-up'&gt;&lt;/i&gt;</v>
      </c>
      <c r="L491" t="s">
        <v>3418</v>
      </c>
      <c r="M491" t="s">
        <v>2270</v>
      </c>
    </row>
    <row r="492" spans="1:13">
      <c r="A492" s="61">
        <v>491</v>
      </c>
      <c r="B492" t="s">
        <v>2366</v>
      </c>
      <c r="C492" t="s">
        <v>2270</v>
      </c>
      <c r="D492" t="str">
        <f t="shared" si="21"/>
        <v>fas</v>
      </c>
      <c r="E492" t="str">
        <f t="shared" si="22"/>
        <v>fas fa-arrow-down</v>
      </c>
      <c r="F492" t="str">
        <f t="shared" si="23"/>
        <v>&lt;I class='fas fa-arrow-down'&gt;&lt;/i&gt;</v>
      </c>
      <c r="L492" t="s">
        <v>3419</v>
      </c>
      <c r="M492" t="s">
        <v>2270</v>
      </c>
    </row>
    <row r="493" spans="1:13">
      <c r="A493" s="61">
        <v>492</v>
      </c>
      <c r="B493" t="s">
        <v>2369</v>
      </c>
      <c r="C493" t="s">
        <v>2270</v>
      </c>
      <c r="D493" t="str">
        <f t="shared" si="21"/>
        <v>fas</v>
      </c>
      <c r="E493" t="str">
        <f t="shared" si="22"/>
        <v>fas fa-arrow-left</v>
      </c>
      <c r="F493" t="str">
        <f t="shared" si="23"/>
        <v>&lt;I class='fas fa-arrow-left'&gt;&lt;/i&gt;</v>
      </c>
      <c r="L493" t="s">
        <v>2547</v>
      </c>
      <c r="M493" t="s">
        <v>2270</v>
      </c>
    </row>
    <row r="494" spans="1:13">
      <c r="A494" s="61">
        <v>493</v>
      </c>
      <c r="B494" t="s">
        <v>2372</v>
      </c>
      <c r="C494" t="s">
        <v>2270</v>
      </c>
      <c r="D494" t="str">
        <f t="shared" si="21"/>
        <v>fas</v>
      </c>
      <c r="E494" t="str">
        <f t="shared" si="22"/>
        <v>fas fa-arrow-right</v>
      </c>
      <c r="F494" t="str">
        <f t="shared" si="23"/>
        <v>&lt;I class='fas fa-arrow-right'&gt;&lt;/i&gt;</v>
      </c>
      <c r="L494" t="s">
        <v>2549</v>
      </c>
      <c r="M494" t="s">
        <v>2270</v>
      </c>
    </row>
    <row r="495" spans="1:13">
      <c r="A495" s="61">
        <v>494</v>
      </c>
      <c r="B495" t="s">
        <v>2375</v>
      </c>
      <c r="C495" t="s">
        <v>2270</v>
      </c>
      <c r="D495" t="str">
        <f t="shared" si="21"/>
        <v>fas</v>
      </c>
      <c r="E495" t="str">
        <f t="shared" si="22"/>
        <v>fas fa-arrow-up</v>
      </c>
      <c r="F495" t="str">
        <f t="shared" si="23"/>
        <v>&lt;I class='fas fa-arrow-up'&gt;&lt;/i&gt;</v>
      </c>
      <c r="L495" t="s">
        <v>3420</v>
      </c>
      <c r="M495" t="s">
        <v>2270</v>
      </c>
    </row>
    <row r="496" spans="1:13">
      <c r="A496" s="61">
        <v>495</v>
      </c>
      <c r="B496" t="s">
        <v>2378</v>
      </c>
      <c r="C496" t="s">
        <v>2270</v>
      </c>
      <c r="D496" t="str">
        <f t="shared" si="21"/>
        <v>fas</v>
      </c>
      <c r="E496" t="str">
        <f t="shared" si="22"/>
        <v>fas fa-arrows-alt</v>
      </c>
      <c r="F496" t="str">
        <f t="shared" si="23"/>
        <v>&lt;I class='fas fa-arrows-alt'&gt;&lt;/i&gt;</v>
      </c>
      <c r="L496" t="s">
        <v>3421</v>
      </c>
      <c r="M496" t="s">
        <v>2270</v>
      </c>
    </row>
    <row r="497" spans="1:13">
      <c r="A497" s="61">
        <v>496</v>
      </c>
      <c r="B497" t="s">
        <v>2381</v>
      </c>
      <c r="C497" t="s">
        <v>2270</v>
      </c>
      <c r="D497" t="str">
        <f t="shared" si="21"/>
        <v>fas</v>
      </c>
      <c r="E497" t="str">
        <f t="shared" si="22"/>
        <v>fas fa-arrows-alt-h</v>
      </c>
      <c r="F497" t="str">
        <f t="shared" si="23"/>
        <v>&lt;I class='fas fa-arrows-alt-h'&gt;&lt;/i&gt;</v>
      </c>
      <c r="L497" t="s">
        <v>3422</v>
      </c>
      <c r="M497" t="s">
        <v>2270</v>
      </c>
    </row>
    <row r="498" spans="1:13">
      <c r="A498" s="61">
        <v>497</v>
      </c>
      <c r="B498" t="s">
        <v>2384</v>
      </c>
      <c r="C498" t="s">
        <v>2270</v>
      </c>
      <c r="D498" t="str">
        <f t="shared" si="21"/>
        <v>fas</v>
      </c>
      <c r="E498" t="str">
        <f t="shared" si="22"/>
        <v>fas fa-arrows-alt-v</v>
      </c>
      <c r="F498" t="str">
        <f t="shared" si="23"/>
        <v>&lt;I class='fas fa-arrows-alt-v'&gt;&lt;/i&gt;</v>
      </c>
      <c r="L498" t="s">
        <v>3423</v>
      </c>
      <c r="M498" t="s">
        <v>2270</v>
      </c>
    </row>
    <row r="499" spans="1:13">
      <c r="A499" s="61">
        <v>498</v>
      </c>
      <c r="B499" t="s">
        <v>2387</v>
      </c>
      <c r="C499" t="s">
        <v>2270</v>
      </c>
      <c r="D499" t="str">
        <f t="shared" si="21"/>
        <v>fas</v>
      </c>
      <c r="E499" t="str">
        <f t="shared" si="22"/>
        <v>fas fa-assistive-listening-systems</v>
      </c>
      <c r="F499" t="str">
        <f t="shared" si="23"/>
        <v>&lt;I class='fas fa-assistive-listening-systems'&gt;&lt;/i&gt;</v>
      </c>
      <c r="L499" t="s">
        <v>3154</v>
      </c>
      <c r="M499" t="s">
        <v>2270</v>
      </c>
    </row>
    <row r="500" spans="1:13">
      <c r="A500" s="61">
        <v>499</v>
      </c>
      <c r="B500" t="s">
        <v>2390</v>
      </c>
      <c r="C500" t="s">
        <v>2270</v>
      </c>
      <c r="D500" t="str">
        <f t="shared" si="21"/>
        <v>fas</v>
      </c>
      <c r="E500" t="str">
        <f t="shared" si="22"/>
        <v>fas fa-asterisk</v>
      </c>
      <c r="F500" t="str">
        <f t="shared" si="23"/>
        <v>&lt;I class='fas fa-asterisk'&gt;&lt;/i&gt;</v>
      </c>
      <c r="L500" t="s">
        <v>3424</v>
      </c>
      <c r="M500" t="s">
        <v>2270</v>
      </c>
    </row>
    <row r="501" spans="1:13">
      <c r="A501" s="61">
        <v>500</v>
      </c>
      <c r="B501" t="s">
        <v>348</v>
      </c>
      <c r="C501" t="s">
        <v>2270</v>
      </c>
      <c r="D501" t="str">
        <f t="shared" si="21"/>
        <v>fas</v>
      </c>
      <c r="E501" t="str">
        <f t="shared" si="22"/>
        <v>fas fa-at</v>
      </c>
      <c r="F501" t="str">
        <f t="shared" si="23"/>
        <v>&lt;I class='fas fa-at'&gt;&lt;/i&gt;</v>
      </c>
      <c r="L501" t="s">
        <v>3157</v>
      </c>
      <c r="M501" t="s">
        <v>2270</v>
      </c>
    </row>
    <row r="502" spans="1:13">
      <c r="A502" s="61">
        <v>501</v>
      </c>
      <c r="B502" t="s">
        <v>2395</v>
      </c>
      <c r="C502" t="s">
        <v>2270</v>
      </c>
      <c r="D502" t="str">
        <f t="shared" si="21"/>
        <v>fas</v>
      </c>
      <c r="E502" t="str">
        <f t="shared" si="22"/>
        <v>fas fa-atlas</v>
      </c>
      <c r="F502" t="str">
        <f t="shared" si="23"/>
        <v>&lt;I class='fas fa-atlas'&gt;&lt;/i&gt;</v>
      </c>
      <c r="L502" t="s">
        <v>3425</v>
      </c>
      <c r="M502" t="s">
        <v>2270</v>
      </c>
    </row>
    <row r="503" spans="1:13">
      <c r="A503" s="61">
        <v>502</v>
      </c>
      <c r="B503" t="s">
        <v>2398</v>
      </c>
      <c r="C503" t="s">
        <v>2270</v>
      </c>
      <c r="D503" t="str">
        <f t="shared" si="21"/>
        <v>fas</v>
      </c>
      <c r="E503" t="str">
        <f t="shared" si="22"/>
        <v>fas fa-atom</v>
      </c>
      <c r="F503" t="str">
        <f t="shared" si="23"/>
        <v>&lt;I class='fas fa-atom'&gt;&lt;/i&gt;</v>
      </c>
      <c r="L503" t="s">
        <v>3426</v>
      </c>
      <c r="M503" t="s">
        <v>2270</v>
      </c>
    </row>
    <row r="504" spans="1:13">
      <c r="A504" s="61">
        <v>503</v>
      </c>
      <c r="B504" t="s">
        <v>2401</v>
      </c>
      <c r="C504" t="s">
        <v>2270</v>
      </c>
      <c r="D504" t="str">
        <f t="shared" si="21"/>
        <v>fas</v>
      </c>
      <c r="E504" t="str">
        <f t="shared" si="22"/>
        <v>fas fa-audio-description</v>
      </c>
      <c r="F504" t="str">
        <f t="shared" si="23"/>
        <v>&lt;I class='fas fa-audio-description'&gt;&lt;/i&gt;</v>
      </c>
      <c r="L504" t="s">
        <v>3427</v>
      </c>
      <c r="M504" t="s">
        <v>2270</v>
      </c>
    </row>
    <row r="505" spans="1:13">
      <c r="A505" s="61">
        <v>504</v>
      </c>
      <c r="B505" t="s">
        <v>2404</v>
      </c>
      <c r="C505" t="s">
        <v>2270</v>
      </c>
      <c r="D505" t="str">
        <f t="shared" si="21"/>
        <v>fas</v>
      </c>
      <c r="E505" t="str">
        <f t="shared" si="22"/>
        <v>fas fa-award</v>
      </c>
      <c r="F505" t="str">
        <f t="shared" si="23"/>
        <v>&lt;I class='fas fa-award'&gt;&lt;/i&gt;</v>
      </c>
      <c r="L505" t="s">
        <v>3428</v>
      </c>
      <c r="M505" t="s">
        <v>2270</v>
      </c>
    </row>
    <row r="506" spans="1:13">
      <c r="A506" s="61">
        <v>505</v>
      </c>
      <c r="B506" t="s">
        <v>2407</v>
      </c>
      <c r="C506" t="s">
        <v>2270</v>
      </c>
      <c r="D506" t="str">
        <f t="shared" si="21"/>
        <v>fas</v>
      </c>
      <c r="E506" t="str">
        <f t="shared" si="22"/>
        <v>fas fa-baby</v>
      </c>
      <c r="F506" t="str">
        <f t="shared" si="23"/>
        <v>&lt;I class='fas fa-baby'&gt;&lt;/i&gt;</v>
      </c>
      <c r="L506" t="s">
        <v>3158</v>
      </c>
      <c r="M506" t="s">
        <v>2270</v>
      </c>
    </row>
    <row r="507" spans="1:13">
      <c r="A507" s="61">
        <v>506</v>
      </c>
      <c r="B507" t="s">
        <v>2410</v>
      </c>
      <c r="C507" t="s">
        <v>2270</v>
      </c>
      <c r="D507" t="str">
        <f t="shared" si="21"/>
        <v>fas</v>
      </c>
      <c r="E507" t="str">
        <f t="shared" si="22"/>
        <v>fas fa-baby-carriage</v>
      </c>
      <c r="F507" t="str">
        <f t="shared" si="23"/>
        <v>&lt;I class='fas fa-baby-carriage'&gt;&lt;/i&gt;</v>
      </c>
      <c r="L507" t="s">
        <v>2552</v>
      </c>
      <c r="M507" t="s">
        <v>2270</v>
      </c>
    </row>
    <row r="508" spans="1:13">
      <c r="A508" s="61">
        <v>507</v>
      </c>
      <c r="B508" t="s">
        <v>2413</v>
      </c>
      <c r="C508" t="s">
        <v>2270</v>
      </c>
      <c r="D508" t="str">
        <f t="shared" si="21"/>
        <v>fas</v>
      </c>
      <c r="E508" t="str">
        <f t="shared" si="22"/>
        <v>fas fa-backspace</v>
      </c>
      <c r="F508" t="str">
        <f t="shared" si="23"/>
        <v>&lt;I class='fas fa-backspace'&gt;&lt;/i&gt;</v>
      </c>
      <c r="L508" t="s">
        <v>3429</v>
      </c>
      <c r="M508" t="s">
        <v>2270</v>
      </c>
    </row>
    <row r="509" spans="1:13">
      <c r="A509" s="61">
        <v>508</v>
      </c>
      <c r="B509" t="s">
        <v>2416</v>
      </c>
      <c r="C509" t="s">
        <v>2270</v>
      </c>
      <c r="D509" t="str">
        <f t="shared" si="21"/>
        <v>fas</v>
      </c>
      <c r="E509" t="str">
        <f t="shared" si="22"/>
        <v>fas fa-backward</v>
      </c>
      <c r="F509" t="str">
        <f t="shared" si="23"/>
        <v>&lt;I class='fas fa-backward'&gt;&lt;/i&gt;</v>
      </c>
      <c r="L509" t="s">
        <v>2555</v>
      </c>
      <c r="M509" t="s">
        <v>2270</v>
      </c>
    </row>
    <row r="510" spans="1:13">
      <c r="A510" s="61">
        <v>509</v>
      </c>
      <c r="B510" t="s">
        <v>2419</v>
      </c>
      <c r="C510" t="s">
        <v>2270</v>
      </c>
      <c r="D510" t="str">
        <f t="shared" si="21"/>
        <v>fas</v>
      </c>
      <c r="E510" t="str">
        <f t="shared" si="22"/>
        <v>fas fa-bacon</v>
      </c>
      <c r="F510" t="str">
        <f t="shared" si="23"/>
        <v>&lt;I class='fas fa-bacon'&gt;&lt;/i&gt;</v>
      </c>
      <c r="L510" t="s">
        <v>2558</v>
      </c>
      <c r="M510" t="s">
        <v>2270</v>
      </c>
    </row>
    <row r="511" spans="1:13">
      <c r="A511" s="61">
        <v>510</v>
      </c>
      <c r="B511" t="s">
        <v>2422</v>
      </c>
      <c r="C511" t="s">
        <v>2270</v>
      </c>
      <c r="D511" t="str">
        <f t="shared" si="21"/>
        <v>fas</v>
      </c>
      <c r="E511" t="str">
        <f t="shared" si="22"/>
        <v>fas fa-bacteria</v>
      </c>
      <c r="F511" t="str">
        <f t="shared" si="23"/>
        <v>&lt;I class='fas fa-bacteria'&gt;&lt;/i&gt;</v>
      </c>
      <c r="L511" t="s">
        <v>2561</v>
      </c>
      <c r="M511" t="s">
        <v>2270</v>
      </c>
    </row>
    <row r="512" spans="1:13">
      <c r="A512" s="61">
        <v>511</v>
      </c>
      <c r="B512" t="s">
        <v>2425</v>
      </c>
      <c r="C512" t="s">
        <v>2270</v>
      </c>
      <c r="D512" t="str">
        <f t="shared" si="21"/>
        <v>fas</v>
      </c>
      <c r="E512" t="str">
        <f t="shared" si="22"/>
        <v>fas fa-bacterium</v>
      </c>
      <c r="F512" t="str">
        <f t="shared" si="23"/>
        <v>&lt;I class='fas fa-bacterium'&gt;&lt;/i&gt;</v>
      </c>
      <c r="L512" t="s">
        <v>3430</v>
      </c>
      <c r="M512" t="s">
        <v>2270</v>
      </c>
    </row>
    <row r="513" spans="1:13">
      <c r="A513" s="61">
        <v>512</v>
      </c>
      <c r="B513" t="s">
        <v>2428</v>
      </c>
      <c r="C513" t="s">
        <v>2270</v>
      </c>
      <c r="D513" t="str">
        <f t="shared" si="21"/>
        <v>fas</v>
      </c>
      <c r="E513" t="str">
        <f t="shared" si="22"/>
        <v>fas fa-bahai</v>
      </c>
      <c r="F513" t="str">
        <f t="shared" si="23"/>
        <v>&lt;I class='fas fa-bahai'&gt;&lt;/i&gt;</v>
      </c>
      <c r="L513" t="s">
        <v>3431</v>
      </c>
      <c r="M513" t="s">
        <v>2270</v>
      </c>
    </row>
    <row r="514" spans="1:13">
      <c r="A514" s="61">
        <v>513</v>
      </c>
      <c r="B514" t="s">
        <v>2431</v>
      </c>
      <c r="C514" t="s">
        <v>2270</v>
      </c>
      <c r="D514" t="str">
        <f t="shared" si="21"/>
        <v>fas</v>
      </c>
      <c r="E514" t="str">
        <f t="shared" si="22"/>
        <v>fas fa-balance-scale</v>
      </c>
      <c r="F514" t="str">
        <f t="shared" si="23"/>
        <v>&lt;I class='fas fa-balance-scale'&gt;&lt;/i&gt;</v>
      </c>
      <c r="L514" t="s">
        <v>3432</v>
      </c>
      <c r="M514" t="s">
        <v>2270</v>
      </c>
    </row>
    <row r="515" spans="1:13">
      <c r="A515" s="61">
        <v>514</v>
      </c>
      <c r="B515" t="s">
        <v>2434</v>
      </c>
      <c r="C515" t="s">
        <v>2270</v>
      </c>
      <c r="D515" t="str">
        <f t="shared" ref="D515:D578" si="24">IF(C515="DevIcon"," ","fa"&amp;LOWER(LEFT(C515,1)))</f>
        <v>fas</v>
      </c>
      <c r="E515" t="str">
        <f t="shared" ref="E515:E578" si="25">IF(C515="DevIcon","",D515&amp;" "&amp;"fa-")&amp;B515</f>
        <v>fas fa-balance-scale-left</v>
      </c>
      <c r="F515" t="str">
        <f t="shared" ref="F515:F578" si="26">IF(C515="DevIcon","","&lt;I class='"&amp;E515&amp;"'&gt;&lt;/i&gt;")</f>
        <v>&lt;I class='fas fa-balance-scale-left'&gt;&lt;/i&gt;</v>
      </c>
      <c r="L515" t="s">
        <v>3433</v>
      </c>
      <c r="M515" t="s">
        <v>2270</v>
      </c>
    </row>
    <row r="516" spans="1:13">
      <c r="A516" s="61">
        <v>515</v>
      </c>
      <c r="B516" t="s">
        <v>2437</v>
      </c>
      <c r="C516" t="s">
        <v>2270</v>
      </c>
      <c r="D516" t="str">
        <f t="shared" si="24"/>
        <v>fas</v>
      </c>
      <c r="E516" t="str">
        <f t="shared" si="25"/>
        <v>fas fa-balance-scale-right</v>
      </c>
      <c r="F516" t="str">
        <f t="shared" si="26"/>
        <v>&lt;I class='fas fa-balance-scale-right'&gt;&lt;/i&gt;</v>
      </c>
      <c r="L516" t="s">
        <v>3434</v>
      </c>
      <c r="M516" t="s">
        <v>2270</v>
      </c>
    </row>
    <row r="517" spans="1:13">
      <c r="A517" s="61">
        <v>516</v>
      </c>
      <c r="B517" t="s">
        <v>2440</v>
      </c>
      <c r="C517" t="s">
        <v>2270</v>
      </c>
      <c r="D517" t="str">
        <f t="shared" si="24"/>
        <v>fas</v>
      </c>
      <c r="E517" t="str">
        <f t="shared" si="25"/>
        <v>fas fa-ban</v>
      </c>
      <c r="F517" t="str">
        <f t="shared" si="26"/>
        <v>&lt;I class='fas fa-ban'&gt;&lt;/i&gt;</v>
      </c>
      <c r="L517" t="s">
        <v>3435</v>
      </c>
      <c r="M517" t="s">
        <v>2270</v>
      </c>
    </row>
    <row r="518" spans="1:13">
      <c r="A518" s="61">
        <v>517</v>
      </c>
      <c r="B518" t="s">
        <v>2443</v>
      </c>
      <c r="C518" t="s">
        <v>2270</v>
      </c>
      <c r="D518" t="str">
        <f t="shared" si="24"/>
        <v>fas</v>
      </c>
      <c r="E518" t="str">
        <f t="shared" si="25"/>
        <v>fas fa-band-aid</v>
      </c>
      <c r="F518" t="str">
        <f t="shared" si="26"/>
        <v>&lt;I class='fas fa-band-aid'&gt;&lt;/i&gt;</v>
      </c>
      <c r="L518" t="s">
        <v>3436</v>
      </c>
      <c r="M518" t="s">
        <v>2270</v>
      </c>
    </row>
    <row r="519" spans="1:13">
      <c r="A519" s="61">
        <v>518</v>
      </c>
      <c r="B519" t="s">
        <v>2446</v>
      </c>
      <c r="C519" t="s">
        <v>2270</v>
      </c>
      <c r="D519" t="str">
        <f t="shared" si="24"/>
        <v>fas</v>
      </c>
      <c r="E519" t="str">
        <f t="shared" si="25"/>
        <v>fas fa-barcode</v>
      </c>
      <c r="F519" t="str">
        <f t="shared" si="26"/>
        <v>&lt;I class='fas fa-barcode'&gt;&lt;/i&gt;</v>
      </c>
      <c r="L519" t="s">
        <v>2564</v>
      </c>
      <c r="M519" t="s">
        <v>2270</v>
      </c>
    </row>
    <row r="520" spans="1:13">
      <c r="A520" s="61">
        <v>519</v>
      </c>
      <c r="B520" t="s">
        <v>2449</v>
      </c>
      <c r="C520" t="s">
        <v>2270</v>
      </c>
      <c r="D520" t="str">
        <f t="shared" si="24"/>
        <v>fas</v>
      </c>
      <c r="E520" t="str">
        <f t="shared" si="25"/>
        <v>fas fa-bars</v>
      </c>
      <c r="F520" t="str">
        <f t="shared" si="26"/>
        <v>&lt;I class='fas fa-bars'&gt;&lt;/i&gt;</v>
      </c>
      <c r="L520" t="s">
        <v>2567</v>
      </c>
      <c r="M520" t="s">
        <v>2270</v>
      </c>
    </row>
    <row r="521" spans="1:13">
      <c r="A521" s="61">
        <v>520</v>
      </c>
      <c r="B521" t="s">
        <v>2452</v>
      </c>
      <c r="C521" t="s">
        <v>2270</v>
      </c>
      <c r="D521" t="str">
        <f t="shared" si="24"/>
        <v>fas</v>
      </c>
      <c r="E521" t="str">
        <f t="shared" si="25"/>
        <v>fas fa-baseball-ball</v>
      </c>
      <c r="F521" t="str">
        <f t="shared" si="26"/>
        <v>&lt;I class='fas fa-baseball-ball'&gt;&lt;/i&gt;</v>
      </c>
      <c r="L521" t="s">
        <v>2570</v>
      </c>
      <c r="M521" t="s">
        <v>2270</v>
      </c>
    </row>
    <row r="522" spans="1:13">
      <c r="A522" s="61">
        <v>521</v>
      </c>
      <c r="B522" t="s">
        <v>2455</v>
      </c>
      <c r="C522" t="s">
        <v>2270</v>
      </c>
      <c r="D522" t="str">
        <f t="shared" si="24"/>
        <v>fas</v>
      </c>
      <c r="E522" t="str">
        <f t="shared" si="25"/>
        <v>fas fa-basketball-ball</v>
      </c>
      <c r="F522" t="str">
        <f t="shared" si="26"/>
        <v>&lt;I class='fas fa-basketball-ball'&gt;&lt;/i&gt;</v>
      </c>
      <c r="L522" t="s">
        <v>2573</v>
      </c>
      <c r="M522" t="s">
        <v>2270</v>
      </c>
    </row>
    <row r="523" spans="1:13">
      <c r="A523" s="61">
        <v>522</v>
      </c>
      <c r="B523" t="s">
        <v>2458</v>
      </c>
      <c r="C523" t="s">
        <v>2270</v>
      </c>
      <c r="D523" t="str">
        <f t="shared" si="24"/>
        <v>fas</v>
      </c>
      <c r="E523" t="str">
        <f t="shared" si="25"/>
        <v>fas fa-bath</v>
      </c>
      <c r="F523" t="str">
        <f t="shared" si="26"/>
        <v>&lt;I class='fas fa-bath'&gt;&lt;/i&gt;</v>
      </c>
      <c r="L523" t="s">
        <v>3437</v>
      </c>
      <c r="M523" t="s">
        <v>2270</v>
      </c>
    </row>
    <row r="524" spans="1:13">
      <c r="A524" s="61">
        <v>523</v>
      </c>
      <c r="B524" t="s">
        <v>2461</v>
      </c>
      <c r="C524" t="s">
        <v>2270</v>
      </c>
      <c r="D524" t="str">
        <f t="shared" si="24"/>
        <v>fas</v>
      </c>
      <c r="E524" t="str">
        <f t="shared" si="25"/>
        <v>fas fa-battery-empty</v>
      </c>
      <c r="F524" t="str">
        <f t="shared" si="26"/>
        <v>&lt;I class='fas fa-battery-empty'&gt;&lt;/i&gt;</v>
      </c>
      <c r="L524" t="s">
        <v>3438</v>
      </c>
      <c r="M524" t="s">
        <v>2270</v>
      </c>
    </row>
    <row r="525" spans="1:13">
      <c r="A525" s="61">
        <v>524</v>
      </c>
      <c r="B525" t="s">
        <v>2464</v>
      </c>
      <c r="C525" t="s">
        <v>2270</v>
      </c>
      <c r="D525" t="str">
        <f t="shared" si="24"/>
        <v>fas</v>
      </c>
      <c r="E525" t="str">
        <f t="shared" si="25"/>
        <v>fas fa-battery-full</v>
      </c>
      <c r="F525" t="str">
        <f t="shared" si="26"/>
        <v>&lt;I class='fas fa-battery-full'&gt;&lt;/i&gt;</v>
      </c>
      <c r="L525" t="s">
        <v>2576</v>
      </c>
      <c r="M525" t="s">
        <v>2270</v>
      </c>
    </row>
    <row r="526" spans="1:13">
      <c r="A526" s="61">
        <v>525</v>
      </c>
      <c r="B526" t="s">
        <v>2467</v>
      </c>
      <c r="C526" t="s">
        <v>2270</v>
      </c>
      <c r="D526" t="str">
        <f t="shared" si="24"/>
        <v>fas</v>
      </c>
      <c r="E526" t="str">
        <f t="shared" si="25"/>
        <v>fas fa-battery-half</v>
      </c>
      <c r="F526" t="str">
        <f t="shared" si="26"/>
        <v>&lt;I class='fas fa-battery-half'&gt;&lt;/i&gt;</v>
      </c>
      <c r="L526" t="s">
        <v>3439</v>
      </c>
      <c r="M526" t="s">
        <v>2270</v>
      </c>
    </row>
    <row r="527" spans="1:13">
      <c r="A527" s="61">
        <v>526</v>
      </c>
      <c r="B527" t="s">
        <v>2470</v>
      </c>
      <c r="C527" t="s">
        <v>2270</v>
      </c>
      <c r="D527" t="str">
        <f t="shared" si="24"/>
        <v>fas</v>
      </c>
      <c r="E527" t="str">
        <f t="shared" si="25"/>
        <v>fas fa-battery-quarter</v>
      </c>
      <c r="F527" t="str">
        <f t="shared" si="26"/>
        <v>&lt;I class='fas fa-battery-quarter'&gt;&lt;/i&gt;</v>
      </c>
      <c r="L527" t="s">
        <v>3440</v>
      </c>
      <c r="M527" t="s">
        <v>2270</v>
      </c>
    </row>
    <row r="528" spans="1:13">
      <c r="A528" s="61">
        <v>527</v>
      </c>
      <c r="B528" t="s">
        <v>2473</v>
      </c>
      <c r="C528" t="s">
        <v>2270</v>
      </c>
      <c r="D528" t="str">
        <f t="shared" si="24"/>
        <v>fas</v>
      </c>
      <c r="E528" t="str">
        <f t="shared" si="25"/>
        <v>fas fa-battery-three-quarters</v>
      </c>
      <c r="F528" t="str">
        <f t="shared" si="26"/>
        <v>&lt;I class='fas fa-battery-three-quarters'&gt;&lt;/i&gt;</v>
      </c>
      <c r="L528" t="s">
        <v>3441</v>
      </c>
      <c r="M528" t="s">
        <v>2270</v>
      </c>
    </row>
    <row r="529" spans="1:13">
      <c r="A529" s="61">
        <v>528</v>
      </c>
      <c r="B529" t="s">
        <v>2476</v>
      </c>
      <c r="C529" t="s">
        <v>2270</v>
      </c>
      <c r="D529" t="str">
        <f t="shared" si="24"/>
        <v>fas</v>
      </c>
      <c r="E529" t="str">
        <f t="shared" si="25"/>
        <v>fas fa-bed</v>
      </c>
      <c r="F529" t="str">
        <f t="shared" si="26"/>
        <v>&lt;I class='fas fa-bed'&gt;&lt;/i&gt;</v>
      </c>
      <c r="L529" t="s">
        <v>3442</v>
      </c>
      <c r="M529" t="s">
        <v>2270</v>
      </c>
    </row>
    <row r="530" spans="1:13">
      <c r="A530" s="61">
        <v>529</v>
      </c>
      <c r="B530" t="s">
        <v>2479</v>
      </c>
      <c r="C530" t="s">
        <v>2270</v>
      </c>
      <c r="D530" t="str">
        <f t="shared" si="24"/>
        <v>fas</v>
      </c>
      <c r="E530" t="str">
        <f t="shared" si="25"/>
        <v>fas fa-beer</v>
      </c>
      <c r="F530" t="str">
        <f t="shared" si="26"/>
        <v>&lt;I class='fas fa-beer'&gt;&lt;/i&gt;</v>
      </c>
      <c r="L530" t="s">
        <v>2579</v>
      </c>
      <c r="M530" t="s">
        <v>2270</v>
      </c>
    </row>
    <row r="531" spans="1:13">
      <c r="A531" s="61">
        <v>530</v>
      </c>
      <c r="B531" t="s">
        <v>2291</v>
      </c>
      <c r="C531" t="s">
        <v>2270</v>
      </c>
      <c r="D531" t="str">
        <f t="shared" si="24"/>
        <v>fas</v>
      </c>
      <c r="E531" t="str">
        <f t="shared" si="25"/>
        <v>fas fa-bell</v>
      </c>
      <c r="F531" t="str">
        <f t="shared" si="26"/>
        <v>&lt;I class='fas fa-bell'&gt;&lt;/i&gt;</v>
      </c>
      <c r="L531" t="s">
        <v>2582</v>
      </c>
      <c r="M531" t="s">
        <v>2270</v>
      </c>
    </row>
    <row r="532" spans="1:13">
      <c r="A532" s="61">
        <v>531</v>
      </c>
      <c r="B532" t="s">
        <v>2294</v>
      </c>
      <c r="C532" t="s">
        <v>2270</v>
      </c>
      <c r="D532" t="str">
        <f t="shared" si="24"/>
        <v>fas</v>
      </c>
      <c r="E532" t="str">
        <f t="shared" si="25"/>
        <v>fas fa-bell-slash</v>
      </c>
      <c r="F532" t="str">
        <f t="shared" si="26"/>
        <v>&lt;I class='fas fa-bell-slash'&gt;&lt;/i&gt;</v>
      </c>
      <c r="L532" t="s">
        <v>3161</v>
      </c>
      <c r="M532" t="s">
        <v>2270</v>
      </c>
    </row>
    <row r="533" spans="1:13">
      <c r="A533" s="61">
        <v>532</v>
      </c>
      <c r="B533" t="s">
        <v>2486</v>
      </c>
      <c r="C533" t="s">
        <v>2270</v>
      </c>
      <c r="D533" t="str">
        <f t="shared" si="24"/>
        <v>fas</v>
      </c>
      <c r="E533" t="str">
        <f t="shared" si="25"/>
        <v>fas fa-bezier-curve</v>
      </c>
      <c r="F533" t="str">
        <f t="shared" si="26"/>
        <v>&lt;I class='fas fa-bezier-curve'&gt;&lt;/i&gt;</v>
      </c>
      <c r="L533" t="s">
        <v>3443</v>
      </c>
      <c r="M533" t="s">
        <v>2270</v>
      </c>
    </row>
    <row r="534" spans="1:13">
      <c r="A534" s="61">
        <v>533</v>
      </c>
      <c r="B534" t="s">
        <v>2489</v>
      </c>
      <c r="C534" t="s">
        <v>2270</v>
      </c>
      <c r="D534" t="str">
        <f t="shared" si="24"/>
        <v>fas</v>
      </c>
      <c r="E534" t="str">
        <f t="shared" si="25"/>
        <v>fas fa-bible</v>
      </c>
      <c r="F534" t="str">
        <f t="shared" si="26"/>
        <v>&lt;I class='fas fa-bible'&gt;&lt;/i&gt;</v>
      </c>
      <c r="L534" t="s">
        <v>3444</v>
      </c>
      <c r="M534" t="s">
        <v>2270</v>
      </c>
    </row>
    <row r="535" spans="1:13">
      <c r="A535" s="61">
        <v>534</v>
      </c>
      <c r="B535" t="s">
        <v>2492</v>
      </c>
      <c r="C535" t="s">
        <v>2270</v>
      </c>
      <c r="D535" t="str">
        <f t="shared" si="24"/>
        <v>fas</v>
      </c>
      <c r="E535" t="str">
        <f t="shared" si="25"/>
        <v>fas fa-bicycle</v>
      </c>
      <c r="F535" t="str">
        <f t="shared" si="26"/>
        <v>&lt;I class='fas fa-bicycle'&gt;&lt;/i&gt;</v>
      </c>
      <c r="L535" t="s">
        <v>2585</v>
      </c>
      <c r="M535" t="s">
        <v>2270</v>
      </c>
    </row>
    <row r="536" spans="1:13">
      <c r="A536" s="61">
        <v>535</v>
      </c>
      <c r="B536" t="s">
        <v>2495</v>
      </c>
      <c r="C536" t="s">
        <v>2270</v>
      </c>
      <c r="D536" t="str">
        <f t="shared" si="24"/>
        <v>fas</v>
      </c>
      <c r="E536" t="str">
        <f t="shared" si="25"/>
        <v>fas fa-biking</v>
      </c>
      <c r="F536" t="str">
        <f t="shared" si="26"/>
        <v>&lt;I class='fas fa-biking'&gt;&lt;/i&gt;</v>
      </c>
      <c r="L536" t="s">
        <v>3445</v>
      </c>
      <c r="M536" t="s">
        <v>2270</v>
      </c>
    </row>
    <row r="537" spans="1:13">
      <c r="A537" s="61">
        <v>536</v>
      </c>
      <c r="B537" t="s">
        <v>2498</v>
      </c>
      <c r="C537" t="s">
        <v>2270</v>
      </c>
      <c r="D537" t="str">
        <f t="shared" si="24"/>
        <v>fas</v>
      </c>
      <c r="E537" t="str">
        <f t="shared" si="25"/>
        <v>fas fa-binoculars</v>
      </c>
      <c r="F537" t="str">
        <f t="shared" si="26"/>
        <v>&lt;I class='fas fa-binoculars'&gt;&lt;/i&gt;</v>
      </c>
      <c r="L537" t="s">
        <v>3446</v>
      </c>
      <c r="M537" t="s">
        <v>2270</v>
      </c>
    </row>
    <row r="538" spans="1:13">
      <c r="A538" s="61">
        <v>537</v>
      </c>
      <c r="B538" t="s">
        <v>2501</v>
      </c>
      <c r="C538" t="s">
        <v>2270</v>
      </c>
      <c r="D538" t="str">
        <f t="shared" si="24"/>
        <v>fas</v>
      </c>
      <c r="E538" t="str">
        <f t="shared" si="25"/>
        <v>fas fa-biohazard</v>
      </c>
      <c r="F538" t="str">
        <f t="shared" si="26"/>
        <v>&lt;I class='fas fa-biohazard'&gt;&lt;/i&gt;</v>
      </c>
      <c r="L538" t="s">
        <v>3447</v>
      </c>
      <c r="M538" t="s">
        <v>2270</v>
      </c>
    </row>
    <row r="539" spans="1:13">
      <c r="A539" s="61">
        <v>538</v>
      </c>
      <c r="B539" t="s">
        <v>2504</v>
      </c>
      <c r="C539" t="s">
        <v>2270</v>
      </c>
      <c r="D539" t="str">
        <f t="shared" si="24"/>
        <v>fas</v>
      </c>
      <c r="E539" t="str">
        <f t="shared" si="25"/>
        <v>fas fa-birthday-cake</v>
      </c>
      <c r="F539" t="str">
        <f t="shared" si="26"/>
        <v>&lt;I class='fas fa-birthday-cake'&gt;&lt;/i&gt;</v>
      </c>
      <c r="L539" t="s">
        <v>3448</v>
      </c>
      <c r="M539" t="s">
        <v>2270</v>
      </c>
    </row>
    <row r="540" spans="1:13">
      <c r="A540" s="61">
        <v>539</v>
      </c>
      <c r="B540" t="s">
        <v>2507</v>
      </c>
      <c r="C540" t="s">
        <v>2270</v>
      </c>
      <c r="D540" t="str">
        <f t="shared" si="24"/>
        <v>fas</v>
      </c>
      <c r="E540" t="str">
        <f t="shared" si="25"/>
        <v>fas fa-blender</v>
      </c>
      <c r="F540" t="str">
        <f t="shared" si="26"/>
        <v>&lt;I class='fas fa-blender'&gt;&lt;/i&gt;</v>
      </c>
      <c r="L540" t="s">
        <v>3449</v>
      </c>
      <c r="M540" t="s">
        <v>2270</v>
      </c>
    </row>
    <row r="541" spans="1:13">
      <c r="A541" s="61">
        <v>540</v>
      </c>
      <c r="B541" t="s">
        <v>2510</v>
      </c>
      <c r="C541" t="s">
        <v>2270</v>
      </c>
      <c r="D541" t="str">
        <f t="shared" si="24"/>
        <v>fas</v>
      </c>
      <c r="E541" t="str">
        <f t="shared" si="25"/>
        <v>fas fa-blender-phone</v>
      </c>
      <c r="F541" t="str">
        <f t="shared" si="26"/>
        <v>&lt;I class='fas fa-blender-phone'&gt;&lt;/i&gt;</v>
      </c>
      <c r="L541" t="s">
        <v>3450</v>
      </c>
      <c r="M541" t="s">
        <v>2270</v>
      </c>
    </row>
    <row r="542" spans="1:13">
      <c r="A542" s="61">
        <v>541</v>
      </c>
      <c r="B542" t="s">
        <v>2513</v>
      </c>
      <c r="C542" t="s">
        <v>2270</v>
      </c>
      <c r="D542" t="str">
        <f t="shared" si="24"/>
        <v>fas</v>
      </c>
      <c r="E542" t="str">
        <f t="shared" si="25"/>
        <v>fas fa-blind</v>
      </c>
      <c r="F542" t="str">
        <f t="shared" si="26"/>
        <v>&lt;I class='fas fa-blind'&gt;&lt;/i&gt;</v>
      </c>
      <c r="L542" t="s">
        <v>3451</v>
      </c>
      <c r="M542" t="s">
        <v>2270</v>
      </c>
    </row>
    <row r="543" spans="1:13">
      <c r="A543" s="61">
        <v>542</v>
      </c>
      <c r="B543" t="s">
        <v>2516</v>
      </c>
      <c r="C543" t="s">
        <v>2270</v>
      </c>
      <c r="D543" t="str">
        <f t="shared" si="24"/>
        <v>fas</v>
      </c>
      <c r="E543" t="str">
        <f t="shared" si="25"/>
        <v>fas fa-blog</v>
      </c>
      <c r="F543" t="str">
        <f t="shared" si="26"/>
        <v>&lt;I class='fas fa-blog'&gt;&lt;/i&gt;</v>
      </c>
      <c r="L543" t="s">
        <v>3452</v>
      </c>
      <c r="M543" t="s">
        <v>2270</v>
      </c>
    </row>
    <row r="544" spans="1:13">
      <c r="A544" s="61">
        <v>543</v>
      </c>
      <c r="B544" t="s">
        <v>2519</v>
      </c>
      <c r="C544" t="s">
        <v>2270</v>
      </c>
      <c r="D544" t="str">
        <f t="shared" si="24"/>
        <v>fas</v>
      </c>
      <c r="E544" t="str">
        <f t="shared" si="25"/>
        <v>fas fa-bold</v>
      </c>
      <c r="F544" t="str">
        <f t="shared" si="26"/>
        <v>&lt;I class='fas fa-bold'&gt;&lt;/i&gt;</v>
      </c>
      <c r="L544" t="s">
        <v>3453</v>
      </c>
      <c r="M544" t="s">
        <v>2270</v>
      </c>
    </row>
    <row r="545" spans="1:13">
      <c r="A545" s="61">
        <v>544</v>
      </c>
      <c r="B545" t="s">
        <v>2522</v>
      </c>
      <c r="C545" t="s">
        <v>2270</v>
      </c>
      <c r="D545" t="str">
        <f t="shared" si="24"/>
        <v>fas</v>
      </c>
      <c r="E545" t="str">
        <f t="shared" si="25"/>
        <v>fas fa-bolt</v>
      </c>
      <c r="F545" t="str">
        <f t="shared" si="26"/>
        <v>&lt;I class='fas fa-bolt'&gt;&lt;/i&gt;</v>
      </c>
      <c r="L545" t="s">
        <v>3454</v>
      </c>
      <c r="M545" t="s">
        <v>2270</v>
      </c>
    </row>
    <row r="546" spans="1:13">
      <c r="A546" s="61">
        <v>545</v>
      </c>
      <c r="B546" t="s">
        <v>2525</v>
      </c>
      <c r="C546" t="s">
        <v>2270</v>
      </c>
      <c r="D546" t="str">
        <f t="shared" si="24"/>
        <v>fas</v>
      </c>
      <c r="E546" t="str">
        <f t="shared" si="25"/>
        <v>fas fa-bomb</v>
      </c>
      <c r="F546" t="str">
        <f t="shared" si="26"/>
        <v>&lt;I class='fas fa-bomb'&gt;&lt;/i&gt;</v>
      </c>
      <c r="L546" t="s">
        <v>3455</v>
      </c>
      <c r="M546" t="s">
        <v>2270</v>
      </c>
    </row>
    <row r="547" spans="1:13">
      <c r="A547" s="61">
        <v>546</v>
      </c>
      <c r="B547" t="s">
        <v>2528</v>
      </c>
      <c r="C547" t="s">
        <v>2270</v>
      </c>
      <c r="D547" t="str">
        <f t="shared" si="24"/>
        <v>fas</v>
      </c>
      <c r="E547" t="str">
        <f t="shared" si="25"/>
        <v>fas fa-bone</v>
      </c>
      <c r="F547" t="str">
        <f t="shared" si="26"/>
        <v>&lt;I class='fas fa-bone'&gt;&lt;/i&gt;</v>
      </c>
      <c r="L547" t="s">
        <v>3456</v>
      </c>
      <c r="M547" t="s">
        <v>2270</v>
      </c>
    </row>
    <row r="548" spans="1:13">
      <c r="A548" s="61">
        <v>547</v>
      </c>
      <c r="B548" t="s">
        <v>2531</v>
      </c>
      <c r="C548" t="s">
        <v>2270</v>
      </c>
      <c r="D548" t="str">
        <f t="shared" si="24"/>
        <v>fas</v>
      </c>
      <c r="E548" t="str">
        <f t="shared" si="25"/>
        <v>fas fa-bong</v>
      </c>
      <c r="F548" t="str">
        <f t="shared" si="26"/>
        <v>&lt;I class='fas fa-bong'&gt;&lt;/i&gt;</v>
      </c>
      <c r="L548" t="s">
        <v>3457</v>
      </c>
      <c r="M548" t="s">
        <v>2270</v>
      </c>
    </row>
    <row r="549" spans="1:13">
      <c r="A549" s="61">
        <v>548</v>
      </c>
      <c r="B549" t="s">
        <v>2534</v>
      </c>
      <c r="C549" t="s">
        <v>2270</v>
      </c>
      <c r="D549" t="str">
        <f t="shared" si="24"/>
        <v>fas</v>
      </c>
      <c r="E549" t="str">
        <f t="shared" si="25"/>
        <v>fas fa-book</v>
      </c>
      <c r="F549" t="str">
        <f t="shared" si="26"/>
        <v>&lt;I class='fas fa-book'&gt;&lt;/i&gt;</v>
      </c>
      <c r="L549" t="s">
        <v>3458</v>
      </c>
      <c r="M549" t="s">
        <v>2270</v>
      </c>
    </row>
    <row r="550" spans="1:13">
      <c r="A550" s="61">
        <v>549</v>
      </c>
      <c r="B550" t="s">
        <v>2537</v>
      </c>
      <c r="C550" t="s">
        <v>2270</v>
      </c>
      <c r="D550" t="str">
        <f t="shared" si="24"/>
        <v>fas</v>
      </c>
      <c r="E550" t="str">
        <f t="shared" si="25"/>
        <v>fas fa-book-dead</v>
      </c>
      <c r="F550" t="str">
        <f t="shared" si="26"/>
        <v>&lt;I class='fas fa-book-dead'&gt;&lt;/i&gt;</v>
      </c>
      <c r="L550" t="s">
        <v>3459</v>
      </c>
      <c r="M550" t="s">
        <v>2270</v>
      </c>
    </row>
    <row r="551" spans="1:13">
      <c r="A551" s="61">
        <v>550</v>
      </c>
      <c r="B551" t="s">
        <v>2540</v>
      </c>
      <c r="C551" t="s">
        <v>2270</v>
      </c>
      <c r="D551" t="str">
        <f t="shared" si="24"/>
        <v>fas</v>
      </c>
      <c r="E551" t="str">
        <f t="shared" si="25"/>
        <v>fas fa-book-medical</v>
      </c>
      <c r="F551" t="str">
        <f t="shared" si="26"/>
        <v>&lt;I class='fas fa-book-medical'&gt;&lt;/i&gt;</v>
      </c>
      <c r="L551" t="s">
        <v>3460</v>
      </c>
      <c r="M551" t="s">
        <v>2270</v>
      </c>
    </row>
    <row r="552" spans="1:13">
      <c r="A552" s="61">
        <v>551</v>
      </c>
      <c r="B552" t="s">
        <v>2543</v>
      </c>
      <c r="C552" t="s">
        <v>2270</v>
      </c>
      <c r="D552" t="str">
        <f t="shared" si="24"/>
        <v>fas</v>
      </c>
      <c r="E552" t="str">
        <f t="shared" si="25"/>
        <v>fas fa-book-open</v>
      </c>
      <c r="F552" t="str">
        <f t="shared" si="26"/>
        <v>&lt;I class='fas fa-book-open'&gt;&lt;/i&gt;</v>
      </c>
      <c r="L552" t="s">
        <v>3461</v>
      </c>
      <c r="M552" t="s">
        <v>2270</v>
      </c>
    </row>
    <row r="553" spans="1:13">
      <c r="A553" s="61">
        <v>552</v>
      </c>
      <c r="B553" t="s">
        <v>2546</v>
      </c>
      <c r="C553" t="s">
        <v>2270</v>
      </c>
      <c r="D553" t="str">
        <f t="shared" si="24"/>
        <v>fas</v>
      </c>
      <c r="E553" t="str">
        <f t="shared" si="25"/>
        <v>fas fa-book-reader</v>
      </c>
      <c r="F553" t="str">
        <f t="shared" si="26"/>
        <v>&lt;I class='fas fa-book-reader'&gt;&lt;/i&gt;</v>
      </c>
      <c r="L553" t="s">
        <v>2588</v>
      </c>
      <c r="M553" t="s">
        <v>2270</v>
      </c>
    </row>
    <row r="554" spans="1:13">
      <c r="A554" s="61">
        <v>553</v>
      </c>
      <c r="B554" t="s">
        <v>2297</v>
      </c>
      <c r="C554" t="s">
        <v>2270</v>
      </c>
      <c r="D554" t="str">
        <f t="shared" si="24"/>
        <v>fas</v>
      </c>
      <c r="E554" t="str">
        <f t="shared" si="25"/>
        <v>fas fa-bookmark</v>
      </c>
      <c r="F554" t="str">
        <f t="shared" si="26"/>
        <v>&lt;I class='fas fa-bookmark'&gt;&lt;/i&gt;</v>
      </c>
      <c r="L554" t="s">
        <v>3462</v>
      </c>
      <c r="M554" t="s">
        <v>2270</v>
      </c>
    </row>
    <row r="555" spans="1:13">
      <c r="A555" s="61">
        <v>554</v>
      </c>
      <c r="B555" t="s">
        <v>2551</v>
      </c>
      <c r="C555" t="s">
        <v>2270</v>
      </c>
      <c r="D555" t="str">
        <f t="shared" si="24"/>
        <v>fas</v>
      </c>
      <c r="E555" t="str">
        <f t="shared" si="25"/>
        <v>fas fa-border-all</v>
      </c>
      <c r="F555" t="str">
        <f t="shared" si="26"/>
        <v>&lt;I class='fas fa-border-all'&gt;&lt;/i&gt;</v>
      </c>
      <c r="L555" t="s">
        <v>3463</v>
      </c>
      <c r="M555" t="s">
        <v>2270</v>
      </c>
    </row>
    <row r="556" spans="1:13">
      <c r="A556" s="61">
        <v>555</v>
      </c>
      <c r="B556" t="s">
        <v>2554</v>
      </c>
      <c r="C556" t="s">
        <v>2270</v>
      </c>
      <c r="D556" t="str">
        <f t="shared" si="24"/>
        <v>fas</v>
      </c>
      <c r="E556" t="str">
        <f t="shared" si="25"/>
        <v>fas fa-border-none</v>
      </c>
      <c r="F556" t="str">
        <f t="shared" si="26"/>
        <v>&lt;I class='fas fa-border-none'&gt;&lt;/i&gt;</v>
      </c>
      <c r="L556" t="s">
        <v>3464</v>
      </c>
      <c r="M556" t="s">
        <v>2270</v>
      </c>
    </row>
    <row r="557" spans="1:13">
      <c r="A557" s="61">
        <v>556</v>
      </c>
      <c r="B557" t="s">
        <v>2557</v>
      </c>
      <c r="C557" t="s">
        <v>2270</v>
      </c>
      <c r="D557" t="str">
        <f t="shared" si="24"/>
        <v>fas</v>
      </c>
      <c r="E557" t="str">
        <f t="shared" si="25"/>
        <v>fas fa-border-style</v>
      </c>
      <c r="F557" t="str">
        <f t="shared" si="26"/>
        <v>&lt;I class='fas fa-border-style'&gt;&lt;/i&gt;</v>
      </c>
      <c r="L557" t="s">
        <v>3465</v>
      </c>
      <c r="M557" t="s">
        <v>2270</v>
      </c>
    </row>
    <row r="558" spans="1:13">
      <c r="A558" s="61">
        <v>557</v>
      </c>
      <c r="B558" t="s">
        <v>2560</v>
      </c>
      <c r="C558" t="s">
        <v>2270</v>
      </c>
      <c r="D558" t="str">
        <f t="shared" si="24"/>
        <v>fas</v>
      </c>
      <c r="E558" t="str">
        <f t="shared" si="25"/>
        <v>fas fa-bowling-ball</v>
      </c>
      <c r="F558" t="str">
        <f t="shared" si="26"/>
        <v>&lt;I class='fas fa-bowling-ball'&gt;&lt;/i&gt;</v>
      </c>
      <c r="L558" t="s">
        <v>3466</v>
      </c>
      <c r="M558" t="s">
        <v>2270</v>
      </c>
    </row>
    <row r="559" spans="1:13">
      <c r="A559" s="61">
        <v>558</v>
      </c>
      <c r="B559" t="s">
        <v>2563</v>
      </c>
      <c r="C559" t="s">
        <v>2270</v>
      </c>
      <c r="D559" t="str">
        <f t="shared" si="24"/>
        <v>fas</v>
      </c>
      <c r="E559" t="str">
        <f t="shared" si="25"/>
        <v>fas fa-box</v>
      </c>
      <c r="F559" t="str">
        <f t="shared" si="26"/>
        <v>&lt;I class='fas fa-box'&gt;&lt;/i&gt;</v>
      </c>
      <c r="L559" t="s">
        <v>3467</v>
      </c>
      <c r="M559" t="s">
        <v>2270</v>
      </c>
    </row>
    <row r="560" spans="1:13">
      <c r="A560" s="61">
        <v>559</v>
      </c>
      <c r="B560" t="s">
        <v>2566</v>
      </c>
      <c r="C560" t="s">
        <v>2270</v>
      </c>
      <c r="D560" t="str">
        <f t="shared" si="24"/>
        <v>fas</v>
      </c>
      <c r="E560" t="str">
        <f t="shared" si="25"/>
        <v>fas fa-box-open</v>
      </c>
      <c r="F560" t="str">
        <f t="shared" si="26"/>
        <v>&lt;I class='fas fa-box-open'&gt;&lt;/i&gt;</v>
      </c>
      <c r="L560" t="s">
        <v>3468</v>
      </c>
      <c r="M560" t="s">
        <v>2270</v>
      </c>
    </row>
    <row r="561" spans="1:13">
      <c r="A561" s="61">
        <v>560</v>
      </c>
      <c r="B561" t="s">
        <v>2569</v>
      </c>
      <c r="C561" t="s">
        <v>2270</v>
      </c>
      <c r="D561" t="str">
        <f t="shared" si="24"/>
        <v>fas</v>
      </c>
      <c r="E561" t="str">
        <f t="shared" si="25"/>
        <v>fas fa-box-tissue</v>
      </c>
      <c r="F561" t="str">
        <f t="shared" si="26"/>
        <v>&lt;I class='fas fa-box-tissue'&gt;&lt;/i&gt;</v>
      </c>
      <c r="L561" t="s">
        <v>3469</v>
      </c>
      <c r="M561" t="s">
        <v>2270</v>
      </c>
    </row>
    <row r="562" spans="1:13">
      <c r="A562" s="61">
        <v>561</v>
      </c>
      <c r="B562" t="s">
        <v>2572</v>
      </c>
      <c r="C562" t="s">
        <v>2270</v>
      </c>
      <c r="D562" t="str">
        <f t="shared" si="24"/>
        <v>fas</v>
      </c>
      <c r="E562" t="str">
        <f t="shared" si="25"/>
        <v>fas fa-boxes</v>
      </c>
      <c r="F562" t="str">
        <f t="shared" si="26"/>
        <v>&lt;I class='fas fa-boxes'&gt;&lt;/i&gt;</v>
      </c>
      <c r="L562" t="s">
        <v>3470</v>
      </c>
      <c r="M562" t="s">
        <v>2270</v>
      </c>
    </row>
    <row r="563" spans="1:13">
      <c r="A563" s="61">
        <v>562</v>
      </c>
      <c r="B563" t="s">
        <v>2575</v>
      </c>
      <c r="C563" t="s">
        <v>2270</v>
      </c>
      <c r="D563" t="str">
        <f t="shared" si="24"/>
        <v>fas</v>
      </c>
      <c r="E563" t="str">
        <f t="shared" si="25"/>
        <v>fas fa-braille</v>
      </c>
      <c r="F563" t="str">
        <f t="shared" si="26"/>
        <v>&lt;I class='fas fa-braille'&gt;&lt;/i&gt;</v>
      </c>
      <c r="L563" t="s">
        <v>3471</v>
      </c>
      <c r="M563" t="s">
        <v>2270</v>
      </c>
    </row>
    <row r="564" spans="1:13">
      <c r="A564" s="61">
        <v>563</v>
      </c>
      <c r="B564" t="s">
        <v>2578</v>
      </c>
      <c r="C564" t="s">
        <v>2270</v>
      </c>
      <c r="D564" t="str">
        <f t="shared" si="24"/>
        <v>fas</v>
      </c>
      <c r="E564" t="str">
        <f t="shared" si="25"/>
        <v>fas fa-brain</v>
      </c>
      <c r="F564" t="str">
        <f t="shared" si="26"/>
        <v>&lt;I class='fas fa-brain'&gt;&lt;/i&gt;</v>
      </c>
      <c r="L564" t="s">
        <v>3472</v>
      </c>
      <c r="M564" t="s">
        <v>2270</v>
      </c>
    </row>
    <row r="565" spans="1:13">
      <c r="A565" s="61">
        <v>564</v>
      </c>
      <c r="B565" t="s">
        <v>2581</v>
      </c>
      <c r="C565" t="s">
        <v>2270</v>
      </c>
      <c r="D565" t="str">
        <f t="shared" si="24"/>
        <v>fas</v>
      </c>
      <c r="E565" t="str">
        <f t="shared" si="25"/>
        <v>fas fa-bread-slice</v>
      </c>
      <c r="F565" t="str">
        <f t="shared" si="26"/>
        <v>&lt;I class='fas fa-bread-slice'&gt;&lt;/i&gt;</v>
      </c>
      <c r="L565" t="s">
        <v>3473</v>
      </c>
      <c r="M565" t="s">
        <v>2270</v>
      </c>
    </row>
    <row r="566" spans="1:13">
      <c r="A566" s="61">
        <v>565</v>
      </c>
      <c r="B566" t="s">
        <v>2584</v>
      </c>
      <c r="C566" t="s">
        <v>2270</v>
      </c>
      <c r="D566" t="str">
        <f t="shared" si="24"/>
        <v>fas</v>
      </c>
      <c r="E566" t="str">
        <f t="shared" si="25"/>
        <v>fas fa-briefcase</v>
      </c>
      <c r="F566" t="str">
        <f t="shared" si="26"/>
        <v>&lt;I class='fas fa-briefcase'&gt;&lt;/i&gt;</v>
      </c>
      <c r="L566" t="s">
        <v>3474</v>
      </c>
      <c r="M566" t="s">
        <v>2270</v>
      </c>
    </row>
    <row r="567" spans="1:13">
      <c r="A567" s="61">
        <v>566</v>
      </c>
      <c r="B567" t="s">
        <v>2587</v>
      </c>
      <c r="C567" t="s">
        <v>2270</v>
      </c>
      <c r="D567" t="str">
        <f t="shared" si="24"/>
        <v>fas</v>
      </c>
      <c r="E567" t="str">
        <f t="shared" si="25"/>
        <v>fas fa-briefcase-medical</v>
      </c>
      <c r="F567" t="str">
        <f t="shared" si="26"/>
        <v>&lt;I class='fas fa-briefcase-medical'&gt;&lt;/i&gt;</v>
      </c>
      <c r="L567" t="s">
        <v>3475</v>
      </c>
      <c r="M567" t="s">
        <v>2270</v>
      </c>
    </row>
    <row r="568" spans="1:13">
      <c r="A568" s="61">
        <v>567</v>
      </c>
      <c r="B568" t="s">
        <v>2590</v>
      </c>
      <c r="C568" t="s">
        <v>2270</v>
      </c>
      <c r="D568" t="str">
        <f t="shared" si="24"/>
        <v>fas</v>
      </c>
      <c r="E568" t="str">
        <f t="shared" si="25"/>
        <v>fas fa-broadcast-tower</v>
      </c>
      <c r="F568" t="str">
        <f t="shared" si="26"/>
        <v>&lt;I class='fas fa-broadcast-tower'&gt;&lt;/i&gt;</v>
      </c>
      <c r="L568" t="s">
        <v>3476</v>
      </c>
      <c r="M568" t="s">
        <v>2270</v>
      </c>
    </row>
    <row r="569" spans="1:13">
      <c r="A569" s="61">
        <v>568</v>
      </c>
      <c r="B569" t="s">
        <v>2593</v>
      </c>
      <c r="C569" t="s">
        <v>2270</v>
      </c>
      <c r="D569" t="str">
        <f t="shared" si="24"/>
        <v>fas</v>
      </c>
      <c r="E569" t="str">
        <f t="shared" si="25"/>
        <v>fas fa-broom</v>
      </c>
      <c r="F569" t="str">
        <f t="shared" si="26"/>
        <v>&lt;I class='fas fa-broom'&gt;&lt;/i&gt;</v>
      </c>
      <c r="L569" t="s">
        <v>2591</v>
      </c>
      <c r="M569" t="s">
        <v>2270</v>
      </c>
    </row>
    <row r="570" spans="1:13">
      <c r="A570" s="61">
        <v>569</v>
      </c>
      <c r="B570" t="s">
        <v>2596</v>
      </c>
      <c r="C570" t="s">
        <v>2270</v>
      </c>
      <c r="D570" t="str">
        <f t="shared" si="24"/>
        <v>fas</v>
      </c>
      <c r="E570" t="str">
        <f t="shared" si="25"/>
        <v>fas fa-brush</v>
      </c>
      <c r="F570" t="str">
        <f t="shared" si="26"/>
        <v>&lt;I class='fas fa-brush'&gt;&lt;/i&gt;</v>
      </c>
      <c r="L570" t="s">
        <v>2594</v>
      </c>
      <c r="M570" t="s">
        <v>2270</v>
      </c>
    </row>
    <row r="571" spans="1:13">
      <c r="A571" s="61">
        <v>570</v>
      </c>
      <c r="B571" t="s">
        <v>2599</v>
      </c>
      <c r="C571" t="s">
        <v>2270</v>
      </c>
      <c r="D571" t="str">
        <f t="shared" si="24"/>
        <v>fas</v>
      </c>
      <c r="E571" t="str">
        <f t="shared" si="25"/>
        <v>fas fa-bug</v>
      </c>
      <c r="F571" t="str">
        <f t="shared" si="26"/>
        <v>&lt;I class='fas fa-bug'&gt;&lt;/i&gt;</v>
      </c>
      <c r="L571" t="s">
        <v>2597</v>
      </c>
      <c r="M571" t="s">
        <v>2270</v>
      </c>
    </row>
    <row r="572" spans="1:13">
      <c r="A572" s="61">
        <v>571</v>
      </c>
      <c r="B572" t="s">
        <v>2300</v>
      </c>
      <c r="C572" t="s">
        <v>2270</v>
      </c>
      <c r="D572" t="str">
        <f t="shared" si="24"/>
        <v>fas</v>
      </c>
      <c r="E572" t="str">
        <f t="shared" si="25"/>
        <v>fas fa-building</v>
      </c>
      <c r="F572" t="str">
        <f t="shared" si="26"/>
        <v>&lt;I class='fas fa-building'&gt;&lt;/i&gt;</v>
      </c>
      <c r="L572" t="s">
        <v>3477</v>
      </c>
      <c r="M572" t="s">
        <v>2270</v>
      </c>
    </row>
    <row r="573" spans="1:13">
      <c r="A573" s="61">
        <v>572</v>
      </c>
      <c r="B573" t="s">
        <v>2604</v>
      </c>
      <c r="C573" t="s">
        <v>2270</v>
      </c>
      <c r="D573" t="str">
        <f t="shared" si="24"/>
        <v>fas</v>
      </c>
      <c r="E573" t="str">
        <f t="shared" si="25"/>
        <v>fas fa-bullhorn</v>
      </c>
      <c r="F573" t="str">
        <f t="shared" si="26"/>
        <v>&lt;I class='fas fa-bullhorn'&gt;&lt;/i&gt;</v>
      </c>
      <c r="L573" t="s">
        <v>3478</v>
      </c>
      <c r="M573" t="s">
        <v>2270</v>
      </c>
    </row>
    <row r="574" spans="1:13">
      <c r="A574" s="61">
        <v>573</v>
      </c>
      <c r="B574" t="s">
        <v>2607</v>
      </c>
      <c r="C574" t="s">
        <v>2270</v>
      </c>
      <c r="D574" t="str">
        <f t="shared" si="24"/>
        <v>fas</v>
      </c>
      <c r="E574" t="str">
        <f t="shared" si="25"/>
        <v>fas fa-bullseye</v>
      </c>
      <c r="F574" t="str">
        <f t="shared" si="26"/>
        <v>&lt;I class='fas fa-bullseye'&gt;&lt;/i&gt;</v>
      </c>
      <c r="L574" t="s">
        <v>3479</v>
      </c>
      <c r="M574" t="s">
        <v>2270</v>
      </c>
    </row>
    <row r="575" spans="1:13">
      <c r="A575" s="61">
        <v>574</v>
      </c>
      <c r="B575" t="s">
        <v>2610</v>
      </c>
      <c r="C575" t="s">
        <v>2270</v>
      </c>
      <c r="D575" t="str">
        <f t="shared" si="24"/>
        <v>fas</v>
      </c>
      <c r="E575" t="str">
        <f t="shared" si="25"/>
        <v>fas fa-burn</v>
      </c>
      <c r="F575" t="str">
        <f t="shared" si="26"/>
        <v>&lt;I class='fas fa-burn'&gt;&lt;/i&gt;</v>
      </c>
      <c r="L575" t="s">
        <v>3480</v>
      </c>
      <c r="M575" t="s">
        <v>2270</v>
      </c>
    </row>
    <row r="576" spans="1:13">
      <c r="A576" s="61">
        <v>575</v>
      </c>
      <c r="B576" t="s">
        <v>2613</v>
      </c>
      <c r="C576" t="s">
        <v>2270</v>
      </c>
      <c r="D576" t="str">
        <f t="shared" si="24"/>
        <v>fas</v>
      </c>
      <c r="E576" t="str">
        <f t="shared" si="25"/>
        <v>fas fa-bus</v>
      </c>
      <c r="F576" t="str">
        <f t="shared" si="26"/>
        <v>&lt;I class='fas fa-bus'&gt;&lt;/i&gt;</v>
      </c>
      <c r="L576" t="s">
        <v>3481</v>
      </c>
      <c r="M576" t="s">
        <v>2270</v>
      </c>
    </row>
    <row r="577" spans="1:13">
      <c r="A577" s="61">
        <v>576</v>
      </c>
      <c r="B577" t="s">
        <v>2616</v>
      </c>
      <c r="C577" t="s">
        <v>2270</v>
      </c>
      <c r="D577" t="str">
        <f t="shared" si="24"/>
        <v>fas</v>
      </c>
      <c r="E577" t="str">
        <f t="shared" si="25"/>
        <v>fas fa-bus-alt</v>
      </c>
      <c r="F577" t="str">
        <f t="shared" si="26"/>
        <v>&lt;I class='fas fa-bus-alt'&gt;&lt;/i&gt;</v>
      </c>
      <c r="L577" t="s">
        <v>3482</v>
      </c>
      <c r="M577" t="s">
        <v>2270</v>
      </c>
    </row>
    <row r="578" spans="1:13">
      <c r="A578" s="61">
        <v>577</v>
      </c>
      <c r="B578" t="s">
        <v>2619</v>
      </c>
      <c r="C578" t="s">
        <v>2270</v>
      </c>
      <c r="D578" t="str">
        <f t="shared" si="24"/>
        <v>fas</v>
      </c>
      <c r="E578" t="str">
        <f t="shared" si="25"/>
        <v>fas fa-business-time</v>
      </c>
      <c r="F578" t="str">
        <f t="shared" si="26"/>
        <v>&lt;I class='fas fa-business-time'&gt;&lt;/i&gt;</v>
      </c>
      <c r="L578" t="s">
        <v>3483</v>
      </c>
      <c r="M578" t="s">
        <v>2270</v>
      </c>
    </row>
    <row r="579" spans="1:13">
      <c r="A579" s="61">
        <v>578</v>
      </c>
      <c r="B579" t="s">
        <v>2622</v>
      </c>
      <c r="C579" t="s">
        <v>2270</v>
      </c>
      <c r="D579" t="str">
        <f t="shared" ref="D579:D642" si="27">IF(C579="DevIcon"," ","fa"&amp;LOWER(LEFT(C579,1)))</f>
        <v>fas</v>
      </c>
      <c r="E579" t="str">
        <f t="shared" ref="E579:E642" si="28">IF(C579="DevIcon","",D579&amp;" "&amp;"fa-")&amp;B579</f>
        <v>fas fa-calculator</v>
      </c>
      <c r="F579" t="str">
        <f t="shared" ref="F579:F642" si="29">IF(C579="DevIcon","","&lt;I class='"&amp;E579&amp;"'&gt;&lt;/i&gt;")</f>
        <v>&lt;I class='fas fa-calculator'&gt;&lt;/i&gt;</v>
      </c>
      <c r="L579" t="s">
        <v>3484</v>
      </c>
      <c r="M579" t="s">
        <v>2270</v>
      </c>
    </row>
    <row r="580" spans="1:13">
      <c r="A580" s="61">
        <v>579</v>
      </c>
      <c r="B580" t="s">
        <v>2303</v>
      </c>
      <c r="C580" t="s">
        <v>2270</v>
      </c>
      <c r="D580" t="str">
        <f t="shared" si="27"/>
        <v>fas</v>
      </c>
      <c r="E580" t="str">
        <f t="shared" si="28"/>
        <v>fas fa-calendar</v>
      </c>
      <c r="F580" t="str">
        <f t="shared" si="29"/>
        <v>&lt;I class='fas fa-calendar'&gt;&lt;/i&gt;</v>
      </c>
      <c r="L580" t="s">
        <v>3485</v>
      </c>
      <c r="M580" t="s">
        <v>2270</v>
      </c>
    </row>
    <row r="581" spans="1:13">
      <c r="A581" s="61">
        <v>580</v>
      </c>
      <c r="B581" t="s">
        <v>2306</v>
      </c>
      <c r="C581" t="s">
        <v>2270</v>
      </c>
      <c r="D581" t="str">
        <f t="shared" si="27"/>
        <v>fas</v>
      </c>
      <c r="E581" t="str">
        <f t="shared" si="28"/>
        <v>fas fa-calendar-alt</v>
      </c>
      <c r="F581" t="str">
        <f t="shared" si="29"/>
        <v>&lt;I class='fas fa-calendar-alt'&gt;&lt;/i&gt;</v>
      </c>
      <c r="L581" t="s">
        <v>3486</v>
      </c>
      <c r="M581" t="s">
        <v>2270</v>
      </c>
    </row>
    <row r="582" spans="1:13">
      <c r="A582" s="61">
        <v>581</v>
      </c>
      <c r="B582" t="s">
        <v>2309</v>
      </c>
      <c r="C582" t="s">
        <v>2270</v>
      </c>
      <c r="D582" t="str">
        <f t="shared" si="27"/>
        <v>fas</v>
      </c>
      <c r="E582" t="str">
        <f t="shared" si="28"/>
        <v>fas fa-calendar-check</v>
      </c>
      <c r="F582" t="str">
        <f t="shared" si="29"/>
        <v>&lt;I class='fas fa-calendar-check'&gt;&lt;/i&gt;</v>
      </c>
      <c r="L582" t="s">
        <v>3166</v>
      </c>
      <c r="M582" t="s">
        <v>2270</v>
      </c>
    </row>
    <row r="583" spans="1:13">
      <c r="A583" s="61">
        <v>582</v>
      </c>
      <c r="B583" t="s">
        <v>2631</v>
      </c>
      <c r="C583" t="s">
        <v>2270</v>
      </c>
      <c r="D583" t="str">
        <f t="shared" si="27"/>
        <v>fas</v>
      </c>
      <c r="E583" t="str">
        <f t="shared" si="28"/>
        <v>fas fa-calendar-day</v>
      </c>
      <c r="F583" t="str">
        <f t="shared" si="29"/>
        <v>&lt;I class='fas fa-calendar-day'&gt;&lt;/i&gt;</v>
      </c>
      <c r="L583" t="s">
        <v>3487</v>
      </c>
      <c r="M583" t="s">
        <v>2270</v>
      </c>
    </row>
    <row r="584" spans="1:13">
      <c r="A584" s="61">
        <v>583</v>
      </c>
      <c r="B584" t="s">
        <v>2312</v>
      </c>
      <c r="C584" t="s">
        <v>2270</v>
      </c>
      <c r="D584" t="str">
        <f t="shared" si="27"/>
        <v>fas</v>
      </c>
      <c r="E584" t="str">
        <f t="shared" si="28"/>
        <v>fas fa-calendar-minus</v>
      </c>
      <c r="F584" t="str">
        <f t="shared" si="29"/>
        <v>&lt;I class='fas fa-calendar-minus'&gt;&lt;/i&gt;</v>
      </c>
      <c r="L584" t="s">
        <v>2600</v>
      </c>
      <c r="M584" t="s">
        <v>2270</v>
      </c>
    </row>
    <row r="585" spans="1:13">
      <c r="A585" s="61">
        <v>584</v>
      </c>
      <c r="B585" t="s">
        <v>2315</v>
      </c>
      <c r="C585" t="s">
        <v>2270</v>
      </c>
      <c r="D585" t="str">
        <f t="shared" si="27"/>
        <v>fas</v>
      </c>
      <c r="E585" t="str">
        <f t="shared" si="28"/>
        <v>fas fa-calendar-plus</v>
      </c>
      <c r="F585" t="str">
        <f t="shared" si="29"/>
        <v>&lt;I class='fas fa-calendar-plus'&gt;&lt;/i&gt;</v>
      </c>
      <c r="L585" t="s">
        <v>3488</v>
      </c>
      <c r="M585" t="s">
        <v>2270</v>
      </c>
    </row>
    <row r="586" spans="1:13">
      <c r="A586" s="61">
        <v>585</v>
      </c>
      <c r="B586" t="s">
        <v>2318</v>
      </c>
      <c r="C586" t="s">
        <v>2270</v>
      </c>
      <c r="D586" t="str">
        <f t="shared" si="27"/>
        <v>fas</v>
      </c>
      <c r="E586" t="str">
        <f t="shared" si="28"/>
        <v>fas fa-calendar-times</v>
      </c>
      <c r="F586" t="str">
        <f t="shared" si="29"/>
        <v>&lt;I class='fas fa-calendar-times'&gt;&lt;/i&gt;</v>
      </c>
      <c r="L586" t="s">
        <v>3489</v>
      </c>
      <c r="M586" t="s">
        <v>2270</v>
      </c>
    </row>
    <row r="587" spans="1:13">
      <c r="A587" s="61">
        <v>586</v>
      </c>
      <c r="B587" t="s">
        <v>2640</v>
      </c>
      <c r="C587" t="s">
        <v>2270</v>
      </c>
      <c r="D587" t="str">
        <f t="shared" si="27"/>
        <v>fas</v>
      </c>
      <c r="E587" t="str">
        <f t="shared" si="28"/>
        <v>fas fa-calendar-week</v>
      </c>
      <c r="F587" t="str">
        <f t="shared" si="29"/>
        <v>&lt;I class='fas fa-calendar-week'&gt;&lt;/i&gt;</v>
      </c>
      <c r="L587" t="s">
        <v>3490</v>
      </c>
      <c r="M587" t="s">
        <v>2270</v>
      </c>
    </row>
    <row r="588" spans="1:13">
      <c r="A588" s="61">
        <v>587</v>
      </c>
      <c r="B588" t="s">
        <v>2643</v>
      </c>
      <c r="C588" t="s">
        <v>2270</v>
      </c>
      <c r="D588" t="str">
        <f t="shared" si="27"/>
        <v>fas</v>
      </c>
      <c r="E588" t="str">
        <f t="shared" si="28"/>
        <v>fas fa-camera</v>
      </c>
      <c r="F588" t="str">
        <f t="shared" si="29"/>
        <v>&lt;I class='fas fa-camera'&gt;&lt;/i&gt;</v>
      </c>
      <c r="L588" t="s">
        <v>3491</v>
      </c>
      <c r="M588" t="s">
        <v>2270</v>
      </c>
    </row>
    <row r="589" spans="1:13">
      <c r="A589" s="61">
        <v>588</v>
      </c>
      <c r="B589" t="s">
        <v>2646</v>
      </c>
      <c r="C589" t="s">
        <v>2270</v>
      </c>
      <c r="D589" t="str">
        <f t="shared" si="27"/>
        <v>fas</v>
      </c>
      <c r="E589" t="str">
        <f t="shared" si="28"/>
        <v>fas fa-camera-retro</v>
      </c>
      <c r="F589" t="str">
        <f t="shared" si="29"/>
        <v>&lt;I class='fas fa-camera-retro'&gt;&lt;/i&gt;</v>
      </c>
      <c r="L589" t="s">
        <v>2602</v>
      </c>
      <c r="M589" t="s">
        <v>2270</v>
      </c>
    </row>
    <row r="590" spans="1:13">
      <c r="A590" s="61">
        <v>589</v>
      </c>
      <c r="B590" t="s">
        <v>2649</v>
      </c>
      <c r="C590" t="s">
        <v>2270</v>
      </c>
      <c r="D590" t="str">
        <f t="shared" si="27"/>
        <v>fas</v>
      </c>
      <c r="E590" t="str">
        <f t="shared" si="28"/>
        <v>fas fa-campground</v>
      </c>
      <c r="F590" t="str">
        <f t="shared" si="29"/>
        <v>&lt;I class='fas fa-campground'&gt;&lt;/i&gt;</v>
      </c>
      <c r="L590" t="s">
        <v>3492</v>
      </c>
      <c r="M590" t="s">
        <v>2270</v>
      </c>
    </row>
    <row r="591" spans="1:13">
      <c r="A591" s="61">
        <v>590</v>
      </c>
      <c r="B591" t="s">
        <v>2652</v>
      </c>
      <c r="C591" t="s">
        <v>2270</v>
      </c>
      <c r="D591" t="str">
        <f t="shared" si="27"/>
        <v>fas</v>
      </c>
      <c r="E591" t="str">
        <f t="shared" si="28"/>
        <v>fas fa-candy-cane</v>
      </c>
      <c r="F591" t="str">
        <f t="shared" si="29"/>
        <v>&lt;I class='fas fa-candy-cane'&gt;&lt;/i&gt;</v>
      </c>
      <c r="L591" t="s">
        <v>3493</v>
      </c>
      <c r="M591" t="s">
        <v>2270</v>
      </c>
    </row>
    <row r="592" spans="1:13">
      <c r="A592" s="61">
        <v>591</v>
      </c>
      <c r="B592" t="s">
        <v>2655</v>
      </c>
      <c r="C592" t="s">
        <v>2270</v>
      </c>
      <c r="D592" t="str">
        <f t="shared" si="27"/>
        <v>fas</v>
      </c>
      <c r="E592" t="str">
        <f t="shared" si="28"/>
        <v>fas fa-cannabis</v>
      </c>
      <c r="F592" t="str">
        <f t="shared" si="29"/>
        <v>&lt;I class='fas fa-cannabis'&gt;&lt;/i&gt;</v>
      </c>
      <c r="L592" t="s">
        <v>3494</v>
      </c>
      <c r="M592" t="s">
        <v>2270</v>
      </c>
    </row>
    <row r="593" spans="1:13">
      <c r="A593" s="61">
        <v>592</v>
      </c>
      <c r="B593" t="s">
        <v>2658</v>
      </c>
      <c r="C593" t="s">
        <v>2270</v>
      </c>
      <c r="D593" t="str">
        <f t="shared" si="27"/>
        <v>fas</v>
      </c>
      <c r="E593" t="str">
        <f t="shared" si="28"/>
        <v>fas fa-capsules</v>
      </c>
      <c r="F593" t="str">
        <f t="shared" si="29"/>
        <v>&lt;I class='fas fa-capsules'&gt;&lt;/i&gt;</v>
      </c>
      <c r="L593" t="s">
        <v>3495</v>
      </c>
      <c r="M593" t="s">
        <v>2270</v>
      </c>
    </row>
    <row r="594" spans="1:13">
      <c r="A594" s="61">
        <v>593</v>
      </c>
      <c r="B594" t="s">
        <v>2661</v>
      </c>
      <c r="C594" t="s">
        <v>2270</v>
      </c>
      <c r="D594" t="str">
        <f t="shared" si="27"/>
        <v>fas</v>
      </c>
      <c r="E594" t="str">
        <f t="shared" si="28"/>
        <v>fas fa-car</v>
      </c>
      <c r="F594" t="str">
        <f t="shared" si="29"/>
        <v>&lt;I class='fas fa-car'&gt;&lt;/i&gt;</v>
      </c>
      <c r="L594" t="s">
        <v>3496</v>
      </c>
      <c r="M594" t="s">
        <v>2270</v>
      </c>
    </row>
    <row r="595" spans="1:13">
      <c r="A595" s="61">
        <v>594</v>
      </c>
      <c r="B595" t="s">
        <v>2664</v>
      </c>
      <c r="C595" t="s">
        <v>2270</v>
      </c>
      <c r="D595" t="str">
        <f t="shared" si="27"/>
        <v>fas</v>
      </c>
      <c r="E595" t="str">
        <f t="shared" si="28"/>
        <v>fas fa-car-alt</v>
      </c>
      <c r="F595" t="str">
        <f t="shared" si="29"/>
        <v>&lt;I class='fas fa-car-alt'&gt;&lt;/i&gt;</v>
      </c>
      <c r="L595" t="s">
        <v>2605</v>
      </c>
      <c r="M595" t="s">
        <v>2270</v>
      </c>
    </row>
    <row r="596" spans="1:13">
      <c r="A596" s="61">
        <v>595</v>
      </c>
      <c r="B596" t="s">
        <v>2667</v>
      </c>
      <c r="C596" t="s">
        <v>2270</v>
      </c>
      <c r="D596" t="str">
        <f t="shared" si="27"/>
        <v>fas</v>
      </c>
      <c r="E596" t="str">
        <f t="shared" si="28"/>
        <v>fas fa-car-battery</v>
      </c>
      <c r="F596" t="str">
        <f t="shared" si="29"/>
        <v>&lt;I class='fas fa-car-battery'&gt;&lt;/i&gt;</v>
      </c>
      <c r="L596" t="s">
        <v>3497</v>
      </c>
      <c r="M596" t="s">
        <v>2270</v>
      </c>
    </row>
    <row r="597" spans="1:13">
      <c r="A597" s="61">
        <v>596</v>
      </c>
      <c r="B597" t="s">
        <v>2670</v>
      </c>
      <c r="C597" t="s">
        <v>2270</v>
      </c>
      <c r="D597" t="str">
        <f t="shared" si="27"/>
        <v>fas</v>
      </c>
      <c r="E597" t="str">
        <f t="shared" si="28"/>
        <v>fas fa-car-crash</v>
      </c>
      <c r="F597" t="str">
        <f t="shared" si="29"/>
        <v>&lt;I class='fas fa-car-crash'&gt;&lt;/i&gt;</v>
      </c>
      <c r="L597" t="s">
        <v>3498</v>
      </c>
      <c r="M597" t="s">
        <v>2270</v>
      </c>
    </row>
    <row r="598" spans="1:13">
      <c r="A598" s="61">
        <v>597</v>
      </c>
      <c r="B598" t="s">
        <v>2673</v>
      </c>
      <c r="C598" t="s">
        <v>2270</v>
      </c>
      <c r="D598" t="str">
        <f t="shared" si="27"/>
        <v>fas</v>
      </c>
      <c r="E598" t="str">
        <f t="shared" si="28"/>
        <v>fas fa-car-side</v>
      </c>
      <c r="F598" t="str">
        <f t="shared" si="29"/>
        <v>&lt;I class='fas fa-car-side'&gt;&lt;/i&gt;</v>
      </c>
      <c r="L598" t="s">
        <v>3499</v>
      </c>
      <c r="M598" t="s">
        <v>2270</v>
      </c>
    </row>
    <row r="599" spans="1:13">
      <c r="A599" s="61">
        <v>598</v>
      </c>
      <c r="B599" t="s">
        <v>2676</v>
      </c>
      <c r="C599" t="s">
        <v>2270</v>
      </c>
      <c r="D599" t="str">
        <f t="shared" si="27"/>
        <v>fas</v>
      </c>
      <c r="E599" t="str">
        <f t="shared" si="28"/>
        <v>fas fa-caravan</v>
      </c>
      <c r="F599" t="str">
        <f t="shared" si="29"/>
        <v>&lt;I class='fas fa-caravan'&gt;&lt;/i&gt;</v>
      </c>
      <c r="L599" t="s">
        <v>3500</v>
      </c>
      <c r="M599" t="s">
        <v>2270</v>
      </c>
    </row>
    <row r="600" spans="1:13">
      <c r="A600" s="61">
        <v>599</v>
      </c>
      <c r="B600" t="s">
        <v>2679</v>
      </c>
      <c r="C600" t="s">
        <v>2270</v>
      </c>
      <c r="D600" t="str">
        <f t="shared" si="27"/>
        <v>fas</v>
      </c>
      <c r="E600" t="str">
        <f t="shared" si="28"/>
        <v>fas fa-caret-down</v>
      </c>
      <c r="F600" t="str">
        <f t="shared" si="29"/>
        <v>&lt;I class='fas fa-caret-down'&gt;&lt;/i&gt;</v>
      </c>
      <c r="L600" t="s">
        <v>3501</v>
      </c>
      <c r="M600" t="s">
        <v>2270</v>
      </c>
    </row>
    <row r="601" spans="1:13">
      <c r="A601" s="61">
        <v>600</v>
      </c>
      <c r="B601" t="s">
        <v>2682</v>
      </c>
      <c r="C601" t="s">
        <v>2270</v>
      </c>
      <c r="D601" t="str">
        <f t="shared" si="27"/>
        <v>fas</v>
      </c>
      <c r="E601" t="str">
        <f t="shared" si="28"/>
        <v>fas fa-caret-left</v>
      </c>
      <c r="F601" t="str">
        <f t="shared" si="29"/>
        <v>&lt;I class='fas fa-caret-left'&gt;&lt;/i&gt;</v>
      </c>
      <c r="L601" t="s">
        <v>3502</v>
      </c>
      <c r="M601" t="s">
        <v>2270</v>
      </c>
    </row>
    <row r="602" spans="1:13">
      <c r="A602" s="61">
        <v>601</v>
      </c>
      <c r="B602" t="s">
        <v>2685</v>
      </c>
      <c r="C602" t="s">
        <v>2270</v>
      </c>
      <c r="D602" t="str">
        <f t="shared" si="27"/>
        <v>fas</v>
      </c>
      <c r="E602" t="str">
        <f t="shared" si="28"/>
        <v>fas fa-caret-right</v>
      </c>
      <c r="F602" t="str">
        <f t="shared" si="29"/>
        <v>&lt;I class='fas fa-caret-right'&gt;&lt;/i&gt;</v>
      </c>
      <c r="L602" t="s">
        <v>3503</v>
      </c>
      <c r="M602" t="s">
        <v>2270</v>
      </c>
    </row>
    <row r="603" spans="1:13">
      <c r="A603" s="61">
        <v>602</v>
      </c>
      <c r="B603" t="s">
        <v>2321</v>
      </c>
      <c r="C603" t="s">
        <v>2270</v>
      </c>
      <c r="D603" t="str">
        <f t="shared" si="27"/>
        <v>fas</v>
      </c>
      <c r="E603" t="str">
        <f t="shared" si="28"/>
        <v>fas fa-caret-square-down</v>
      </c>
      <c r="F603" t="str">
        <f t="shared" si="29"/>
        <v>&lt;I class='fas fa-caret-square-down'&gt;&lt;/i&gt;</v>
      </c>
      <c r="L603" t="s">
        <v>3170</v>
      </c>
      <c r="M603" t="s">
        <v>2270</v>
      </c>
    </row>
    <row r="604" spans="1:13">
      <c r="A604" s="61">
        <v>603</v>
      </c>
      <c r="B604" t="s">
        <v>2324</v>
      </c>
      <c r="C604" t="s">
        <v>2270</v>
      </c>
      <c r="D604" t="str">
        <f t="shared" si="27"/>
        <v>fas</v>
      </c>
      <c r="E604" t="str">
        <f t="shared" si="28"/>
        <v>fas fa-caret-square-left</v>
      </c>
      <c r="F604" t="str">
        <f t="shared" si="29"/>
        <v>&lt;I class='fas fa-caret-square-left'&gt;&lt;/i&gt;</v>
      </c>
      <c r="L604" t="s">
        <v>3504</v>
      </c>
      <c r="M604" t="s">
        <v>2270</v>
      </c>
    </row>
    <row r="605" spans="1:13">
      <c r="A605" s="61">
        <v>604</v>
      </c>
      <c r="B605" t="s">
        <v>2327</v>
      </c>
      <c r="C605" t="s">
        <v>2270</v>
      </c>
      <c r="D605" t="str">
        <f t="shared" si="27"/>
        <v>fas</v>
      </c>
      <c r="E605" t="str">
        <f t="shared" si="28"/>
        <v>fas fa-caret-square-right</v>
      </c>
      <c r="F605" t="str">
        <f t="shared" si="29"/>
        <v>&lt;I class='fas fa-caret-square-right'&gt;&lt;/i&gt;</v>
      </c>
      <c r="L605" t="s">
        <v>3505</v>
      </c>
      <c r="M605" t="s">
        <v>2270</v>
      </c>
    </row>
    <row r="606" spans="1:13">
      <c r="A606" s="61">
        <v>605</v>
      </c>
      <c r="B606" t="s">
        <v>2330</v>
      </c>
      <c r="C606" t="s">
        <v>2270</v>
      </c>
      <c r="D606" t="str">
        <f t="shared" si="27"/>
        <v>fas</v>
      </c>
      <c r="E606" t="str">
        <f t="shared" si="28"/>
        <v>fas fa-caret-square-up</v>
      </c>
      <c r="F606" t="str">
        <f t="shared" si="29"/>
        <v>&lt;I class='fas fa-caret-square-up'&gt;&lt;/i&gt;</v>
      </c>
      <c r="L606" t="s">
        <v>2608</v>
      </c>
      <c r="M606" t="s">
        <v>2270</v>
      </c>
    </row>
    <row r="607" spans="1:13">
      <c r="A607" s="61">
        <v>606</v>
      </c>
      <c r="B607" t="s">
        <v>2696</v>
      </c>
      <c r="C607" t="s">
        <v>2270</v>
      </c>
      <c r="D607" t="str">
        <f t="shared" si="27"/>
        <v>fas</v>
      </c>
      <c r="E607" t="str">
        <f t="shared" si="28"/>
        <v>fas fa-caret-up</v>
      </c>
      <c r="F607" t="str">
        <f t="shared" si="29"/>
        <v>&lt;I class='fas fa-caret-up'&gt;&lt;/i&gt;</v>
      </c>
      <c r="L607" t="s">
        <v>3506</v>
      </c>
      <c r="M607" t="s">
        <v>2270</v>
      </c>
    </row>
    <row r="608" spans="1:13">
      <c r="A608" s="61">
        <v>607</v>
      </c>
      <c r="B608" t="s">
        <v>2699</v>
      </c>
      <c r="C608" t="s">
        <v>2270</v>
      </c>
      <c r="D608" t="str">
        <f t="shared" si="27"/>
        <v>fas</v>
      </c>
      <c r="E608" t="str">
        <f t="shared" si="28"/>
        <v>fas fa-carrot</v>
      </c>
      <c r="F608" t="str">
        <f t="shared" si="29"/>
        <v>&lt;I class='fas fa-carrot'&gt;&lt;/i&gt;</v>
      </c>
      <c r="L608" t="s">
        <v>3507</v>
      </c>
      <c r="M608" t="s">
        <v>2270</v>
      </c>
    </row>
    <row r="609" spans="1:13">
      <c r="A609" s="61">
        <v>608</v>
      </c>
      <c r="B609" t="s">
        <v>2702</v>
      </c>
      <c r="C609" t="s">
        <v>2270</v>
      </c>
      <c r="D609" t="str">
        <f t="shared" si="27"/>
        <v>fas</v>
      </c>
      <c r="E609" t="str">
        <f t="shared" si="28"/>
        <v>fas fa-cart-arrow-down</v>
      </c>
      <c r="F609" t="str">
        <f t="shared" si="29"/>
        <v>&lt;I class='fas fa-cart-arrow-down'&gt;&lt;/i&gt;</v>
      </c>
      <c r="L609" t="s">
        <v>2611</v>
      </c>
      <c r="M609" t="s">
        <v>2270</v>
      </c>
    </row>
    <row r="610" spans="1:13">
      <c r="A610" s="61">
        <v>609</v>
      </c>
      <c r="B610" t="s">
        <v>2704</v>
      </c>
      <c r="C610" t="s">
        <v>2270</v>
      </c>
      <c r="D610" t="str">
        <f t="shared" si="27"/>
        <v>fas</v>
      </c>
      <c r="E610" t="str">
        <f t="shared" si="28"/>
        <v>fas fa-cart-plus</v>
      </c>
      <c r="F610" t="str">
        <f t="shared" si="29"/>
        <v>&lt;I class='fas fa-cart-plus'&gt;&lt;/i&gt;</v>
      </c>
      <c r="L610" t="s">
        <v>2614</v>
      </c>
      <c r="M610" t="s">
        <v>2270</v>
      </c>
    </row>
    <row r="611" spans="1:13">
      <c r="A611" s="61">
        <v>610</v>
      </c>
      <c r="B611" t="s">
        <v>2706</v>
      </c>
      <c r="C611" t="s">
        <v>2270</v>
      </c>
      <c r="D611" t="str">
        <f t="shared" si="27"/>
        <v>fas</v>
      </c>
      <c r="E611" t="str">
        <f t="shared" si="28"/>
        <v>fas fa-cash-register</v>
      </c>
      <c r="F611" t="str">
        <f t="shared" si="29"/>
        <v>&lt;I class='fas fa-cash-register'&gt;&lt;/i&gt;</v>
      </c>
      <c r="L611" t="s">
        <v>3508</v>
      </c>
      <c r="M611" t="s">
        <v>2270</v>
      </c>
    </row>
    <row r="612" spans="1:13">
      <c r="A612" s="61">
        <v>611</v>
      </c>
      <c r="B612" t="s">
        <v>2708</v>
      </c>
      <c r="C612" t="s">
        <v>2270</v>
      </c>
      <c r="D612" t="str">
        <f t="shared" si="27"/>
        <v>fas</v>
      </c>
      <c r="E612" t="str">
        <f t="shared" si="28"/>
        <v>fas fa-cat</v>
      </c>
      <c r="F612" t="str">
        <f t="shared" si="29"/>
        <v>&lt;I class='fas fa-cat'&gt;&lt;/i&gt;</v>
      </c>
      <c r="L612" t="s">
        <v>3509</v>
      </c>
      <c r="M612" t="s">
        <v>2270</v>
      </c>
    </row>
    <row r="613" spans="1:13">
      <c r="A613" s="61">
        <v>612</v>
      </c>
      <c r="B613" t="s">
        <v>2710</v>
      </c>
      <c r="C613" t="s">
        <v>2270</v>
      </c>
      <c r="D613" t="str">
        <f t="shared" si="27"/>
        <v>fas</v>
      </c>
      <c r="E613" t="str">
        <f t="shared" si="28"/>
        <v>fas fa-certificate</v>
      </c>
      <c r="F613" t="str">
        <f t="shared" si="29"/>
        <v>&lt;I class='fas fa-certificate'&gt;&lt;/i&gt;</v>
      </c>
      <c r="L613" t="s">
        <v>3510</v>
      </c>
      <c r="M613" t="s">
        <v>2270</v>
      </c>
    </row>
    <row r="614" spans="1:13">
      <c r="A614" s="61">
        <v>613</v>
      </c>
      <c r="B614" t="s">
        <v>2712</v>
      </c>
      <c r="C614" t="s">
        <v>2270</v>
      </c>
      <c r="D614" t="str">
        <f t="shared" si="27"/>
        <v>fas</v>
      </c>
      <c r="E614" t="str">
        <f t="shared" si="28"/>
        <v>fas fa-chair</v>
      </c>
      <c r="F614" t="str">
        <f t="shared" si="29"/>
        <v>&lt;I class='fas fa-chair'&gt;&lt;/i&gt;</v>
      </c>
      <c r="L614" t="s">
        <v>3511</v>
      </c>
      <c r="M614" t="s">
        <v>2270</v>
      </c>
    </row>
    <row r="615" spans="1:13">
      <c r="A615" s="61">
        <v>614</v>
      </c>
      <c r="B615" t="s">
        <v>2714</v>
      </c>
      <c r="C615" t="s">
        <v>2270</v>
      </c>
      <c r="D615" t="str">
        <f t="shared" si="27"/>
        <v>fas</v>
      </c>
      <c r="E615" t="str">
        <f t="shared" si="28"/>
        <v>fas fa-chalkboard</v>
      </c>
      <c r="F615" t="str">
        <f t="shared" si="29"/>
        <v>&lt;I class='fas fa-chalkboard'&gt;&lt;/i&gt;</v>
      </c>
      <c r="L615" t="s">
        <v>3512</v>
      </c>
      <c r="M615" t="s">
        <v>2270</v>
      </c>
    </row>
    <row r="616" spans="1:13">
      <c r="A616" s="61">
        <v>615</v>
      </c>
      <c r="B616" t="s">
        <v>2716</v>
      </c>
      <c r="C616" t="s">
        <v>2270</v>
      </c>
      <c r="D616" t="str">
        <f t="shared" si="27"/>
        <v>fas</v>
      </c>
      <c r="E616" t="str">
        <f t="shared" si="28"/>
        <v>fas fa-chalkboard-teacher</v>
      </c>
      <c r="F616" t="str">
        <f t="shared" si="29"/>
        <v>&lt;I class='fas fa-chalkboard-teacher'&gt;&lt;/i&gt;</v>
      </c>
      <c r="L616" t="s">
        <v>3513</v>
      </c>
      <c r="M616" t="s">
        <v>2270</v>
      </c>
    </row>
    <row r="617" spans="1:13">
      <c r="A617" s="61">
        <v>616</v>
      </c>
      <c r="B617" t="s">
        <v>2718</v>
      </c>
      <c r="C617" t="s">
        <v>2270</v>
      </c>
      <c r="D617" t="str">
        <f t="shared" si="27"/>
        <v>fas</v>
      </c>
      <c r="E617" t="str">
        <f t="shared" si="28"/>
        <v>fas fa-charging-station</v>
      </c>
      <c r="F617" t="str">
        <f t="shared" si="29"/>
        <v>&lt;I class='fas fa-charging-station'&gt;&lt;/i&gt;</v>
      </c>
      <c r="L617" t="s">
        <v>3514</v>
      </c>
      <c r="M617" t="s">
        <v>2270</v>
      </c>
    </row>
    <row r="618" spans="1:13">
      <c r="A618" s="61">
        <v>617</v>
      </c>
      <c r="B618" t="s">
        <v>2720</v>
      </c>
      <c r="C618" t="s">
        <v>2270</v>
      </c>
      <c r="D618" t="str">
        <f t="shared" si="27"/>
        <v>fas</v>
      </c>
      <c r="E618" t="str">
        <f t="shared" si="28"/>
        <v>fas fa-chart-area</v>
      </c>
      <c r="F618" t="str">
        <f t="shared" si="29"/>
        <v>&lt;I class='fas fa-chart-area'&gt;&lt;/i&gt;</v>
      </c>
      <c r="L618" t="s">
        <v>3175</v>
      </c>
      <c r="M618" t="s">
        <v>2270</v>
      </c>
    </row>
    <row r="619" spans="1:13">
      <c r="A619" s="61">
        <v>618</v>
      </c>
      <c r="B619" t="s">
        <v>2332</v>
      </c>
      <c r="C619" t="s">
        <v>2270</v>
      </c>
      <c r="D619" t="str">
        <f t="shared" si="27"/>
        <v>fas</v>
      </c>
      <c r="E619" t="str">
        <f t="shared" si="28"/>
        <v>fas fa-chart-bar</v>
      </c>
      <c r="F619" t="str">
        <f t="shared" si="29"/>
        <v>&lt;I class='fas fa-chart-bar'&gt;&lt;/i&gt;</v>
      </c>
      <c r="L619" t="s">
        <v>3515</v>
      </c>
      <c r="M619" t="s">
        <v>2270</v>
      </c>
    </row>
    <row r="620" spans="1:13">
      <c r="A620" s="61">
        <v>619</v>
      </c>
      <c r="B620" t="s">
        <v>2723</v>
      </c>
      <c r="C620" t="s">
        <v>2270</v>
      </c>
      <c r="D620" t="str">
        <f t="shared" si="27"/>
        <v>fas</v>
      </c>
      <c r="E620" t="str">
        <f t="shared" si="28"/>
        <v>fas fa-chart-line</v>
      </c>
      <c r="F620" t="str">
        <f t="shared" si="29"/>
        <v>&lt;I class='fas fa-chart-line'&gt;&lt;/i&gt;</v>
      </c>
      <c r="L620" t="s">
        <v>2617</v>
      </c>
      <c r="M620" t="s">
        <v>2270</v>
      </c>
    </row>
    <row r="621" spans="1:13">
      <c r="A621" s="61">
        <v>620</v>
      </c>
      <c r="B621" t="s">
        <v>2725</v>
      </c>
      <c r="C621" t="s">
        <v>2270</v>
      </c>
      <c r="D621" t="str">
        <f t="shared" si="27"/>
        <v>fas</v>
      </c>
      <c r="E621" t="str">
        <f t="shared" si="28"/>
        <v>fas fa-chart-pie</v>
      </c>
      <c r="F621" t="str">
        <f t="shared" si="29"/>
        <v>&lt;I class='fas fa-chart-pie'&gt;&lt;/i&gt;</v>
      </c>
      <c r="L621" t="s">
        <v>3516</v>
      </c>
      <c r="M621" t="s">
        <v>2270</v>
      </c>
    </row>
    <row r="622" spans="1:13">
      <c r="A622" s="61">
        <v>621</v>
      </c>
      <c r="B622" t="s">
        <v>2727</v>
      </c>
      <c r="C622" t="s">
        <v>2270</v>
      </c>
      <c r="D622" t="str">
        <f t="shared" si="27"/>
        <v>fas</v>
      </c>
      <c r="E622" t="str">
        <f t="shared" si="28"/>
        <v>fas fa-check</v>
      </c>
      <c r="F622" t="str">
        <f t="shared" si="29"/>
        <v>&lt;I class='fas fa-check'&gt;&lt;/i&gt;</v>
      </c>
      <c r="L622" t="s">
        <v>3517</v>
      </c>
      <c r="M622" t="s">
        <v>2270</v>
      </c>
    </row>
    <row r="623" spans="1:13">
      <c r="A623" s="61">
        <v>622</v>
      </c>
      <c r="B623" t="s">
        <v>2335</v>
      </c>
      <c r="C623" t="s">
        <v>2270</v>
      </c>
      <c r="D623" t="str">
        <f t="shared" si="27"/>
        <v>fas</v>
      </c>
      <c r="E623" t="str">
        <f t="shared" si="28"/>
        <v>fas fa-check-circle</v>
      </c>
      <c r="F623" t="str">
        <f t="shared" si="29"/>
        <v>&lt;I class='fas fa-check-circle'&gt;&lt;/i&gt;</v>
      </c>
      <c r="L623" t="s">
        <v>3518</v>
      </c>
      <c r="M623" t="s">
        <v>2270</v>
      </c>
    </row>
    <row r="624" spans="1:13">
      <c r="A624" s="61">
        <v>623</v>
      </c>
      <c r="B624" t="s">
        <v>2730</v>
      </c>
      <c r="C624" t="s">
        <v>2270</v>
      </c>
      <c r="D624" t="str">
        <f t="shared" si="27"/>
        <v>fas</v>
      </c>
      <c r="E624" t="str">
        <f t="shared" si="28"/>
        <v>fas fa-check-double</v>
      </c>
      <c r="F624" t="str">
        <f t="shared" si="29"/>
        <v>&lt;I class='fas fa-check-double'&gt;&lt;/i&gt;</v>
      </c>
      <c r="L624" t="s">
        <v>3519</v>
      </c>
      <c r="M624" t="s">
        <v>2270</v>
      </c>
    </row>
    <row r="625" spans="1:13">
      <c r="A625" s="61">
        <v>624</v>
      </c>
      <c r="B625" t="s">
        <v>2338</v>
      </c>
      <c r="C625" t="s">
        <v>2270</v>
      </c>
      <c r="D625" t="str">
        <f t="shared" si="27"/>
        <v>fas</v>
      </c>
      <c r="E625" t="str">
        <f t="shared" si="28"/>
        <v>fas fa-check-square</v>
      </c>
      <c r="F625" t="str">
        <f t="shared" si="29"/>
        <v>&lt;I class='fas fa-check-square'&gt;&lt;/i&gt;</v>
      </c>
      <c r="L625" t="s">
        <v>3520</v>
      </c>
      <c r="M625" t="s">
        <v>2270</v>
      </c>
    </row>
    <row r="626" spans="1:13">
      <c r="A626" s="61">
        <v>625</v>
      </c>
      <c r="B626" t="s">
        <v>2733</v>
      </c>
      <c r="C626" t="s">
        <v>2270</v>
      </c>
      <c r="D626" t="str">
        <f t="shared" si="27"/>
        <v>fas</v>
      </c>
      <c r="E626" t="str">
        <f t="shared" si="28"/>
        <v>fas fa-cheese</v>
      </c>
      <c r="F626" t="str">
        <f t="shared" si="29"/>
        <v>&lt;I class='fas fa-cheese'&gt;&lt;/i&gt;</v>
      </c>
      <c r="L626" t="s">
        <v>3521</v>
      </c>
      <c r="M626" t="s">
        <v>2270</v>
      </c>
    </row>
    <row r="627" spans="1:13">
      <c r="A627" s="61">
        <v>626</v>
      </c>
      <c r="B627" t="s">
        <v>2735</v>
      </c>
      <c r="C627" t="s">
        <v>2270</v>
      </c>
      <c r="D627" t="str">
        <f t="shared" si="27"/>
        <v>fas</v>
      </c>
      <c r="E627" t="str">
        <f t="shared" si="28"/>
        <v>fas fa-chess</v>
      </c>
      <c r="F627" t="str">
        <f t="shared" si="29"/>
        <v>&lt;I class='fas fa-chess'&gt;&lt;/i&gt;</v>
      </c>
      <c r="L627" t="s">
        <v>3177</v>
      </c>
      <c r="M627" t="s">
        <v>2270</v>
      </c>
    </row>
    <row r="628" spans="1:13">
      <c r="A628" s="61">
        <v>627</v>
      </c>
      <c r="B628" t="s">
        <v>2737</v>
      </c>
      <c r="C628" t="s">
        <v>2270</v>
      </c>
      <c r="D628" t="str">
        <f t="shared" si="27"/>
        <v>fas</v>
      </c>
      <c r="E628" t="str">
        <f t="shared" si="28"/>
        <v>fas fa-chess-bishop</v>
      </c>
      <c r="F628" t="str">
        <f t="shared" si="29"/>
        <v>&lt;I class='fas fa-chess-bishop'&gt;&lt;/i&gt;</v>
      </c>
      <c r="L628" t="s">
        <v>3522</v>
      </c>
      <c r="M628" t="s">
        <v>2270</v>
      </c>
    </row>
    <row r="629" spans="1:13">
      <c r="A629" s="61">
        <v>628</v>
      </c>
      <c r="B629" t="s">
        <v>2739</v>
      </c>
      <c r="C629" t="s">
        <v>2270</v>
      </c>
      <c r="D629" t="str">
        <f t="shared" si="27"/>
        <v>fas</v>
      </c>
      <c r="E629" t="str">
        <f t="shared" si="28"/>
        <v>fas fa-chess-board</v>
      </c>
      <c r="F629" t="str">
        <f t="shared" si="29"/>
        <v>&lt;I class='fas fa-chess-board'&gt;&lt;/i&gt;</v>
      </c>
      <c r="L629" t="s">
        <v>2620</v>
      </c>
      <c r="M629" t="s">
        <v>2270</v>
      </c>
    </row>
    <row r="630" spans="1:13">
      <c r="A630" s="61">
        <v>629</v>
      </c>
      <c r="B630" t="s">
        <v>2741</v>
      </c>
      <c r="C630" t="s">
        <v>2270</v>
      </c>
      <c r="D630" t="str">
        <f t="shared" si="27"/>
        <v>fas</v>
      </c>
      <c r="E630" t="str">
        <f t="shared" si="28"/>
        <v>fas fa-chess-king</v>
      </c>
      <c r="F630" t="str">
        <f t="shared" si="29"/>
        <v>&lt;I class='fas fa-chess-king'&gt;&lt;/i&gt;</v>
      </c>
      <c r="L630" t="s">
        <v>3523</v>
      </c>
      <c r="M630" t="s">
        <v>2270</v>
      </c>
    </row>
    <row r="631" spans="1:13">
      <c r="A631" s="61">
        <v>630</v>
      </c>
      <c r="B631" t="s">
        <v>2743</v>
      </c>
      <c r="C631" t="s">
        <v>2270</v>
      </c>
      <c r="D631" t="str">
        <f t="shared" si="27"/>
        <v>fas</v>
      </c>
      <c r="E631" t="str">
        <f t="shared" si="28"/>
        <v>fas fa-chess-knight</v>
      </c>
      <c r="F631" t="str">
        <f t="shared" si="29"/>
        <v>&lt;I class='fas fa-chess-knight'&gt;&lt;/i&gt;</v>
      </c>
      <c r="L631" t="s">
        <v>3524</v>
      </c>
      <c r="M631" t="s">
        <v>2270</v>
      </c>
    </row>
    <row r="632" spans="1:13">
      <c r="A632" s="61">
        <v>631</v>
      </c>
      <c r="B632" t="s">
        <v>2745</v>
      </c>
      <c r="C632" t="s">
        <v>2270</v>
      </c>
      <c r="D632" t="str">
        <f t="shared" si="27"/>
        <v>fas</v>
      </c>
      <c r="E632" t="str">
        <f t="shared" si="28"/>
        <v>fas fa-chess-pawn</v>
      </c>
      <c r="F632" t="str">
        <f t="shared" si="29"/>
        <v>&lt;I class='fas fa-chess-pawn'&gt;&lt;/i&gt;</v>
      </c>
      <c r="L632" t="s">
        <v>3525</v>
      </c>
      <c r="M632" t="s">
        <v>2270</v>
      </c>
    </row>
    <row r="633" spans="1:13">
      <c r="A633" s="61">
        <v>632</v>
      </c>
      <c r="B633" t="s">
        <v>2747</v>
      </c>
      <c r="C633" t="s">
        <v>2270</v>
      </c>
      <c r="D633" t="str">
        <f t="shared" si="27"/>
        <v>fas</v>
      </c>
      <c r="E633" t="str">
        <f t="shared" si="28"/>
        <v>fas fa-chess-queen</v>
      </c>
      <c r="F633" t="str">
        <f t="shared" si="29"/>
        <v>&lt;I class='fas fa-chess-queen'&gt;&lt;/i&gt;</v>
      </c>
      <c r="L633" t="s">
        <v>3526</v>
      </c>
      <c r="M633" t="s">
        <v>2270</v>
      </c>
    </row>
    <row r="634" spans="1:13">
      <c r="A634" s="61">
        <v>633</v>
      </c>
      <c r="B634" t="s">
        <v>2749</v>
      </c>
      <c r="C634" t="s">
        <v>2270</v>
      </c>
      <c r="D634" t="str">
        <f t="shared" si="27"/>
        <v>fas</v>
      </c>
      <c r="E634" t="str">
        <f t="shared" si="28"/>
        <v>fas fa-chess-rook</v>
      </c>
      <c r="F634" t="str">
        <f t="shared" si="29"/>
        <v>&lt;I class='fas fa-chess-rook'&gt;&lt;/i&gt;</v>
      </c>
      <c r="L634" t="s">
        <v>3527</v>
      </c>
      <c r="M634" t="s">
        <v>2270</v>
      </c>
    </row>
    <row r="635" spans="1:13">
      <c r="A635" s="61">
        <v>634</v>
      </c>
      <c r="B635" t="s">
        <v>2751</v>
      </c>
      <c r="C635" t="s">
        <v>2270</v>
      </c>
      <c r="D635" t="str">
        <f t="shared" si="27"/>
        <v>fas</v>
      </c>
      <c r="E635" t="str">
        <f t="shared" si="28"/>
        <v>fas fa-chevron-circle-down</v>
      </c>
      <c r="F635" t="str">
        <f t="shared" si="29"/>
        <v>&lt;I class='fas fa-chevron-circle-down'&gt;&lt;/i&gt;</v>
      </c>
      <c r="L635" t="s">
        <v>3528</v>
      </c>
      <c r="M635" t="s">
        <v>2270</v>
      </c>
    </row>
    <row r="636" spans="1:13">
      <c r="A636" s="61">
        <v>635</v>
      </c>
      <c r="B636" t="s">
        <v>2753</v>
      </c>
      <c r="C636" t="s">
        <v>2270</v>
      </c>
      <c r="D636" t="str">
        <f t="shared" si="27"/>
        <v>fas</v>
      </c>
      <c r="E636" t="str">
        <f t="shared" si="28"/>
        <v>fas fa-chevron-circle-left</v>
      </c>
      <c r="F636" t="str">
        <f t="shared" si="29"/>
        <v>&lt;I class='fas fa-chevron-circle-left'&gt;&lt;/i&gt;</v>
      </c>
      <c r="L636" t="s">
        <v>3529</v>
      </c>
      <c r="M636" t="s">
        <v>2270</v>
      </c>
    </row>
    <row r="637" spans="1:13">
      <c r="A637" s="61">
        <v>636</v>
      </c>
      <c r="B637" t="s">
        <v>2755</v>
      </c>
      <c r="C637" t="s">
        <v>2270</v>
      </c>
      <c r="D637" t="str">
        <f t="shared" si="27"/>
        <v>fas</v>
      </c>
      <c r="E637" t="str">
        <f t="shared" si="28"/>
        <v>fas fa-chevron-circle-right</v>
      </c>
      <c r="F637" t="str">
        <f t="shared" si="29"/>
        <v>&lt;I class='fas fa-chevron-circle-right'&gt;&lt;/i&gt;</v>
      </c>
      <c r="L637" t="s">
        <v>3530</v>
      </c>
      <c r="M637" t="s">
        <v>2270</v>
      </c>
    </row>
    <row r="638" spans="1:13">
      <c r="A638" s="61">
        <v>637</v>
      </c>
      <c r="B638" t="s">
        <v>2757</v>
      </c>
      <c r="C638" t="s">
        <v>2270</v>
      </c>
      <c r="D638" t="str">
        <f t="shared" si="27"/>
        <v>fas</v>
      </c>
      <c r="E638" t="str">
        <f t="shared" si="28"/>
        <v>fas fa-chevron-circle-up</v>
      </c>
      <c r="F638" t="str">
        <f t="shared" si="29"/>
        <v>&lt;I class='fas fa-chevron-circle-up'&gt;&lt;/i&gt;</v>
      </c>
      <c r="L638" t="s">
        <v>3531</v>
      </c>
      <c r="M638" t="s">
        <v>2270</v>
      </c>
    </row>
    <row r="639" spans="1:13">
      <c r="A639" s="61">
        <v>638</v>
      </c>
      <c r="B639" t="s">
        <v>2759</v>
      </c>
      <c r="C639" t="s">
        <v>2270</v>
      </c>
      <c r="D639" t="str">
        <f t="shared" si="27"/>
        <v>fas</v>
      </c>
      <c r="E639" t="str">
        <f t="shared" si="28"/>
        <v>fas fa-chevron-down</v>
      </c>
      <c r="F639" t="str">
        <f t="shared" si="29"/>
        <v>&lt;I class='fas fa-chevron-down'&gt;&lt;/i&gt;</v>
      </c>
      <c r="L639" t="s">
        <v>3532</v>
      </c>
      <c r="M639" t="s">
        <v>2270</v>
      </c>
    </row>
    <row r="640" spans="1:13">
      <c r="A640" s="61">
        <v>639</v>
      </c>
      <c r="B640" t="s">
        <v>2761</v>
      </c>
      <c r="C640" t="s">
        <v>2270</v>
      </c>
      <c r="D640" t="str">
        <f t="shared" si="27"/>
        <v>fas</v>
      </c>
      <c r="E640" t="str">
        <f t="shared" si="28"/>
        <v>fas fa-chevron-left</v>
      </c>
      <c r="F640" t="str">
        <f t="shared" si="29"/>
        <v>&lt;I class='fas fa-chevron-left'&gt;&lt;/i&gt;</v>
      </c>
      <c r="L640" t="s">
        <v>3533</v>
      </c>
      <c r="M640" t="s">
        <v>2270</v>
      </c>
    </row>
    <row r="641" spans="1:13">
      <c r="A641" s="61">
        <v>640</v>
      </c>
      <c r="B641" t="s">
        <v>2763</v>
      </c>
      <c r="C641" t="s">
        <v>2270</v>
      </c>
      <c r="D641" t="str">
        <f t="shared" si="27"/>
        <v>fas</v>
      </c>
      <c r="E641" t="str">
        <f t="shared" si="28"/>
        <v>fas fa-chevron-right</v>
      </c>
      <c r="F641" t="str">
        <f t="shared" si="29"/>
        <v>&lt;I class='fas fa-chevron-right'&gt;&lt;/i&gt;</v>
      </c>
      <c r="L641" t="s">
        <v>3534</v>
      </c>
      <c r="M641" t="s">
        <v>2270</v>
      </c>
    </row>
    <row r="642" spans="1:13">
      <c r="A642" s="61">
        <v>641</v>
      </c>
      <c r="B642" t="s">
        <v>2765</v>
      </c>
      <c r="C642" t="s">
        <v>2270</v>
      </c>
      <c r="D642" t="str">
        <f t="shared" si="27"/>
        <v>fas</v>
      </c>
      <c r="E642" t="str">
        <f t="shared" si="28"/>
        <v>fas fa-chevron-up</v>
      </c>
      <c r="F642" t="str">
        <f t="shared" si="29"/>
        <v>&lt;I class='fas fa-chevron-up'&gt;&lt;/i&gt;</v>
      </c>
      <c r="L642" t="s">
        <v>3179</v>
      </c>
      <c r="M642" t="s">
        <v>2270</v>
      </c>
    </row>
    <row r="643" spans="1:13">
      <c r="A643" s="61">
        <v>642</v>
      </c>
      <c r="B643" t="s">
        <v>2767</v>
      </c>
      <c r="C643" t="s">
        <v>2270</v>
      </c>
      <c r="D643" t="str">
        <f t="shared" ref="D643:D706" si="30">IF(C643="DevIcon"," ","fa"&amp;LOWER(LEFT(C643,1)))</f>
        <v>fas</v>
      </c>
      <c r="E643" t="str">
        <f t="shared" ref="E643:E706" si="31">IF(C643="DevIcon","",D643&amp;" "&amp;"fa-")&amp;B643</f>
        <v>fas fa-child</v>
      </c>
      <c r="F643" t="str">
        <f t="shared" ref="F643:F706" si="32">IF(C643="DevIcon","","&lt;I class='"&amp;E643&amp;"'&gt;&lt;/i&gt;")</f>
        <v>&lt;I class='fas fa-child'&gt;&lt;/i&gt;</v>
      </c>
      <c r="L643" t="s">
        <v>3535</v>
      </c>
      <c r="M643" t="s">
        <v>2270</v>
      </c>
    </row>
    <row r="644" spans="1:13">
      <c r="A644" s="61">
        <v>643</v>
      </c>
      <c r="B644" t="s">
        <v>2769</v>
      </c>
      <c r="C644" t="s">
        <v>2270</v>
      </c>
      <c r="D644" t="str">
        <f t="shared" si="30"/>
        <v>fas</v>
      </c>
      <c r="E644" t="str">
        <f t="shared" si="31"/>
        <v>fas fa-church</v>
      </c>
      <c r="F644" t="str">
        <f t="shared" si="32"/>
        <v>&lt;I class='fas fa-church'&gt;&lt;/i&gt;</v>
      </c>
      <c r="L644" t="s">
        <v>3536</v>
      </c>
      <c r="M644" t="s">
        <v>2270</v>
      </c>
    </row>
    <row r="645" spans="1:13">
      <c r="A645" s="61">
        <v>644</v>
      </c>
      <c r="B645" t="s">
        <v>2341</v>
      </c>
      <c r="C645" t="s">
        <v>2270</v>
      </c>
      <c r="D645" t="str">
        <f t="shared" si="30"/>
        <v>fas</v>
      </c>
      <c r="E645" t="str">
        <f t="shared" si="31"/>
        <v>fas fa-circle</v>
      </c>
      <c r="F645" t="str">
        <f t="shared" si="32"/>
        <v>&lt;I class='fas fa-circle'&gt;&lt;/i&gt;</v>
      </c>
      <c r="L645" t="s">
        <v>3537</v>
      </c>
      <c r="M645" t="s">
        <v>2270</v>
      </c>
    </row>
    <row r="646" spans="1:13">
      <c r="A646" s="61">
        <v>645</v>
      </c>
      <c r="B646" t="s">
        <v>2772</v>
      </c>
      <c r="C646" t="s">
        <v>2270</v>
      </c>
      <c r="D646" t="str">
        <f t="shared" si="30"/>
        <v>fas</v>
      </c>
      <c r="E646" t="str">
        <f t="shared" si="31"/>
        <v>fas fa-circle-notch</v>
      </c>
      <c r="F646" t="str">
        <f t="shared" si="32"/>
        <v>&lt;I class='fas fa-circle-notch'&gt;&lt;/i&gt;</v>
      </c>
      <c r="L646" t="s">
        <v>3538</v>
      </c>
      <c r="M646" t="s">
        <v>2270</v>
      </c>
    </row>
    <row r="647" spans="1:13">
      <c r="A647" s="61">
        <v>646</v>
      </c>
      <c r="B647" t="s">
        <v>2774</v>
      </c>
      <c r="C647" t="s">
        <v>2270</v>
      </c>
      <c r="D647" t="str">
        <f t="shared" si="30"/>
        <v>fas</v>
      </c>
      <c r="E647" t="str">
        <f t="shared" si="31"/>
        <v>fas fa-city</v>
      </c>
      <c r="F647" t="str">
        <f t="shared" si="32"/>
        <v>&lt;I class='fas fa-city'&gt;&lt;/i&gt;</v>
      </c>
      <c r="L647" t="s">
        <v>3539</v>
      </c>
      <c r="M647" t="s">
        <v>2270</v>
      </c>
    </row>
    <row r="648" spans="1:13">
      <c r="A648" s="61">
        <v>647</v>
      </c>
      <c r="B648" t="s">
        <v>2776</v>
      </c>
      <c r="C648" t="s">
        <v>2270</v>
      </c>
      <c r="D648" t="str">
        <f t="shared" si="30"/>
        <v>fas</v>
      </c>
      <c r="E648" t="str">
        <f t="shared" si="31"/>
        <v>fas fa-clinic-medical</v>
      </c>
      <c r="F648" t="str">
        <f t="shared" si="32"/>
        <v>&lt;I class='fas fa-clinic-medical'&gt;&lt;/i&gt;</v>
      </c>
      <c r="L648" t="s">
        <v>3540</v>
      </c>
      <c r="M648" t="s">
        <v>2270</v>
      </c>
    </row>
    <row r="649" spans="1:13">
      <c r="A649" s="61">
        <v>648</v>
      </c>
      <c r="B649" t="s">
        <v>2344</v>
      </c>
      <c r="C649" t="s">
        <v>2270</v>
      </c>
      <c r="D649" t="str">
        <f t="shared" si="30"/>
        <v>fas</v>
      </c>
      <c r="E649" t="str">
        <f t="shared" si="31"/>
        <v>fas fa-clipboard</v>
      </c>
      <c r="F649" t="str">
        <f t="shared" si="32"/>
        <v>&lt;I class='fas fa-clipboard'&gt;&lt;/i&gt;</v>
      </c>
      <c r="L649" t="s">
        <v>3541</v>
      </c>
      <c r="M649" t="s">
        <v>2270</v>
      </c>
    </row>
    <row r="650" spans="1:13">
      <c r="A650" s="61">
        <v>649</v>
      </c>
      <c r="B650" t="s">
        <v>2779</v>
      </c>
      <c r="C650" t="s">
        <v>2270</v>
      </c>
      <c r="D650" t="str">
        <f t="shared" si="30"/>
        <v>fas</v>
      </c>
      <c r="E650" t="str">
        <f t="shared" si="31"/>
        <v>fas fa-clipboard-check</v>
      </c>
      <c r="F650" t="str">
        <f t="shared" si="32"/>
        <v>&lt;I class='fas fa-clipboard-check'&gt;&lt;/i&gt;</v>
      </c>
      <c r="L650" t="s">
        <v>3542</v>
      </c>
      <c r="M650" t="s">
        <v>2270</v>
      </c>
    </row>
    <row r="651" spans="1:13">
      <c r="A651" s="61">
        <v>650</v>
      </c>
      <c r="B651" t="s">
        <v>2781</v>
      </c>
      <c r="C651" t="s">
        <v>2270</v>
      </c>
      <c r="D651" t="str">
        <f t="shared" si="30"/>
        <v>fas</v>
      </c>
      <c r="E651" t="str">
        <f t="shared" si="31"/>
        <v>fas fa-clipboard-list</v>
      </c>
      <c r="F651" t="str">
        <f t="shared" si="32"/>
        <v>&lt;I class='fas fa-clipboard-list'&gt;&lt;/i&gt;</v>
      </c>
      <c r="L651" t="s">
        <v>3543</v>
      </c>
      <c r="M651" t="s">
        <v>2270</v>
      </c>
    </row>
    <row r="652" spans="1:13">
      <c r="A652" s="61">
        <v>651</v>
      </c>
      <c r="B652" t="s">
        <v>2346</v>
      </c>
      <c r="C652" t="s">
        <v>2270</v>
      </c>
      <c r="D652" t="str">
        <f t="shared" si="30"/>
        <v>fas</v>
      </c>
      <c r="E652" t="str">
        <f t="shared" si="31"/>
        <v>fas fa-clock</v>
      </c>
      <c r="F652" t="str">
        <f t="shared" si="32"/>
        <v>&lt;I class='fas fa-clock'&gt;&lt;/i&gt;</v>
      </c>
      <c r="L652" t="s">
        <v>3544</v>
      </c>
      <c r="M652" t="s">
        <v>2270</v>
      </c>
    </row>
    <row r="653" spans="1:13">
      <c r="A653" s="61">
        <v>652</v>
      </c>
      <c r="B653" t="s">
        <v>2348</v>
      </c>
      <c r="C653" t="s">
        <v>2270</v>
      </c>
      <c r="D653" t="str">
        <f t="shared" si="30"/>
        <v>fas</v>
      </c>
      <c r="E653" t="str">
        <f t="shared" si="31"/>
        <v>fas fa-clone</v>
      </c>
      <c r="F653" t="str">
        <f t="shared" si="32"/>
        <v>&lt;I class='fas fa-clone'&gt;&lt;/i&gt;</v>
      </c>
      <c r="L653" t="s">
        <v>3545</v>
      </c>
      <c r="M653" t="s">
        <v>2270</v>
      </c>
    </row>
    <row r="654" spans="1:13">
      <c r="A654" s="61">
        <v>653</v>
      </c>
      <c r="B654" t="s">
        <v>2350</v>
      </c>
      <c r="C654" t="s">
        <v>2270</v>
      </c>
      <c r="D654" t="str">
        <f t="shared" si="30"/>
        <v>fas</v>
      </c>
      <c r="E654" t="str">
        <f t="shared" si="31"/>
        <v>fas fa-closed-captioning</v>
      </c>
      <c r="F654" t="str">
        <f t="shared" si="32"/>
        <v>&lt;I class='fas fa-closed-captioning'&gt;&lt;/i&gt;</v>
      </c>
      <c r="L654" t="s">
        <v>3546</v>
      </c>
      <c r="M654" t="s">
        <v>2270</v>
      </c>
    </row>
    <row r="655" spans="1:13">
      <c r="A655" s="61">
        <v>654</v>
      </c>
      <c r="B655" t="s">
        <v>2786</v>
      </c>
      <c r="C655" t="s">
        <v>2270</v>
      </c>
      <c r="D655" t="str">
        <f t="shared" si="30"/>
        <v>fas</v>
      </c>
      <c r="E655" t="str">
        <f t="shared" si="31"/>
        <v>fas fa-cloud</v>
      </c>
      <c r="F655" t="str">
        <f t="shared" si="32"/>
        <v>&lt;I class='fas fa-cloud'&gt;&lt;/i&gt;</v>
      </c>
      <c r="L655" t="s">
        <v>3547</v>
      </c>
      <c r="M655" t="s">
        <v>2270</v>
      </c>
    </row>
    <row r="656" spans="1:13">
      <c r="A656" s="61">
        <v>655</v>
      </c>
      <c r="B656" t="s">
        <v>2788</v>
      </c>
      <c r="C656" t="s">
        <v>2270</v>
      </c>
      <c r="D656" t="str">
        <f t="shared" si="30"/>
        <v>fas</v>
      </c>
      <c r="E656" t="str">
        <f t="shared" si="31"/>
        <v>fas fa-cloud-download-alt</v>
      </c>
      <c r="F656" t="str">
        <f t="shared" si="32"/>
        <v>&lt;I class='fas fa-cloud-download-alt'&gt;&lt;/i&gt;</v>
      </c>
      <c r="L656" t="s">
        <v>3548</v>
      </c>
      <c r="M656" t="s">
        <v>2270</v>
      </c>
    </row>
    <row r="657" spans="1:13">
      <c r="A657" s="61">
        <v>656</v>
      </c>
      <c r="B657" t="s">
        <v>2790</v>
      </c>
      <c r="C657" t="s">
        <v>2270</v>
      </c>
      <c r="D657" t="str">
        <f t="shared" si="30"/>
        <v>fas</v>
      </c>
      <c r="E657" t="str">
        <f t="shared" si="31"/>
        <v>fas fa-cloud-meatball</v>
      </c>
      <c r="F657" t="str">
        <f t="shared" si="32"/>
        <v>&lt;I class='fas fa-cloud-meatball'&gt;&lt;/i&gt;</v>
      </c>
      <c r="L657" t="s">
        <v>3549</v>
      </c>
      <c r="M657" t="s">
        <v>2270</v>
      </c>
    </row>
    <row r="658" spans="1:13">
      <c r="A658" s="61">
        <v>657</v>
      </c>
      <c r="B658" t="s">
        <v>2792</v>
      </c>
      <c r="C658" t="s">
        <v>2270</v>
      </c>
      <c r="D658" t="str">
        <f t="shared" si="30"/>
        <v>fas</v>
      </c>
      <c r="E658" t="str">
        <f t="shared" si="31"/>
        <v>fas fa-cloud-moon</v>
      </c>
      <c r="F658" t="str">
        <f t="shared" si="32"/>
        <v>&lt;I class='fas fa-cloud-moon'&gt;&lt;/i&gt;</v>
      </c>
      <c r="L658" t="s">
        <v>3550</v>
      </c>
      <c r="M658" t="s">
        <v>2270</v>
      </c>
    </row>
    <row r="659" spans="1:13">
      <c r="A659" s="61">
        <v>658</v>
      </c>
      <c r="B659" t="s">
        <v>2794</v>
      </c>
      <c r="C659" t="s">
        <v>2270</v>
      </c>
      <c r="D659" t="str">
        <f t="shared" si="30"/>
        <v>fas</v>
      </c>
      <c r="E659" t="str">
        <f t="shared" si="31"/>
        <v>fas fa-cloud-moon-rain</v>
      </c>
      <c r="F659" t="str">
        <f t="shared" si="32"/>
        <v>&lt;I class='fas fa-cloud-moon-rain'&gt;&lt;/i&gt;</v>
      </c>
      <c r="L659" t="s">
        <v>3551</v>
      </c>
      <c r="M659" t="s">
        <v>2270</v>
      </c>
    </row>
    <row r="660" spans="1:13">
      <c r="A660" s="61">
        <v>659</v>
      </c>
      <c r="B660" t="s">
        <v>2796</v>
      </c>
      <c r="C660" t="s">
        <v>2270</v>
      </c>
      <c r="D660" t="str">
        <f t="shared" si="30"/>
        <v>fas</v>
      </c>
      <c r="E660" t="str">
        <f t="shared" si="31"/>
        <v>fas fa-cloud-rain</v>
      </c>
      <c r="F660" t="str">
        <f t="shared" si="32"/>
        <v>&lt;I class='fas fa-cloud-rain'&gt;&lt;/i&gt;</v>
      </c>
      <c r="L660" t="s">
        <v>3552</v>
      </c>
      <c r="M660" t="s">
        <v>2270</v>
      </c>
    </row>
    <row r="661" spans="1:13">
      <c r="A661" s="61">
        <v>660</v>
      </c>
      <c r="B661" t="s">
        <v>2798</v>
      </c>
      <c r="C661" t="s">
        <v>2270</v>
      </c>
      <c r="D661" t="str">
        <f t="shared" si="30"/>
        <v>fas</v>
      </c>
      <c r="E661" t="str">
        <f t="shared" si="31"/>
        <v>fas fa-cloud-showers-heavy</v>
      </c>
      <c r="F661" t="str">
        <f t="shared" si="32"/>
        <v>&lt;I class='fas fa-cloud-showers-heavy'&gt;&lt;/i&gt;</v>
      </c>
      <c r="L661" t="s">
        <v>2623</v>
      </c>
      <c r="M661" t="s">
        <v>2270</v>
      </c>
    </row>
    <row r="662" spans="1:13">
      <c r="A662" s="61">
        <v>661</v>
      </c>
      <c r="B662" t="s">
        <v>2800</v>
      </c>
      <c r="C662" t="s">
        <v>2270</v>
      </c>
      <c r="D662" t="str">
        <f t="shared" si="30"/>
        <v>fas</v>
      </c>
      <c r="E662" t="str">
        <f t="shared" si="31"/>
        <v>fas fa-cloud-sun</v>
      </c>
      <c r="F662" t="str">
        <f t="shared" si="32"/>
        <v>&lt;I class='fas fa-cloud-sun'&gt;&lt;/i&gt;</v>
      </c>
      <c r="L662" t="s">
        <v>3553</v>
      </c>
      <c r="M662" t="s">
        <v>2270</v>
      </c>
    </row>
    <row r="663" spans="1:13">
      <c r="A663" s="61">
        <v>662</v>
      </c>
      <c r="B663" t="s">
        <v>2802</v>
      </c>
      <c r="C663" t="s">
        <v>2270</v>
      </c>
      <c r="D663" t="str">
        <f t="shared" si="30"/>
        <v>fas</v>
      </c>
      <c r="E663" t="str">
        <f t="shared" si="31"/>
        <v>fas fa-cloud-sun-rain</v>
      </c>
      <c r="F663" t="str">
        <f t="shared" si="32"/>
        <v>&lt;I class='fas fa-cloud-sun-rain'&gt;&lt;/i&gt;</v>
      </c>
      <c r="L663" t="s">
        <v>3184</v>
      </c>
      <c r="M663" t="s">
        <v>2270</v>
      </c>
    </row>
    <row r="664" spans="1:13">
      <c r="A664" s="61">
        <v>663</v>
      </c>
      <c r="B664" t="s">
        <v>2804</v>
      </c>
      <c r="C664" t="s">
        <v>2270</v>
      </c>
      <c r="D664" t="str">
        <f t="shared" si="30"/>
        <v>fas</v>
      </c>
      <c r="E664" t="str">
        <f t="shared" si="31"/>
        <v>fas fa-cloud-upload-alt</v>
      </c>
      <c r="F664" t="str">
        <f t="shared" si="32"/>
        <v>&lt;I class='fas fa-cloud-upload-alt'&gt;&lt;/i&gt;</v>
      </c>
      <c r="L664" t="s">
        <v>3554</v>
      </c>
      <c r="M664" t="s">
        <v>2270</v>
      </c>
    </row>
    <row r="665" spans="1:13">
      <c r="A665" s="61">
        <v>664</v>
      </c>
      <c r="B665" t="s">
        <v>2806</v>
      </c>
      <c r="C665" t="s">
        <v>2270</v>
      </c>
      <c r="D665" t="str">
        <f t="shared" si="30"/>
        <v>fas</v>
      </c>
      <c r="E665" t="str">
        <f t="shared" si="31"/>
        <v>fas fa-cocktail</v>
      </c>
      <c r="F665" t="str">
        <f t="shared" si="32"/>
        <v>&lt;I class='fas fa-cocktail'&gt;&lt;/i&gt;</v>
      </c>
      <c r="L665" t="s">
        <v>2625</v>
      </c>
      <c r="M665" t="s">
        <v>2270</v>
      </c>
    </row>
    <row r="666" spans="1:13">
      <c r="A666" s="61">
        <v>665</v>
      </c>
      <c r="B666" t="s">
        <v>2808</v>
      </c>
      <c r="C666" t="s">
        <v>2270</v>
      </c>
      <c r="D666" t="str">
        <f t="shared" si="30"/>
        <v>fas</v>
      </c>
      <c r="E666" t="str">
        <f t="shared" si="31"/>
        <v>fas fa-code</v>
      </c>
      <c r="F666" t="str">
        <f t="shared" si="32"/>
        <v>&lt;I class='fas fa-code'&gt;&lt;/i&gt;</v>
      </c>
      <c r="L666" t="s">
        <v>3555</v>
      </c>
      <c r="M666" t="s">
        <v>2270</v>
      </c>
    </row>
    <row r="667" spans="1:13">
      <c r="A667" s="61">
        <v>666</v>
      </c>
      <c r="B667" t="s">
        <v>2810</v>
      </c>
      <c r="C667" t="s">
        <v>2270</v>
      </c>
      <c r="D667" t="str">
        <f t="shared" si="30"/>
        <v>fas</v>
      </c>
      <c r="E667" t="str">
        <f t="shared" si="31"/>
        <v>fas fa-code-branch</v>
      </c>
      <c r="F667" t="str">
        <f t="shared" si="32"/>
        <v>&lt;I class='fas fa-code-branch'&gt;&lt;/i&gt;</v>
      </c>
      <c r="L667" t="s">
        <v>3556</v>
      </c>
      <c r="M667" t="s">
        <v>2270</v>
      </c>
    </row>
    <row r="668" spans="1:13">
      <c r="A668" s="61">
        <v>667</v>
      </c>
      <c r="B668" t="s">
        <v>2812</v>
      </c>
      <c r="C668" t="s">
        <v>2270</v>
      </c>
      <c r="D668" t="str">
        <f t="shared" si="30"/>
        <v>fas</v>
      </c>
      <c r="E668" t="str">
        <f t="shared" si="31"/>
        <v>fas fa-coffee</v>
      </c>
      <c r="F668" t="str">
        <f t="shared" si="32"/>
        <v>&lt;I class='fas fa-coffee'&gt;&lt;/i&gt;</v>
      </c>
      <c r="L668" t="s">
        <v>3557</v>
      </c>
      <c r="M668" t="s">
        <v>2270</v>
      </c>
    </row>
    <row r="669" spans="1:13">
      <c r="A669" s="61">
        <v>668</v>
      </c>
      <c r="B669" t="s">
        <v>2814</v>
      </c>
      <c r="C669" t="s">
        <v>2270</v>
      </c>
      <c r="D669" t="str">
        <f t="shared" si="30"/>
        <v>fas</v>
      </c>
      <c r="E669" t="str">
        <f t="shared" si="31"/>
        <v>fas fa-cog</v>
      </c>
      <c r="F669" t="str">
        <f t="shared" si="32"/>
        <v>&lt;I class='fas fa-cog'&gt;&lt;/i&gt;</v>
      </c>
      <c r="L669" t="s">
        <v>3558</v>
      </c>
      <c r="M669" t="s">
        <v>2270</v>
      </c>
    </row>
    <row r="670" spans="1:13">
      <c r="A670" s="61">
        <v>669</v>
      </c>
      <c r="B670" t="s">
        <v>2816</v>
      </c>
      <c r="C670" t="s">
        <v>2270</v>
      </c>
      <c r="D670" t="str">
        <f t="shared" si="30"/>
        <v>fas</v>
      </c>
      <c r="E670" t="str">
        <f t="shared" si="31"/>
        <v>fas fa-cogs</v>
      </c>
      <c r="F670" t="str">
        <f t="shared" si="32"/>
        <v>&lt;I class='fas fa-cogs'&gt;&lt;/i&gt;</v>
      </c>
      <c r="L670" t="s">
        <v>3559</v>
      </c>
      <c r="M670" t="s">
        <v>2270</v>
      </c>
    </row>
    <row r="671" spans="1:13">
      <c r="A671" s="61">
        <v>670</v>
      </c>
      <c r="B671" t="s">
        <v>2818</v>
      </c>
      <c r="C671" t="s">
        <v>2270</v>
      </c>
      <c r="D671" t="str">
        <f t="shared" si="30"/>
        <v>fas</v>
      </c>
      <c r="E671" t="str">
        <f t="shared" si="31"/>
        <v>fas fa-coins</v>
      </c>
      <c r="F671" t="str">
        <f t="shared" si="32"/>
        <v>&lt;I class='fas fa-coins'&gt;&lt;/i&gt;</v>
      </c>
      <c r="L671" t="s">
        <v>3560</v>
      </c>
      <c r="M671" t="s">
        <v>2270</v>
      </c>
    </row>
    <row r="672" spans="1:13">
      <c r="A672" s="61">
        <v>671</v>
      </c>
      <c r="B672" t="s">
        <v>2820</v>
      </c>
      <c r="C672" t="s">
        <v>2270</v>
      </c>
      <c r="D672" t="str">
        <f t="shared" si="30"/>
        <v>fas</v>
      </c>
      <c r="E672" t="str">
        <f t="shared" si="31"/>
        <v>fas fa-columns</v>
      </c>
      <c r="F672" t="str">
        <f t="shared" si="32"/>
        <v>&lt;I class='fas fa-columns'&gt;&lt;/i&gt;</v>
      </c>
      <c r="L672" t="s">
        <v>3561</v>
      </c>
      <c r="M672" t="s">
        <v>2270</v>
      </c>
    </row>
    <row r="673" spans="1:13">
      <c r="A673" s="61">
        <v>672</v>
      </c>
      <c r="B673" t="s">
        <v>2352</v>
      </c>
      <c r="C673" t="s">
        <v>2270</v>
      </c>
      <c r="D673" t="str">
        <f t="shared" si="30"/>
        <v>fas</v>
      </c>
      <c r="E673" t="str">
        <f t="shared" si="31"/>
        <v>fas fa-comment</v>
      </c>
      <c r="F673" t="str">
        <f t="shared" si="32"/>
        <v>&lt;I class='fas fa-comment'&gt;&lt;/i&gt;</v>
      </c>
      <c r="L673" t="s">
        <v>3562</v>
      </c>
      <c r="M673" t="s">
        <v>2270</v>
      </c>
    </row>
    <row r="674" spans="1:13">
      <c r="A674" s="61">
        <v>673</v>
      </c>
      <c r="B674" t="s">
        <v>2355</v>
      </c>
      <c r="C674" t="s">
        <v>2270</v>
      </c>
      <c r="D674" t="str">
        <f t="shared" si="30"/>
        <v>fas</v>
      </c>
      <c r="E674" t="str">
        <f t="shared" si="31"/>
        <v>fas fa-comment-alt</v>
      </c>
      <c r="F674" t="str">
        <f t="shared" si="32"/>
        <v>&lt;I class='fas fa-comment-alt'&gt;&lt;/i&gt;</v>
      </c>
      <c r="L674" t="s">
        <v>3563</v>
      </c>
      <c r="M674" t="s">
        <v>2270</v>
      </c>
    </row>
    <row r="675" spans="1:13">
      <c r="A675" s="61">
        <v>674</v>
      </c>
      <c r="B675" t="s">
        <v>2824</v>
      </c>
      <c r="C675" t="s">
        <v>2270</v>
      </c>
      <c r="D675" t="str">
        <f t="shared" si="30"/>
        <v>fas</v>
      </c>
      <c r="E675" t="str">
        <f t="shared" si="31"/>
        <v>fas fa-comment-dollar</v>
      </c>
      <c r="F675" t="str">
        <f t="shared" si="32"/>
        <v>&lt;I class='fas fa-comment-dollar'&gt;&lt;/i&gt;</v>
      </c>
      <c r="L675" t="s">
        <v>3564</v>
      </c>
      <c r="M675" t="s">
        <v>2270</v>
      </c>
    </row>
    <row r="676" spans="1:13">
      <c r="A676" s="61">
        <v>675</v>
      </c>
      <c r="B676" t="s">
        <v>2358</v>
      </c>
      <c r="C676" t="s">
        <v>2270</v>
      </c>
      <c r="D676" t="str">
        <f t="shared" si="30"/>
        <v>fas</v>
      </c>
      <c r="E676" t="str">
        <f t="shared" si="31"/>
        <v>fas fa-comment-dots</v>
      </c>
      <c r="F676" t="str">
        <f t="shared" si="32"/>
        <v>&lt;I class='fas fa-comment-dots'&gt;&lt;/i&gt;</v>
      </c>
      <c r="L676" t="s">
        <v>3565</v>
      </c>
      <c r="M676" t="s">
        <v>2270</v>
      </c>
    </row>
    <row r="677" spans="1:13">
      <c r="A677" s="61">
        <v>676</v>
      </c>
      <c r="B677" t="s">
        <v>2827</v>
      </c>
      <c r="C677" t="s">
        <v>2270</v>
      </c>
      <c r="D677" t="str">
        <f t="shared" si="30"/>
        <v>fas</v>
      </c>
      <c r="E677" t="str">
        <f t="shared" si="31"/>
        <v>fas fa-comment-medical</v>
      </c>
      <c r="F677" t="str">
        <f t="shared" si="32"/>
        <v>&lt;I class='fas fa-comment-medical'&gt;&lt;/i&gt;</v>
      </c>
      <c r="L677" t="s">
        <v>3566</v>
      </c>
      <c r="M677" t="s">
        <v>2270</v>
      </c>
    </row>
    <row r="678" spans="1:13">
      <c r="A678" s="61">
        <v>677</v>
      </c>
      <c r="B678" t="s">
        <v>2829</v>
      </c>
      <c r="C678" t="s">
        <v>2270</v>
      </c>
      <c r="D678" t="str">
        <f t="shared" si="30"/>
        <v>fas</v>
      </c>
      <c r="E678" t="str">
        <f t="shared" si="31"/>
        <v>fas fa-comment-slash</v>
      </c>
      <c r="F678" t="str">
        <f t="shared" si="32"/>
        <v>&lt;I class='fas fa-comment-slash'&gt;&lt;/i&gt;</v>
      </c>
      <c r="L678" t="s">
        <v>3567</v>
      </c>
      <c r="M678" t="s">
        <v>2270</v>
      </c>
    </row>
    <row r="679" spans="1:13">
      <c r="A679" s="61">
        <v>678</v>
      </c>
      <c r="B679" t="s">
        <v>2361</v>
      </c>
      <c r="C679" t="s">
        <v>2270</v>
      </c>
      <c r="D679" t="str">
        <f t="shared" si="30"/>
        <v>fas</v>
      </c>
      <c r="E679" t="str">
        <f t="shared" si="31"/>
        <v>fas fa-comments</v>
      </c>
      <c r="F679" t="str">
        <f t="shared" si="32"/>
        <v>&lt;I class='fas fa-comments'&gt;&lt;/i&gt;</v>
      </c>
      <c r="L679" t="s">
        <v>3568</v>
      </c>
      <c r="M679" t="s">
        <v>2270</v>
      </c>
    </row>
    <row r="680" spans="1:13">
      <c r="A680" s="61">
        <v>679</v>
      </c>
      <c r="B680" t="s">
        <v>2832</v>
      </c>
      <c r="C680" t="s">
        <v>2270</v>
      </c>
      <c r="D680" t="str">
        <f t="shared" si="30"/>
        <v>fas</v>
      </c>
      <c r="E680" t="str">
        <f t="shared" si="31"/>
        <v>fas fa-comments-dollar</v>
      </c>
      <c r="F680" t="str">
        <f t="shared" si="32"/>
        <v>&lt;I class='fas fa-comments-dollar'&gt;&lt;/i&gt;</v>
      </c>
      <c r="L680" t="s">
        <v>3188</v>
      </c>
      <c r="M680" t="s">
        <v>2270</v>
      </c>
    </row>
    <row r="681" spans="1:13">
      <c r="A681" s="61">
        <v>680</v>
      </c>
      <c r="B681" t="s">
        <v>2834</v>
      </c>
      <c r="C681" t="s">
        <v>2270</v>
      </c>
      <c r="D681" t="str">
        <f t="shared" si="30"/>
        <v>fas</v>
      </c>
      <c r="E681" t="str">
        <f t="shared" si="31"/>
        <v>fas fa-compact-disc</v>
      </c>
      <c r="F681" t="str">
        <f t="shared" si="32"/>
        <v>&lt;I class='fas fa-compact-disc'&gt;&lt;/i&gt;</v>
      </c>
      <c r="L681" t="s">
        <v>3569</v>
      </c>
      <c r="M681" t="s">
        <v>2270</v>
      </c>
    </row>
    <row r="682" spans="1:13">
      <c r="A682" s="61">
        <v>681</v>
      </c>
      <c r="B682" t="s">
        <v>2364</v>
      </c>
      <c r="C682" t="s">
        <v>2270</v>
      </c>
      <c r="D682" t="str">
        <f t="shared" si="30"/>
        <v>fas</v>
      </c>
      <c r="E682" t="str">
        <f t="shared" si="31"/>
        <v>fas fa-compass</v>
      </c>
      <c r="F682" t="str">
        <f t="shared" si="32"/>
        <v>&lt;I class='fas fa-compass'&gt;&lt;/i&gt;</v>
      </c>
      <c r="L682" t="s">
        <v>3570</v>
      </c>
      <c r="M682" t="s">
        <v>2270</v>
      </c>
    </row>
    <row r="683" spans="1:13">
      <c r="A683" s="61">
        <v>682</v>
      </c>
      <c r="B683" t="s">
        <v>2837</v>
      </c>
      <c r="C683" t="s">
        <v>2270</v>
      </c>
      <c r="D683" t="str">
        <f t="shared" si="30"/>
        <v>fas</v>
      </c>
      <c r="E683" t="str">
        <f t="shared" si="31"/>
        <v>fas fa-compress</v>
      </c>
      <c r="F683" t="str">
        <f t="shared" si="32"/>
        <v>&lt;I class='fas fa-compress'&gt;&lt;/i&gt;</v>
      </c>
      <c r="L683" t="s">
        <v>3571</v>
      </c>
      <c r="M683" t="s">
        <v>2270</v>
      </c>
    </row>
    <row r="684" spans="1:13">
      <c r="A684" s="61">
        <v>683</v>
      </c>
      <c r="B684" t="s">
        <v>2839</v>
      </c>
      <c r="C684" t="s">
        <v>2270</v>
      </c>
      <c r="D684" t="str">
        <f t="shared" si="30"/>
        <v>fas</v>
      </c>
      <c r="E684" t="str">
        <f t="shared" si="31"/>
        <v>fas fa-compress-alt</v>
      </c>
      <c r="F684" t="str">
        <f t="shared" si="32"/>
        <v>&lt;I class='fas fa-compress-alt'&gt;&lt;/i&gt;</v>
      </c>
      <c r="L684" t="s">
        <v>3572</v>
      </c>
      <c r="M684" t="s">
        <v>2270</v>
      </c>
    </row>
    <row r="685" spans="1:13">
      <c r="A685" s="61">
        <v>684</v>
      </c>
      <c r="B685" t="s">
        <v>2841</v>
      </c>
      <c r="C685" t="s">
        <v>2270</v>
      </c>
      <c r="D685" t="str">
        <f t="shared" si="30"/>
        <v>fas</v>
      </c>
      <c r="E685" t="str">
        <f t="shared" si="31"/>
        <v>fas fa-compress-arrows-alt</v>
      </c>
      <c r="F685" t="str">
        <f t="shared" si="32"/>
        <v>&lt;I class='fas fa-compress-arrows-alt'&gt;&lt;/i&gt;</v>
      </c>
      <c r="L685" t="s">
        <v>3573</v>
      </c>
      <c r="M685" t="s">
        <v>2270</v>
      </c>
    </row>
    <row r="686" spans="1:13">
      <c r="A686" s="61">
        <v>685</v>
      </c>
      <c r="B686" t="s">
        <v>2843</v>
      </c>
      <c r="C686" t="s">
        <v>2270</v>
      </c>
      <c r="D686" t="str">
        <f t="shared" si="30"/>
        <v>fas</v>
      </c>
      <c r="E686" t="str">
        <f t="shared" si="31"/>
        <v>fas fa-concierge-bell</v>
      </c>
      <c r="F686" t="str">
        <f t="shared" si="32"/>
        <v>&lt;I class='fas fa-concierge-bell'&gt;&lt;/i&gt;</v>
      </c>
      <c r="L686" t="s">
        <v>3574</v>
      </c>
      <c r="M686" t="s">
        <v>2270</v>
      </c>
    </row>
    <row r="687" spans="1:13">
      <c r="A687" s="61">
        <v>686</v>
      </c>
      <c r="B687" t="s">
        <v>2845</v>
      </c>
      <c r="C687" t="s">
        <v>2270</v>
      </c>
      <c r="D687" t="str">
        <f t="shared" si="30"/>
        <v>fas</v>
      </c>
      <c r="E687" t="str">
        <f t="shared" si="31"/>
        <v>fas fa-cookie</v>
      </c>
      <c r="F687" t="str">
        <f t="shared" si="32"/>
        <v>&lt;I class='fas fa-cookie'&gt;&lt;/i&gt;</v>
      </c>
      <c r="L687" t="s">
        <v>3575</v>
      </c>
      <c r="M687" t="s">
        <v>2270</v>
      </c>
    </row>
    <row r="688" spans="1:13">
      <c r="A688" s="61">
        <v>687</v>
      </c>
      <c r="B688" t="s">
        <v>2847</v>
      </c>
      <c r="C688" t="s">
        <v>2270</v>
      </c>
      <c r="D688" t="str">
        <f t="shared" si="30"/>
        <v>fas</v>
      </c>
      <c r="E688" t="str">
        <f t="shared" si="31"/>
        <v>fas fa-cookie-bite</v>
      </c>
      <c r="F688" t="str">
        <f t="shared" si="32"/>
        <v>&lt;I class='fas fa-cookie-bite'&gt;&lt;/i&gt;</v>
      </c>
      <c r="L688" t="s">
        <v>2627</v>
      </c>
      <c r="M688" t="s">
        <v>2270</v>
      </c>
    </row>
    <row r="689" spans="1:13">
      <c r="A689" s="61">
        <v>688</v>
      </c>
      <c r="B689" t="s">
        <v>2367</v>
      </c>
      <c r="C689" t="s">
        <v>2270</v>
      </c>
      <c r="D689" t="str">
        <f t="shared" si="30"/>
        <v>fas</v>
      </c>
      <c r="E689" t="str">
        <f t="shared" si="31"/>
        <v>fas fa-copy</v>
      </c>
      <c r="F689" t="str">
        <f t="shared" si="32"/>
        <v>&lt;I class='fas fa-copy'&gt;&lt;/i&gt;</v>
      </c>
      <c r="L689" t="s">
        <v>3576</v>
      </c>
      <c r="M689" t="s">
        <v>2270</v>
      </c>
    </row>
    <row r="690" spans="1:13">
      <c r="A690" s="61">
        <v>689</v>
      </c>
      <c r="B690" t="s">
        <v>2370</v>
      </c>
      <c r="C690" t="s">
        <v>2270</v>
      </c>
      <c r="D690" t="str">
        <f t="shared" si="30"/>
        <v>fas</v>
      </c>
      <c r="E690" t="str">
        <f t="shared" si="31"/>
        <v>fas fa-copyright</v>
      </c>
      <c r="F690" t="str">
        <f t="shared" si="32"/>
        <v>&lt;I class='fas fa-copyright'&gt;&lt;/i&gt;</v>
      </c>
      <c r="L690" t="s">
        <v>3577</v>
      </c>
      <c r="M690" t="s">
        <v>2270</v>
      </c>
    </row>
    <row r="691" spans="1:13">
      <c r="A691" s="61">
        <v>690</v>
      </c>
      <c r="B691" t="s">
        <v>2851</v>
      </c>
      <c r="C691" t="s">
        <v>2270</v>
      </c>
      <c r="D691" t="str">
        <f t="shared" si="30"/>
        <v>fas</v>
      </c>
      <c r="E691" t="str">
        <f t="shared" si="31"/>
        <v>fas fa-couch</v>
      </c>
      <c r="F691" t="str">
        <f t="shared" si="32"/>
        <v>&lt;I class='fas fa-couch'&gt;&lt;/i&gt;</v>
      </c>
      <c r="L691" t="s">
        <v>3578</v>
      </c>
      <c r="M691" t="s">
        <v>2270</v>
      </c>
    </row>
    <row r="692" spans="1:13">
      <c r="A692" s="61">
        <v>691</v>
      </c>
      <c r="B692" t="s">
        <v>2373</v>
      </c>
      <c r="C692" t="s">
        <v>2270</v>
      </c>
      <c r="D692" t="str">
        <f t="shared" si="30"/>
        <v>fas</v>
      </c>
      <c r="E692" t="str">
        <f t="shared" si="31"/>
        <v>fas fa-credit-card</v>
      </c>
      <c r="F692" t="str">
        <f t="shared" si="32"/>
        <v>&lt;I class='fas fa-credit-card'&gt;&lt;/i&gt;</v>
      </c>
      <c r="L692" t="s">
        <v>3579</v>
      </c>
      <c r="M692" t="s">
        <v>2270</v>
      </c>
    </row>
    <row r="693" spans="1:13">
      <c r="A693" s="61">
        <v>692</v>
      </c>
      <c r="B693" t="s">
        <v>2854</v>
      </c>
      <c r="C693" t="s">
        <v>2270</v>
      </c>
      <c r="D693" t="str">
        <f t="shared" si="30"/>
        <v>fas</v>
      </c>
      <c r="E693" t="str">
        <f t="shared" si="31"/>
        <v>fas fa-crop</v>
      </c>
      <c r="F693" t="str">
        <f t="shared" si="32"/>
        <v>&lt;I class='fas fa-crop'&gt;&lt;/i&gt;</v>
      </c>
      <c r="L693" t="s">
        <v>3580</v>
      </c>
      <c r="M693" t="s">
        <v>2270</v>
      </c>
    </row>
    <row r="694" spans="1:13">
      <c r="A694" s="61">
        <v>693</v>
      </c>
      <c r="B694" t="s">
        <v>2856</v>
      </c>
      <c r="C694" t="s">
        <v>2270</v>
      </c>
      <c r="D694" t="str">
        <f t="shared" si="30"/>
        <v>fas</v>
      </c>
      <c r="E694" t="str">
        <f t="shared" si="31"/>
        <v>fas fa-crop-alt</v>
      </c>
      <c r="F694" t="str">
        <f t="shared" si="32"/>
        <v>&lt;I class='fas fa-crop-alt'&gt;&lt;/i&gt;</v>
      </c>
      <c r="L694" t="s">
        <v>3581</v>
      </c>
      <c r="M694" t="s">
        <v>2270</v>
      </c>
    </row>
    <row r="695" spans="1:13">
      <c r="A695" s="61">
        <v>694</v>
      </c>
      <c r="B695" t="s">
        <v>2858</v>
      </c>
      <c r="C695" t="s">
        <v>2270</v>
      </c>
      <c r="D695" t="str">
        <f t="shared" si="30"/>
        <v>fas</v>
      </c>
      <c r="E695" t="str">
        <f t="shared" si="31"/>
        <v>fas fa-cross</v>
      </c>
      <c r="F695" t="str">
        <f t="shared" si="32"/>
        <v>&lt;I class='fas fa-cross'&gt;&lt;/i&gt;</v>
      </c>
      <c r="L695" t="s">
        <v>3582</v>
      </c>
      <c r="M695" t="s">
        <v>2270</v>
      </c>
    </row>
    <row r="696" spans="1:13">
      <c r="A696" s="61">
        <v>695</v>
      </c>
      <c r="B696" t="s">
        <v>2860</v>
      </c>
      <c r="C696" t="s">
        <v>2270</v>
      </c>
      <c r="D696" t="str">
        <f t="shared" si="30"/>
        <v>fas</v>
      </c>
      <c r="E696" t="str">
        <f t="shared" si="31"/>
        <v>fas fa-crosshairs</v>
      </c>
      <c r="F696" t="str">
        <f t="shared" si="32"/>
        <v>&lt;I class='fas fa-crosshairs'&gt;&lt;/i&gt;</v>
      </c>
      <c r="L696" t="s">
        <v>3583</v>
      </c>
      <c r="M696" t="s">
        <v>2270</v>
      </c>
    </row>
    <row r="697" spans="1:13">
      <c r="A697" s="61">
        <v>696</v>
      </c>
      <c r="B697" t="s">
        <v>2862</v>
      </c>
      <c r="C697" t="s">
        <v>2270</v>
      </c>
      <c r="D697" t="str">
        <f t="shared" si="30"/>
        <v>fas</v>
      </c>
      <c r="E697" t="str">
        <f t="shared" si="31"/>
        <v>fas fa-crow</v>
      </c>
      <c r="F697" t="str">
        <f t="shared" si="32"/>
        <v>&lt;I class='fas fa-crow'&gt;&lt;/i&gt;</v>
      </c>
      <c r="L697" t="s">
        <v>3584</v>
      </c>
      <c r="M697" t="s">
        <v>2270</v>
      </c>
    </row>
    <row r="698" spans="1:13">
      <c r="A698" s="61">
        <v>697</v>
      </c>
      <c r="B698" t="s">
        <v>2864</v>
      </c>
      <c r="C698" t="s">
        <v>2270</v>
      </c>
      <c r="D698" t="str">
        <f t="shared" si="30"/>
        <v>fas</v>
      </c>
      <c r="E698" t="str">
        <f t="shared" si="31"/>
        <v>fas fa-crown</v>
      </c>
      <c r="F698" t="str">
        <f t="shared" si="32"/>
        <v>&lt;I class='fas fa-crown'&gt;&lt;/i&gt;</v>
      </c>
      <c r="L698" t="s">
        <v>3585</v>
      </c>
      <c r="M698" t="s">
        <v>2270</v>
      </c>
    </row>
    <row r="699" spans="1:13">
      <c r="A699" s="61">
        <v>698</v>
      </c>
      <c r="B699" t="s">
        <v>2866</v>
      </c>
      <c r="C699" t="s">
        <v>2270</v>
      </c>
      <c r="D699" t="str">
        <f t="shared" si="30"/>
        <v>fas</v>
      </c>
      <c r="E699" t="str">
        <f t="shared" si="31"/>
        <v>fas fa-crutch</v>
      </c>
      <c r="F699" t="str">
        <f t="shared" si="32"/>
        <v>&lt;I class='fas fa-crutch'&gt;&lt;/i&gt;</v>
      </c>
      <c r="L699" t="s">
        <v>3586</v>
      </c>
      <c r="M699" t="s">
        <v>2270</v>
      </c>
    </row>
    <row r="700" spans="1:13">
      <c r="A700" s="61">
        <v>699</v>
      </c>
      <c r="B700" t="s">
        <v>2868</v>
      </c>
      <c r="C700" t="s">
        <v>2270</v>
      </c>
      <c r="D700" t="str">
        <f t="shared" si="30"/>
        <v>fas</v>
      </c>
      <c r="E700" t="str">
        <f t="shared" si="31"/>
        <v>fas fa-cube</v>
      </c>
      <c r="F700" t="str">
        <f t="shared" si="32"/>
        <v>&lt;I class='fas fa-cube'&gt;&lt;/i&gt;</v>
      </c>
      <c r="L700" t="s">
        <v>3192</v>
      </c>
      <c r="M700" t="s">
        <v>2270</v>
      </c>
    </row>
    <row r="701" spans="1:13">
      <c r="A701" s="61">
        <v>700</v>
      </c>
      <c r="B701" t="s">
        <v>2870</v>
      </c>
      <c r="C701" t="s">
        <v>2270</v>
      </c>
      <c r="D701" t="str">
        <f t="shared" si="30"/>
        <v>fas</v>
      </c>
      <c r="E701" t="str">
        <f t="shared" si="31"/>
        <v>fas fa-cubes</v>
      </c>
      <c r="F701" t="str">
        <f t="shared" si="32"/>
        <v>&lt;I class='fas fa-cubes'&gt;&lt;/i&gt;</v>
      </c>
      <c r="L701" t="s">
        <v>3587</v>
      </c>
      <c r="M701" t="s">
        <v>2270</v>
      </c>
    </row>
    <row r="702" spans="1:13">
      <c r="A702" s="61">
        <v>701</v>
      </c>
      <c r="B702" t="s">
        <v>2872</v>
      </c>
      <c r="C702" t="s">
        <v>2270</v>
      </c>
      <c r="D702" t="str">
        <f t="shared" si="30"/>
        <v>fas</v>
      </c>
      <c r="E702" t="str">
        <f t="shared" si="31"/>
        <v>fas fa-cut</v>
      </c>
      <c r="F702" t="str">
        <f t="shared" si="32"/>
        <v>&lt;I class='fas fa-cut'&gt;&lt;/i&gt;</v>
      </c>
      <c r="L702" t="s">
        <v>2629</v>
      </c>
      <c r="M702" t="s">
        <v>2270</v>
      </c>
    </row>
    <row r="703" spans="1:13">
      <c r="A703" s="61">
        <v>702</v>
      </c>
      <c r="B703" t="s">
        <v>2874</v>
      </c>
      <c r="C703" t="s">
        <v>2270</v>
      </c>
      <c r="D703" t="str">
        <f t="shared" si="30"/>
        <v>fas</v>
      </c>
      <c r="E703" t="str">
        <f t="shared" si="31"/>
        <v>fas fa-database</v>
      </c>
      <c r="F703" t="str">
        <f t="shared" si="32"/>
        <v>&lt;I class='fas fa-database'&gt;&lt;/i&gt;</v>
      </c>
      <c r="L703" t="s">
        <v>3588</v>
      </c>
      <c r="M703" t="s">
        <v>2270</v>
      </c>
    </row>
    <row r="704" spans="1:13">
      <c r="A704" s="61">
        <v>703</v>
      </c>
      <c r="B704" t="s">
        <v>2876</v>
      </c>
      <c r="C704" t="s">
        <v>2270</v>
      </c>
      <c r="D704" t="str">
        <f t="shared" si="30"/>
        <v>fas</v>
      </c>
      <c r="E704" t="str">
        <f t="shared" si="31"/>
        <v>fas fa-deaf</v>
      </c>
      <c r="F704" t="str">
        <f t="shared" si="32"/>
        <v>&lt;I class='fas fa-deaf'&gt;&lt;/i&gt;</v>
      </c>
      <c r="L704" t="s">
        <v>3589</v>
      </c>
      <c r="M704" t="s">
        <v>2270</v>
      </c>
    </row>
    <row r="705" spans="1:13">
      <c r="A705" s="61">
        <v>704</v>
      </c>
      <c r="B705" t="s">
        <v>2878</v>
      </c>
      <c r="C705" t="s">
        <v>2270</v>
      </c>
      <c r="D705" t="str">
        <f t="shared" si="30"/>
        <v>fas</v>
      </c>
      <c r="E705" t="str">
        <f t="shared" si="31"/>
        <v>fas fa-democrat</v>
      </c>
      <c r="F705" t="str">
        <f t="shared" si="32"/>
        <v>&lt;I class='fas fa-democrat'&gt;&lt;/i&gt;</v>
      </c>
      <c r="L705" t="s">
        <v>3590</v>
      </c>
      <c r="M705" t="s">
        <v>2270</v>
      </c>
    </row>
    <row r="706" spans="1:13">
      <c r="A706" s="61">
        <v>705</v>
      </c>
      <c r="B706" t="s">
        <v>2880</v>
      </c>
      <c r="C706" t="s">
        <v>2270</v>
      </c>
      <c r="D706" t="str">
        <f t="shared" si="30"/>
        <v>fas</v>
      </c>
      <c r="E706" t="str">
        <f t="shared" si="31"/>
        <v>fas fa-desktop</v>
      </c>
      <c r="F706" t="str">
        <f t="shared" si="32"/>
        <v>&lt;I class='fas fa-desktop'&gt;&lt;/i&gt;</v>
      </c>
      <c r="L706" t="s">
        <v>3591</v>
      </c>
      <c r="M706" t="s">
        <v>2270</v>
      </c>
    </row>
    <row r="707" spans="1:13">
      <c r="A707" s="61">
        <v>706</v>
      </c>
      <c r="B707" t="s">
        <v>2882</v>
      </c>
      <c r="C707" t="s">
        <v>2270</v>
      </c>
      <c r="D707" t="str">
        <f t="shared" ref="D707:D770" si="33">IF(C707="DevIcon"," ","fa"&amp;LOWER(LEFT(C707,1)))</f>
        <v>fas</v>
      </c>
      <c r="E707" t="str">
        <f t="shared" ref="E707:E770" si="34">IF(C707="DevIcon","",D707&amp;" "&amp;"fa-")&amp;B707</f>
        <v>fas fa-dharmachakra</v>
      </c>
      <c r="F707" t="str">
        <f t="shared" ref="F707:F770" si="35">IF(C707="DevIcon","","&lt;I class='"&amp;E707&amp;"'&gt;&lt;/i&gt;")</f>
        <v>&lt;I class='fas fa-dharmachakra'&gt;&lt;/i&gt;</v>
      </c>
      <c r="L707" t="s">
        <v>3592</v>
      </c>
      <c r="M707" t="s">
        <v>2270</v>
      </c>
    </row>
    <row r="708" spans="1:13">
      <c r="A708" s="61">
        <v>707</v>
      </c>
      <c r="B708" t="s">
        <v>2884</v>
      </c>
      <c r="C708" t="s">
        <v>2270</v>
      </c>
      <c r="D708" t="str">
        <f t="shared" si="33"/>
        <v>fas</v>
      </c>
      <c r="E708" t="str">
        <f t="shared" si="34"/>
        <v>fas fa-diagnoses</v>
      </c>
      <c r="F708" t="str">
        <f t="shared" si="35"/>
        <v>&lt;I class='fas fa-diagnoses'&gt;&lt;/i&gt;</v>
      </c>
      <c r="L708" t="s">
        <v>3593</v>
      </c>
      <c r="M708" t="s">
        <v>2270</v>
      </c>
    </row>
    <row r="709" spans="1:13">
      <c r="A709" s="61">
        <v>708</v>
      </c>
      <c r="B709" t="s">
        <v>2886</v>
      </c>
      <c r="C709" t="s">
        <v>2270</v>
      </c>
      <c r="D709" t="str">
        <f t="shared" si="33"/>
        <v>fas</v>
      </c>
      <c r="E709" t="str">
        <f t="shared" si="34"/>
        <v>fas fa-dice</v>
      </c>
      <c r="F709" t="str">
        <f t="shared" si="35"/>
        <v>&lt;I class='fas fa-dice'&gt;&lt;/i&gt;</v>
      </c>
      <c r="L709" t="s">
        <v>3594</v>
      </c>
      <c r="M709" t="s">
        <v>2270</v>
      </c>
    </row>
    <row r="710" spans="1:13">
      <c r="A710" s="61">
        <v>709</v>
      </c>
      <c r="B710" t="s">
        <v>2888</v>
      </c>
      <c r="C710" t="s">
        <v>2270</v>
      </c>
      <c r="D710" t="str">
        <f t="shared" si="33"/>
        <v>fas</v>
      </c>
      <c r="E710" t="str">
        <f t="shared" si="34"/>
        <v>fas fa-dice-d20</v>
      </c>
      <c r="F710" t="str">
        <f t="shared" si="35"/>
        <v>&lt;I class='fas fa-dice-d20'&gt;&lt;/i&gt;</v>
      </c>
      <c r="L710" t="s">
        <v>3595</v>
      </c>
      <c r="M710" t="s">
        <v>2270</v>
      </c>
    </row>
    <row r="711" spans="1:13">
      <c r="A711" s="61">
        <v>710</v>
      </c>
      <c r="B711" t="s">
        <v>2890</v>
      </c>
      <c r="C711" t="s">
        <v>2270</v>
      </c>
      <c r="D711" t="str">
        <f t="shared" si="33"/>
        <v>fas</v>
      </c>
      <c r="E711" t="str">
        <f t="shared" si="34"/>
        <v>fas fa-dice-d6</v>
      </c>
      <c r="F711" t="str">
        <f t="shared" si="35"/>
        <v>&lt;I class='fas fa-dice-d6'&gt;&lt;/i&gt;</v>
      </c>
      <c r="L711" t="s">
        <v>3596</v>
      </c>
      <c r="M711" t="s">
        <v>2270</v>
      </c>
    </row>
    <row r="712" spans="1:13">
      <c r="A712" s="61">
        <v>711</v>
      </c>
      <c r="B712" t="s">
        <v>2892</v>
      </c>
      <c r="C712" t="s">
        <v>2270</v>
      </c>
      <c r="D712" t="str">
        <f t="shared" si="33"/>
        <v>fas</v>
      </c>
      <c r="E712" t="str">
        <f t="shared" si="34"/>
        <v>fas fa-dice-five</v>
      </c>
      <c r="F712" t="str">
        <f t="shared" si="35"/>
        <v>&lt;I class='fas fa-dice-five'&gt;&lt;/i&gt;</v>
      </c>
      <c r="L712" t="s">
        <v>3597</v>
      </c>
      <c r="M712" t="s">
        <v>2270</v>
      </c>
    </row>
    <row r="713" spans="1:13">
      <c r="A713" s="61">
        <v>712</v>
      </c>
      <c r="B713" t="s">
        <v>2894</v>
      </c>
      <c r="C713" t="s">
        <v>2270</v>
      </c>
      <c r="D713" t="str">
        <f t="shared" si="33"/>
        <v>fas</v>
      </c>
      <c r="E713" t="str">
        <f t="shared" si="34"/>
        <v>fas fa-dice-four</v>
      </c>
      <c r="F713" t="str">
        <f t="shared" si="35"/>
        <v>&lt;I class='fas fa-dice-four'&gt;&lt;/i&gt;</v>
      </c>
      <c r="L713" t="s">
        <v>3598</v>
      </c>
      <c r="M713" t="s">
        <v>2270</v>
      </c>
    </row>
    <row r="714" spans="1:13">
      <c r="A714" s="61">
        <v>713</v>
      </c>
      <c r="B714" t="s">
        <v>2896</v>
      </c>
      <c r="C714" t="s">
        <v>2270</v>
      </c>
      <c r="D714" t="str">
        <f t="shared" si="33"/>
        <v>fas</v>
      </c>
      <c r="E714" t="str">
        <f t="shared" si="34"/>
        <v>fas fa-dice-one</v>
      </c>
      <c r="F714" t="str">
        <f t="shared" si="35"/>
        <v>&lt;I class='fas fa-dice-one'&gt;&lt;/i&gt;</v>
      </c>
      <c r="L714" t="s">
        <v>3599</v>
      </c>
      <c r="M714" t="s">
        <v>2270</v>
      </c>
    </row>
    <row r="715" spans="1:13">
      <c r="A715" s="61">
        <v>714</v>
      </c>
      <c r="B715" t="s">
        <v>2898</v>
      </c>
      <c r="C715" t="s">
        <v>2270</v>
      </c>
      <c r="D715" t="str">
        <f t="shared" si="33"/>
        <v>fas</v>
      </c>
      <c r="E715" t="str">
        <f t="shared" si="34"/>
        <v>fas fa-dice-six</v>
      </c>
      <c r="F715" t="str">
        <f t="shared" si="35"/>
        <v>&lt;I class='fas fa-dice-six'&gt;&lt;/i&gt;</v>
      </c>
      <c r="L715" t="s">
        <v>3600</v>
      </c>
      <c r="M715" t="s">
        <v>2270</v>
      </c>
    </row>
    <row r="716" spans="1:13">
      <c r="A716" s="61">
        <v>715</v>
      </c>
      <c r="B716" t="s">
        <v>2900</v>
      </c>
      <c r="C716" t="s">
        <v>2270</v>
      </c>
      <c r="D716" t="str">
        <f t="shared" si="33"/>
        <v>fas</v>
      </c>
      <c r="E716" t="str">
        <f t="shared" si="34"/>
        <v>fas fa-dice-three</v>
      </c>
      <c r="F716" t="str">
        <f t="shared" si="35"/>
        <v>&lt;I class='fas fa-dice-three'&gt;&lt;/i&gt;</v>
      </c>
      <c r="L716" t="s">
        <v>3601</v>
      </c>
      <c r="M716" t="s">
        <v>2270</v>
      </c>
    </row>
    <row r="717" spans="1:13">
      <c r="A717" s="61">
        <v>716</v>
      </c>
      <c r="B717" t="s">
        <v>2902</v>
      </c>
      <c r="C717" t="s">
        <v>2270</v>
      </c>
      <c r="D717" t="str">
        <f t="shared" si="33"/>
        <v>fas</v>
      </c>
      <c r="E717" t="str">
        <f t="shared" si="34"/>
        <v>fas fa-dice-two</v>
      </c>
      <c r="F717" t="str">
        <f t="shared" si="35"/>
        <v>&lt;I class='fas fa-dice-two'&gt;&lt;/i&gt;</v>
      </c>
      <c r="L717" t="s">
        <v>3602</v>
      </c>
      <c r="M717" t="s">
        <v>2270</v>
      </c>
    </row>
    <row r="718" spans="1:13">
      <c r="A718" s="61">
        <v>717</v>
      </c>
      <c r="B718" t="s">
        <v>2904</v>
      </c>
      <c r="C718" t="s">
        <v>2270</v>
      </c>
      <c r="D718" t="str">
        <f t="shared" si="33"/>
        <v>fas</v>
      </c>
      <c r="E718" t="str">
        <f t="shared" si="34"/>
        <v>fas fa-digital-tachograph</v>
      </c>
      <c r="F718" t="str">
        <f t="shared" si="35"/>
        <v>&lt;I class='fas fa-digital-tachograph'&gt;&lt;/i&gt;</v>
      </c>
      <c r="L718" t="s">
        <v>3603</v>
      </c>
      <c r="M718" t="s">
        <v>2270</v>
      </c>
    </row>
    <row r="719" spans="1:13">
      <c r="A719" s="61">
        <v>718</v>
      </c>
      <c r="B719" t="s">
        <v>2906</v>
      </c>
      <c r="C719" t="s">
        <v>2270</v>
      </c>
      <c r="D719" t="str">
        <f t="shared" si="33"/>
        <v>fas</v>
      </c>
      <c r="E719" t="str">
        <f t="shared" si="34"/>
        <v>fas fa-directions</v>
      </c>
      <c r="F719" t="str">
        <f t="shared" si="35"/>
        <v>&lt;I class='fas fa-directions'&gt;&lt;/i&gt;</v>
      </c>
      <c r="L719" t="s">
        <v>3604</v>
      </c>
      <c r="M719" t="s">
        <v>2270</v>
      </c>
    </row>
    <row r="720" spans="1:13">
      <c r="A720" s="61">
        <v>719</v>
      </c>
      <c r="B720" t="s">
        <v>2908</v>
      </c>
      <c r="C720" t="s">
        <v>2270</v>
      </c>
      <c r="D720" t="str">
        <f t="shared" si="33"/>
        <v>fas</v>
      </c>
      <c r="E720" t="str">
        <f t="shared" si="34"/>
        <v>fas fa-disease</v>
      </c>
      <c r="F720" t="str">
        <f t="shared" si="35"/>
        <v>&lt;I class='fas fa-disease'&gt;&lt;/i&gt;</v>
      </c>
      <c r="L720" t="s">
        <v>3605</v>
      </c>
      <c r="M720" t="s">
        <v>2270</v>
      </c>
    </row>
    <row r="721" spans="1:13">
      <c r="A721" s="61">
        <v>720</v>
      </c>
      <c r="B721" t="s">
        <v>2910</v>
      </c>
      <c r="C721" t="s">
        <v>2270</v>
      </c>
      <c r="D721" t="str">
        <f t="shared" si="33"/>
        <v>fas</v>
      </c>
      <c r="E721" t="str">
        <f t="shared" si="34"/>
        <v>fas fa-divide</v>
      </c>
      <c r="F721" t="str">
        <f t="shared" si="35"/>
        <v>&lt;I class='fas fa-divide'&gt;&lt;/i&gt;</v>
      </c>
      <c r="L721" t="s">
        <v>3606</v>
      </c>
      <c r="M721" t="s">
        <v>2270</v>
      </c>
    </row>
    <row r="722" spans="1:13">
      <c r="A722" s="61">
        <v>721</v>
      </c>
      <c r="B722" t="s">
        <v>2376</v>
      </c>
      <c r="C722" t="s">
        <v>2270</v>
      </c>
      <c r="D722" t="str">
        <f t="shared" si="33"/>
        <v>fas</v>
      </c>
      <c r="E722" t="str">
        <f t="shared" si="34"/>
        <v>fas fa-dizzy</v>
      </c>
      <c r="F722" t="str">
        <f t="shared" si="35"/>
        <v>&lt;I class='fas fa-dizzy'&gt;&lt;/i&gt;</v>
      </c>
      <c r="L722" t="s">
        <v>3607</v>
      </c>
      <c r="M722" t="s">
        <v>2270</v>
      </c>
    </row>
    <row r="723" spans="1:13">
      <c r="A723" s="61">
        <v>722</v>
      </c>
      <c r="B723" t="s">
        <v>2913</v>
      </c>
      <c r="C723" t="s">
        <v>2270</v>
      </c>
      <c r="D723" t="str">
        <f t="shared" si="33"/>
        <v>fas</v>
      </c>
      <c r="E723" t="str">
        <f t="shared" si="34"/>
        <v>fas fa-dna</v>
      </c>
      <c r="F723" t="str">
        <f t="shared" si="35"/>
        <v>&lt;I class='fas fa-dna'&gt;&lt;/i&gt;</v>
      </c>
      <c r="L723" t="s">
        <v>3608</v>
      </c>
      <c r="M723" t="s">
        <v>2270</v>
      </c>
    </row>
    <row r="724" spans="1:13">
      <c r="A724" s="61">
        <v>723</v>
      </c>
      <c r="B724" t="s">
        <v>2915</v>
      </c>
      <c r="C724" t="s">
        <v>2270</v>
      </c>
      <c r="D724" t="str">
        <f t="shared" si="33"/>
        <v>fas</v>
      </c>
      <c r="E724" t="str">
        <f t="shared" si="34"/>
        <v>fas fa-dog</v>
      </c>
      <c r="F724" t="str">
        <f t="shared" si="35"/>
        <v>&lt;I class='fas fa-dog'&gt;&lt;/i&gt;</v>
      </c>
      <c r="L724" t="s">
        <v>2632</v>
      </c>
      <c r="M724" t="s">
        <v>2270</v>
      </c>
    </row>
    <row r="725" spans="1:13">
      <c r="A725" s="61">
        <v>724</v>
      </c>
      <c r="B725" t="s">
        <v>2917</v>
      </c>
      <c r="C725" t="s">
        <v>2270</v>
      </c>
      <c r="D725" t="str">
        <f t="shared" si="33"/>
        <v>fas</v>
      </c>
      <c r="E725" t="str">
        <f t="shared" si="34"/>
        <v>fas fa-dollar-sign</v>
      </c>
      <c r="F725" t="str">
        <f t="shared" si="35"/>
        <v>&lt;I class='fas fa-dollar-sign'&gt;&lt;/i&gt;</v>
      </c>
      <c r="L725" t="s">
        <v>2634</v>
      </c>
      <c r="M725" t="s">
        <v>2270</v>
      </c>
    </row>
    <row r="726" spans="1:13">
      <c r="A726" s="61">
        <v>725</v>
      </c>
      <c r="B726" t="s">
        <v>2919</v>
      </c>
      <c r="C726" t="s">
        <v>2270</v>
      </c>
      <c r="D726" t="str">
        <f t="shared" si="33"/>
        <v>fas</v>
      </c>
      <c r="E726" t="str">
        <f t="shared" si="34"/>
        <v>fas fa-dolly</v>
      </c>
      <c r="F726" t="str">
        <f t="shared" si="35"/>
        <v>&lt;I class='fas fa-dolly'&gt;&lt;/i&gt;</v>
      </c>
      <c r="L726" t="s">
        <v>3609</v>
      </c>
      <c r="M726" t="s">
        <v>2270</v>
      </c>
    </row>
    <row r="727" spans="1:13">
      <c r="A727" s="61">
        <v>726</v>
      </c>
      <c r="B727" t="s">
        <v>2921</v>
      </c>
      <c r="C727" t="s">
        <v>2270</v>
      </c>
      <c r="D727" t="str">
        <f t="shared" si="33"/>
        <v>fas</v>
      </c>
      <c r="E727" t="str">
        <f t="shared" si="34"/>
        <v>fas fa-dolly-flatbed</v>
      </c>
      <c r="F727" t="str">
        <f t="shared" si="35"/>
        <v>&lt;I class='fas fa-dolly-flatbed'&gt;&lt;/i&gt;</v>
      </c>
      <c r="L727" t="s">
        <v>3610</v>
      </c>
      <c r="M727" t="s">
        <v>2270</v>
      </c>
    </row>
    <row r="728" spans="1:13">
      <c r="A728" s="61">
        <v>727</v>
      </c>
      <c r="B728" t="s">
        <v>2923</v>
      </c>
      <c r="C728" t="s">
        <v>2270</v>
      </c>
      <c r="D728" t="str">
        <f t="shared" si="33"/>
        <v>fas</v>
      </c>
      <c r="E728" t="str">
        <f t="shared" si="34"/>
        <v>fas fa-donate</v>
      </c>
      <c r="F728" t="str">
        <f t="shared" si="35"/>
        <v>&lt;I class='fas fa-donate'&gt;&lt;/i&gt;</v>
      </c>
      <c r="L728" t="s">
        <v>2636</v>
      </c>
      <c r="M728" t="s">
        <v>2270</v>
      </c>
    </row>
    <row r="729" spans="1:13">
      <c r="A729" s="61">
        <v>728</v>
      </c>
      <c r="B729" t="s">
        <v>2925</v>
      </c>
      <c r="C729" t="s">
        <v>2270</v>
      </c>
      <c r="D729" t="str">
        <f t="shared" si="33"/>
        <v>fas</v>
      </c>
      <c r="E729" t="str">
        <f t="shared" si="34"/>
        <v>fas fa-door-closed</v>
      </c>
      <c r="F729" t="str">
        <f t="shared" si="35"/>
        <v>&lt;I class='fas fa-door-closed'&gt;&lt;/i&gt;</v>
      </c>
      <c r="L729" t="s">
        <v>3611</v>
      </c>
      <c r="M729" t="s">
        <v>2270</v>
      </c>
    </row>
    <row r="730" spans="1:13">
      <c r="A730" s="61">
        <v>729</v>
      </c>
      <c r="B730" t="s">
        <v>2927</v>
      </c>
      <c r="C730" t="s">
        <v>2270</v>
      </c>
      <c r="D730" t="str">
        <f t="shared" si="33"/>
        <v>fas</v>
      </c>
      <c r="E730" t="str">
        <f t="shared" si="34"/>
        <v>fas fa-door-open</v>
      </c>
      <c r="F730" t="str">
        <f t="shared" si="35"/>
        <v>&lt;I class='fas fa-door-open'&gt;&lt;/i&gt;</v>
      </c>
      <c r="L730" t="s">
        <v>3612</v>
      </c>
      <c r="M730" t="s">
        <v>2270</v>
      </c>
    </row>
    <row r="731" spans="1:13">
      <c r="A731" s="61">
        <v>730</v>
      </c>
      <c r="B731" t="s">
        <v>2379</v>
      </c>
      <c r="C731" t="s">
        <v>2270</v>
      </c>
      <c r="D731" t="str">
        <f t="shared" si="33"/>
        <v>fas</v>
      </c>
      <c r="E731" t="str">
        <f t="shared" si="34"/>
        <v>fas fa-dot-circle</v>
      </c>
      <c r="F731" t="str">
        <f t="shared" si="35"/>
        <v>&lt;I class='fas fa-dot-circle'&gt;&lt;/i&gt;</v>
      </c>
      <c r="L731" t="s">
        <v>3613</v>
      </c>
      <c r="M731" t="s">
        <v>2270</v>
      </c>
    </row>
    <row r="732" spans="1:13">
      <c r="A732" s="61">
        <v>731</v>
      </c>
      <c r="B732" t="s">
        <v>2930</v>
      </c>
      <c r="C732" t="s">
        <v>2270</v>
      </c>
      <c r="D732" t="str">
        <f t="shared" si="33"/>
        <v>fas</v>
      </c>
      <c r="E732" t="str">
        <f t="shared" si="34"/>
        <v>fas fa-dove</v>
      </c>
      <c r="F732" t="str">
        <f t="shared" si="35"/>
        <v>&lt;I class='fas fa-dove'&gt;&lt;/i&gt;</v>
      </c>
      <c r="L732" t="s">
        <v>3614</v>
      </c>
      <c r="M732" t="s">
        <v>2270</v>
      </c>
    </row>
    <row r="733" spans="1:13">
      <c r="A733" s="61">
        <v>732</v>
      </c>
      <c r="B733" t="s">
        <v>2932</v>
      </c>
      <c r="C733" t="s">
        <v>2270</v>
      </c>
      <c r="D733" t="str">
        <f t="shared" si="33"/>
        <v>fas</v>
      </c>
      <c r="E733" t="str">
        <f t="shared" si="34"/>
        <v>fas fa-download</v>
      </c>
      <c r="F733" t="str">
        <f t="shared" si="35"/>
        <v>&lt;I class='fas fa-download'&gt;&lt;/i&gt;</v>
      </c>
      <c r="L733" t="s">
        <v>3199</v>
      </c>
      <c r="M733" t="s">
        <v>2270</v>
      </c>
    </row>
    <row r="734" spans="1:13">
      <c r="A734" s="61">
        <v>733</v>
      </c>
      <c r="B734" t="s">
        <v>2934</v>
      </c>
      <c r="C734" t="s">
        <v>2270</v>
      </c>
      <c r="D734" t="str">
        <f t="shared" si="33"/>
        <v>fas</v>
      </c>
      <c r="E734" t="str">
        <f t="shared" si="34"/>
        <v>fas fa-drafting-compass</v>
      </c>
      <c r="F734" t="str">
        <f t="shared" si="35"/>
        <v>&lt;I class='fas fa-drafting-compass'&gt;&lt;/i&gt;</v>
      </c>
      <c r="L734" t="s">
        <v>3615</v>
      </c>
      <c r="M734" t="s">
        <v>2270</v>
      </c>
    </row>
    <row r="735" spans="1:13">
      <c r="A735" s="61">
        <v>734</v>
      </c>
      <c r="B735" t="s">
        <v>2936</v>
      </c>
      <c r="C735" t="s">
        <v>2270</v>
      </c>
      <c r="D735" t="str">
        <f t="shared" si="33"/>
        <v>fas</v>
      </c>
      <c r="E735" t="str">
        <f t="shared" si="34"/>
        <v>fas fa-dragon</v>
      </c>
      <c r="F735" t="str">
        <f t="shared" si="35"/>
        <v>&lt;I class='fas fa-dragon'&gt;&lt;/i&gt;</v>
      </c>
      <c r="L735" t="s">
        <v>3616</v>
      </c>
      <c r="M735" t="s">
        <v>2270</v>
      </c>
    </row>
    <row r="736" spans="1:13">
      <c r="A736" s="61">
        <v>735</v>
      </c>
      <c r="B736" t="s">
        <v>2938</v>
      </c>
      <c r="C736" t="s">
        <v>2270</v>
      </c>
      <c r="D736" t="str">
        <f t="shared" si="33"/>
        <v>fas</v>
      </c>
      <c r="E736" t="str">
        <f t="shared" si="34"/>
        <v>fas fa-draw-polygon</v>
      </c>
      <c r="F736" t="str">
        <f t="shared" si="35"/>
        <v>&lt;I class='fas fa-draw-polygon'&gt;&lt;/i&gt;</v>
      </c>
      <c r="L736" t="s">
        <v>3617</v>
      </c>
      <c r="M736" t="s">
        <v>2270</v>
      </c>
    </row>
    <row r="737" spans="1:13">
      <c r="A737" s="61">
        <v>736</v>
      </c>
      <c r="B737" t="s">
        <v>2940</v>
      </c>
      <c r="C737" t="s">
        <v>2270</v>
      </c>
      <c r="D737" t="str">
        <f t="shared" si="33"/>
        <v>fas</v>
      </c>
      <c r="E737" t="str">
        <f t="shared" si="34"/>
        <v>fas fa-drum</v>
      </c>
      <c r="F737" t="str">
        <f t="shared" si="35"/>
        <v>&lt;I class='fas fa-drum'&gt;&lt;/i&gt;</v>
      </c>
      <c r="L737" t="s">
        <v>3618</v>
      </c>
      <c r="M737" t="s">
        <v>2270</v>
      </c>
    </row>
    <row r="738" spans="1:13">
      <c r="A738" s="61">
        <v>737</v>
      </c>
      <c r="B738" t="s">
        <v>2942</v>
      </c>
      <c r="C738" t="s">
        <v>2270</v>
      </c>
      <c r="D738" t="str">
        <f t="shared" si="33"/>
        <v>fas</v>
      </c>
      <c r="E738" t="str">
        <f t="shared" si="34"/>
        <v>fas fa-drum-steelpan</v>
      </c>
      <c r="F738" t="str">
        <f t="shared" si="35"/>
        <v>&lt;I class='fas fa-drum-steelpan'&gt;&lt;/i&gt;</v>
      </c>
      <c r="L738" t="s">
        <v>3619</v>
      </c>
      <c r="M738" t="s">
        <v>2270</v>
      </c>
    </row>
    <row r="739" spans="1:13">
      <c r="A739" s="61">
        <v>738</v>
      </c>
      <c r="B739" t="s">
        <v>2944</v>
      </c>
      <c r="C739" t="s">
        <v>2270</v>
      </c>
      <c r="D739" t="str">
        <f t="shared" si="33"/>
        <v>fas</v>
      </c>
      <c r="E739" t="str">
        <f t="shared" si="34"/>
        <v>fas fa-drumstick-bite</v>
      </c>
      <c r="F739" t="str">
        <f t="shared" si="35"/>
        <v>&lt;I class='fas fa-drumstick-bite'&gt;&lt;/i&gt;</v>
      </c>
      <c r="L739" t="s">
        <v>3620</v>
      </c>
      <c r="M739" t="s">
        <v>2270</v>
      </c>
    </row>
    <row r="740" spans="1:13">
      <c r="A740" s="61">
        <v>739</v>
      </c>
      <c r="B740" t="s">
        <v>2946</v>
      </c>
      <c r="C740" t="s">
        <v>2270</v>
      </c>
      <c r="D740" t="str">
        <f t="shared" si="33"/>
        <v>fas</v>
      </c>
      <c r="E740" t="str">
        <f t="shared" si="34"/>
        <v>fas fa-dumbbell</v>
      </c>
      <c r="F740" t="str">
        <f t="shared" si="35"/>
        <v>&lt;I class='fas fa-dumbbell'&gt;&lt;/i&gt;</v>
      </c>
      <c r="L740" t="s">
        <v>3621</v>
      </c>
      <c r="M740" t="s">
        <v>2270</v>
      </c>
    </row>
    <row r="741" spans="1:13">
      <c r="A741" s="61">
        <v>740</v>
      </c>
      <c r="B741" t="s">
        <v>2948</v>
      </c>
      <c r="C741" t="s">
        <v>2270</v>
      </c>
      <c r="D741" t="str">
        <f t="shared" si="33"/>
        <v>fas</v>
      </c>
      <c r="E741" t="str">
        <f t="shared" si="34"/>
        <v>fas fa-dumpster</v>
      </c>
      <c r="F741" t="str">
        <f t="shared" si="35"/>
        <v>&lt;I class='fas fa-dumpster'&gt;&lt;/i&gt;</v>
      </c>
      <c r="L741" t="s">
        <v>3201</v>
      </c>
      <c r="M741" t="s">
        <v>2270</v>
      </c>
    </row>
    <row r="742" spans="1:13">
      <c r="A742" s="61">
        <v>741</v>
      </c>
      <c r="B742" t="s">
        <v>2950</v>
      </c>
      <c r="C742" t="s">
        <v>2270</v>
      </c>
      <c r="D742" t="str">
        <f t="shared" si="33"/>
        <v>fas</v>
      </c>
      <c r="E742" t="str">
        <f t="shared" si="34"/>
        <v>fas fa-dumpster-fire</v>
      </c>
      <c r="F742" t="str">
        <f t="shared" si="35"/>
        <v>&lt;I class='fas fa-dumpster-fire'&gt;&lt;/i&gt;</v>
      </c>
      <c r="L742" t="s">
        <v>3622</v>
      </c>
      <c r="M742" t="s">
        <v>2270</v>
      </c>
    </row>
    <row r="743" spans="1:13">
      <c r="A743" s="61">
        <v>742</v>
      </c>
      <c r="B743" t="s">
        <v>2952</v>
      </c>
      <c r="C743" t="s">
        <v>2270</v>
      </c>
      <c r="D743" t="str">
        <f t="shared" si="33"/>
        <v>fas</v>
      </c>
      <c r="E743" t="str">
        <f t="shared" si="34"/>
        <v>fas fa-dungeon</v>
      </c>
      <c r="F743" t="str">
        <f t="shared" si="35"/>
        <v>&lt;I class='fas fa-dungeon'&gt;&lt;/i&gt;</v>
      </c>
      <c r="L743" t="s">
        <v>3623</v>
      </c>
      <c r="M743" t="s">
        <v>2270</v>
      </c>
    </row>
    <row r="744" spans="1:13">
      <c r="A744" s="61">
        <v>743</v>
      </c>
      <c r="B744" t="s">
        <v>2382</v>
      </c>
      <c r="C744" t="s">
        <v>2270</v>
      </c>
      <c r="D744" t="str">
        <f t="shared" si="33"/>
        <v>fas</v>
      </c>
      <c r="E744" t="str">
        <f t="shared" si="34"/>
        <v>fas fa-edit</v>
      </c>
      <c r="F744" t="str">
        <f t="shared" si="35"/>
        <v>&lt;I class='fas fa-edit'&gt;&lt;/i&gt;</v>
      </c>
      <c r="L744" t="s">
        <v>2638</v>
      </c>
      <c r="M744" t="s">
        <v>2270</v>
      </c>
    </row>
    <row r="745" spans="1:13">
      <c r="A745" s="61">
        <v>744</v>
      </c>
      <c r="B745" t="s">
        <v>2955</v>
      </c>
      <c r="C745" t="s">
        <v>2270</v>
      </c>
      <c r="D745" t="str">
        <f t="shared" si="33"/>
        <v>fas</v>
      </c>
      <c r="E745" t="str">
        <f t="shared" si="34"/>
        <v>fas fa-egg</v>
      </c>
      <c r="F745" t="str">
        <f t="shared" si="35"/>
        <v>&lt;I class='fas fa-egg'&gt;&lt;/i&gt;</v>
      </c>
      <c r="L745" t="s">
        <v>3624</v>
      </c>
      <c r="M745" t="s">
        <v>2270</v>
      </c>
    </row>
    <row r="746" spans="1:13">
      <c r="A746" s="61">
        <v>745</v>
      </c>
      <c r="B746" t="s">
        <v>2957</v>
      </c>
      <c r="C746" t="s">
        <v>2270</v>
      </c>
      <c r="D746" t="str">
        <f t="shared" si="33"/>
        <v>fas</v>
      </c>
      <c r="E746" t="str">
        <f t="shared" si="34"/>
        <v>fas fa-eject</v>
      </c>
      <c r="F746" t="str">
        <f t="shared" si="35"/>
        <v>&lt;I class='fas fa-eject'&gt;&lt;/i&gt;</v>
      </c>
      <c r="L746" t="s">
        <v>3625</v>
      </c>
      <c r="M746" t="s">
        <v>2270</v>
      </c>
    </row>
    <row r="747" spans="1:13">
      <c r="A747" s="61">
        <v>746</v>
      </c>
      <c r="B747" t="s">
        <v>2959</v>
      </c>
      <c r="C747" t="s">
        <v>2270</v>
      </c>
      <c r="D747" t="str">
        <f t="shared" si="33"/>
        <v>fas</v>
      </c>
      <c r="E747" t="str">
        <f t="shared" si="34"/>
        <v>fas fa-ellipsis-h</v>
      </c>
      <c r="F747" t="str">
        <f t="shared" si="35"/>
        <v>&lt;I class='fas fa-ellipsis-h'&gt;&lt;/i&gt;</v>
      </c>
      <c r="L747" t="s">
        <v>3626</v>
      </c>
      <c r="M747" t="s">
        <v>2270</v>
      </c>
    </row>
    <row r="748" spans="1:13">
      <c r="A748" s="61">
        <v>747</v>
      </c>
      <c r="B748" t="s">
        <v>2961</v>
      </c>
      <c r="C748" t="s">
        <v>2270</v>
      </c>
      <c r="D748" t="str">
        <f t="shared" si="33"/>
        <v>fas</v>
      </c>
      <c r="E748" t="str">
        <f t="shared" si="34"/>
        <v>fas fa-ellipsis-v</v>
      </c>
      <c r="F748" t="str">
        <f t="shared" si="35"/>
        <v>&lt;I class='fas fa-ellipsis-v'&gt;&lt;/i&gt;</v>
      </c>
      <c r="L748" t="s">
        <v>3627</v>
      </c>
      <c r="M748" t="s">
        <v>2270</v>
      </c>
    </row>
    <row r="749" spans="1:13">
      <c r="A749" s="61">
        <v>748</v>
      </c>
      <c r="B749" t="s">
        <v>2385</v>
      </c>
      <c r="C749" t="s">
        <v>2270</v>
      </c>
      <c r="D749" t="str">
        <f t="shared" si="33"/>
        <v>fas</v>
      </c>
      <c r="E749" t="str">
        <f t="shared" si="34"/>
        <v>fas fa-envelope</v>
      </c>
      <c r="F749" t="str">
        <f t="shared" si="35"/>
        <v>&lt;I class='fas fa-envelope'&gt;&lt;/i&gt;</v>
      </c>
      <c r="L749" t="s">
        <v>3628</v>
      </c>
      <c r="M749" t="s">
        <v>2270</v>
      </c>
    </row>
    <row r="750" spans="1:13">
      <c r="A750" s="61">
        <v>749</v>
      </c>
      <c r="B750" t="s">
        <v>2388</v>
      </c>
      <c r="C750" t="s">
        <v>2270</v>
      </c>
      <c r="D750" t="str">
        <f t="shared" si="33"/>
        <v>fas</v>
      </c>
      <c r="E750" t="str">
        <f t="shared" si="34"/>
        <v>fas fa-envelope-open</v>
      </c>
      <c r="F750" t="str">
        <f t="shared" si="35"/>
        <v>&lt;I class='fas fa-envelope-open'&gt;&lt;/i&gt;</v>
      </c>
      <c r="L750" t="s">
        <v>3629</v>
      </c>
      <c r="M750" t="s">
        <v>2270</v>
      </c>
    </row>
    <row r="751" spans="1:13">
      <c r="A751" s="61">
        <v>750</v>
      </c>
      <c r="B751" t="s">
        <v>2965</v>
      </c>
      <c r="C751" t="s">
        <v>2270</v>
      </c>
      <c r="D751" t="str">
        <f t="shared" si="33"/>
        <v>fas</v>
      </c>
      <c r="E751" t="str">
        <f t="shared" si="34"/>
        <v>fas fa-envelope-open-text</v>
      </c>
      <c r="F751" t="str">
        <f t="shared" si="35"/>
        <v>&lt;I class='fas fa-envelope-open-text'&gt;&lt;/i&gt;</v>
      </c>
      <c r="L751" t="s">
        <v>3630</v>
      </c>
      <c r="M751" t="s">
        <v>2270</v>
      </c>
    </row>
    <row r="752" spans="1:13">
      <c r="A752" s="61">
        <v>751</v>
      </c>
      <c r="B752" t="s">
        <v>2967</v>
      </c>
      <c r="C752" t="s">
        <v>2270</v>
      </c>
      <c r="D752" t="str">
        <f t="shared" si="33"/>
        <v>fas</v>
      </c>
      <c r="E752" t="str">
        <f t="shared" si="34"/>
        <v>fas fa-envelope-square</v>
      </c>
      <c r="F752" t="str">
        <f t="shared" si="35"/>
        <v>&lt;I class='fas fa-envelope-square'&gt;&lt;/i&gt;</v>
      </c>
      <c r="L752" t="s">
        <v>3631</v>
      </c>
      <c r="M752" t="s">
        <v>2270</v>
      </c>
    </row>
    <row r="753" spans="1:13">
      <c r="A753" s="61">
        <v>752</v>
      </c>
      <c r="B753" t="s">
        <v>2969</v>
      </c>
      <c r="C753" t="s">
        <v>2270</v>
      </c>
      <c r="D753" t="str">
        <f t="shared" si="33"/>
        <v>fas</v>
      </c>
      <c r="E753" t="str">
        <f t="shared" si="34"/>
        <v>fas fa-equals</v>
      </c>
      <c r="F753" t="str">
        <f t="shared" si="35"/>
        <v>&lt;I class='fas fa-equals'&gt;&lt;/i&gt;</v>
      </c>
      <c r="L753" t="s">
        <v>3632</v>
      </c>
      <c r="M753" t="s">
        <v>2270</v>
      </c>
    </row>
    <row r="754" spans="1:13">
      <c r="A754" s="61">
        <v>753</v>
      </c>
      <c r="B754" t="s">
        <v>2971</v>
      </c>
      <c r="C754" t="s">
        <v>2270</v>
      </c>
      <c r="D754" t="str">
        <f t="shared" si="33"/>
        <v>fas</v>
      </c>
      <c r="E754" t="str">
        <f t="shared" si="34"/>
        <v>fas fa-eraser</v>
      </c>
      <c r="F754" t="str">
        <f t="shared" si="35"/>
        <v>&lt;I class='fas fa-eraser'&gt;&lt;/i&gt;</v>
      </c>
      <c r="L754" t="s">
        <v>3633</v>
      </c>
      <c r="M754" t="s">
        <v>2270</v>
      </c>
    </row>
    <row r="755" spans="1:13">
      <c r="A755" s="61">
        <v>754</v>
      </c>
      <c r="B755" t="s">
        <v>2973</v>
      </c>
      <c r="C755" t="s">
        <v>2270</v>
      </c>
      <c r="D755" t="str">
        <f t="shared" si="33"/>
        <v>fas</v>
      </c>
      <c r="E755" t="str">
        <f t="shared" si="34"/>
        <v>fas fa-ethernet</v>
      </c>
      <c r="F755" t="str">
        <f t="shared" si="35"/>
        <v>&lt;I class='fas fa-ethernet'&gt;&lt;/i&gt;</v>
      </c>
      <c r="L755" t="s">
        <v>3634</v>
      </c>
      <c r="M755" t="s">
        <v>2270</v>
      </c>
    </row>
    <row r="756" spans="1:13">
      <c r="A756" s="61">
        <v>755</v>
      </c>
      <c r="B756" t="s">
        <v>2975</v>
      </c>
      <c r="C756" t="s">
        <v>2270</v>
      </c>
      <c r="D756" t="str">
        <f t="shared" si="33"/>
        <v>fas</v>
      </c>
      <c r="E756" t="str">
        <f t="shared" si="34"/>
        <v>fas fa-euro-sign</v>
      </c>
      <c r="F756" t="str">
        <f t="shared" si="35"/>
        <v>&lt;I class='fas fa-euro-sign'&gt;&lt;/i&gt;</v>
      </c>
      <c r="L756" t="s">
        <v>3635</v>
      </c>
      <c r="M756" t="s">
        <v>2270</v>
      </c>
    </row>
    <row r="757" spans="1:13">
      <c r="A757" s="61">
        <v>756</v>
      </c>
      <c r="B757" t="s">
        <v>2977</v>
      </c>
      <c r="C757" t="s">
        <v>2270</v>
      </c>
      <c r="D757" t="str">
        <f t="shared" si="33"/>
        <v>fas</v>
      </c>
      <c r="E757" t="str">
        <f t="shared" si="34"/>
        <v>fas fa-exchange-alt</v>
      </c>
      <c r="F757" t="str">
        <f t="shared" si="35"/>
        <v>&lt;I class='fas fa-exchange-alt'&gt;&lt;/i&gt;</v>
      </c>
      <c r="L757" t="s">
        <v>3636</v>
      </c>
      <c r="M757" t="s">
        <v>2270</v>
      </c>
    </row>
    <row r="758" spans="1:13">
      <c r="A758" s="61">
        <v>757</v>
      </c>
      <c r="B758" t="s">
        <v>2979</v>
      </c>
      <c r="C758" t="s">
        <v>2270</v>
      </c>
      <c r="D758" t="str">
        <f t="shared" si="33"/>
        <v>fas</v>
      </c>
      <c r="E758" t="str">
        <f t="shared" si="34"/>
        <v>fas fa-exclamation</v>
      </c>
      <c r="F758" t="str">
        <f t="shared" si="35"/>
        <v>&lt;I class='fas fa-exclamation'&gt;&lt;/i&gt;</v>
      </c>
      <c r="L758" t="s">
        <v>3637</v>
      </c>
      <c r="M758" t="s">
        <v>2270</v>
      </c>
    </row>
    <row r="759" spans="1:13">
      <c r="A759" s="61">
        <v>758</v>
      </c>
      <c r="B759" t="s">
        <v>2981</v>
      </c>
      <c r="C759" t="s">
        <v>2270</v>
      </c>
      <c r="D759" t="str">
        <f t="shared" si="33"/>
        <v>fas</v>
      </c>
      <c r="E759" t="str">
        <f t="shared" si="34"/>
        <v>fas fa-exclamation-circle</v>
      </c>
      <c r="F759" t="str">
        <f t="shared" si="35"/>
        <v>&lt;I class='fas fa-exclamation-circle'&gt;&lt;/i&gt;</v>
      </c>
      <c r="L759" t="s">
        <v>3638</v>
      </c>
      <c r="M759" t="s">
        <v>2270</v>
      </c>
    </row>
    <row r="760" spans="1:13">
      <c r="A760" s="61">
        <v>759</v>
      </c>
      <c r="B760" t="s">
        <v>2983</v>
      </c>
      <c r="C760" t="s">
        <v>2270</v>
      </c>
      <c r="D760" t="str">
        <f t="shared" si="33"/>
        <v>fas</v>
      </c>
      <c r="E760" t="str">
        <f t="shared" si="34"/>
        <v>fas fa-exclamation-triangle</v>
      </c>
      <c r="F760" t="str">
        <f t="shared" si="35"/>
        <v>&lt;I class='fas fa-exclamation-triangle'&gt;&lt;/i&gt;</v>
      </c>
      <c r="L760" t="s">
        <v>3639</v>
      </c>
      <c r="M760" t="s">
        <v>2270</v>
      </c>
    </row>
    <row r="761" spans="1:13">
      <c r="A761" s="61">
        <v>760</v>
      </c>
      <c r="B761" t="s">
        <v>2985</v>
      </c>
      <c r="C761" t="s">
        <v>2270</v>
      </c>
      <c r="D761" t="str">
        <f t="shared" si="33"/>
        <v>fas</v>
      </c>
      <c r="E761" t="str">
        <f t="shared" si="34"/>
        <v>fas fa-expand</v>
      </c>
      <c r="F761" t="str">
        <f t="shared" si="35"/>
        <v>&lt;I class='fas fa-expand'&gt;&lt;/i&gt;</v>
      </c>
      <c r="L761" t="s">
        <v>3640</v>
      </c>
      <c r="M761" t="s">
        <v>2270</v>
      </c>
    </row>
    <row r="762" spans="1:13">
      <c r="A762" s="61">
        <v>761</v>
      </c>
      <c r="B762" t="s">
        <v>2987</v>
      </c>
      <c r="C762" t="s">
        <v>2270</v>
      </c>
      <c r="D762" t="str">
        <f t="shared" si="33"/>
        <v>fas</v>
      </c>
      <c r="E762" t="str">
        <f t="shared" si="34"/>
        <v>fas fa-expand-alt</v>
      </c>
      <c r="F762" t="str">
        <f t="shared" si="35"/>
        <v>&lt;I class='fas fa-expand-alt'&gt;&lt;/i&gt;</v>
      </c>
      <c r="L762" t="s">
        <v>3641</v>
      </c>
      <c r="M762" t="s">
        <v>2270</v>
      </c>
    </row>
    <row r="763" spans="1:13">
      <c r="A763" s="61">
        <v>762</v>
      </c>
      <c r="B763" t="s">
        <v>2989</v>
      </c>
      <c r="C763" t="s">
        <v>2270</v>
      </c>
      <c r="D763" t="str">
        <f t="shared" si="33"/>
        <v>fas</v>
      </c>
      <c r="E763" t="str">
        <f t="shared" si="34"/>
        <v>fas fa-expand-arrows-alt</v>
      </c>
      <c r="F763" t="str">
        <f t="shared" si="35"/>
        <v>&lt;I class='fas fa-expand-arrows-alt'&gt;&lt;/i&gt;</v>
      </c>
      <c r="L763" t="s">
        <v>3642</v>
      </c>
      <c r="M763" t="s">
        <v>2270</v>
      </c>
    </row>
    <row r="764" spans="1:13">
      <c r="A764" s="61">
        <v>763</v>
      </c>
      <c r="B764" t="s">
        <v>2991</v>
      </c>
      <c r="C764" t="s">
        <v>2270</v>
      </c>
      <c r="D764" t="str">
        <f t="shared" si="33"/>
        <v>fas</v>
      </c>
      <c r="E764" t="str">
        <f t="shared" si="34"/>
        <v>fas fa-external-link-alt</v>
      </c>
      <c r="F764" t="str">
        <f t="shared" si="35"/>
        <v>&lt;I class='fas fa-external-link-alt'&gt;&lt;/i&gt;</v>
      </c>
      <c r="L764" t="s">
        <v>3643</v>
      </c>
      <c r="M764" t="s">
        <v>2270</v>
      </c>
    </row>
    <row r="765" spans="1:13">
      <c r="A765" s="61">
        <v>764</v>
      </c>
      <c r="B765" t="s">
        <v>2993</v>
      </c>
      <c r="C765" t="s">
        <v>2270</v>
      </c>
      <c r="D765" t="str">
        <f t="shared" si="33"/>
        <v>fas</v>
      </c>
      <c r="E765" t="str">
        <f t="shared" si="34"/>
        <v>fas fa-external-link-square-alt</v>
      </c>
      <c r="F765" t="str">
        <f t="shared" si="35"/>
        <v>&lt;I class='fas fa-external-link-square-alt'&gt;&lt;/i&gt;</v>
      </c>
      <c r="L765" t="s">
        <v>3644</v>
      </c>
      <c r="M765" t="s">
        <v>2270</v>
      </c>
    </row>
    <row r="766" spans="1:13">
      <c r="A766" s="61">
        <v>765</v>
      </c>
      <c r="B766" t="s">
        <v>2391</v>
      </c>
      <c r="C766" t="s">
        <v>2270</v>
      </c>
      <c r="D766" t="str">
        <f t="shared" si="33"/>
        <v>fas</v>
      </c>
      <c r="E766" t="str">
        <f t="shared" si="34"/>
        <v>fas fa-eye</v>
      </c>
      <c r="F766" t="str">
        <f t="shared" si="35"/>
        <v>&lt;I class='fas fa-eye'&gt;&lt;/i&gt;</v>
      </c>
      <c r="L766" t="s">
        <v>3645</v>
      </c>
      <c r="M766" t="s">
        <v>2270</v>
      </c>
    </row>
    <row r="767" spans="1:13">
      <c r="A767" s="61">
        <v>766</v>
      </c>
      <c r="B767" t="s">
        <v>2996</v>
      </c>
      <c r="C767" t="s">
        <v>2270</v>
      </c>
      <c r="D767" t="str">
        <f t="shared" si="33"/>
        <v>fas</v>
      </c>
      <c r="E767" t="str">
        <f t="shared" si="34"/>
        <v>fas fa-eye-dropper</v>
      </c>
      <c r="F767" t="str">
        <f t="shared" si="35"/>
        <v>&lt;I class='fas fa-eye-dropper'&gt;&lt;/i&gt;</v>
      </c>
      <c r="L767" t="s">
        <v>3646</v>
      </c>
      <c r="M767" t="s">
        <v>2270</v>
      </c>
    </row>
    <row r="768" spans="1:13">
      <c r="A768" s="61">
        <v>767</v>
      </c>
      <c r="B768" t="s">
        <v>2393</v>
      </c>
      <c r="C768" t="s">
        <v>2270</v>
      </c>
      <c r="D768" t="str">
        <f t="shared" si="33"/>
        <v>fas</v>
      </c>
      <c r="E768" t="str">
        <f t="shared" si="34"/>
        <v>fas fa-eye-slash</v>
      </c>
      <c r="F768" t="str">
        <f t="shared" si="35"/>
        <v>&lt;I class='fas fa-eye-slash'&gt;&lt;/i&gt;</v>
      </c>
      <c r="L768" t="s">
        <v>3647</v>
      </c>
      <c r="M768" t="s">
        <v>2270</v>
      </c>
    </row>
    <row r="769" spans="1:13">
      <c r="A769" s="61">
        <v>768</v>
      </c>
      <c r="B769" t="s">
        <v>2999</v>
      </c>
      <c r="C769" t="s">
        <v>2270</v>
      </c>
      <c r="D769" t="str">
        <f t="shared" si="33"/>
        <v>fas</v>
      </c>
      <c r="E769" t="str">
        <f t="shared" si="34"/>
        <v>fas fa-fan</v>
      </c>
      <c r="F769" t="str">
        <f t="shared" si="35"/>
        <v>&lt;I class='fas fa-fan'&gt;&lt;/i&gt;</v>
      </c>
      <c r="L769" t="s">
        <v>3648</v>
      </c>
      <c r="M769" t="s">
        <v>2270</v>
      </c>
    </row>
    <row r="770" spans="1:13">
      <c r="A770" s="61">
        <v>769</v>
      </c>
      <c r="B770" t="s">
        <v>3001</v>
      </c>
      <c r="C770" t="s">
        <v>2270</v>
      </c>
      <c r="D770" t="str">
        <f t="shared" si="33"/>
        <v>fas</v>
      </c>
      <c r="E770" t="str">
        <f t="shared" si="34"/>
        <v>fas fa-fast-backward</v>
      </c>
      <c r="F770" t="str">
        <f t="shared" si="35"/>
        <v>&lt;I class='fas fa-fast-backward'&gt;&lt;/i&gt;</v>
      </c>
      <c r="L770" t="s">
        <v>3649</v>
      </c>
      <c r="M770" t="s">
        <v>2270</v>
      </c>
    </row>
    <row r="771" spans="1:13">
      <c r="A771" s="61">
        <v>770</v>
      </c>
      <c r="B771" t="s">
        <v>3003</v>
      </c>
      <c r="C771" t="s">
        <v>2270</v>
      </c>
      <c r="D771" t="str">
        <f t="shared" ref="D771:D834" si="36">IF(C771="DevIcon"," ","fa"&amp;LOWER(LEFT(C771,1)))</f>
        <v>fas</v>
      </c>
      <c r="E771" t="str">
        <f t="shared" ref="E771:E834" si="37">IF(C771="DevIcon","",D771&amp;" "&amp;"fa-")&amp;B771</f>
        <v>fas fa-fast-forward</v>
      </c>
      <c r="F771" t="str">
        <f t="shared" ref="F771:F834" si="38">IF(C771="DevIcon","","&lt;I class='"&amp;E771&amp;"'&gt;&lt;/i&gt;")</f>
        <v>&lt;I class='fas fa-fast-forward'&gt;&lt;/i&gt;</v>
      </c>
      <c r="L771" t="s">
        <v>3650</v>
      </c>
      <c r="M771" t="s">
        <v>2270</v>
      </c>
    </row>
    <row r="772" spans="1:13">
      <c r="A772" s="61">
        <v>771</v>
      </c>
      <c r="B772" t="s">
        <v>3005</v>
      </c>
      <c r="C772" t="s">
        <v>2270</v>
      </c>
      <c r="D772" t="str">
        <f t="shared" si="36"/>
        <v>fas</v>
      </c>
      <c r="E772" t="str">
        <f t="shared" si="37"/>
        <v>fas fa-faucet</v>
      </c>
      <c r="F772" t="str">
        <f t="shared" si="38"/>
        <v>&lt;I class='fas fa-faucet'&gt;&lt;/i&gt;</v>
      </c>
      <c r="L772" t="s">
        <v>3651</v>
      </c>
      <c r="M772" t="s">
        <v>2270</v>
      </c>
    </row>
    <row r="773" spans="1:13">
      <c r="A773" s="61">
        <v>772</v>
      </c>
      <c r="B773" t="s">
        <v>3007</v>
      </c>
      <c r="C773" t="s">
        <v>2270</v>
      </c>
      <c r="D773" t="str">
        <f t="shared" si="36"/>
        <v>fas</v>
      </c>
      <c r="E773" t="str">
        <f t="shared" si="37"/>
        <v>fas fa-fax</v>
      </c>
      <c r="F773" t="str">
        <f t="shared" si="38"/>
        <v>&lt;I class='fas fa-fax'&gt;&lt;/i&gt;</v>
      </c>
      <c r="L773" t="s">
        <v>2641</v>
      </c>
      <c r="M773" t="s">
        <v>2270</v>
      </c>
    </row>
    <row r="774" spans="1:13">
      <c r="A774" s="61">
        <v>773</v>
      </c>
      <c r="B774" t="s">
        <v>3009</v>
      </c>
      <c r="C774" t="s">
        <v>2270</v>
      </c>
      <c r="D774" t="str">
        <f t="shared" si="36"/>
        <v>fas</v>
      </c>
      <c r="E774" t="str">
        <f t="shared" si="37"/>
        <v>fas fa-feather</v>
      </c>
      <c r="F774" t="str">
        <f t="shared" si="38"/>
        <v>&lt;I class='fas fa-feather'&gt;&lt;/i&gt;</v>
      </c>
      <c r="L774" t="s">
        <v>2644</v>
      </c>
      <c r="M774" t="s">
        <v>2270</v>
      </c>
    </row>
    <row r="775" spans="1:13">
      <c r="A775" s="61">
        <v>774</v>
      </c>
      <c r="B775" t="s">
        <v>3011</v>
      </c>
      <c r="C775" t="s">
        <v>2270</v>
      </c>
      <c r="D775" t="str">
        <f t="shared" si="36"/>
        <v>fas</v>
      </c>
      <c r="E775" t="str">
        <f t="shared" si="37"/>
        <v>fas fa-feather-alt</v>
      </c>
      <c r="F775" t="str">
        <f t="shared" si="38"/>
        <v>&lt;I class='fas fa-feather-alt'&gt;&lt;/i&gt;</v>
      </c>
      <c r="L775" t="s">
        <v>2647</v>
      </c>
      <c r="M775" t="s">
        <v>2270</v>
      </c>
    </row>
    <row r="776" spans="1:13">
      <c r="A776" s="61">
        <v>775</v>
      </c>
      <c r="B776" t="s">
        <v>3013</v>
      </c>
      <c r="C776" t="s">
        <v>2270</v>
      </c>
      <c r="D776" t="str">
        <f t="shared" si="36"/>
        <v>fas</v>
      </c>
      <c r="E776" t="str">
        <f t="shared" si="37"/>
        <v>fas fa-female</v>
      </c>
      <c r="F776" t="str">
        <f t="shared" si="38"/>
        <v>&lt;I class='fas fa-female'&gt;&lt;/i&gt;</v>
      </c>
      <c r="L776" t="s">
        <v>3652</v>
      </c>
      <c r="M776" t="s">
        <v>2270</v>
      </c>
    </row>
    <row r="777" spans="1:13">
      <c r="A777" s="61">
        <v>776</v>
      </c>
      <c r="B777" t="s">
        <v>3015</v>
      </c>
      <c r="C777" t="s">
        <v>2270</v>
      </c>
      <c r="D777" t="str">
        <f t="shared" si="36"/>
        <v>fas</v>
      </c>
      <c r="E777" t="str">
        <f t="shared" si="37"/>
        <v>fas fa-fighter-jet</v>
      </c>
      <c r="F777" t="str">
        <f t="shared" si="38"/>
        <v>&lt;I class='fas fa-fighter-jet'&gt;&lt;/i&gt;</v>
      </c>
      <c r="L777" t="s">
        <v>3653</v>
      </c>
      <c r="M777" t="s">
        <v>2270</v>
      </c>
    </row>
    <row r="778" spans="1:13">
      <c r="A778" s="61">
        <v>777</v>
      </c>
      <c r="B778" t="s">
        <v>2396</v>
      </c>
      <c r="C778" t="s">
        <v>2270</v>
      </c>
      <c r="D778" t="str">
        <f t="shared" si="36"/>
        <v>fas</v>
      </c>
      <c r="E778" t="str">
        <f t="shared" si="37"/>
        <v>fas fa-file</v>
      </c>
      <c r="F778" t="str">
        <f t="shared" si="38"/>
        <v>&lt;I class='fas fa-file'&gt;&lt;/i&gt;</v>
      </c>
      <c r="L778" t="s">
        <v>3654</v>
      </c>
      <c r="M778" t="s">
        <v>2270</v>
      </c>
    </row>
    <row r="779" spans="1:13">
      <c r="A779" s="61">
        <v>778</v>
      </c>
      <c r="B779" t="s">
        <v>2399</v>
      </c>
      <c r="C779" t="s">
        <v>2270</v>
      </c>
      <c r="D779" t="str">
        <f t="shared" si="36"/>
        <v>fas</v>
      </c>
      <c r="E779" t="str">
        <f t="shared" si="37"/>
        <v>fas fa-file-alt</v>
      </c>
      <c r="F779" t="str">
        <f t="shared" si="38"/>
        <v>&lt;I class='fas fa-file-alt'&gt;&lt;/i&gt;</v>
      </c>
      <c r="L779" t="s">
        <v>3655</v>
      </c>
      <c r="M779" t="s">
        <v>2270</v>
      </c>
    </row>
    <row r="780" spans="1:13">
      <c r="A780" s="61">
        <v>779</v>
      </c>
      <c r="B780" t="s">
        <v>2402</v>
      </c>
      <c r="C780" t="s">
        <v>2270</v>
      </c>
      <c r="D780" t="str">
        <f t="shared" si="36"/>
        <v>fas</v>
      </c>
      <c r="E780" t="str">
        <f t="shared" si="37"/>
        <v>fas fa-file-archive</v>
      </c>
      <c r="F780" t="str">
        <f t="shared" si="38"/>
        <v>&lt;I class='fas fa-file-archive'&gt;&lt;/i&gt;</v>
      </c>
      <c r="L780" t="s">
        <v>3656</v>
      </c>
      <c r="M780" t="s">
        <v>2270</v>
      </c>
    </row>
    <row r="781" spans="1:13">
      <c r="A781" s="61">
        <v>780</v>
      </c>
      <c r="B781" t="s">
        <v>2405</v>
      </c>
      <c r="C781" t="s">
        <v>2270</v>
      </c>
      <c r="D781" t="str">
        <f t="shared" si="36"/>
        <v>fas</v>
      </c>
      <c r="E781" t="str">
        <f t="shared" si="37"/>
        <v>fas fa-file-audio</v>
      </c>
      <c r="F781" t="str">
        <f t="shared" si="38"/>
        <v>&lt;I class='fas fa-file-audio'&gt;&lt;/i&gt;</v>
      </c>
      <c r="L781" t="s">
        <v>2650</v>
      </c>
      <c r="M781" t="s">
        <v>2270</v>
      </c>
    </row>
    <row r="782" spans="1:13">
      <c r="A782" s="61">
        <v>781</v>
      </c>
      <c r="B782" t="s">
        <v>2408</v>
      </c>
      <c r="C782" t="s">
        <v>2270</v>
      </c>
      <c r="D782" t="str">
        <f t="shared" si="36"/>
        <v>fas</v>
      </c>
      <c r="E782" t="str">
        <f t="shared" si="37"/>
        <v>fas fa-file-code</v>
      </c>
      <c r="F782" t="str">
        <f t="shared" si="38"/>
        <v>&lt;I class='fas fa-file-code'&gt;&lt;/i&gt;</v>
      </c>
      <c r="L782" t="s">
        <v>3657</v>
      </c>
      <c r="M782" t="s">
        <v>2270</v>
      </c>
    </row>
    <row r="783" spans="1:13">
      <c r="A783" s="61">
        <v>782</v>
      </c>
      <c r="B783" t="s">
        <v>3022</v>
      </c>
      <c r="C783" t="s">
        <v>2270</v>
      </c>
      <c r="D783" t="str">
        <f t="shared" si="36"/>
        <v>fas</v>
      </c>
      <c r="E783" t="str">
        <f t="shared" si="37"/>
        <v>fas fa-file-contract</v>
      </c>
      <c r="F783" t="str">
        <f t="shared" si="38"/>
        <v>&lt;I class='fas fa-file-contract'&gt;&lt;/i&gt;</v>
      </c>
      <c r="L783" t="s">
        <v>3658</v>
      </c>
      <c r="M783" t="s">
        <v>2270</v>
      </c>
    </row>
    <row r="784" spans="1:13">
      <c r="A784" s="61">
        <v>783</v>
      </c>
      <c r="B784" t="s">
        <v>3024</v>
      </c>
      <c r="C784" t="s">
        <v>2270</v>
      </c>
      <c r="D784" t="str">
        <f t="shared" si="36"/>
        <v>fas</v>
      </c>
      <c r="E784" t="str">
        <f t="shared" si="37"/>
        <v>fas fa-file-csv</v>
      </c>
      <c r="F784" t="str">
        <f t="shared" si="38"/>
        <v>&lt;I class='fas fa-file-csv'&gt;&lt;/i&gt;</v>
      </c>
      <c r="L784" t="s">
        <v>3659</v>
      </c>
      <c r="M784" t="s">
        <v>2270</v>
      </c>
    </row>
    <row r="785" spans="1:13">
      <c r="A785" s="61">
        <v>784</v>
      </c>
      <c r="B785" t="s">
        <v>3026</v>
      </c>
      <c r="C785" t="s">
        <v>2270</v>
      </c>
      <c r="D785" t="str">
        <f t="shared" si="36"/>
        <v>fas</v>
      </c>
      <c r="E785" t="str">
        <f t="shared" si="37"/>
        <v>fas fa-file-download</v>
      </c>
      <c r="F785" t="str">
        <f t="shared" si="38"/>
        <v>&lt;I class='fas fa-file-download'&gt;&lt;/i&gt;</v>
      </c>
      <c r="L785" t="s">
        <v>3660</v>
      </c>
      <c r="M785" t="s">
        <v>2270</v>
      </c>
    </row>
    <row r="786" spans="1:13">
      <c r="A786" s="61">
        <v>785</v>
      </c>
      <c r="B786" t="s">
        <v>2411</v>
      </c>
      <c r="C786" t="s">
        <v>2270</v>
      </c>
      <c r="D786" t="str">
        <f t="shared" si="36"/>
        <v>fas</v>
      </c>
      <c r="E786" t="str">
        <f t="shared" si="37"/>
        <v>fas fa-file-excel</v>
      </c>
      <c r="F786" t="str">
        <f t="shared" si="38"/>
        <v>&lt;I class='fas fa-file-excel'&gt;&lt;/i&gt;</v>
      </c>
      <c r="L786" t="s">
        <v>3661</v>
      </c>
      <c r="M786" t="s">
        <v>2270</v>
      </c>
    </row>
    <row r="787" spans="1:13">
      <c r="A787" s="61">
        <v>786</v>
      </c>
      <c r="B787" t="s">
        <v>3029</v>
      </c>
      <c r="C787" t="s">
        <v>2270</v>
      </c>
      <c r="D787" t="str">
        <f t="shared" si="36"/>
        <v>fas</v>
      </c>
      <c r="E787" t="str">
        <f t="shared" si="37"/>
        <v>fas fa-file-export</v>
      </c>
      <c r="F787" t="str">
        <f t="shared" si="38"/>
        <v>&lt;I class='fas fa-file-export'&gt;&lt;/i&gt;</v>
      </c>
      <c r="L787" t="s">
        <v>3662</v>
      </c>
      <c r="M787" t="s">
        <v>2270</v>
      </c>
    </row>
    <row r="788" spans="1:13">
      <c r="A788" s="61">
        <v>787</v>
      </c>
      <c r="B788" t="s">
        <v>2414</v>
      </c>
      <c r="C788" t="s">
        <v>2270</v>
      </c>
      <c r="D788" t="str">
        <f t="shared" si="36"/>
        <v>fas</v>
      </c>
      <c r="E788" t="str">
        <f t="shared" si="37"/>
        <v>fas fa-file-image</v>
      </c>
      <c r="F788" t="str">
        <f t="shared" si="38"/>
        <v>&lt;I class='fas fa-file-image'&gt;&lt;/i&gt;</v>
      </c>
      <c r="L788" t="s">
        <v>3663</v>
      </c>
      <c r="M788" t="s">
        <v>2270</v>
      </c>
    </row>
    <row r="789" spans="1:13">
      <c r="A789" s="61">
        <v>788</v>
      </c>
      <c r="B789" t="s">
        <v>3032</v>
      </c>
      <c r="C789" t="s">
        <v>2270</v>
      </c>
      <c r="D789" t="str">
        <f t="shared" si="36"/>
        <v>fas</v>
      </c>
      <c r="E789" t="str">
        <f t="shared" si="37"/>
        <v>fas fa-file-import</v>
      </c>
      <c r="F789" t="str">
        <f t="shared" si="38"/>
        <v>&lt;I class='fas fa-file-import'&gt;&lt;/i&gt;</v>
      </c>
      <c r="L789" t="s">
        <v>3664</v>
      </c>
      <c r="M789" t="s">
        <v>2270</v>
      </c>
    </row>
    <row r="790" spans="1:13">
      <c r="A790" s="61">
        <v>789</v>
      </c>
      <c r="B790" t="s">
        <v>3034</v>
      </c>
      <c r="C790" t="s">
        <v>2270</v>
      </c>
      <c r="D790" t="str">
        <f t="shared" si="36"/>
        <v>fas</v>
      </c>
      <c r="E790" t="str">
        <f t="shared" si="37"/>
        <v>fas fa-file-invoice</v>
      </c>
      <c r="F790" t="str">
        <f t="shared" si="38"/>
        <v>&lt;I class='fas fa-file-invoice'&gt;&lt;/i&gt;</v>
      </c>
      <c r="L790" t="s">
        <v>3665</v>
      </c>
      <c r="M790" t="s">
        <v>2270</v>
      </c>
    </row>
    <row r="791" spans="1:13">
      <c r="A791" s="61">
        <v>790</v>
      </c>
      <c r="B791" t="s">
        <v>3036</v>
      </c>
      <c r="C791" t="s">
        <v>2270</v>
      </c>
      <c r="D791" t="str">
        <f t="shared" si="36"/>
        <v>fas</v>
      </c>
      <c r="E791" t="str">
        <f t="shared" si="37"/>
        <v>fas fa-file-invoice-dollar</v>
      </c>
      <c r="F791" t="str">
        <f t="shared" si="38"/>
        <v>&lt;I class='fas fa-file-invoice-dollar'&gt;&lt;/i&gt;</v>
      </c>
      <c r="L791" t="s">
        <v>3666</v>
      </c>
      <c r="M791" t="s">
        <v>2270</v>
      </c>
    </row>
    <row r="792" spans="1:13">
      <c r="A792" s="61">
        <v>791</v>
      </c>
      <c r="B792" t="s">
        <v>3038</v>
      </c>
      <c r="C792" t="s">
        <v>2270</v>
      </c>
      <c r="D792" t="str">
        <f t="shared" si="36"/>
        <v>fas</v>
      </c>
      <c r="E792" t="str">
        <f t="shared" si="37"/>
        <v>fas fa-file-medical</v>
      </c>
      <c r="F792" t="str">
        <f t="shared" si="38"/>
        <v>&lt;I class='fas fa-file-medical'&gt;&lt;/i&gt;</v>
      </c>
      <c r="L792" t="s">
        <v>3667</v>
      </c>
      <c r="M792" t="s">
        <v>2270</v>
      </c>
    </row>
    <row r="793" spans="1:13">
      <c r="A793" s="61">
        <v>792</v>
      </c>
      <c r="B793" t="s">
        <v>3040</v>
      </c>
      <c r="C793" t="s">
        <v>2270</v>
      </c>
      <c r="D793" t="str">
        <f t="shared" si="36"/>
        <v>fas</v>
      </c>
      <c r="E793" t="str">
        <f t="shared" si="37"/>
        <v>fas fa-file-medical-alt</v>
      </c>
      <c r="F793" t="str">
        <f t="shared" si="38"/>
        <v>&lt;I class='fas fa-file-medical-alt'&gt;&lt;/i&gt;</v>
      </c>
      <c r="L793" t="s">
        <v>3668</v>
      </c>
      <c r="M793" t="s">
        <v>2270</v>
      </c>
    </row>
    <row r="794" spans="1:13">
      <c r="A794" s="61">
        <v>793</v>
      </c>
      <c r="B794" t="s">
        <v>2417</v>
      </c>
      <c r="C794" t="s">
        <v>2270</v>
      </c>
      <c r="D794" t="str">
        <f t="shared" si="36"/>
        <v>fas</v>
      </c>
      <c r="E794" t="str">
        <f t="shared" si="37"/>
        <v>fas fa-file-pdf</v>
      </c>
      <c r="F794" t="str">
        <f t="shared" si="38"/>
        <v>&lt;I class='fas fa-file-pdf'&gt;&lt;/i&gt;</v>
      </c>
      <c r="L794" t="s">
        <v>3669</v>
      </c>
      <c r="M794" t="s">
        <v>2270</v>
      </c>
    </row>
    <row r="795" spans="1:13">
      <c r="A795" s="61">
        <v>794</v>
      </c>
      <c r="B795" t="s">
        <v>2420</v>
      </c>
      <c r="C795" t="s">
        <v>2270</v>
      </c>
      <c r="D795" t="str">
        <f t="shared" si="36"/>
        <v>fas</v>
      </c>
      <c r="E795" t="str">
        <f t="shared" si="37"/>
        <v>fas fa-file-powerpoint</v>
      </c>
      <c r="F795" t="str">
        <f t="shared" si="38"/>
        <v>&lt;I class='fas fa-file-powerpoint'&gt;&lt;/i&gt;</v>
      </c>
      <c r="L795" t="s">
        <v>3670</v>
      </c>
      <c r="M795" t="s">
        <v>2270</v>
      </c>
    </row>
    <row r="796" spans="1:13">
      <c r="A796" s="61">
        <v>795</v>
      </c>
      <c r="B796" t="s">
        <v>3044</v>
      </c>
      <c r="C796" t="s">
        <v>2270</v>
      </c>
      <c r="D796" t="str">
        <f t="shared" si="36"/>
        <v>fas</v>
      </c>
      <c r="E796" t="str">
        <f t="shared" si="37"/>
        <v>fas fa-file-prescription</v>
      </c>
      <c r="F796" t="str">
        <f t="shared" si="38"/>
        <v>&lt;I class='fas fa-file-prescription'&gt;&lt;/i&gt;</v>
      </c>
      <c r="L796" t="s">
        <v>3671</v>
      </c>
      <c r="M796" t="s">
        <v>2270</v>
      </c>
    </row>
    <row r="797" spans="1:13">
      <c r="A797" s="61">
        <v>796</v>
      </c>
      <c r="B797" t="s">
        <v>3046</v>
      </c>
      <c r="C797" t="s">
        <v>2270</v>
      </c>
      <c r="D797" t="str">
        <f t="shared" si="36"/>
        <v>fas</v>
      </c>
      <c r="E797" t="str">
        <f t="shared" si="37"/>
        <v>fas fa-file-signature</v>
      </c>
      <c r="F797" t="str">
        <f t="shared" si="38"/>
        <v>&lt;I class='fas fa-file-signature'&gt;&lt;/i&gt;</v>
      </c>
      <c r="L797" t="s">
        <v>3672</v>
      </c>
      <c r="M797" t="s">
        <v>2270</v>
      </c>
    </row>
    <row r="798" spans="1:13">
      <c r="A798" s="61">
        <v>797</v>
      </c>
      <c r="B798" t="s">
        <v>3048</v>
      </c>
      <c r="C798" t="s">
        <v>2270</v>
      </c>
      <c r="D798" t="str">
        <f t="shared" si="36"/>
        <v>fas</v>
      </c>
      <c r="E798" t="str">
        <f t="shared" si="37"/>
        <v>fas fa-file-upload</v>
      </c>
      <c r="F798" t="str">
        <f t="shared" si="38"/>
        <v>&lt;I class='fas fa-file-upload'&gt;&lt;/i&gt;</v>
      </c>
      <c r="L798" t="s">
        <v>3673</v>
      </c>
      <c r="M798" t="s">
        <v>2270</v>
      </c>
    </row>
    <row r="799" spans="1:13">
      <c r="A799" s="61">
        <v>798</v>
      </c>
      <c r="B799" t="s">
        <v>2423</v>
      </c>
      <c r="C799" t="s">
        <v>2270</v>
      </c>
      <c r="D799" t="str">
        <f t="shared" si="36"/>
        <v>fas</v>
      </c>
      <c r="E799" t="str">
        <f t="shared" si="37"/>
        <v>fas fa-file-video</v>
      </c>
      <c r="F799" t="str">
        <f t="shared" si="38"/>
        <v>&lt;I class='fas fa-file-video'&gt;&lt;/i&gt;</v>
      </c>
      <c r="L799" t="s">
        <v>3674</v>
      </c>
      <c r="M799" t="s">
        <v>2270</v>
      </c>
    </row>
    <row r="800" spans="1:13">
      <c r="A800" s="61">
        <v>799</v>
      </c>
      <c r="B800" t="s">
        <v>2426</v>
      </c>
      <c r="C800" t="s">
        <v>2270</v>
      </c>
      <c r="D800" t="str">
        <f t="shared" si="36"/>
        <v>fas</v>
      </c>
      <c r="E800" t="str">
        <f t="shared" si="37"/>
        <v>fas fa-file-word</v>
      </c>
      <c r="F800" t="str">
        <f t="shared" si="38"/>
        <v>&lt;I class='fas fa-file-word'&gt;&lt;/i&gt;</v>
      </c>
      <c r="L800" t="s">
        <v>3675</v>
      </c>
      <c r="M800" t="s">
        <v>2270</v>
      </c>
    </row>
    <row r="801" spans="1:13">
      <c r="A801" s="61">
        <v>800</v>
      </c>
      <c r="B801" t="s">
        <v>3052</v>
      </c>
      <c r="C801" t="s">
        <v>2270</v>
      </c>
      <c r="D801" t="str">
        <f t="shared" si="36"/>
        <v>fas</v>
      </c>
      <c r="E801" t="str">
        <f t="shared" si="37"/>
        <v>fas fa-fill</v>
      </c>
      <c r="F801" t="str">
        <f t="shared" si="38"/>
        <v>&lt;I class='fas fa-fill'&gt;&lt;/i&gt;</v>
      </c>
      <c r="L801" t="s">
        <v>3676</v>
      </c>
      <c r="M801" t="s">
        <v>2270</v>
      </c>
    </row>
    <row r="802" spans="1:13">
      <c r="A802" s="61">
        <v>801</v>
      </c>
      <c r="B802" t="s">
        <v>3054</v>
      </c>
      <c r="C802" t="s">
        <v>2270</v>
      </c>
      <c r="D802" t="str">
        <f t="shared" si="36"/>
        <v>fas</v>
      </c>
      <c r="E802" t="str">
        <f t="shared" si="37"/>
        <v>fas fa-fill-drip</v>
      </c>
      <c r="F802" t="str">
        <f t="shared" si="38"/>
        <v>&lt;I class='fas fa-fill-drip'&gt;&lt;/i&gt;</v>
      </c>
      <c r="L802" t="s">
        <v>3677</v>
      </c>
      <c r="M802" t="s">
        <v>2270</v>
      </c>
    </row>
    <row r="803" spans="1:13">
      <c r="A803" s="61">
        <v>802</v>
      </c>
      <c r="B803" t="s">
        <v>3056</v>
      </c>
      <c r="C803" t="s">
        <v>2270</v>
      </c>
      <c r="D803" t="str">
        <f t="shared" si="36"/>
        <v>fas</v>
      </c>
      <c r="E803" t="str">
        <f t="shared" si="37"/>
        <v>fas fa-film</v>
      </c>
      <c r="F803" t="str">
        <f t="shared" si="38"/>
        <v>&lt;I class='fas fa-film'&gt;&lt;/i&gt;</v>
      </c>
      <c r="L803" t="s">
        <v>3678</v>
      </c>
      <c r="M803" t="s">
        <v>2270</v>
      </c>
    </row>
    <row r="804" spans="1:13">
      <c r="A804" s="61">
        <v>803</v>
      </c>
      <c r="B804" t="s">
        <v>3058</v>
      </c>
      <c r="C804" t="s">
        <v>2270</v>
      </c>
      <c r="D804" t="str">
        <f t="shared" si="36"/>
        <v>fas</v>
      </c>
      <c r="E804" t="str">
        <f t="shared" si="37"/>
        <v>fas fa-filter</v>
      </c>
      <c r="F804" t="str">
        <f t="shared" si="38"/>
        <v>&lt;I class='fas fa-filter'&gt;&lt;/i&gt;</v>
      </c>
      <c r="L804" t="s">
        <v>3679</v>
      </c>
      <c r="M804" t="s">
        <v>2270</v>
      </c>
    </row>
    <row r="805" spans="1:13">
      <c r="A805" s="61">
        <v>804</v>
      </c>
      <c r="B805" t="s">
        <v>3060</v>
      </c>
      <c r="C805" t="s">
        <v>2270</v>
      </c>
      <c r="D805" t="str">
        <f t="shared" si="36"/>
        <v>fas</v>
      </c>
      <c r="E805" t="str">
        <f t="shared" si="37"/>
        <v>fas fa-fingerprint</v>
      </c>
      <c r="F805" t="str">
        <f t="shared" si="38"/>
        <v>&lt;I class='fas fa-fingerprint'&gt;&lt;/i&gt;</v>
      </c>
      <c r="L805" t="s">
        <v>3680</v>
      </c>
      <c r="M805" t="s">
        <v>2270</v>
      </c>
    </row>
    <row r="806" spans="1:13">
      <c r="A806" s="61">
        <v>805</v>
      </c>
      <c r="B806" t="s">
        <v>3062</v>
      </c>
      <c r="C806" t="s">
        <v>2270</v>
      </c>
      <c r="D806" t="str">
        <f t="shared" si="36"/>
        <v>fas</v>
      </c>
      <c r="E806" t="str">
        <f t="shared" si="37"/>
        <v>fas fa-fire</v>
      </c>
      <c r="F806" t="str">
        <f t="shared" si="38"/>
        <v>&lt;I class='fas fa-fire'&gt;&lt;/i&gt;</v>
      </c>
      <c r="L806" t="s">
        <v>3681</v>
      </c>
      <c r="M806" t="s">
        <v>2270</v>
      </c>
    </row>
    <row r="807" spans="1:13">
      <c r="A807" s="61">
        <v>806</v>
      </c>
      <c r="B807" t="s">
        <v>3064</v>
      </c>
      <c r="C807" t="s">
        <v>2270</v>
      </c>
      <c r="D807" t="str">
        <f t="shared" si="36"/>
        <v>fas</v>
      </c>
      <c r="E807" t="str">
        <f t="shared" si="37"/>
        <v>fas fa-fire-alt</v>
      </c>
      <c r="F807" t="str">
        <f t="shared" si="38"/>
        <v>&lt;I class='fas fa-fire-alt'&gt;&lt;/i&gt;</v>
      </c>
      <c r="L807" t="s">
        <v>3682</v>
      </c>
      <c r="M807" t="s">
        <v>2270</v>
      </c>
    </row>
    <row r="808" spans="1:13">
      <c r="A808" s="61">
        <v>807</v>
      </c>
      <c r="B808" t="s">
        <v>3066</v>
      </c>
      <c r="C808" t="s">
        <v>2270</v>
      </c>
      <c r="D808" t="str">
        <f t="shared" si="36"/>
        <v>fas</v>
      </c>
      <c r="E808" t="str">
        <f t="shared" si="37"/>
        <v>fas fa-fire-extinguisher</v>
      </c>
      <c r="F808" t="str">
        <f t="shared" si="38"/>
        <v>&lt;I class='fas fa-fire-extinguisher'&gt;&lt;/i&gt;</v>
      </c>
      <c r="L808" t="s">
        <v>3683</v>
      </c>
      <c r="M808" t="s">
        <v>2270</v>
      </c>
    </row>
    <row r="809" spans="1:13">
      <c r="A809" s="61">
        <v>808</v>
      </c>
      <c r="B809" t="s">
        <v>3068</v>
      </c>
      <c r="C809" t="s">
        <v>2270</v>
      </c>
      <c r="D809" t="str">
        <f t="shared" si="36"/>
        <v>fas</v>
      </c>
      <c r="E809" t="str">
        <f t="shared" si="37"/>
        <v>fas fa-first-aid</v>
      </c>
      <c r="F809" t="str">
        <f t="shared" si="38"/>
        <v>&lt;I class='fas fa-first-aid'&gt;&lt;/i&gt;</v>
      </c>
      <c r="L809" t="s">
        <v>2653</v>
      </c>
      <c r="M809" t="s">
        <v>2270</v>
      </c>
    </row>
    <row r="810" spans="1:13">
      <c r="A810" s="61">
        <v>809</v>
      </c>
      <c r="B810" t="s">
        <v>3070</v>
      </c>
      <c r="C810" t="s">
        <v>2270</v>
      </c>
      <c r="D810" t="str">
        <f t="shared" si="36"/>
        <v>fas</v>
      </c>
      <c r="E810" t="str">
        <f t="shared" si="37"/>
        <v>fas fa-fish</v>
      </c>
      <c r="F810" t="str">
        <f t="shared" si="38"/>
        <v>&lt;I class='fas fa-fish'&gt;&lt;/i&gt;</v>
      </c>
      <c r="L810" t="s">
        <v>3684</v>
      </c>
      <c r="M810" t="s">
        <v>2270</v>
      </c>
    </row>
    <row r="811" spans="1:13">
      <c r="A811" s="61">
        <v>810</v>
      </c>
      <c r="B811" t="s">
        <v>3072</v>
      </c>
      <c r="C811" t="s">
        <v>2270</v>
      </c>
      <c r="D811" t="str">
        <f t="shared" si="36"/>
        <v>fas</v>
      </c>
      <c r="E811" t="str">
        <f t="shared" si="37"/>
        <v>fas fa-fist-raised</v>
      </c>
      <c r="F811" t="str">
        <f t="shared" si="38"/>
        <v>&lt;I class='fas fa-fist-raised'&gt;&lt;/i&gt;</v>
      </c>
      <c r="L811" t="s">
        <v>3685</v>
      </c>
      <c r="M811" t="s">
        <v>2270</v>
      </c>
    </row>
    <row r="812" spans="1:13">
      <c r="A812" s="61">
        <v>811</v>
      </c>
      <c r="B812" t="s">
        <v>2429</v>
      </c>
      <c r="C812" t="s">
        <v>2270</v>
      </c>
      <c r="D812" t="str">
        <f t="shared" si="36"/>
        <v>fas</v>
      </c>
      <c r="E812" t="str">
        <f t="shared" si="37"/>
        <v>fas fa-flag</v>
      </c>
      <c r="F812" t="str">
        <f t="shared" si="38"/>
        <v>&lt;I class='fas fa-flag'&gt;&lt;/i&gt;</v>
      </c>
      <c r="L812" t="s">
        <v>3686</v>
      </c>
      <c r="M812" t="s">
        <v>2270</v>
      </c>
    </row>
    <row r="813" spans="1:13">
      <c r="A813" s="61">
        <v>812</v>
      </c>
      <c r="B813" t="s">
        <v>3075</v>
      </c>
      <c r="C813" t="s">
        <v>2270</v>
      </c>
      <c r="D813" t="str">
        <f t="shared" si="36"/>
        <v>fas</v>
      </c>
      <c r="E813" t="str">
        <f t="shared" si="37"/>
        <v>fas fa-flag-checkered</v>
      </c>
      <c r="F813" t="str">
        <f t="shared" si="38"/>
        <v>&lt;I class='fas fa-flag-checkered'&gt;&lt;/i&gt;</v>
      </c>
      <c r="L813" t="s">
        <v>2656</v>
      </c>
      <c r="M813" t="s">
        <v>2270</v>
      </c>
    </row>
    <row r="814" spans="1:13">
      <c r="A814" s="61">
        <v>813</v>
      </c>
      <c r="B814" t="s">
        <v>3077</v>
      </c>
      <c r="C814" t="s">
        <v>2270</v>
      </c>
      <c r="D814" t="str">
        <f t="shared" si="36"/>
        <v>fas</v>
      </c>
      <c r="E814" t="str">
        <f t="shared" si="37"/>
        <v>fas fa-flag-usa</v>
      </c>
      <c r="F814" t="str">
        <f t="shared" si="38"/>
        <v>&lt;I class='fas fa-flag-usa'&gt;&lt;/i&gt;</v>
      </c>
      <c r="L814" t="s">
        <v>3687</v>
      </c>
      <c r="M814" t="s">
        <v>2270</v>
      </c>
    </row>
    <row r="815" spans="1:13">
      <c r="A815" s="61">
        <v>814</v>
      </c>
      <c r="B815" t="s">
        <v>3079</v>
      </c>
      <c r="C815" t="s">
        <v>2270</v>
      </c>
      <c r="D815" t="str">
        <f t="shared" si="36"/>
        <v>fas</v>
      </c>
      <c r="E815" t="str">
        <f t="shared" si="37"/>
        <v>fas fa-flask</v>
      </c>
      <c r="F815" t="str">
        <f t="shared" si="38"/>
        <v>&lt;I class='fas fa-flask'&gt;&lt;/i&gt;</v>
      </c>
      <c r="L815" t="s">
        <v>2659</v>
      </c>
      <c r="M815" t="s">
        <v>2270</v>
      </c>
    </row>
    <row r="816" spans="1:13">
      <c r="A816" s="61">
        <v>815</v>
      </c>
      <c r="B816" t="s">
        <v>2432</v>
      </c>
      <c r="C816" t="s">
        <v>2270</v>
      </c>
      <c r="D816" t="str">
        <f t="shared" si="36"/>
        <v>fas</v>
      </c>
      <c r="E816" t="str">
        <f t="shared" si="37"/>
        <v>fas fa-flushed</v>
      </c>
      <c r="F816" t="str">
        <f t="shared" si="38"/>
        <v>&lt;I class='fas fa-flushed'&gt;&lt;/i&gt;</v>
      </c>
      <c r="L816" t="s">
        <v>3688</v>
      </c>
      <c r="M816" t="s">
        <v>2270</v>
      </c>
    </row>
    <row r="817" spans="1:13">
      <c r="A817" s="61">
        <v>816</v>
      </c>
      <c r="B817" t="s">
        <v>2435</v>
      </c>
      <c r="C817" t="s">
        <v>2270</v>
      </c>
      <c r="D817" t="str">
        <f t="shared" si="36"/>
        <v>fas</v>
      </c>
      <c r="E817" t="str">
        <f t="shared" si="37"/>
        <v>fas fa-folder</v>
      </c>
      <c r="F817" t="str">
        <f t="shared" si="38"/>
        <v>&lt;I class='fas fa-folder'&gt;&lt;/i&gt;</v>
      </c>
      <c r="L817" t="s">
        <v>3689</v>
      </c>
      <c r="M817" t="s">
        <v>2270</v>
      </c>
    </row>
    <row r="818" spans="1:13">
      <c r="A818" s="61">
        <v>817</v>
      </c>
      <c r="B818" t="s">
        <v>3235</v>
      </c>
      <c r="C818" t="s">
        <v>2270</v>
      </c>
      <c r="D818" t="str">
        <f t="shared" si="36"/>
        <v>fas</v>
      </c>
      <c r="E818" t="str">
        <f t="shared" si="37"/>
        <v>fas fa-folder-minus</v>
      </c>
      <c r="F818" t="str">
        <f t="shared" si="38"/>
        <v>&lt;I class='fas fa-folder-minus'&gt;&lt;/i&gt;</v>
      </c>
      <c r="L818" t="s">
        <v>3690</v>
      </c>
      <c r="M818" t="s">
        <v>2270</v>
      </c>
    </row>
    <row r="819" spans="1:13">
      <c r="A819" s="61">
        <v>818</v>
      </c>
      <c r="B819" t="s">
        <v>2438</v>
      </c>
      <c r="C819" t="s">
        <v>2270</v>
      </c>
      <c r="D819" t="str">
        <f t="shared" si="36"/>
        <v>fas</v>
      </c>
      <c r="E819" t="str">
        <f t="shared" si="37"/>
        <v>fas fa-folder-open</v>
      </c>
      <c r="F819" t="str">
        <f t="shared" si="38"/>
        <v>&lt;I class='fas fa-folder-open'&gt;&lt;/i&gt;</v>
      </c>
      <c r="L819" t="s">
        <v>3691</v>
      </c>
      <c r="M819" t="s">
        <v>2270</v>
      </c>
    </row>
    <row r="820" spans="1:13">
      <c r="A820" s="61">
        <v>819</v>
      </c>
      <c r="B820" t="s">
        <v>3238</v>
      </c>
      <c r="C820" t="s">
        <v>2270</v>
      </c>
      <c r="D820" t="str">
        <f t="shared" si="36"/>
        <v>fas</v>
      </c>
      <c r="E820" t="str">
        <f t="shared" si="37"/>
        <v>fas fa-folder-plus</v>
      </c>
      <c r="F820" t="str">
        <f t="shared" si="38"/>
        <v>&lt;I class='fas fa-folder-plus'&gt;&lt;/i&gt;</v>
      </c>
      <c r="L820" t="s">
        <v>3692</v>
      </c>
      <c r="M820" t="s">
        <v>2270</v>
      </c>
    </row>
    <row r="821" spans="1:13">
      <c r="A821" s="61">
        <v>820</v>
      </c>
      <c r="B821" t="s">
        <v>3135</v>
      </c>
      <c r="C821" t="s">
        <v>2270</v>
      </c>
      <c r="D821" t="str">
        <f t="shared" si="36"/>
        <v>fas</v>
      </c>
      <c r="E821" t="str">
        <f t="shared" si="37"/>
        <v>fas fa-font</v>
      </c>
      <c r="F821" t="str">
        <f t="shared" si="38"/>
        <v>&lt;I class='fas fa-font'&gt;&lt;/i&gt;</v>
      </c>
      <c r="L821" t="s">
        <v>3693</v>
      </c>
      <c r="M821" t="s">
        <v>2270</v>
      </c>
    </row>
    <row r="822" spans="1:13">
      <c r="A822" s="61">
        <v>821</v>
      </c>
      <c r="B822" t="s">
        <v>3241</v>
      </c>
      <c r="C822" t="s">
        <v>2270</v>
      </c>
      <c r="D822" t="str">
        <f t="shared" si="36"/>
        <v>fas</v>
      </c>
      <c r="E822" t="str">
        <f t="shared" si="37"/>
        <v>fas fa-football-ball</v>
      </c>
      <c r="F822" t="str">
        <f t="shared" si="38"/>
        <v>&lt;I class='fas fa-football-ball'&gt;&lt;/i&gt;</v>
      </c>
      <c r="L822" t="s">
        <v>2662</v>
      </c>
      <c r="M822" t="s">
        <v>2270</v>
      </c>
    </row>
    <row r="823" spans="1:13">
      <c r="A823" s="61">
        <v>822</v>
      </c>
      <c r="B823" t="s">
        <v>3243</v>
      </c>
      <c r="C823" t="s">
        <v>2270</v>
      </c>
      <c r="D823" t="str">
        <f t="shared" si="36"/>
        <v>fas</v>
      </c>
      <c r="E823" t="str">
        <f t="shared" si="37"/>
        <v>fas fa-forward</v>
      </c>
      <c r="F823" t="str">
        <f t="shared" si="38"/>
        <v>&lt;I class='fas fa-forward'&gt;&lt;/i&gt;</v>
      </c>
      <c r="L823" t="s">
        <v>3694</v>
      </c>
      <c r="M823" t="s">
        <v>2270</v>
      </c>
    </row>
    <row r="824" spans="1:13">
      <c r="A824" s="61">
        <v>823</v>
      </c>
      <c r="B824" t="s">
        <v>3245</v>
      </c>
      <c r="C824" t="s">
        <v>2270</v>
      </c>
      <c r="D824" t="str">
        <f t="shared" si="36"/>
        <v>fas</v>
      </c>
      <c r="E824" t="str">
        <f t="shared" si="37"/>
        <v>fas fa-frog</v>
      </c>
      <c r="F824" t="str">
        <f t="shared" si="38"/>
        <v>&lt;I class='fas fa-frog'&gt;&lt;/i&gt;</v>
      </c>
      <c r="L824" t="s">
        <v>2665</v>
      </c>
      <c r="M824" t="s">
        <v>2270</v>
      </c>
    </row>
    <row r="825" spans="1:13">
      <c r="A825" s="61">
        <v>824</v>
      </c>
      <c r="B825" t="s">
        <v>2441</v>
      </c>
      <c r="C825" t="s">
        <v>2270</v>
      </c>
      <c r="D825" t="str">
        <f t="shared" si="36"/>
        <v>fas</v>
      </c>
      <c r="E825" t="str">
        <f t="shared" si="37"/>
        <v>fas fa-frown</v>
      </c>
      <c r="F825" t="str">
        <f t="shared" si="38"/>
        <v>&lt;I class='fas fa-frown'&gt;&lt;/i&gt;</v>
      </c>
      <c r="L825" t="s">
        <v>3695</v>
      </c>
      <c r="M825" t="s">
        <v>2270</v>
      </c>
    </row>
    <row r="826" spans="1:13">
      <c r="A826" s="61">
        <v>825</v>
      </c>
      <c r="B826" t="s">
        <v>2444</v>
      </c>
      <c r="C826" t="s">
        <v>2270</v>
      </c>
      <c r="D826" t="str">
        <f t="shared" si="36"/>
        <v>fas</v>
      </c>
      <c r="E826" t="str">
        <f t="shared" si="37"/>
        <v>fas fa-frown-open</v>
      </c>
      <c r="F826" t="str">
        <f t="shared" si="38"/>
        <v>&lt;I class='fas fa-frown-open'&gt;&lt;/i&gt;</v>
      </c>
      <c r="L826" t="s">
        <v>3696</v>
      </c>
      <c r="M826" t="s">
        <v>2270</v>
      </c>
    </row>
    <row r="827" spans="1:13">
      <c r="A827" s="61">
        <v>826</v>
      </c>
      <c r="B827" t="s">
        <v>3249</v>
      </c>
      <c r="C827" t="s">
        <v>2270</v>
      </c>
      <c r="D827" t="str">
        <f t="shared" si="36"/>
        <v>fas</v>
      </c>
      <c r="E827" t="str">
        <f t="shared" si="37"/>
        <v>fas fa-funnel-dollar</v>
      </c>
      <c r="F827" t="str">
        <f t="shared" si="38"/>
        <v>&lt;I class='fas fa-funnel-dollar'&gt;&lt;/i&gt;</v>
      </c>
      <c r="L827" t="s">
        <v>3697</v>
      </c>
      <c r="M827" t="s">
        <v>2270</v>
      </c>
    </row>
    <row r="828" spans="1:13">
      <c r="A828" s="61">
        <v>827</v>
      </c>
      <c r="B828" t="s">
        <v>2447</v>
      </c>
      <c r="C828" t="s">
        <v>2270</v>
      </c>
      <c r="D828" t="str">
        <f t="shared" si="36"/>
        <v>fas</v>
      </c>
      <c r="E828" t="str">
        <f t="shared" si="37"/>
        <v>fas fa-futbol</v>
      </c>
      <c r="F828" t="str">
        <f t="shared" si="38"/>
        <v>&lt;I class='fas fa-futbol'&gt;&lt;/i&gt;</v>
      </c>
      <c r="L828" t="s">
        <v>3698</v>
      </c>
      <c r="M828" t="s">
        <v>2270</v>
      </c>
    </row>
    <row r="829" spans="1:13">
      <c r="A829" s="61">
        <v>828</v>
      </c>
      <c r="B829" t="s">
        <v>3252</v>
      </c>
      <c r="C829" t="s">
        <v>2270</v>
      </c>
      <c r="D829" t="str">
        <f t="shared" si="36"/>
        <v>fas</v>
      </c>
      <c r="E829" t="str">
        <f t="shared" si="37"/>
        <v>fas fa-gamepad</v>
      </c>
      <c r="F829" t="str">
        <f t="shared" si="38"/>
        <v>&lt;I class='fas fa-gamepad'&gt;&lt;/i&gt;</v>
      </c>
      <c r="L829" t="s">
        <v>3699</v>
      </c>
      <c r="M829" t="s">
        <v>2270</v>
      </c>
    </row>
    <row r="830" spans="1:13">
      <c r="A830" s="61">
        <v>829</v>
      </c>
      <c r="B830" t="s">
        <v>3254</v>
      </c>
      <c r="C830" t="s">
        <v>2270</v>
      </c>
      <c r="D830" t="str">
        <f t="shared" si="36"/>
        <v>fas</v>
      </c>
      <c r="E830" t="str">
        <f t="shared" si="37"/>
        <v>fas fa-gas-pump</v>
      </c>
      <c r="F830" t="str">
        <f t="shared" si="38"/>
        <v>&lt;I class='fas fa-gas-pump'&gt;&lt;/i&gt;</v>
      </c>
      <c r="L830" t="s">
        <v>3700</v>
      </c>
      <c r="M830" t="s">
        <v>2270</v>
      </c>
    </row>
    <row r="831" spans="1:13">
      <c r="A831" s="61">
        <v>830</v>
      </c>
      <c r="B831" t="s">
        <v>3256</v>
      </c>
      <c r="C831" t="s">
        <v>2270</v>
      </c>
      <c r="D831" t="str">
        <f t="shared" si="36"/>
        <v>fas</v>
      </c>
      <c r="E831" t="str">
        <f t="shared" si="37"/>
        <v>fas fa-gavel</v>
      </c>
      <c r="F831" t="str">
        <f t="shared" si="38"/>
        <v>&lt;I class='fas fa-gavel'&gt;&lt;/i&gt;</v>
      </c>
      <c r="L831" t="s">
        <v>3701</v>
      </c>
      <c r="M831" t="s">
        <v>2270</v>
      </c>
    </row>
    <row r="832" spans="1:13">
      <c r="A832" s="61">
        <v>831</v>
      </c>
      <c r="B832" t="s">
        <v>2450</v>
      </c>
      <c r="C832" t="s">
        <v>2270</v>
      </c>
      <c r="D832" t="str">
        <f t="shared" si="36"/>
        <v>fas</v>
      </c>
      <c r="E832" t="str">
        <f t="shared" si="37"/>
        <v>fas fa-gem</v>
      </c>
      <c r="F832" t="str">
        <f t="shared" si="38"/>
        <v>&lt;I class='fas fa-gem'&gt;&lt;/i&gt;</v>
      </c>
      <c r="L832" t="s">
        <v>3702</v>
      </c>
      <c r="M832" t="s">
        <v>2270</v>
      </c>
    </row>
    <row r="833" spans="1:13">
      <c r="A833" s="61">
        <v>832</v>
      </c>
      <c r="B833" t="s">
        <v>3259</v>
      </c>
      <c r="C833" t="s">
        <v>2270</v>
      </c>
      <c r="D833" t="str">
        <f t="shared" si="36"/>
        <v>fas</v>
      </c>
      <c r="E833" t="str">
        <f t="shared" si="37"/>
        <v>fas fa-genderless</v>
      </c>
      <c r="F833" t="str">
        <f t="shared" si="38"/>
        <v>&lt;I class='fas fa-genderless'&gt;&lt;/i&gt;</v>
      </c>
      <c r="L833" t="s">
        <v>3703</v>
      </c>
      <c r="M833" t="s">
        <v>2270</v>
      </c>
    </row>
    <row r="834" spans="1:13">
      <c r="A834" s="61">
        <v>833</v>
      </c>
      <c r="B834" t="s">
        <v>3261</v>
      </c>
      <c r="C834" t="s">
        <v>2270</v>
      </c>
      <c r="D834" t="str">
        <f t="shared" si="36"/>
        <v>fas</v>
      </c>
      <c r="E834" t="str">
        <f t="shared" si="37"/>
        <v>fas fa-ghost</v>
      </c>
      <c r="F834" t="str">
        <f t="shared" si="38"/>
        <v>&lt;I class='fas fa-ghost'&gt;&lt;/i&gt;</v>
      </c>
      <c r="L834" t="s">
        <v>3704</v>
      </c>
      <c r="M834" t="s">
        <v>2270</v>
      </c>
    </row>
    <row r="835" spans="1:13">
      <c r="A835" s="61">
        <v>834</v>
      </c>
      <c r="B835" t="s">
        <v>3140</v>
      </c>
      <c r="C835" t="s">
        <v>2270</v>
      </c>
      <c r="D835" t="str">
        <f t="shared" ref="D835:D898" si="39">IF(C835="DevIcon"," ","fa"&amp;LOWER(LEFT(C835,1)))</f>
        <v>fas</v>
      </c>
      <c r="E835" t="str">
        <f t="shared" ref="E835:E898" si="40">IF(C835="DevIcon","",D835&amp;" "&amp;"fa-")&amp;B835</f>
        <v>fas fa-gift</v>
      </c>
      <c r="F835" t="str">
        <f t="shared" ref="F835:F898" si="41">IF(C835="DevIcon","","&lt;I class='"&amp;E835&amp;"'&gt;&lt;/i&gt;")</f>
        <v>&lt;I class='fas fa-gift'&gt;&lt;/i&gt;</v>
      </c>
      <c r="L835" t="s">
        <v>3216</v>
      </c>
      <c r="M835" t="s">
        <v>2270</v>
      </c>
    </row>
    <row r="836" spans="1:13">
      <c r="A836" s="61">
        <v>835</v>
      </c>
      <c r="B836" t="s">
        <v>3264</v>
      </c>
      <c r="C836" t="s">
        <v>2270</v>
      </c>
      <c r="D836" t="str">
        <f t="shared" si="39"/>
        <v>fas</v>
      </c>
      <c r="E836" t="str">
        <f t="shared" si="40"/>
        <v>fas fa-gifts</v>
      </c>
      <c r="F836" t="str">
        <f t="shared" si="41"/>
        <v>&lt;I class='fas fa-gifts'&gt;&lt;/i&gt;</v>
      </c>
      <c r="L836" t="s">
        <v>3705</v>
      </c>
      <c r="M836" t="s">
        <v>2270</v>
      </c>
    </row>
    <row r="837" spans="1:13">
      <c r="A837" s="61">
        <v>836</v>
      </c>
      <c r="B837" t="s">
        <v>3266</v>
      </c>
      <c r="C837" t="s">
        <v>2270</v>
      </c>
      <c r="D837" t="str">
        <f t="shared" si="39"/>
        <v>fas</v>
      </c>
      <c r="E837" t="str">
        <f t="shared" si="40"/>
        <v>fas fa-glass-cheers</v>
      </c>
      <c r="F837" t="str">
        <f t="shared" si="41"/>
        <v>&lt;I class='fas fa-glass-cheers'&gt;&lt;/i&gt;</v>
      </c>
      <c r="L837" t="s">
        <v>3706</v>
      </c>
      <c r="M837" t="s">
        <v>2270</v>
      </c>
    </row>
    <row r="838" spans="1:13">
      <c r="A838" s="61">
        <v>837</v>
      </c>
      <c r="B838" t="s">
        <v>3268</v>
      </c>
      <c r="C838" t="s">
        <v>2270</v>
      </c>
      <c r="D838" t="str">
        <f t="shared" si="39"/>
        <v>fas</v>
      </c>
      <c r="E838" t="str">
        <f t="shared" si="40"/>
        <v>fas fa-glass-martini</v>
      </c>
      <c r="F838" t="str">
        <f t="shared" si="41"/>
        <v>&lt;I class='fas fa-glass-martini'&gt;&lt;/i&gt;</v>
      </c>
      <c r="L838" t="s">
        <v>3707</v>
      </c>
      <c r="M838" t="s">
        <v>2270</v>
      </c>
    </row>
    <row r="839" spans="1:13">
      <c r="A839" s="61">
        <v>838</v>
      </c>
      <c r="B839" t="s">
        <v>3270</v>
      </c>
      <c r="C839" t="s">
        <v>2270</v>
      </c>
      <c r="D839" t="str">
        <f t="shared" si="39"/>
        <v>fas</v>
      </c>
      <c r="E839" t="str">
        <f t="shared" si="40"/>
        <v>fas fa-glass-martini-alt</v>
      </c>
      <c r="F839" t="str">
        <f t="shared" si="41"/>
        <v>&lt;I class='fas fa-glass-martini-alt'&gt;&lt;/i&gt;</v>
      </c>
      <c r="L839" t="s">
        <v>2668</v>
      </c>
      <c r="M839" t="s">
        <v>2270</v>
      </c>
    </row>
    <row r="840" spans="1:13">
      <c r="A840" s="61">
        <v>839</v>
      </c>
      <c r="B840" t="s">
        <v>3272</v>
      </c>
      <c r="C840" t="s">
        <v>2270</v>
      </c>
      <c r="D840" t="str">
        <f t="shared" si="39"/>
        <v>fas</v>
      </c>
      <c r="E840" t="str">
        <f t="shared" si="40"/>
        <v>fas fa-glass-whiskey</v>
      </c>
      <c r="F840" t="str">
        <f t="shared" si="41"/>
        <v>&lt;I class='fas fa-glass-whiskey'&gt;&lt;/i&gt;</v>
      </c>
      <c r="L840" t="s">
        <v>3217</v>
      </c>
      <c r="M840" t="s">
        <v>2270</v>
      </c>
    </row>
    <row r="841" spans="1:13">
      <c r="A841" s="61">
        <v>840</v>
      </c>
      <c r="B841" t="s">
        <v>3274</v>
      </c>
      <c r="C841" t="s">
        <v>2270</v>
      </c>
      <c r="D841" t="str">
        <f t="shared" si="39"/>
        <v>fas</v>
      </c>
      <c r="E841" t="str">
        <f t="shared" si="40"/>
        <v>fas fa-glasses</v>
      </c>
      <c r="F841" t="str">
        <f t="shared" si="41"/>
        <v>&lt;I class='fas fa-glasses'&gt;&lt;/i&gt;</v>
      </c>
      <c r="L841" t="s">
        <v>2671</v>
      </c>
      <c r="M841" t="s">
        <v>2270</v>
      </c>
    </row>
    <row r="842" spans="1:13">
      <c r="A842" s="61">
        <v>841</v>
      </c>
      <c r="B842" t="s">
        <v>3141</v>
      </c>
      <c r="C842" t="s">
        <v>2270</v>
      </c>
      <c r="D842" t="str">
        <f t="shared" si="39"/>
        <v>fas</v>
      </c>
      <c r="E842" t="str">
        <f t="shared" si="40"/>
        <v>fas fa-globe</v>
      </c>
      <c r="F842" t="str">
        <f t="shared" si="41"/>
        <v>&lt;I class='fas fa-globe'&gt;&lt;/i&gt;</v>
      </c>
      <c r="L842" t="s">
        <v>3708</v>
      </c>
      <c r="M842" t="s">
        <v>2270</v>
      </c>
    </row>
    <row r="843" spans="1:13">
      <c r="A843" s="61">
        <v>842</v>
      </c>
      <c r="B843" t="s">
        <v>3277</v>
      </c>
      <c r="C843" t="s">
        <v>2270</v>
      </c>
      <c r="D843" t="str">
        <f t="shared" si="39"/>
        <v>fas</v>
      </c>
      <c r="E843" t="str">
        <f t="shared" si="40"/>
        <v>fas fa-globe-africa</v>
      </c>
      <c r="F843" t="str">
        <f t="shared" si="41"/>
        <v>&lt;I class='fas fa-globe-africa'&gt;&lt;/i&gt;</v>
      </c>
      <c r="L843" t="s">
        <v>3709</v>
      </c>
      <c r="M843" t="s">
        <v>2270</v>
      </c>
    </row>
    <row r="844" spans="1:13">
      <c r="A844" s="61">
        <v>843</v>
      </c>
      <c r="B844" t="s">
        <v>3279</v>
      </c>
      <c r="C844" t="s">
        <v>2270</v>
      </c>
      <c r="D844" t="str">
        <f t="shared" si="39"/>
        <v>fas</v>
      </c>
      <c r="E844" t="str">
        <f t="shared" si="40"/>
        <v>fas fa-globe-americas</v>
      </c>
      <c r="F844" t="str">
        <f t="shared" si="41"/>
        <v>&lt;I class='fas fa-globe-americas'&gt;&lt;/i&gt;</v>
      </c>
      <c r="L844" t="s">
        <v>3710</v>
      </c>
      <c r="M844" t="s">
        <v>2270</v>
      </c>
    </row>
    <row r="845" spans="1:13">
      <c r="A845" s="61">
        <v>844</v>
      </c>
      <c r="B845" t="s">
        <v>3281</v>
      </c>
      <c r="C845" t="s">
        <v>2270</v>
      </c>
      <c r="D845" t="str">
        <f t="shared" si="39"/>
        <v>fas</v>
      </c>
      <c r="E845" t="str">
        <f t="shared" si="40"/>
        <v>fas fa-globe-asia</v>
      </c>
      <c r="F845" t="str">
        <f t="shared" si="41"/>
        <v>&lt;I class='fas fa-globe-asia'&gt;&lt;/i&gt;</v>
      </c>
      <c r="L845" t="s">
        <v>3711</v>
      </c>
      <c r="M845" t="s">
        <v>2270</v>
      </c>
    </row>
    <row r="846" spans="1:13">
      <c r="A846" s="61">
        <v>845</v>
      </c>
      <c r="B846" t="s">
        <v>3283</v>
      </c>
      <c r="C846" t="s">
        <v>2270</v>
      </c>
      <c r="D846" t="str">
        <f t="shared" si="39"/>
        <v>fas</v>
      </c>
      <c r="E846" t="str">
        <f t="shared" si="40"/>
        <v>fas fa-globe-europe</v>
      </c>
      <c r="F846" t="str">
        <f t="shared" si="41"/>
        <v>&lt;I class='fas fa-globe-europe'&gt;&lt;/i&gt;</v>
      </c>
      <c r="L846" t="s">
        <v>3712</v>
      </c>
      <c r="M846" t="s">
        <v>2270</v>
      </c>
    </row>
    <row r="847" spans="1:13">
      <c r="A847" s="61">
        <v>846</v>
      </c>
      <c r="B847" t="s">
        <v>3285</v>
      </c>
      <c r="C847" t="s">
        <v>2270</v>
      </c>
      <c r="D847" t="str">
        <f t="shared" si="39"/>
        <v>fas</v>
      </c>
      <c r="E847" t="str">
        <f t="shared" si="40"/>
        <v>fas fa-golf-ball</v>
      </c>
      <c r="F847" t="str">
        <f t="shared" si="41"/>
        <v>&lt;I class='fas fa-golf-ball'&gt;&lt;/i&gt;</v>
      </c>
      <c r="L847" t="s">
        <v>3713</v>
      </c>
      <c r="M847" t="s">
        <v>2270</v>
      </c>
    </row>
    <row r="848" spans="1:13">
      <c r="A848" s="61">
        <v>847</v>
      </c>
      <c r="B848" t="s">
        <v>3287</v>
      </c>
      <c r="C848" t="s">
        <v>2270</v>
      </c>
      <c r="D848" t="str">
        <f t="shared" si="39"/>
        <v>fas</v>
      </c>
      <c r="E848" t="str">
        <f t="shared" si="40"/>
        <v>fas fa-gopuram</v>
      </c>
      <c r="F848" t="str">
        <f t="shared" si="41"/>
        <v>&lt;I class='fas fa-gopuram'&gt;&lt;/i&gt;</v>
      </c>
      <c r="L848" t="s">
        <v>3714</v>
      </c>
      <c r="M848" t="s">
        <v>2270</v>
      </c>
    </row>
    <row r="849" spans="1:13">
      <c r="A849" s="61">
        <v>848</v>
      </c>
      <c r="B849" t="s">
        <v>3289</v>
      </c>
      <c r="C849" t="s">
        <v>2270</v>
      </c>
      <c r="D849" t="str">
        <f t="shared" si="39"/>
        <v>fas</v>
      </c>
      <c r="E849" t="str">
        <f t="shared" si="40"/>
        <v>fas fa-graduation-cap</v>
      </c>
      <c r="F849" t="str">
        <f t="shared" si="41"/>
        <v>&lt;I class='fas fa-graduation-cap'&gt;&lt;/i&gt;</v>
      </c>
      <c r="L849" t="s">
        <v>3715</v>
      </c>
      <c r="M849" t="s">
        <v>2270</v>
      </c>
    </row>
    <row r="850" spans="1:13">
      <c r="A850" s="61">
        <v>849</v>
      </c>
      <c r="B850" t="s">
        <v>3291</v>
      </c>
      <c r="C850" t="s">
        <v>2270</v>
      </c>
      <c r="D850" t="str">
        <f t="shared" si="39"/>
        <v>fas</v>
      </c>
      <c r="E850" t="str">
        <f t="shared" si="40"/>
        <v>fas fa-greater-than</v>
      </c>
      <c r="F850" t="str">
        <f t="shared" si="41"/>
        <v>&lt;I class='fas fa-greater-than'&gt;&lt;/i&gt;</v>
      </c>
      <c r="L850" t="s">
        <v>3716</v>
      </c>
      <c r="M850" t="s">
        <v>2270</v>
      </c>
    </row>
    <row r="851" spans="1:13">
      <c r="A851" s="61">
        <v>850</v>
      </c>
      <c r="B851" t="s">
        <v>3293</v>
      </c>
      <c r="C851" t="s">
        <v>2270</v>
      </c>
      <c r="D851" t="str">
        <f t="shared" si="39"/>
        <v>fas</v>
      </c>
      <c r="E851" t="str">
        <f t="shared" si="40"/>
        <v>fas fa-greater-than-equal</v>
      </c>
      <c r="F851" t="str">
        <f t="shared" si="41"/>
        <v>&lt;I class='fas fa-greater-than-equal'&gt;&lt;/i&gt;</v>
      </c>
      <c r="L851" t="s">
        <v>3717</v>
      </c>
      <c r="M851" t="s">
        <v>2270</v>
      </c>
    </row>
    <row r="852" spans="1:13">
      <c r="A852" s="61">
        <v>851</v>
      </c>
      <c r="B852" t="s">
        <v>2453</v>
      </c>
      <c r="C852" t="s">
        <v>2270</v>
      </c>
      <c r="D852" t="str">
        <f t="shared" si="39"/>
        <v>fas</v>
      </c>
      <c r="E852" t="str">
        <f t="shared" si="40"/>
        <v>fas fa-grimace</v>
      </c>
      <c r="F852" t="str">
        <f t="shared" si="41"/>
        <v>&lt;I class='fas fa-grimace'&gt;&lt;/i&gt;</v>
      </c>
      <c r="L852" t="s">
        <v>3718</v>
      </c>
      <c r="M852" t="s">
        <v>2270</v>
      </c>
    </row>
    <row r="853" spans="1:13">
      <c r="A853" s="61">
        <v>852</v>
      </c>
      <c r="B853" t="s">
        <v>2456</v>
      </c>
      <c r="C853" t="s">
        <v>2270</v>
      </c>
      <c r="D853" t="str">
        <f t="shared" si="39"/>
        <v>fas</v>
      </c>
      <c r="E853" t="str">
        <f t="shared" si="40"/>
        <v>fas fa-grin</v>
      </c>
      <c r="F853" t="str">
        <f t="shared" si="41"/>
        <v>&lt;I class='fas fa-grin'&gt;&lt;/i&gt;</v>
      </c>
      <c r="L853" t="s">
        <v>3719</v>
      </c>
      <c r="M853" t="s">
        <v>2270</v>
      </c>
    </row>
    <row r="854" spans="1:13">
      <c r="A854" s="61">
        <v>853</v>
      </c>
      <c r="B854" t="s">
        <v>2459</v>
      </c>
      <c r="C854" t="s">
        <v>2270</v>
      </c>
      <c r="D854" t="str">
        <f t="shared" si="39"/>
        <v>fas</v>
      </c>
      <c r="E854" t="str">
        <f t="shared" si="40"/>
        <v>fas fa-grin-alt</v>
      </c>
      <c r="F854" t="str">
        <f t="shared" si="41"/>
        <v>&lt;I class='fas fa-grin-alt'&gt;&lt;/i&gt;</v>
      </c>
      <c r="L854" t="s">
        <v>3720</v>
      </c>
      <c r="M854" t="s">
        <v>2270</v>
      </c>
    </row>
    <row r="855" spans="1:13">
      <c r="A855" s="61">
        <v>854</v>
      </c>
      <c r="B855" t="s">
        <v>2462</v>
      </c>
      <c r="C855" t="s">
        <v>2270</v>
      </c>
      <c r="D855" t="str">
        <f t="shared" si="39"/>
        <v>fas</v>
      </c>
      <c r="E855" t="str">
        <f t="shared" si="40"/>
        <v>fas fa-grin-beam</v>
      </c>
      <c r="F855" t="str">
        <f t="shared" si="41"/>
        <v>&lt;I class='fas fa-grin-beam'&gt;&lt;/i&gt;</v>
      </c>
      <c r="L855" t="s">
        <v>3721</v>
      </c>
      <c r="M855" t="s">
        <v>2270</v>
      </c>
    </row>
    <row r="856" spans="1:13">
      <c r="A856" s="61">
        <v>855</v>
      </c>
      <c r="B856" t="s">
        <v>2465</v>
      </c>
      <c r="C856" t="s">
        <v>2270</v>
      </c>
      <c r="D856" t="str">
        <f t="shared" si="39"/>
        <v>fas</v>
      </c>
      <c r="E856" t="str">
        <f t="shared" si="40"/>
        <v>fas fa-grin-beam-sweat</v>
      </c>
      <c r="F856" t="str">
        <f t="shared" si="41"/>
        <v>&lt;I class='fas fa-grin-beam-sweat'&gt;&lt;/i&gt;</v>
      </c>
      <c r="L856" t="s">
        <v>3218</v>
      </c>
      <c r="M856" t="s">
        <v>2270</v>
      </c>
    </row>
    <row r="857" spans="1:13">
      <c r="A857" s="61">
        <v>856</v>
      </c>
      <c r="B857" t="s">
        <v>2468</v>
      </c>
      <c r="C857" t="s">
        <v>2270</v>
      </c>
      <c r="D857" t="str">
        <f t="shared" si="39"/>
        <v>fas</v>
      </c>
      <c r="E857" t="str">
        <f t="shared" si="40"/>
        <v>fas fa-grin-hearts</v>
      </c>
      <c r="F857" t="str">
        <f t="shared" si="41"/>
        <v>&lt;I class='fas fa-grin-hearts'&gt;&lt;/i&gt;</v>
      </c>
      <c r="L857" t="s">
        <v>3722</v>
      </c>
      <c r="M857" t="s">
        <v>2270</v>
      </c>
    </row>
    <row r="858" spans="1:13">
      <c r="A858" s="61">
        <v>857</v>
      </c>
      <c r="B858" t="s">
        <v>2471</v>
      </c>
      <c r="C858" t="s">
        <v>2270</v>
      </c>
      <c r="D858" t="str">
        <f t="shared" si="39"/>
        <v>fas</v>
      </c>
      <c r="E858" t="str">
        <f t="shared" si="40"/>
        <v>fas fa-grin-squint</v>
      </c>
      <c r="F858" t="str">
        <f t="shared" si="41"/>
        <v>&lt;I class='fas fa-grin-squint'&gt;&lt;/i&gt;</v>
      </c>
      <c r="L858" t="s">
        <v>3723</v>
      </c>
      <c r="M858" t="s">
        <v>2270</v>
      </c>
    </row>
    <row r="859" spans="1:13">
      <c r="A859" s="61">
        <v>858</v>
      </c>
      <c r="B859" t="s">
        <v>2474</v>
      </c>
      <c r="C859" t="s">
        <v>2270</v>
      </c>
      <c r="D859" t="str">
        <f t="shared" si="39"/>
        <v>fas</v>
      </c>
      <c r="E859" t="str">
        <f t="shared" si="40"/>
        <v>fas fa-grin-squint-tears</v>
      </c>
      <c r="F859" t="str">
        <f t="shared" si="41"/>
        <v>&lt;I class='fas fa-grin-squint-tears'&gt;&lt;/i&gt;</v>
      </c>
      <c r="L859" t="s">
        <v>3724</v>
      </c>
      <c r="M859" t="s">
        <v>2270</v>
      </c>
    </row>
    <row r="860" spans="1:13">
      <c r="A860" s="61">
        <v>859</v>
      </c>
      <c r="B860" t="s">
        <v>2477</v>
      </c>
      <c r="C860" t="s">
        <v>2270</v>
      </c>
      <c r="D860" t="str">
        <f t="shared" si="39"/>
        <v>fas</v>
      </c>
      <c r="E860" t="str">
        <f t="shared" si="40"/>
        <v>fas fa-grin-stars</v>
      </c>
      <c r="F860" t="str">
        <f t="shared" si="41"/>
        <v>&lt;I class='fas fa-grin-stars'&gt;&lt;/i&gt;</v>
      </c>
      <c r="L860" t="s">
        <v>3725</v>
      </c>
      <c r="M860" t="s">
        <v>2270</v>
      </c>
    </row>
    <row r="861" spans="1:13">
      <c r="A861" s="61">
        <v>860</v>
      </c>
      <c r="B861" t="s">
        <v>2480</v>
      </c>
      <c r="C861" t="s">
        <v>2270</v>
      </c>
      <c r="D861" t="str">
        <f t="shared" si="39"/>
        <v>fas</v>
      </c>
      <c r="E861" t="str">
        <f t="shared" si="40"/>
        <v>fas fa-grin-tears</v>
      </c>
      <c r="F861" t="str">
        <f t="shared" si="41"/>
        <v>&lt;I class='fas fa-grin-tears'&gt;&lt;/i&gt;</v>
      </c>
      <c r="L861" t="s">
        <v>3726</v>
      </c>
      <c r="M861" t="s">
        <v>2270</v>
      </c>
    </row>
    <row r="862" spans="1:13">
      <c r="A862" s="61">
        <v>861</v>
      </c>
      <c r="B862" t="s">
        <v>2482</v>
      </c>
      <c r="C862" t="s">
        <v>2270</v>
      </c>
      <c r="D862" t="str">
        <f t="shared" si="39"/>
        <v>fas</v>
      </c>
      <c r="E862" t="str">
        <f t="shared" si="40"/>
        <v>fas fa-grin-tongue</v>
      </c>
      <c r="F862" t="str">
        <f t="shared" si="41"/>
        <v>&lt;I class='fas fa-grin-tongue'&gt;&lt;/i&gt;</v>
      </c>
      <c r="L862" t="s">
        <v>3727</v>
      </c>
      <c r="M862" t="s">
        <v>2270</v>
      </c>
    </row>
    <row r="863" spans="1:13">
      <c r="A863" s="61">
        <v>862</v>
      </c>
      <c r="B863" t="s">
        <v>2484</v>
      </c>
      <c r="C863" t="s">
        <v>2270</v>
      </c>
      <c r="D863" t="str">
        <f t="shared" si="39"/>
        <v>fas</v>
      </c>
      <c r="E863" t="str">
        <f t="shared" si="40"/>
        <v>fas fa-grin-tongue-squint</v>
      </c>
      <c r="F863" t="str">
        <f t="shared" si="41"/>
        <v>&lt;I class='fas fa-grin-tongue-squint'&gt;&lt;/i&gt;</v>
      </c>
      <c r="L863" t="s">
        <v>3728</v>
      </c>
      <c r="M863" t="s">
        <v>2270</v>
      </c>
    </row>
    <row r="864" spans="1:13">
      <c r="A864" s="61">
        <v>863</v>
      </c>
      <c r="B864" t="s">
        <v>2487</v>
      </c>
      <c r="C864" t="s">
        <v>2270</v>
      </c>
      <c r="D864" t="str">
        <f t="shared" si="39"/>
        <v>fas</v>
      </c>
      <c r="E864" t="str">
        <f t="shared" si="40"/>
        <v>fas fa-grin-tongue-wink</v>
      </c>
      <c r="F864" t="str">
        <f t="shared" si="41"/>
        <v>&lt;I class='fas fa-grin-tongue-wink'&gt;&lt;/i&gt;</v>
      </c>
      <c r="L864" t="s">
        <v>3729</v>
      </c>
      <c r="M864" t="s">
        <v>2270</v>
      </c>
    </row>
    <row r="865" spans="1:13">
      <c r="A865" s="61">
        <v>864</v>
      </c>
      <c r="B865" t="s">
        <v>2490</v>
      </c>
      <c r="C865" t="s">
        <v>2270</v>
      </c>
      <c r="D865" t="str">
        <f t="shared" si="39"/>
        <v>fas</v>
      </c>
      <c r="E865" t="str">
        <f t="shared" si="40"/>
        <v>fas fa-grin-wink</v>
      </c>
      <c r="F865" t="str">
        <f t="shared" si="41"/>
        <v>&lt;I class='fas fa-grin-wink'&gt;&lt;/i&gt;</v>
      </c>
      <c r="L865" t="s">
        <v>3730</v>
      </c>
      <c r="M865" t="s">
        <v>2270</v>
      </c>
    </row>
    <row r="866" spans="1:13">
      <c r="A866" s="61">
        <v>865</v>
      </c>
      <c r="B866" t="s">
        <v>3309</v>
      </c>
      <c r="C866" t="s">
        <v>2270</v>
      </c>
      <c r="D866" t="str">
        <f t="shared" si="39"/>
        <v>fas</v>
      </c>
      <c r="E866" t="str">
        <f t="shared" si="40"/>
        <v>fas fa-grip-horizontal</v>
      </c>
      <c r="F866" t="str">
        <f t="shared" si="41"/>
        <v>&lt;I class='fas fa-grip-horizontal'&gt;&lt;/i&gt;</v>
      </c>
      <c r="L866" t="s">
        <v>3731</v>
      </c>
      <c r="M866" t="s">
        <v>2270</v>
      </c>
    </row>
    <row r="867" spans="1:13">
      <c r="A867" s="61">
        <v>866</v>
      </c>
      <c r="B867" t="s">
        <v>3311</v>
      </c>
      <c r="C867" t="s">
        <v>2270</v>
      </c>
      <c r="D867" t="str">
        <f t="shared" si="39"/>
        <v>fas</v>
      </c>
      <c r="E867" t="str">
        <f t="shared" si="40"/>
        <v>fas fa-grip-lines</v>
      </c>
      <c r="F867" t="str">
        <f t="shared" si="41"/>
        <v>&lt;I class='fas fa-grip-lines'&gt;&lt;/i&gt;</v>
      </c>
      <c r="L867" t="s">
        <v>3732</v>
      </c>
      <c r="M867" t="s">
        <v>2270</v>
      </c>
    </row>
    <row r="868" spans="1:13">
      <c r="A868" s="61">
        <v>867</v>
      </c>
      <c r="B868" t="s">
        <v>3313</v>
      </c>
      <c r="C868" t="s">
        <v>2270</v>
      </c>
      <c r="D868" t="str">
        <f t="shared" si="39"/>
        <v>fas</v>
      </c>
      <c r="E868" t="str">
        <f t="shared" si="40"/>
        <v>fas fa-grip-lines-vertical</v>
      </c>
      <c r="F868" t="str">
        <f t="shared" si="41"/>
        <v>&lt;I class='fas fa-grip-lines-vertical'&gt;&lt;/i&gt;</v>
      </c>
      <c r="L868" t="s">
        <v>3733</v>
      </c>
      <c r="M868" t="s">
        <v>2270</v>
      </c>
    </row>
    <row r="869" spans="1:13">
      <c r="A869" s="61">
        <v>868</v>
      </c>
      <c r="B869" t="s">
        <v>3315</v>
      </c>
      <c r="C869" t="s">
        <v>2270</v>
      </c>
      <c r="D869" t="str">
        <f t="shared" si="39"/>
        <v>fas</v>
      </c>
      <c r="E869" t="str">
        <f t="shared" si="40"/>
        <v>fas fa-grip-vertical</v>
      </c>
      <c r="F869" t="str">
        <f t="shared" si="41"/>
        <v>&lt;I class='fas fa-grip-vertical'&gt;&lt;/i&gt;</v>
      </c>
      <c r="L869" t="s">
        <v>3734</v>
      </c>
      <c r="M869" t="s">
        <v>2270</v>
      </c>
    </row>
    <row r="870" spans="1:13">
      <c r="A870" s="61">
        <v>869</v>
      </c>
      <c r="B870" t="s">
        <v>3317</v>
      </c>
      <c r="C870" t="s">
        <v>2270</v>
      </c>
      <c r="D870" t="str">
        <f t="shared" si="39"/>
        <v>fas</v>
      </c>
      <c r="E870" t="str">
        <f t="shared" si="40"/>
        <v>fas fa-guitar</v>
      </c>
      <c r="F870" t="str">
        <f t="shared" si="41"/>
        <v>&lt;I class='fas fa-guitar'&gt;&lt;/i&gt;</v>
      </c>
      <c r="L870" t="s">
        <v>3735</v>
      </c>
      <c r="M870" t="s">
        <v>2270</v>
      </c>
    </row>
    <row r="871" spans="1:13">
      <c r="A871" s="61">
        <v>870</v>
      </c>
      <c r="B871" t="s">
        <v>3319</v>
      </c>
      <c r="C871" t="s">
        <v>2270</v>
      </c>
      <c r="D871" t="str">
        <f t="shared" si="39"/>
        <v>fas</v>
      </c>
      <c r="E871" t="str">
        <f t="shared" si="40"/>
        <v>fas fa-h-square</v>
      </c>
      <c r="F871" t="str">
        <f t="shared" si="41"/>
        <v>&lt;I class='fas fa-h-square'&gt;&lt;/i&gt;</v>
      </c>
      <c r="L871" t="s">
        <v>3736</v>
      </c>
      <c r="M871" t="s">
        <v>2270</v>
      </c>
    </row>
    <row r="872" spans="1:13">
      <c r="A872" s="61">
        <v>871</v>
      </c>
      <c r="B872" t="s">
        <v>3321</v>
      </c>
      <c r="C872" t="s">
        <v>2270</v>
      </c>
      <c r="D872" t="str">
        <f t="shared" si="39"/>
        <v>fas</v>
      </c>
      <c r="E872" t="str">
        <f t="shared" si="40"/>
        <v>fas fa-hamburger</v>
      </c>
      <c r="F872" t="str">
        <f t="shared" si="41"/>
        <v>&lt;I class='fas fa-hamburger'&gt;&lt;/i&gt;</v>
      </c>
      <c r="L872" t="s">
        <v>3737</v>
      </c>
      <c r="M872" t="s">
        <v>2270</v>
      </c>
    </row>
    <row r="873" spans="1:13">
      <c r="A873" s="61">
        <v>872</v>
      </c>
      <c r="B873" t="s">
        <v>3323</v>
      </c>
      <c r="C873" t="s">
        <v>2270</v>
      </c>
      <c r="D873" t="str">
        <f t="shared" si="39"/>
        <v>fas</v>
      </c>
      <c r="E873" t="str">
        <f t="shared" si="40"/>
        <v>fas fa-hammer</v>
      </c>
      <c r="F873" t="str">
        <f t="shared" si="41"/>
        <v>&lt;I class='fas fa-hammer'&gt;&lt;/i&gt;</v>
      </c>
      <c r="L873" t="s">
        <v>3738</v>
      </c>
      <c r="M873" t="s">
        <v>2270</v>
      </c>
    </row>
    <row r="874" spans="1:13">
      <c r="A874" s="61">
        <v>873</v>
      </c>
      <c r="B874" t="s">
        <v>3325</v>
      </c>
      <c r="C874" t="s">
        <v>2270</v>
      </c>
      <c r="D874" t="str">
        <f t="shared" si="39"/>
        <v>fas</v>
      </c>
      <c r="E874" t="str">
        <f t="shared" si="40"/>
        <v>fas fa-hamsa</v>
      </c>
      <c r="F874" t="str">
        <f t="shared" si="41"/>
        <v>&lt;I class='fas fa-hamsa'&gt;&lt;/i&gt;</v>
      </c>
      <c r="L874" t="s">
        <v>3739</v>
      </c>
      <c r="M874" t="s">
        <v>2270</v>
      </c>
    </row>
    <row r="875" spans="1:13">
      <c r="A875" s="61">
        <v>874</v>
      </c>
      <c r="B875" t="s">
        <v>3327</v>
      </c>
      <c r="C875" t="s">
        <v>2270</v>
      </c>
      <c r="D875" t="str">
        <f t="shared" si="39"/>
        <v>fas</v>
      </c>
      <c r="E875" t="str">
        <f t="shared" si="40"/>
        <v>fas fa-hand-holding</v>
      </c>
      <c r="F875" t="str">
        <f t="shared" si="41"/>
        <v>&lt;I class='fas fa-hand-holding'&gt;&lt;/i&gt;</v>
      </c>
      <c r="L875" t="s">
        <v>3740</v>
      </c>
      <c r="M875" t="s">
        <v>2270</v>
      </c>
    </row>
    <row r="876" spans="1:13">
      <c r="A876" s="61">
        <v>875</v>
      </c>
      <c r="B876" t="s">
        <v>3329</v>
      </c>
      <c r="C876" t="s">
        <v>2270</v>
      </c>
      <c r="D876" t="str">
        <f t="shared" si="39"/>
        <v>fas</v>
      </c>
      <c r="E876" t="str">
        <f t="shared" si="40"/>
        <v>fas fa-hand-holding-heart</v>
      </c>
      <c r="F876" t="str">
        <f t="shared" si="41"/>
        <v>&lt;I class='fas fa-hand-holding-heart'&gt;&lt;/i&gt;</v>
      </c>
      <c r="L876" t="s">
        <v>3741</v>
      </c>
      <c r="M876" t="s">
        <v>2270</v>
      </c>
    </row>
    <row r="877" spans="1:13">
      <c r="A877" s="61">
        <v>876</v>
      </c>
      <c r="B877" t="s">
        <v>3331</v>
      </c>
      <c r="C877" t="s">
        <v>2270</v>
      </c>
      <c r="D877" t="str">
        <f t="shared" si="39"/>
        <v>fas</v>
      </c>
      <c r="E877" t="str">
        <f t="shared" si="40"/>
        <v>fas fa-hand-holding-medical</v>
      </c>
      <c r="F877" t="str">
        <f t="shared" si="41"/>
        <v>&lt;I class='fas fa-hand-holding-medical'&gt;&lt;/i&gt;</v>
      </c>
      <c r="L877" t="s">
        <v>3742</v>
      </c>
      <c r="M877" t="s">
        <v>2270</v>
      </c>
    </row>
    <row r="878" spans="1:13">
      <c r="A878" s="61">
        <v>877</v>
      </c>
      <c r="B878" t="s">
        <v>3333</v>
      </c>
      <c r="C878" t="s">
        <v>2270</v>
      </c>
      <c r="D878" t="str">
        <f t="shared" si="39"/>
        <v>fas</v>
      </c>
      <c r="E878" t="str">
        <f t="shared" si="40"/>
        <v>fas fa-hand-holding-usd</v>
      </c>
      <c r="F878" t="str">
        <f t="shared" si="41"/>
        <v>&lt;I class='fas fa-hand-holding-usd'&gt;&lt;/i&gt;</v>
      </c>
      <c r="L878" t="s">
        <v>2674</v>
      </c>
      <c r="M878" t="s">
        <v>2270</v>
      </c>
    </row>
    <row r="879" spans="1:13">
      <c r="A879" s="61">
        <v>878</v>
      </c>
      <c r="B879" t="s">
        <v>3335</v>
      </c>
      <c r="C879" t="s">
        <v>2270</v>
      </c>
      <c r="D879" t="str">
        <f t="shared" si="39"/>
        <v>fas</v>
      </c>
      <c r="E879" t="str">
        <f t="shared" si="40"/>
        <v>fas fa-hand-holding-water</v>
      </c>
      <c r="F879" t="str">
        <f t="shared" si="41"/>
        <v>&lt;I class='fas fa-hand-holding-water'&gt;&lt;/i&gt;</v>
      </c>
      <c r="L879" t="s">
        <v>2677</v>
      </c>
      <c r="M879" t="s">
        <v>2270</v>
      </c>
    </row>
    <row r="880" spans="1:13">
      <c r="A880" s="61">
        <v>879</v>
      </c>
      <c r="B880" t="s">
        <v>2493</v>
      </c>
      <c r="C880" t="s">
        <v>2270</v>
      </c>
      <c r="D880" t="str">
        <f t="shared" si="39"/>
        <v>fas</v>
      </c>
      <c r="E880" t="str">
        <f t="shared" si="40"/>
        <v>fas fa-hand-lizard</v>
      </c>
      <c r="F880" t="str">
        <f t="shared" si="41"/>
        <v>&lt;I class='fas fa-hand-lizard'&gt;&lt;/i&gt;</v>
      </c>
      <c r="L880" t="s">
        <v>3743</v>
      </c>
      <c r="M880" t="s">
        <v>2270</v>
      </c>
    </row>
    <row r="881" spans="1:13">
      <c r="A881" s="61">
        <v>880</v>
      </c>
      <c r="B881" t="s">
        <v>3338</v>
      </c>
      <c r="C881" t="s">
        <v>2270</v>
      </c>
      <c r="D881" t="str">
        <f t="shared" si="39"/>
        <v>fas</v>
      </c>
      <c r="E881" t="str">
        <f t="shared" si="40"/>
        <v>fas fa-hand-middle-finger</v>
      </c>
      <c r="F881" t="str">
        <f t="shared" si="41"/>
        <v>&lt;I class='fas fa-hand-middle-finger'&gt;&lt;/i&gt;</v>
      </c>
      <c r="L881" t="s">
        <v>3744</v>
      </c>
      <c r="M881" t="s">
        <v>2270</v>
      </c>
    </row>
    <row r="882" spans="1:13">
      <c r="A882" s="61">
        <v>881</v>
      </c>
      <c r="B882" t="s">
        <v>2496</v>
      </c>
      <c r="C882" t="s">
        <v>2270</v>
      </c>
      <c r="D882" t="str">
        <f t="shared" si="39"/>
        <v>fas</v>
      </c>
      <c r="E882" t="str">
        <f t="shared" si="40"/>
        <v>fas fa-hand-paper</v>
      </c>
      <c r="F882" t="str">
        <f t="shared" si="41"/>
        <v>&lt;I class='fas fa-hand-paper'&gt;&lt;/i&gt;</v>
      </c>
      <c r="L882" t="s">
        <v>3745</v>
      </c>
      <c r="M882" t="s">
        <v>2270</v>
      </c>
    </row>
    <row r="883" spans="1:13">
      <c r="A883" s="61">
        <v>882</v>
      </c>
      <c r="B883" t="s">
        <v>2499</v>
      </c>
      <c r="C883" t="s">
        <v>2270</v>
      </c>
      <c r="D883" t="str">
        <f t="shared" si="39"/>
        <v>fas</v>
      </c>
      <c r="E883" t="str">
        <f t="shared" si="40"/>
        <v>fas fa-hand-peace</v>
      </c>
      <c r="F883" t="str">
        <f t="shared" si="41"/>
        <v>&lt;I class='fas fa-hand-peace'&gt;&lt;/i&gt;</v>
      </c>
      <c r="L883" t="s">
        <v>2680</v>
      </c>
      <c r="M883" t="s">
        <v>2270</v>
      </c>
    </row>
    <row r="884" spans="1:13">
      <c r="A884" s="61">
        <v>883</v>
      </c>
      <c r="B884" t="s">
        <v>2502</v>
      </c>
      <c r="C884" t="s">
        <v>2270</v>
      </c>
      <c r="D884" t="str">
        <f t="shared" si="39"/>
        <v>fas</v>
      </c>
      <c r="E884" t="str">
        <f t="shared" si="40"/>
        <v>fas fa-hand-point-down</v>
      </c>
      <c r="F884" t="str">
        <f t="shared" si="41"/>
        <v>&lt;I class='fas fa-hand-point-down'&gt;&lt;/i&gt;</v>
      </c>
      <c r="L884" t="s">
        <v>3746</v>
      </c>
      <c r="M884" t="s">
        <v>2270</v>
      </c>
    </row>
    <row r="885" spans="1:13">
      <c r="A885" s="61">
        <v>884</v>
      </c>
      <c r="B885" t="s">
        <v>2505</v>
      </c>
      <c r="C885" t="s">
        <v>2270</v>
      </c>
      <c r="D885" t="str">
        <f t="shared" si="39"/>
        <v>fas</v>
      </c>
      <c r="E885" t="str">
        <f t="shared" si="40"/>
        <v>fas fa-hand-point-left</v>
      </c>
      <c r="F885" t="str">
        <f t="shared" si="41"/>
        <v>&lt;I class='fas fa-hand-point-left'&gt;&lt;/i&gt;</v>
      </c>
      <c r="L885" t="s">
        <v>3747</v>
      </c>
      <c r="M885" t="s">
        <v>2270</v>
      </c>
    </row>
    <row r="886" spans="1:13">
      <c r="A886" s="61">
        <v>885</v>
      </c>
      <c r="B886" t="s">
        <v>2508</v>
      </c>
      <c r="C886" t="s">
        <v>2270</v>
      </c>
      <c r="D886" t="str">
        <f t="shared" si="39"/>
        <v>fas</v>
      </c>
      <c r="E886" t="str">
        <f t="shared" si="40"/>
        <v>fas fa-hand-point-right</v>
      </c>
      <c r="F886" t="str">
        <f t="shared" si="41"/>
        <v>&lt;I class='fas fa-hand-point-right'&gt;&lt;/i&gt;</v>
      </c>
      <c r="L886" t="s">
        <v>2683</v>
      </c>
      <c r="M886" t="s">
        <v>2270</v>
      </c>
    </row>
    <row r="887" spans="1:13">
      <c r="A887" s="61">
        <v>886</v>
      </c>
      <c r="B887" t="s">
        <v>2511</v>
      </c>
      <c r="C887" t="s">
        <v>2270</v>
      </c>
      <c r="D887" t="str">
        <f t="shared" si="39"/>
        <v>fas</v>
      </c>
      <c r="E887" t="str">
        <f t="shared" si="40"/>
        <v>fas fa-hand-point-up</v>
      </c>
      <c r="F887" t="str">
        <f t="shared" si="41"/>
        <v>&lt;I class='fas fa-hand-point-up'&gt;&lt;/i&gt;</v>
      </c>
      <c r="L887" t="s">
        <v>3748</v>
      </c>
      <c r="M887" t="s">
        <v>2270</v>
      </c>
    </row>
    <row r="888" spans="1:13">
      <c r="A888" s="61">
        <v>887</v>
      </c>
      <c r="B888" t="s">
        <v>2514</v>
      </c>
      <c r="C888" t="s">
        <v>2270</v>
      </c>
      <c r="D888" t="str">
        <f t="shared" si="39"/>
        <v>fas</v>
      </c>
      <c r="E888" t="str">
        <f t="shared" si="40"/>
        <v>fas fa-hand-pointer</v>
      </c>
      <c r="F888" t="str">
        <f t="shared" si="41"/>
        <v>&lt;I class='fas fa-hand-pointer'&gt;&lt;/i&gt;</v>
      </c>
      <c r="L888" t="s">
        <v>3749</v>
      </c>
      <c r="M888" t="s">
        <v>2270</v>
      </c>
    </row>
    <row r="889" spans="1:13">
      <c r="A889" s="61">
        <v>888</v>
      </c>
      <c r="B889" t="s">
        <v>2517</v>
      </c>
      <c r="C889" t="s">
        <v>2270</v>
      </c>
      <c r="D889" t="str">
        <f t="shared" si="39"/>
        <v>fas</v>
      </c>
      <c r="E889" t="str">
        <f t="shared" si="40"/>
        <v>fas fa-hand-rock</v>
      </c>
      <c r="F889" t="str">
        <f t="shared" si="41"/>
        <v>&lt;I class='fas fa-hand-rock'&gt;&lt;/i&gt;</v>
      </c>
      <c r="L889" t="s">
        <v>3750</v>
      </c>
      <c r="M889" t="s">
        <v>2270</v>
      </c>
    </row>
    <row r="890" spans="1:13">
      <c r="A890" s="61">
        <v>889</v>
      </c>
      <c r="B890" t="s">
        <v>2520</v>
      </c>
      <c r="C890" t="s">
        <v>2270</v>
      </c>
      <c r="D890" t="str">
        <f t="shared" si="39"/>
        <v>fas</v>
      </c>
      <c r="E890" t="str">
        <f t="shared" si="40"/>
        <v>fas fa-hand-scissors</v>
      </c>
      <c r="F890" t="str">
        <f t="shared" si="41"/>
        <v>&lt;I class='fas fa-hand-scissors'&gt;&lt;/i&gt;</v>
      </c>
      <c r="L890" t="s">
        <v>3751</v>
      </c>
      <c r="M890" t="s">
        <v>2270</v>
      </c>
    </row>
    <row r="891" spans="1:13">
      <c r="A891" s="61">
        <v>890</v>
      </c>
      <c r="B891" t="s">
        <v>3349</v>
      </c>
      <c r="C891" t="s">
        <v>2270</v>
      </c>
      <c r="D891" t="str">
        <f t="shared" si="39"/>
        <v>fas</v>
      </c>
      <c r="E891" t="str">
        <f t="shared" si="40"/>
        <v>fas fa-hand-sparkles</v>
      </c>
      <c r="F891" t="str">
        <f t="shared" si="41"/>
        <v>&lt;I class='fas fa-hand-sparkles'&gt;&lt;/i&gt;</v>
      </c>
      <c r="L891" t="s">
        <v>3752</v>
      </c>
      <c r="M891" t="s">
        <v>2270</v>
      </c>
    </row>
    <row r="892" spans="1:13">
      <c r="A892" s="61">
        <v>891</v>
      </c>
      <c r="B892" t="s">
        <v>2523</v>
      </c>
      <c r="C892" t="s">
        <v>2270</v>
      </c>
      <c r="D892" t="str">
        <f t="shared" si="39"/>
        <v>fas</v>
      </c>
      <c r="E892" t="str">
        <f t="shared" si="40"/>
        <v>fas fa-hand-spock</v>
      </c>
      <c r="F892" t="str">
        <f t="shared" si="41"/>
        <v>&lt;I class='fas fa-hand-spock'&gt;&lt;/i&gt;</v>
      </c>
      <c r="L892" t="s">
        <v>3221</v>
      </c>
      <c r="M892" t="s">
        <v>2270</v>
      </c>
    </row>
    <row r="893" spans="1:13">
      <c r="A893" s="61">
        <v>892</v>
      </c>
      <c r="B893" t="s">
        <v>3352</v>
      </c>
      <c r="C893" t="s">
        <v>2270</v>
      </c>
      <c r="D893" t="str">
        <f t="shared" si="39"/>
        <v>fas</v>
      </c>
      <c r="E893" t="str">
        <f t="shared" si="40"/>
        <v>fas fa-hands</v>
      </c>
      <c r="F893" t="str">
        <f t="shared" si="41"/>
        <v>&lt;I class='fas fa-hands'&gt;&lt;/i&gt;</v>
      </c>
      <c r="L893" t="s">
        <v>3753</v>
      </c>
      <c r="M893" t="s">
        <v>2270</v>
      </c>
    </row>
    <row r="894" spans="1:13">
      <c r="A894" s="61">
        <v>893</v>
      </c>
      <c r="B894" t="s">
        <v>3354</v>
      </c>
      <c r="C894" t="s">
        <v>2270</v>
      </c>
      <c r="D894" t="str">
        <f t="shared" si="39"/>
        <v>fas</v>
      </c>
      <c r="E894" t="str">
        <f t="shared" si="40"/>
        <v>fas fa-hands-helping</v>
      </c>
      <c r="F894" t="str">
        <f t="shared" si="41"/>
        <v>&lt;I class='fas fa-hands-helping'&gt;&lt;/i&gt;</v>
      </c>
      <c r="L894" t="s">
        <v>3754</v>
      </c>
      <c r="M894" t="s">
        <v>2270</v>
      </c>
    </row>
    <row r="895" spans="1:13">
      <c r="A895" s="61">
        <v>894</v>
      </c>
      <c r="B895" t="s">
        <v>3356</v>
      </c>
      <c r="C895" t="s">
        <v>2270</v>
      </c>
      <c r="D895" t="str">
        <f t="shared" si="39"/>
        <v>fas</v>
      </c>
      <c r="E895" t="str">
        <f t="shared" si="40"/>
        <v>fas fa-hands-wash</v>
      </c>
      <c r="F895" t="str">
        <f t="shared" si="41"/>
        <v>&lt;I class='fas fa-hands-wash'&gt;&lt;/i&gt;</v>
      </c>
      <c r="L895" t="s">
        <v>3755</v>
      </c>
      <c r="M895" t="s">
        <v>2270</v>
      </c>
    </row>
    <row r="896" spans="1:13">
      <c r="A896" s="61">
        <v>895</v>
      </c>
      <c r="B896" t="s">
        <v>2526</v>
      </c>
      <c r="C896" t="s">
        <v>2270</v>
      </c>
      <c r="D896" t="str">
        <f t="shared" si="39"/>
        <v>fas</v>
      </c>
      <c r="E896" t="str">
        <f t="shared" si="40"/>
        <v>fas fa-handshake</v>
      </c>
      <c r="F896" t="str">
        <f t="shared" si="41"/>
        <v>&lt;I class='fas fa-handshake'&gt;&lt;/i&gt;</v>
      </c>
      <c r="L896" t="s">
        <v>3756</v>
      </c>
      <c r="M896" t="s">
        <v>2270</v>
      </c>
    </row>
    <row r="897" spans="1:13">
      <c r="A897" s="61">
        <v>896</v>
      </c>
      <c r="B897" t="s">
        <v>3359</v>
      </c>
      <c r="C897" t="s">
        <v>2270</v>
      </c>
      <c r="D897" t="str">
        <f t="shared" si="39"/>
        <v>fas</v>
      </c>
      <c r="E897" t="str">
        <f t="shared" si="40"/>
        <v>fas fa-handshake-alt-slash</v>
      </c>
      <c r="F897" t="str">
        <f t="shared" si="41"/>
        <v>&lt;I class='fas fa-handshake-alt-slash'&gt;&lt;/i&gt;</v>
      </c>
      <c r="L897" t="s">
        <v>3757</v>
      </c>
      <c r="M897" t="s">
        <v>2270</v>
      </c>
    </row>
    <row r="898" spans="1:13">
      <c r="A898" s="61">
        <v>897</v>
      </c>
      <c r="B898" t="s">
        <v>3361</v>
      </c>
      <c r="C898" t="s">
        <v>2270</v>
      </c>
      <c r="D898" t="str">
        <f t="shared" si="39"/>
        <v>fas</v>
      </c>
      <c r="E898" t="str">
        <f t="shared" si="40"/>
        <v>fas fa-handshake-slash</v>
      </c>
      <c r="F898" t="str">
        <f t="shared" si="41"/>
        <v>&lt;I class='fas fa-handshake-slash'&gt;&lt;/i&gt;</v>
      </c>
      <c r="L898" t="s">
        <v>3758</v>
      </c>
      <c r="M898" t="s">
        <v>2270</v>
      </c>
    </row>
    <row r="899" spans="1:13">
      <c r="A899" s="61">
        <v>898</v>
      </c>
      <c r="B899" t="s">
        <v>3363</v>
      </c>
      <c r="C899" t="s">
        <v>2270</v>
      </c>
      <c r="D899" t="str">
        <f t="shared" ref="D899:D962" si="42">IF(C899="DevIcon"," ","fa"&amp;LOWER(LEFT(C899,1)))</f>
        <v>fas</v>
      </c>
      <c r="E899" t="str">
        <f t="shared" ref="E899:E962" si="43">IF(C899="DevIcon","",D899&amp;" "&amp;"fa-")&amp;B899</f>
        <v>fas fa-hanukiah</v>
      </c>
      <c r="F899" t="str">
        <f t="shared" ref="F899:F962" si="44">IF(C899="DevIcon","","&lt;I class='"&amp;E899&amp;"'&gt;&lt;/i&gt;")</f>
        <v>&lt;I class='fas fa-hanukiah'&gt;&lt;/i&gt;</v>
      </c>
      <c r="L899" t="s">
        <v>3759</v>
      </c>
      <c r="M899" t="s">
        <v>2270</v>
      </c>
    </row>
    <row r="900" spans="1:13">
      <c r="A900" s="61">
        <v>899</v>
      </c>
      <c r="B900" t="s">
        <v>3365</v>
      </c>
      <c r="C900" t="s">
        <v>2270</v>
      </c>
      <c r="D900" t="str">
        <f t="shared" si="42"/>
        <v>fas</v>
      </c>
      <c r="E900" t="str">
        <f t="shared" si="43"/>
        <v>fas fa-hard-hat</v>
      </c>
      <c r="F900" t="str">
        <f t="shared" si="44"/>
        <v>&lt;I class='fas fa-hard-hat'&gt;&lt;/i&gt;</v>
      </c>
      <c r="L900" t="s">
        <v>3760</v>
      </c>
      <c r="M900" t="s">
        <v>2270</v>
      </c>
    </row>
    <row r="901" spans="1:13">
      <c r="A901" s="61">
        <v>900</v>
      </c>
      <c r="B901" t="s">
        <v>3367</v>
      </c>
      <c r="C901" t="s">
        <v>2270</v>
      </c>
      <c r="D901" t="str">
        <f t="shared" si="42"/>
        <v>fas</v>
      </c>
      <c r="E901" t="str">
        <f t="shared" si="43"/>
        <v>fas fa-hashtag</v>
      </c>
      <c r="F901" t="str">
        <f t="shared" si="44"/>
        <v>&lt;I class='fas fa-hashtag'&gt;&lt;/i&gt;</v>
      </c>
      <c r="L901" t="s">
        <v>3761</v>
      </c>
      <c r="M901" t="s">
        <v>2270</v>
      </c>
    </row>
    <row r="902" spans="1:13">
      <c r="A902" s="61">
        <v>901</v>
      </c>
      <c r="B902" t="s">
        <v>3369</v>
      </c>
      <c r="C902" t="s">
        <v>2270</v>
      </c>
      <c r="D902" t="str">
        <f t="shared" si="42"/>
        <v>fas</v>
      </c>
      <c r="E902" t="str">
        <f t="shared" si="43"/>
        <v>fas fa-hat-cowboy</v>
      </c>
      <c r="F902" t="str">
        <f t="shared" si="44"/>
        <v>&lt;I class='fas fa-hat-cowboy'&gt;&lt;/i&gt;</v>
      </c>
      <c r="L902" t="s">
        <v>3762</v>
      </c>
      <c r="M902" t="s">
        <v>2270</v>
      </c>
    </row>
    <row r="903" spans="1:13">
      <c r="A903" s="61">
        <v>902</v>
      </c>
      <c r="B903" t="s">
        <v>3371</v>
      </c>
      <c r="C903" t="s">
        <v>2270</v>
      </c>
      <c r="D903" t="str">
        <f t="shared" si="42"/>
        <v>fas</v>
      </c>
      <c r="E903" t="str">
        <f t="shared" si="43"/>
        <v>fas fa-hat-cowboy-side</v>
      </c>
      <c r="F903" t="str">
        <f t="shared" si="44"/>
        <v>&lt;I class='fas fa-hat-cowboy-side'&gt;&lt;/i&gt;</v>
      </c>
      <c r="L903" t="s">
        <v>3763</v>
      </c>
      <c r="M903" t="s">
        <v>2270</v>
      </c>
    </row>
    <row r="904" spans="1:13">
      <c r="A904" s="61">
        <v>903</v>
      </c>
      <c r="B904" t="s">
        <v>3373</v>
      </c>
      <c r="C904" t="s">
        <v>2270</v>
      </c>
      <c r="D904" t="str">
        <f t="shared" si="42"/>
        <v>fas</v>
      </c>
      <c r="E904" t="str">
        <f t="shared" si="43"/>
        <v>fas fa-hat-wizard</v>
      </c>
      <c r="F904" t="str">
        <f t="shared" si="44"/>
        <v>&lt;I class='fas fa-hat-wizard'&gt;&lt;/i&gt;</v>
      </c>
      <c r="L904" t="s">
        <v>3764</v>
      </c>
      <c r="M904" t="s">
        <v>2270</v>
      </c>
    </row>
    <row r="905" spans="1:13">
      <c r="A905" s="61">
        <v>904</v>
      </c>
      <c r="B905" t="s">
        <v>2529</v>
      </c>
      <c r="C905" t="s">
        <v>2270</v>
      </c>
      <c r="D905" t="str">
        <f t="shared" si="42"/>
        <v>fas</v>
      </c>
      <c r="E905" t="str">
        <f t="shared" si="43"/>
        <v>fas fa-hdd</v>
      </c>
      <c r="F905" t="str">
        <f t="shared" si="44"/>
        <v>&lt;I class='fas fa-hdd'&gt;&lt;/i&gt;</v>
      </c>
      <c r="L905" t="s">
        <v>3222</v>
      </c>
      <c r="M905" t="s">
        <v>2270</v>
      </c>
    </row>
    <row r="906" spans="1:13">
      <c r="A906" s="61">
        <v>905</v>
      </c>
      <c r="B906" t="s">
        <v>3376</v>
      </c>
      <c r="C906" t="s">
        <v>2270</v>
      </c>
      <c r="D906" t="str">
        <f t="shared" si="42"/>
        <v>fas</v>
      </c>
      <c r="E906" t="str">
        <f t="shared" si="43"/>
        <v>fas fa-head-side-cough</v>
      </c>
      <c r="F906" t="str">
        <f t="shared" si="44"/>
        <v>&lt;I class='fas fa-head-side-cough'&gt;&lt;/i&gt;</v>
      </c>
      <c r="L906" t="s">
        <v>2686</v>
      </c>
      <c r="M906" t="s">
        <v>2270</v>
      </c>
    </row>
    <row r="907" spans="1:13">
      <c r="A907" s="61">
        <v>906</v>
      </c>
      <c r="B907" t="s">
        <v>3378</v>
      </c>
      <c r="C907" t="s">
        <v>2270</v>
      </c>
      <c r="D907" t="str">
        <f t="shared" si="42"/>
        <v>fas</v>
      </c>
      <c r="E907" t="str">
        <f t="shared" si="43"/>
        <v>fas fa-head-side-cough-slash</v>
      </c>
      <c r="F907" t="str">
        <f t="shared" si="44"/>
        <v>&lt;I class='fas fa-head-side-cough-slash'&gt;&lt;/i&gt;</v>
      </c>
      <c r="L907" t="s">
        <v>3765</v>
      </c>
      <c r="M907" t="s">
        <v>2270</v>
      </c>
    </row>
    <row r="908" spans="1:13">
      <c r="A908" s="61">
        <v>907</v>
      </c>
      <c r="B908" t="s">
        <v>3380</v>
      </c>
      <c r="C908" t="s">
        <v>2270</v>
      </c>
      <c r="D908" t="str">
        <f t="shared" si="42"/>
        <v>fas</v>
      </c>
      <c r="E908" t="str">
        <f t="shared" si="43"/>
        <v>fas fa-head-side-mask</v>
      </c>
      <c r="F908" t="str">
        <f t="shared" si="44"/>
        <v>&lt;I class='fas fa-head-side-mask'&gt;&lt;/i&gt;</v>
      </c>
      <c r="L908" t="s">
        <v>3766</v>
      </c>
      <c r="M908" t="s">
        <v>2270</v>
      </c>
    </row>
    <row r="909" spans="1:13">
      <c r="A909" s="61">
        <v>908</v>
      </c>
      <c r="B909" t="s">
        <v>3382</v>
      </c>
      <c r="C909" t="s">
        <v>2270</v>
      </c>
      <c r="D909" t="str">
        <f t="shared" si="42"/>
        <v>fas</v>
      </c>
      <c r="E909" t="str">
        <f t="shared" si="43"/>
        <v>fas fa-head-side-virus</v>
      </c>
      <c r="F909" t="str">
        <f t="shared" si="44"/>
        <v>&lt;I class='fas fa-head-side-virus'&gt;&lt;/i&gt;</v>
      </c>
      <c r="L909" t="s">
        <v>3767</v>
      </c>
      <c r="M909" t="s">
        <v>2270</v>
      </c>
    </row>
    <row r="910" spans="1:13">
      <c r="A910" s="61">
        <v>909</v>
      </c>
      <c r="B910" t="s">
        <v>3384</v>
      </c>
      <c r="C910" t="s">
        <v>2270</v>
      </c>
      <c r="D910" t="str">
        <f t="shared" si="42"/>
        <v>fas</v>
      </c>
      <c r="E910" t="str">
        <f t="shared" si="43"/>
        <v>fas fa-heading</v>
      </c>
      <c r="F910" t="str">
        <f t="shared" si="44"/>
        <v>&lt;I class='fas fa-heading'&gt;&lt;/i&gt;</v>
      </c>
      <c r="L910" t="s">
        <v>3768</v>
      </c>
      <c r="M910" t="s">
        <v>2270</v>
      </c>
    </row>
    <row r="911" spans="1:13">
      <c r="A911" s="61">
        <v>910</v>
      </c>
      <c r="B911" t="s">
        <v>3386</v>
      </c>
      <c r="C911" t="s">
        <v>2270</v>
      </c>
      <c r="D911" t="str">
        <f t="shared" si="42"/>
        <v>fas</v>
      </c>
      <c r="E911" t="str">
        <f t="shared" si="43"/>
        <v>fas fa-headphones</v>
      </c>
      <c r="F911" t="str">
        <f t="shared" si="44"/>
        <v>&lt;I class='fas fa-headphones'&gt;&lt;/i&gt;</v>
      </c>
      <c r="L911" t="s">
        <v>3769</v>
      </c>
      <c r="M911" t="s">
        <v>2270</v>
      </c>
    </row>
    <row r="912" spans="1:13">
      <c r="A912" s="61">
        <v>911</v>
      </c>
      <c r="B912" t="s">
        <v>3388</v>
      </c>
      <c r="C912" t="s">
        <v>2270</v>
      </c>
      <c r="D912" t="str">
        <f t="shared" si="42"/>
        <v>fas</v>
      </c>
      <c r="E912" t="str">
        <f t="shared" si="43"/>
        <v>fas fa-headphones-alt</v>
      </c>
      <c r="F912" t="str">
        <f t="shared" si="44"/>
        <v>&lt;I class='fas fa-headphones-alt'&gt;&lt;/i&gt;</v>
      </c>
      <c r="L912" t="s">
        <v>3770</v>
      </c>
      <c r="M912" t="s">
        <v>2270</v>
      </c>
    </row>
    <row r="913" spans="1:13">
      <c r="A913" s="61">
        <v>912</v>
      </c>
      <c r="B913" t="s">
        <v>3390</v>
      </c>
      <c r="C913" t="s">
        <v>2270</v>
      </c>
      <c r="D913" t="str">
        <f t="shared" si="42"/>
        <v>fas</v>
      </c>
      <c r="E913" t="str">
        <f t="shared" si="43"/>
        <v>fas fa-headset</v>
      </c>
      <c r="F913" t="str">
        <f t="shared" si="44"/>
        <v>&lt;I class='fas fa-headset'&gt;&lt;/i&gt;</v>
      </c>
      <c r="L913" t="s">
        <v>3771</v>
      </c>
      <c r="M913" t="s">
        <v>2270</v>
      </c>
    </row>
    <row r="914" spans="1:13">
      <c r="A914" s="61">
        <v>913</v>
      </c>
      <c r="B914" t="s">
        <v>2532</v>
      </c>
      <c r="C914" t="s">
        <v>2270</v>
      </c>
      <c r="D914" t="str">
        <f t="shared" si="42"/>
        <v>fas</v>
      </c>
      <c r="E914" t="str">
        <f t="shared" si="43"/>
        <v>fas fa-heart</v>
      </c>
      <c r="F914" t="str">
        <f t="shared" si="44"/>
        <v>&lt;I class='fas fa-heart'&gt;&lt;/i&gt;</v>
      </c>
      <c r="L914" t="s">
        <v>3772</v>
      </c>
      <c r="M914" t="s">
        <v>2270</v>
      </c>
    </row>
    <row r="915" spans="1:13">
      <c r="A915" s="61">
        <v>914</v>
      </c>
      <c r="B915" t="s">
        <v>3391</v>
      </c>
      <c r="C915" t="s">
        <v>2270</v>
      </c>
      <c r="D915" t="str">
        <f t="shared" si="42"/>
        <v>fas</v>
      </c>
      <c r="E915" t="str">
        <f t="shared" si="43"/>
        <v>fas fa-heart-broken</v>
      </c>
      <c r="F915" t="str">
        <f t="shared" si="44"/>
        <v>&lt;I class='fas fa-heart-broken'&gt;&lt;/i&gt;</v>
      </c>
      <c r="L915" t="s">
        <v>3773</v>
      </c>
      <c r="M915" t="s">
        <v>2270</v>
      </c>
    </row>
    <row r="916" spans="1:13">
      <c r="A916" s="61">
        <v>915</v>
      </c>
      <c r="B916" t="s">
        <v>3392</v>
      </c>
      <c r="C916" t="s">
        <v>2270</v>
      </c>
      <c r="D916" t="str">
        <f t="shared" si="42"/>
        <v>fas</v>
      </c>
      <c r="E916" t="str">
        <f t="shared" si="43"/>
        <v>fas fa-heartbeat</v>
      </c>
      <c r="F916" t="str">
        <f t="shared" si="44"/>
        <v>&lt;I class='fas fa-heartbeat'&gt;&lt;/i&gt;</v>
      </c>
      <c r="L916" t="s">
        <v>3774</v>
      </c>
      <c r="M916" t="s">
        <v>2270</v>
      </c>
    </row>
    <row r="917" spans="1:13">
      <c r="A917" s="61">
        <v>916</v>
      </c>
      <c r="B917" t="s">
        <v>3393</v>
      </c>
      <c r="C917" t="s">
        <v>2270</v>
      </c>
      <c r="D917" t="str">
        <f t="shared" si="42"/>
        <v>fas</v>
      </c>
      <c r="E917" t="str">
        <f t="shared" si="43"/>
        <v>fas fa-helicopter</v>
      </c>
      <c r="F917" t="str">
        <f t="shared" si="44"/>
        <v>&lt;I class='fas fa-helicopter'&gt;&lt;/i&gt;</v>
      </c>
      <c r="L917" t="s">
        <v>3775</v>
      </c>
      <c r="M917" t="s">
        <v>2270</v>
      </c>
    </row>
    <row r="918" spans="1:13">
      <c r="A918" s="61">
        <v>917</v>
      </c>
      <c r="B918" t="s">
        <v>3394</v>
      </c>
      <c r="C918" t="s">
        <v>2270</v>
      </c>
      <c r="D918" t="str">
        <f t="shared" si="42"/>
        <v>fas</v>
      </c>
      <c r="E918" t="str">
        <f t="shared" si="43"/>
        <v>fas fa-highlighter</v>
      </c>
      <c r="F918" t="str">
        <f t="shared" si="44"/>
        <v>&lt;I class='fas fa-highlighter'&gt;&lt;/i&gt;</v>
      </c>
      <c r="L918" t="s">
        <v>3776</v>
      </c>
      <c r="M918" t="s">
        <v>2270</v>
      </c>
    </row>
    <row r="919" spans="1:13">
      <c r="A919" s="61">
        <v>918</v>
      </c>
      <c r="B919" t="s">
        <v>3395</v>
      </c>
      <c r="C919" t="s">
        <v>2270</v>
      </c>
      <c r="D919" t="str">
        <f t="shared" si="42"/>
        <v>fas</v>
      </c>
      <c r="E919" t="str">
        <f t="shared" si="43"/>
        <v>fas fa-hiking</v>
      </c>
      <c r="F919" t="str">
        <f t="shared" si="44"/>
        <v>&lt;I class='fas fa-hiking'&gt;&lt;/i&gt;</v>
      </c>
      <c r="L919" t="s">
        <v>3777</v>
      </c>
      <c r="M919" t="s">
        <v>2270</v>
      </c>
    </row>
    <row r="920" spans="1:13">
      <c r="A920" s="61">
        <v>919</v>
      </c>
      <c r="B920" t="s">
        <v>3396</v>
      </c>
      <c r="C920" t="s">
        <v>2270</v>
      </c>
      <c r="D920" t="str">
        <f t="shared" si="42"/>
        <v>fas</v>
      </c>
      <c r="E920" t="str">
        <f t="shared" si="43"/>
        <v>fas fa-hippo</v>
      </c>
      <c r="F920" t="str">
        <f t="shared" si="44"/>
        <v>&lt;I class='fas fa-hippo'&gt;&lt;/i&gt;</v>
      </c>
      <c r="L920" t="s">
        <v>3778</v>
      </c>
      <c r="M920" t="s">
        <v>2270</v>
      </c>
    </row>
    <row r="921" spans="1:13">
      <c r="A921" s="61">
        <v>920</v>
      </c>
      <c r="B921" t="s">
        <v>3397</v>
      </c>
      <c r="C921" t="s">
        <v>2270</v>
      </c>
      <c r="D921" t="str">
        <f t="shared" si="42"/>
        <v>fas</v>
      </c>
      <c r="E921" t="str">
        <f t="shared" si="43"/>
        <v>fas fa-history</v>
      </c>
      <c r="F921" t="str">
        <f t="shared" si="44"/>
        <v>&lt;I class='fas fa-history'&gt;&lt;/i&gt;</v>
      </c>
      <c r="L921" t="s">
        <v>3224</v>
      </c>
      <c r="M921" t="s">
        <v>2270</v>
      </c>
    </row>
    <row r="922" spans="1:13">
      <c r="A922" s="61">
        <v>921</v>
      </c>
      <c r="B922" t="s">
        <v>3398</v>
      </c>
      <c r="C922" t="s">
        <v>2270</v>
      </c>
      <c r="D922" t="str">
        <f t="shared" si="42"/>
        <v>fas</v>
      </c>
      <c r="E922" t="str">
        <f t="shared" si="43"/>
        <v>fas fa-hockey-puck</v>
      </c>
      <c r="F922" t="str">
        <f t="shared" si="44"/>
        <v>&lt;I class='fas fa-hockey-puck'&gt;&lt;/i&gt;</v>
      </c>
      <c r="L922" t="s">
        <v>3225</v>
      </c>
      <c r="M922" t="s">
        <v>2270</v>
      </c>
    </row>
    <row r="923" spans="1:13">
      <c r="A923" s="61">
        <v>922</v>
      </c>
      <c r="B923" t="s">
        <v>3399</v>
      </c>
      <c r="C923" t="s">
        <v>2270</v>
      </c>
      <c r="D923" t="str">
        <f t="shared" si="42"/>
        <v>fas</v>
      </c>
      <c r="E923" t="str">
        <f t="shared" si="43"/>
        <v>fas fa-holly-berry</v>
      </c>
      <c r="F923" t="str">
        <f t="shared" si="44"/>
        <v>&lt;I class='fas fa-holly-berry'&gt;&lt;/i&gt;</v>
      </c>
      <c r="L923" t="s">
        <v>3779</v>
      </c>
      <c r="M923" t="s">
        <v>2270</v>
      </c>
    </row>
    <row r="924" spans="1:13">
      <c r="A924" s="61">
        <v>923</v>
      </c>
      <c r="B924" t="s">
        <v>3150</v>
      </c>
      <c r="C924" t="s">
        <v>2270</v>
      </c>
      <c r="D924" t="str">
        <f t="shared" si="42"/>
        <v>fas</v>
      </c>
      <c r="E924" t="str">
        <f t="shared" si="43"/>
        <v>fas fa-home</v>
      </c>
      <c r="F924" t="str">
        <f t="shared" si="44"/>
        <v>&lt;I class='fas fa-home'&gt;&lt;/i&gt;</v>
      </c>
      <c r="L924" t="s">
        <v>3780</v>
      </c>
      <c r="M924" t="s">
        <v>2270</v>
      </c>
    </row>
    <row r="925" spans="1:13">
      <c r="A925" s="61">
        <v>924</v>
      </c>
      <c r="B925" t="s">
        <v>3400</v>
      </c>
      <c r="C925" t="s">
        <v>2270</v>
      </c>
      <c r="D925" t="str">
        <f t="shared" si="42"/>
        <v>fas</v>
      </c>
      <c r="E925" t="str">
        <f t="shared" si="43"/>
        <v>fas fa-horse</v>
      </c>
      <c r="F925" t="str">
        <f t="shared" si="44"/>
        <v>&lt;I class='fas fa-horse'&gt;&lt;/i&gt;</v>
      </c>
      <c r="L925" t="s">
        <v>3781</v>
      </c>
      <c r="M925" t="s">
        <v>2270</v>
      </c>
    </row>
    <row r="926" spans="1:13">
      <c r="A926" s="61">
        <v>925</v>
      </c>
      <c r="B926" t="s">
        <v>3401</v>
      </c>
      <c r="C926" t="s">
        <v>2270</v>
      </c>
      <c r="D926" t="str">
        <f t="shared" si="42"/>
        <v>fas</v>
      </c>
      <c r="E926" t="str">
        <f t="shared" si="43"/>
        <v>fas fa-horse-head</v>
      </c>
      <c r="F926" t="str">
        <f t="shared" si="44"/>
        <v>&lt;I class='fas fa-horse-head'&gt;&lt;/i&gt;</v>
      </c>
      <c r="L926" t="s">
        <v>3782</v>
      </c>
      <c r="M926" t="s">
        <v>2270</v>
      </c>
    </row>
    <row r="927" spans="1:13">
      <c r="A927" s="61">
        <v>926</v>
      </c>
      <c r="B927" t="s">
        <v>2535</v>
      </c>
      <c r="C927" t="s">
        <v>2270</v>
      </c>
      <c r="D927" t="str">
        <f t="shared" si="42"/>
        <v>fas</v>
      </c>
      <c r="E927" t="str">
        <f t="shared" si="43"/>
        <v>fas fa-hospital</v>
      </c>
      <c r="F927" t="str">
        <f t="shared" si="44"/>
        <v>&lt;I class='fas fa-hospital'&gt;&lt;/i&gt;</v>
      </c>
      <c r="L927" t="s">
        <v>3783</v>
      </c>
      <c r="M927" t="s">
        <v>2270</v>
      </c>
    </row>
    <row r="928" spans="1:13">
      <c r="A928" s="61">
        <v>927</v>
      </c>
      <c r="B928" t="s">
        <v>3402</v>
      </c>
      <c r="C928" t="s">
        <v>2270</v>
      </c>
      <c r="D928" t="str">
        <f t="shared" si="42"/>
        <v>fas</v>
      </c>
      <c r="E928" t="str">
        <f t="shared" si="43"/>
        <v>fas fa-hospital-alt</v>
      </c>
      <c r="F928" t="str">
        <f t="shared" si="44"/>
        <v>&lt;I class='fas fa-hospital-alt'&gt;&lt;/i&gt;</v>
      </c>
      <c r="L928" t="s">
        <v>3784</v>
      </c>
      <c r="M928" t="s">
        <v>2270</v>
      </c>
    </row>
    <row r="929" spans="1:13">
      <c r="A929" s="61">
        <v>928</v>
      </c>
      <c r="B929" t="s">
        <v>3403</v>
      </c>
      <c r="C929" t="s">
        <v>2270</v>
      </c>
      <c r="D929" t="str">
        <f t="shared" si="42"/>
        <v>fas</v>
      </c>
      <c r="E929" t="str">
        <f t="shared" si="43"/>
        <v>fas fa-hospital-symbol</v>
      </c>
      <c r="F929" t="str">
        <f t="shared" si="44"/>
        <v>&lt;I class='fas fa-hospital-symbol'&gt;&lt;/i&gt;</v>
      </c>
      <c r="L929" t="s">
        <v>3228</v>
      </c>
      <c r="M929" t="s">
        <v>2270</v>
      </c>
    </row>
    <row r="930" spans="1:13">
      <c r="A930" s="61">
        <v>929</v>
      </c>
      <c r="B930" t="s">
        <v>3404</v>
      </c>
      <c r="C930" t="s">
        <v>2270</v>
      </c>
      <c r="D930" t="str">
        <f t="shared" si="42"/>
        <v>fas</v>
      </c>
      <c r="E930" t="str">
        <f t="shared" si="43"/>
        <v>fas fa-hospital-user</v>
      </c>
      <c r="F930" t="str">
        <f t="shared" si="44"/>
        <v>&lt;I class='fas fa-hospital-user'&gt;&lt;/i&gt;</v>
      </c>
      <c r="L930" t="s">
        <v>2688</v>
      </c>
      <c r="M930" t="s">
        <v>2270</v>
      </c>
    </row>
    <row r="931" spans="1:13">
      <c r="A931" s="61">
        <v>930</v>
      </c>
      <c r="B931" t="s">
        <v>3405</v>
      </c>
      <c r="C931" t="s">
        <v>2270</v>
      </c>
      <c r="D931" t="str">
        <f t="shared" si="42"/>
        <v>fas</v>
      </c>
      <c r="E931" t="str">
        <f t="shared" si="43"/>
        <v>fas fa-hot-tub</v>
      </c>
      <c r="F931" t="str">
        <f t="shared" si="44"/>
        <v>&lt;I class='fas fa-hot-tub'&gt;&lt;/i&gt;</v>
      </c>
      <c r="L931" t="s">
        <v>3785</v>
      </c>
      <c r="M931" t="s">
        <v>2270</v>
      </c>
    </row>
    <row r="932" spans="1:13">
      <c r="A932" s="61">
        <v>931</v>
      </c>
      <c r="B932" t="s">
        <v>3406</v>
      </c>
      <c r="C932" t="s">
        <v>2270</v>
      </c>
      <c r="D932" t="str">
        <f t="shared" si="42"/>
        <v>fas</v>
      </c>
      <c r="E932" t="str">
        <f t="shared" si="43"/>
        <v>fas fa-hotdog</v>
      </c>
      <c r="F932" t="str">
        <f t="shared" si="44"/>
        <v>&lt;I class='fas fa-hotdog'&gt;&lt;/i&gt;</v>
      </c>
      <c r="L932" t="s">
        <v>3786</v>
      </c>
      <c r="M932" t="s">
        <v>2270</v>
      </c>
    </row>
    <row r="933" spans="1:13">
      <c r="A933" s="61">
        <v>932</v>
      </c>
      <c r="B933" t="s">
        <v>3407</v>
      </c>
      <c r="C933" t="s">
        <v>2270</v>
      </c>
      <c r="D933" t="str">
        <f t="shared" si="42"/>
        <v>fas</v>
      </c>
      <c r="E933" t="str">
        <f t="shared" si="43"/>
        <v>fas fa-hotel</v>
      </c>
      <c r="F933" t="str">
        <f t="shared" si="44"/>
        <v>&lt;I class='fas fa-hotel'&gt;&lt;/i&gt;</v>
      </c>
      <c r="L933" t="s">
        <v>3787</v>
      </c>
      <c r="M933" t="s">
        <v>2270</v>
      </c>
    </row>
    <row r="934" spans="1:13">
      <c r="A934" s="61">
        <v>933</v>
      </c>
      <c r="B934" t="s">
        <v>2538</v>
      </c>
      <c r="C934" t="s">
        <v>2270</v>
      </c>
      <c r="D934" t="str">
        <f t="shared" si="42"/>
        <v>fas</v>
      </c>
      <c r="E934" t="str">
        <f t="shared" si="43"/>
        <v>fas fa-hourglass</v>
      </c>
      <c r="F934" t="str">
        <f t="shared" si="44"/>
        <v>&lt;I class='fas fa-hourglass'&gt;&lt;/i&gt;</v>
      </c>
      <c r="L934" t="s">
        <v>3788</v>
      </c>
      <c r="M934" t="s">
        <v>2270</v>
      </c>
    </row>
    <row r="935" spans="1:13">
      <c r="A935" s="61">
        <v>934</v>
      </c>
      <c r="B935" t="s">
        <v>3408</v>
      </c>
      <c r="C935" t="s">
        <v>2270</v>
      </c>
      <c r="D935" t="str">
        <f t="shared" si="42"/>
        <v>fas</v>
      </c>
      <c r="E935" t="str">
        <f t="shared" si="43"/>
        <v>fas fa-hourglass-end</v>
      </c>
      <c r="F935" t="str">
        <f t="shared" si="44"/>
        <v>&lt;I class='fas fa-hourglass-end'&gt;&lt;/i&gt;</v>
      </c>
      <c r="L935" t="s">
        <v>2690</v>
      </c>
      <c r="M935" t="s">
        <v>2270</v>
      </c>
    </row>
    <row r="936" spans="1:13">
      <c r="A936" s="61">
        <v>935</v>
      </c>
      <c r="B936" t="s">
        <v>3409</v>
      </c>
      <c r="C936" t="s">
        <v>2270</v>
      </c>
      <c r="D936" t="str">
        <f t="shared" si="42"/>
        <v>fas</v>
      </c>
      <c r="E936" t="str">
        <f t="shared" si="43"/>
        <v>fas fa-hourglass-half</v>
      </c>
      <c r="F936" t="str">
        <f t="shared" si="44"/>
        <v>&lt;I class='fas fa-hourglass-half'&gt;&lt;/i&gt;</v>
      </c>
      <c r="L936" t="s">
        <v>3789</v>
      </c>
      <c r="M936" t="s">
        <v>2270</v>
      </c>
    </row>
    <row r="937" spans="1:13">
      <c r="A937" s="61">
        <v>936</v>
      </c>
      <c r="B937" t="s">
        <v>3410</v>
      </c>
      <c r="C937" t="s">
        <v>2270</v>
      </c>
      <c r="D937" t="str">
        <f t="shared" si="42"/>
        <v>fas</v>
      </c>
      <c r="E937" t="str">
        <f t="shared" si="43"/>
        <v>fas fa-hourglass-start</v>
      </c>
      <c r="F937" t="str">
        <f t="shared" si="44"/>
        <v>&lt;I class='fas fa-hourglass-start'&gt;&lt;/i&gt;</v>
      </c>
      <c r="L937" t="s">
        <v>3790</v>
      </c>
      <c r="M937" t="s">
        <v>2270</v>
      </c>
    </row>
    <row r="938" spans="1:13">
      <c r="A938" s="61">
        <v>937</v>
      </c>
      <c r="B938" t="s">
        <v>3411</v>
      </c>
      <c r="C938" t="s">
        <v>2270</v>
      </c>
      <c r="D938" t="str">
        <f t="shared" si="42"/>
        <v>fas</v>
      </c>
      <c r="E938" t="str">
        <f t="shared" si="43"/>
        <v>fas fa-house-damage</v>
      </c>
      <c r="F938" t="str">
        <f t="shared" si="44"/>
        <v>&lt;I class='fas fa-house-damage'&gt;&lt;/i&gt;</v>
      </c>
      <c r="L938" t="s">
        <v>3791</v>
      </c>
      <c r="M938" t="s">
        <v>2270</v>
      </c>
    </row>
    <row r="939" spans="1:13">
      <c r="A939" s="61">
        <v>938</v>
      </c>
      <c r="B939" t="s">
        <v>3412</v>
      </c>
      <c r="C939" t="s">
        <v>2270</v>
      </c>
      <c r="D939" t="str">
        <f t="shared" si="42"/>
        <v>fas</v>
      </c>
      <c r="E939" t="str">
        <f t="shared" si="43"/>
        <v>fas fa-house-user</v>
      </c>
      <c r="F939" t="str">
        <f t="shared" si="44"/>
        <v>&lt;I class='fas fa-house-user'&gt;&lt;/i&gt;</v>
      </c>
      <c r="L939" t="s">
        <v>3792</v>
      </c>
      <c r="M939" t="s">
        <v>2270</v>
      </c>
    </row>
    <row r="940" spans="1:13">
      <c r="A940" s="61">
        <v>939</v>
      </c>
      <c r="B940" t="s">
        <v>3413</v>
      </c>
      <c r="C940" t="s">
        <v>2270</v>
      </c>
      <c r="D940" t="str">
        <f t="shared" si="42"/>
        <v>fas</v>
      </c>
      <c r="E940" t="str">
        <f t="shared" si="43"/>
        <v>fas fa-hryvnia</v>
      </c>
      <c r="F940" t="str">
        <f t="shared" si="44"/>
        <v>&lt;I class='fas fa-hryvnia'&gt;&lt;/i&gt;</v>
      </c>
      <c r="L940" t="s">
        <v>3793</v>
      </c>
      <c r="M940" t="s">
        <v>2270</v>
      </c>
    </row>
    <row r="941" spans="1:13">
      <c r="A941" s="61">
        <v>940</v>
      </c>
      <c r="B941" t="s">
        <v>3414</v>
      </c>
      <c r="C941" t="s">
        <v>2270</v>
      </c>
      <c r="D941" t="str">
        <f t="shared" si="42"/>
        <v>fas</v>
      </c>
      <c r="E941" t="str">
        <f t="shared" si="43"/>
        <v>fas fa-i-cursor</v>
      </c>
      <c r="F941" t="str">
        <f t="shared" si="44"/>
        <v>&lt;I class='fas fa-i-cursor'&gt;&lt;/i&gt;</v>
      </c>
      <c r="L941" t="s">
        <v>3794</v>
      </c>
      <c r="M941" t="s">
        <v>2270</v>
      </c>
    </row>
    <row r="942" spans="1:13">
      <c r="A942" s="61">
        <v>941</v>
      </c>
      <c r="B942" t="s">
        <v>3415</v>
      </c>
      <c r="C942" t="s">
        <v>2270</v>
      </c>
      <c r="D942" t="str">
        <f t="shared" si="42"/>
        <v>fas</v>
      </c>
      <c r="E942" t="str">
        <f t="shared" si="43"/>
        <v>fas fa-ice-cream</v>
      </c>
      <c r="F942" t="str">
        <f t="shared" si="44"/>
        <v>&lt;I class='fas fa-ice-cream'&gt;&lt;/i&gt;</v>
      </c>
      <c r="L942" t="s">
        <v>3795</v>
      </c>
      <c r="M942" t="s">
        <v>2270</v>
      </c>
    </row>
    <row r="943" spans="1:13">
      <c r="A943" s="61">
        <v>942</v>
      </c>
      <c r="B943" t="s">
        <v>3416</v>
      </c>
      <c r="C943" t="s">
        <v>2270</v>
      </c>
      <c r="D943" t="str">
        <f t="shared" si="42"/>
        <v>fas</v>
      </c>
      <c r="E943" t="str">
        <f t="shared" si="43"/>
        <v>fas fa-icicles</v>
      </c>
      <c r="F943" t="str">
        <f t="shared" si="44"/>
        <v>&lt;I class='fas fa-icicles'&gt;&lt;/i&gt;</v>
      </c>
      <c r="L943" t="s">
        <v>3796</v>
      </c>
      <c r="M943" t="s">
        <v>2270</v>
      </c>
    </row>
    <row r="944" spans="1:13">
      <c r="A944" s="61">
        <v>943</v>
      </c>
      <c r="B944" t="s">
        <v>3417</v>
      </c>
      <c r="C944" t="s">
        <v>2270</v>
      </c>
      <c r="D944" t="str">
        <f t="shared" si="42"/>
        <v>fas</v>
      </c>
      <c r="E944" t="str">
        <f t="shared" si="43"/>
        <v>fas fa-icons</v>
      </c>
      <c r="F944" t="str">
        <f t="shared" si="44"/>
        <v>&lt;I class='fas fa-icons'&gt;&lt;/i&gt;</v>
      </c>
      <c r="L944" t="s">
        <v>3797</v>
      </c>
      <c r="M944" t="s">
        <v>2270</v>
      </c>
    </row>
    <row r="945" spans="1:13">
      <c r="A945" s="61">
        <v>944</v>
      </c>
      <c r="B945" t="s">
        <v>2541</v>
      </c>
      <c r="C945" t="s">
        <v>2270</v>
      </c>
      <c r="D945" t="str">
        <f t="shared" si="42"/>
        <v>fas</v>
      </c>
      <c r="E945" t="str">
        <f t="shared" si="43"/>
        <v>fas fa-id-badge</v>
      </c>
      <c r="F945" t="str">
        <f t="shared" si="44"/>
        <v>&lt;I class='fas fa-id-badge'&gt;&lt;/i&gt;</v>
      </c>
      <c r="L945" t="s">
        <v>3798</v>
      </c>
      <c r="M945" t="s">
        <v>2270</v>
      </c>
    </row>
    <row r="946" spans="1:13">
      <c r="A946" s="61">
        <v>945</v>
      </c>
      <c r="B946" t="s">
        <v>2544</v>
      </c>
      <c r="C946" t="s">
        <v>2270</v>
      </c>
      <c r="D946" t="str">
        <f t="shared" si="42"/>
        <v>fas</v>
      </c>
      <c r="E946" t="str">
        <f t="shared" si="43"/>
        <v>fas fa-id-card</v>
      </c>
      <c r="F946" t="str">
        <f t="shared" si="44"/>
        <v>&lt;I class='fas fa-id-card'&gt;&lt;/i&gt;</v>
      </c>
      <c r="L946" t="s">
        <v>3799</v>
      </c>
      <c r="M946" t="s">
        <v>2270</v>
      </c>
    </row>
    <row r="947" spans="1:13">
      <c r="A947" s="61">
        <v>946</v>
      </c>
      <c r="B947" t="s">
        <v>3418</v>
      </c>
      <c r="C947" t="s">
        <v>2270</v>
      </c>
      <c r="D947" t="str">
        <f t="shared" si="42"/>
        <v>fas</v>
      </c>
      <c r="E947" t="str">
        <f t="shared" si="43"/>
        <v>fas fa-id-card-alt</v>
      </c>
      <c r="F947" t="str">
        <f t="shared" si="44"/>
        <v>&lt;I class='fas fa-id-card-alt'&gt;&lt;/i&gt;</v>
      </c>
      <c r="L947" t="s">
        <v>3800</v>
      </c>
      <c r="M947" t="s">
        <v>2270</v>
      </c>
    </row>
    <row r="948" spans="1:13">
      <c r="A948" s="61">
        <v>947</v>
      </c>
      <c r="B948" t="s">
        <v>3419</v>
      </c>
      <c r="C948" t="s">
        <v>2270</v>
      </c>
      <c r="D948" t="str">
        <f t="shared" si="42"/>
        <v>fas</v>
      </c>
      <c r="E948" t="str">
        <f t="shared" si="43"/>
        <v>fas fa-igloo</v>
      </c>
      <c r="F948" t="str">
        <f t="shared" si="44"/>
        <v>&lt;I class='fas fa-igloo'&gt;&lt;/i&gt;</v>
      </c>
      <c r="L948" t="s">
        <v>3801</v>
      </c>
      <c r="M948" t="s">
        <v>2270</v>
      </c>
    </row>
    <row r="949" spans="1:13">
      <c r="A949" s="61">
        <v>948</v>
      </c>
      <c r="B949" t="s">
        <v>2547</v>
      </c>
      <c r="C949" t="s">
        <v>2270</v>
      </c>
      <c r="D949" t="str">
        <f t="shared" si="42"/>
        <v>fas</v>
      </c>
      <c r="E949" t="str">
        <f t="shared" si="43"/>
        <v>fas fa-image</v>
      </c>
      <c r="F949" t="str">
        <f t="shared" si="44"/>
        <v>&lt;I class='fas fa-image'&gt;&lt;/i&gt;</v>
      </c>
      <c r="L949" t="s">
        <v>3802</v>
      </c>
      <c r="M949" t="s">
        <v>2270</v>
      </c>
    </row>
    <row r="950" spans="1:13">
      <c r="A950" s="61">
        <v>949</v>
      </c>
      <c r="B950" t="s">
        <v>2549</v>
      </c>
      <c r="C950" t="s">
        <v>2270</v>
      </c>
      <c r="D950" t="str">
        <f t="shared" si="42"/>
        <v>fas</v>
      </c>
      <c r="E950" t="str">
        <f t="shared" si="43"/>
        <v>fas fa-images</v>
      </c>
      <c r="F950" t="str">
        <f t="shared" si="44"/>
        <v>&lt;I class='fas fa-images'&gt;&lt;/i&gt;</v>
      </c>
      <c r="L950" t="s">
        <v>3803</v>
      </c>
      <c r="M950" t="s">
        <v>2270</v>
      </c>
    </row>
    <row r="951" spans="1:13">
      <c r="A951" s="61">
        <v>950</v>
      </c>
      <c r="B951" t="s">
        <v>3420</v>
      </c>
      <c r="C951" t="s">
        <v>2270</v>
      </c>
      <c r="D951" t="str">
        <f t="shared" si="42"/>
        <v>fas</v>
      </c>
      <c r="E951" t="str">
        <f t="shared" si="43"/>
        <v>fas fa-inbox</v>
      </c>
      <c r="F951" t="str">
        <f t="shared" si="44"/>
        <v>&lt;I class='fas fa-inbox'&gt;&lt;/i&gt;</v>
      </c>
      <c r="L951" t="s">
        <v>3804</v>
      </c>
      <c r="M951" t="s">
        <v>2270</v>
      </c>
    </row>
    <row r="952" spans="1:13">
      <c r="A952" s="61">
        <v>951</v>
      </c>
      <c r="B952" t="s">
        <v>3421</v>
      </c>
      <c r="C952" t="s">
        <v>2270</v>
      </c>
      <c r="D952" t="str">
        <f t="shared" si="42"/>
        <v>fas</v>
      </c>
      <c r="E952" t="str">
        <f t="shared" si="43"/>
        <v>fas fa-indent</v>
      </c>
      <c r="F952" t="str">
        <f t="shared" si="44"/>
        <v>&lt;I class='fas fa-indent'&gt;&lt;/i&gt;</v>
      </c>
      <c r="L952" t="s">
        <v>3805</v>
      </c>
      <c r="M952" t="s">
        <v>2270</v>
      </c>
    </row>
    <row r="953" spans="1:13">
      <c r="A953" s="61">
        <v>952</v>
      </c>
      <c r="B953" t="s">
        <v>3422</v>
      </c>
      <c r="C953" t="s">
        <v>2270</v>
      </c>
      <c r="D953" t="str">
        <f t="shared" si="42"/>
        <v>fas</v>
      </c>
      <c r="E953" t="str">
        <f t="shared" si="43"/>
        <v>fas fa-industry</v>
      </c>
      <c r="F953" t="str">
        <f t="shared" si="44"/>
        <v>&lt;I class='fas fa-industry'&gt;&lt;/i&gt;</v>
      </c>
      <c r="L953" t="s">
        <v>3806</v>
      </c>
      <c r="M953" t="s">
        <v>2270</v>
      </c>
    </row>
    <row r="954" spans="1:13">
      <c r="A954" s="61">
        <v>953</v>
      </c>
      <c r="B954" t="s">
        <v>3423</v>
      </c>
      <c r="C954" t="s">
        <v>2270</v>
      </c>
      <c r="D954" t="str">
        <f t="shared" si="42"/>
        <v>fas</v>
      </c>
      <c r="E954" t="str">
        <f t="shared" si="43"/>
        <v>fas fa-infinity</v>
      </c>
      <c r="F954" t="str">
        <f t="shared" si="44"/>
        <v>&lt;I class='fas fa-infinity'&gt;&lt;/i&gt;</v>
      </c>
      <c r="L954" t="s">
        <v>3807</v>
      </c>
      <c r="M954" t="s">
        <v>2270</v>
      </c>
    </row>
    <row r="955" spans="1:13">
      <c r="A955" s="61">
        <v>954</v>
      </c>
      <c r="B955" t="s">
        <v>3154</v>
      </c>
      <c r="C955" t="s">
        <v>2270</v>
      </c>
      <c r="D955" t="str">
        <f t="shared" si="42"/>
        <v>fas</v>
      </c>
      <c r="E955" t="str">
        <f t="shared" si="43"/>
        <v>fas fa-info</v>
      </c>
      <c r="F955" t="str">
        <f t="shared" si="44"/>
        <v>&lt;I class='fas fa-info'&gt;&lt;/i&gt;</v>
      </c>
      <c r="L955" t="s">
        <v>3808</v>
      </c>
      <c r="M955" t="s">
        <v>2270</v>
      </c>
    </row>
    <row r="956" spans="1:13">
      <c r="A956" s="61">
        <v>955</v>
      </c>
      <c r="B956" t="s">
        <v>3424</v>
      </c>
      <c r="C956" t="s">
        <v>2270</v>
      </c>
      <c r="D956" t="str">
        <f t="shared" si="42"/>
        <v>fas</v>
      </c>
      <c r="E956" t="str">
        <f t="shared" si="43"/>
        <v>fas fa-info-circle</v>
      </c>
      <c r="F956" t="str">
        <f t="shared" si="44"/>
        <v>&lt;I class='fas fa-info-circle'&gt;&lt;/i&gt;</v>
      </c>
      <c r="L956" t="s">
        <v>3809</v>
      </c>
      <c r="M956" t="s">
        <v>2270</v>
      </c>
    </row>
    <row r="957" spans="1:13">
      <c r="A957" s="61">
        <v>956</v>
      </c>
      <c r="B957" t="s">
        <v>3157</v>
      </c>
      <c r="C957" t="s">
        <v>2270</v>
      </c>
      <c r="D957" t="str">
        <f t="shared" si="42"/>
        <v>fas</v>
      </c>
      <c r="E957" t="str">
        <f t="shared" si="43"/>
        <v>fas fa-italic</v>
      </c>
      <c r="F957" t="str">
        <f t="shared" si="44"/>
        <v>&lt;I class='fas fa-italic'&gt;&lt;/i&gt;</v>
      </c>
      <c r="L957" t="s">
        <v>3810</v>
      </c>
      <c r="M957" t="s">
        <v>2270</v>
      </c>
    </row>
    <row r="958" spans="1:13">
      <c r="A958" s="61">
        <v>957</v>
      </c>
      <c r="B958" t="s">
        <v>3425</v>
      </c>
      <c r="C958" t="s">
        <v>2270</v>
      </c>
      <c r="D958" t="str">
        <f t="shared" si="42"/>
        <v>fas</v>
      </c>
      <c r="E958" t="str">
        <f t="shared" si="43"/>
        <v>fas fa-jedi</v>
      </c>
      <c r="F958" t="str">
        <f t="shared" si="44"/>
        <v>&lt;I class='fas fa-jedi'&gt;&lt;/i&gt;</v>
      </c>
      <c r="L958" t="s">
        <v>3811</v>
      </c>
      <c r="M958" t="s">
        <v>2270</v>
      </c>
    </row>
    <row r="959" spans="1:13">
      <c r="A959" s="61">
        <v>958</v>
      </c>
      <c r="B959" t="s">
        <v>3426</v>
      </c>
      <c r="C959" t="s">
        <v>2270</v>
      </c>
      <c r="D959" t="str">
        <f t="shared" si="42"/>
        <v>fas</v>
      </c>
      <c r="E959" t="str">
        <f t="shared" si="43"/>
        <v>fas fa-joint</v>
      </c>
      <c r="F959" t="str">
        <f t="shared" si="44"/>
        <v>&lt;I class='fas fa-joint'&gt;&lt;/i&gt;</v>
      </c>
      <c r="L959" t="s">
        <v>3812</v>
      </c>
      <c r="M959" t="s">
        <v>2270</v>
      </c>
    </row>
    <row r="960" spans="1:13">
      <c r="A960" s="61">
        <v>959</v>
      </c>
      <c r="B960" t="s">
        <v>3427</v>
      </c>
      <c r="C960" t="s">
        <v>2270</v>
      </c>
      <c r="D960" t="str">
        <f t="shared" si="42"/>
        <v>fas</v>
      </c>
      <c r="E960" t="str">
        <f t="shared" si="43"/>
        <v>fas fa-journal-whills</v>
      </c>
      <c r="F960" t="str">
        <f t="shared" si="44"/>
        <v>&lt;I class='fas fa-journal-whills'&gt;&lt;/i&gt;</v>
      </c>
      <c r="L960" t="s">
        <v>3813</v>
      </c>
      <c r="M960" t="s">
        <v>2270</v>
      </c>
    </row>
    <row r="961" spans="1:13">
      <c r="A961" s="61">
        <v>960</v>
      </c>
      <c r="B961" t="s">
        <v>3428</v>
      </c>
      <c r="C961" t="s">
        <v>2270</v>
      </c>
      <c r="D961" t="str">
        <f t="shared" si="42"/>
        <v>fas</v>
      </c>
      <c r="E961" t="str">
        <f t="shared" si="43"/>
        <v>fas fa-kaaba</v>
      </c>
      <c r="F961" t="str">
        <f t="shared" si="44"/>
        <v>&lt;I class='fas fa-kaaba'&gt;&lt;/i&gt;</v>
      </c>
      <c r="L961" t="s">
        <v>3814</v>
      </c>
      <c r="M961" t="s">
        <v>2270</v>
      </c>
    </row>
    <row r="962" spans="1:13">
      <c r="A962" s="61">
        <v>961</v>
      </c>
      <c r="B962" t="s">
        <v>3158</v>
      </c>
      <c r="C962" t="s">
        <v>2270</v>
      </c>
      <c r="D962" t="str">
        <f t="shared" si="42"/>
        <v>fas</v>
      </c>
      <c r="E962" t="str">
        <f t="shared" si="43"/>
        <v>fas fa-key</v>
      </c>
      <c r="F962" t="str">
        <f t="shared" si="44"/>
        <v>&lt;I class='fas fa-key'&gt;&lt;/i&gt;</v>
      </c>
      <c r="L962" t="s">
        <v>3815</v>
      </c>
      <c r="M962" t="s">
        <v>2270</v>
      </c>
    </row>
    <row r="963" spans="1:13">
      <c r="A963" s="61">
        <v>962</v>
      </c>
      <c r="B963" t="s">
        <v>2552</v>
      </c>
      <c r="C963" t="s">
        <v>2270</v>
      </c>
      <c r="D963" t="str">
        <f t="shared" ref="D963:D1026" si="45">IF(C963="DevIcon"," ","fa"&amp;LOWER(LEFT(C963,1)))</f>
        <v>fas</v>
      </c>
      <c r="E963" t="str">
        <f t="shared" ref="E963:E1026" si="46">IF(C963="DevIcon","",D963&amp;" "&amp;"fa-")&amp;B963</f>
        <v>fas fa-keyboard</v>
      </c>
      <c r="F963" t="str">
        <f t="shared" ref="F963:F1026" si="47">IF(C963="DevIcon","","&lt;I class='"&amp;E963&amp;"'&gt;&lt;/i&gt;")</f>
        <v>&lt;I class='fas fa-keyboard'&gt;&lt;/i&gt;</v>
      </c>
      <c r="L963" t="s">
        <v>3816</v>
      </c>
      <c r="M963" t="s">
        <v>2270</v>
      </c>
    </row>
    <row r="964" spans="1:13">
      <c r="A964" s="61">
        <v>963</v>
      </c>
      <c r="B964" t="s">
        <v>3429</v>
      </c>
      <c r="C964" t="s">
        <v>2270</v>
      </c>
      <c r="D964" t="str">
        <f t="shared" si="45"/>
        <v>fas</v>
      </c>
      <c r="E964" t="str">
        <f t="shared" si="46"/>
        <v>fas fa-khanda</v>
      </c>
      <c r="F964" t="str">
        <f t="shared" si="47"/>
        <v>&lt;I class='fas fa-khanda'&gt;&lt;/i&gt;</v>
      </c>
      <c r="L964" t="s">
        <v>3817</v>
      </c>
      <c r="M964" t="s">
        <v>2270</v>
      </c>
    </row>
    <row r="965" spans="1:13">
      <c r="A965" s="61">
        <v>964</v>
      </c>
      <c r="B965" t="s">
        <v>2555</v>
      </c>
      <c r="C965" t="s">
        <v>2270</v>
      </c>
      <c r="D965" t="str">
        <f t="shared" si="45"/>
        <v>fas</v>
      </c>
      <c r="E965" t="str">
        <f t="shared" si="46"/>
        <v>fas fa-kiss</v>
      </c>
      <c r="F965" t="str">
        <f t="shared" si="47"/>
        <v>&lt;I class='fas fa-kiss'&gt;&lt;/i&gt;</v>
      </c>
      <c r="L965" t="s">
        <v>3818</v>
      </c>
      <c r="M965" t="s">
        <v>2270</v>
      </c>
    </row>
    <row r="966" spans="1:13">
      <c r="A966" s="61">
        <v>965</v>
      </c>
      <c r="B966" t="s">
        <v>2558</v>
      </c>
      <c r="C966" t="s">
        <v>2270</v>
      </c>
      <c r="D966" t="str">
        <f t="shared" si="45"/>
        <v>fas</v>
      </c>
      <c r="E966" t="str">
        <f t="shared" si="46"/>
        <v>fas fa-kiss-beam</v>
      </c>
      <c r="F966" t="str">
        <f t="shared" si="47"/>
        <v>&lt;I class='fas fa-kiss-beam'&gt;&lt;/i&gt;</v>
      </c>
      <c r="L966" t="s">
        <v>3819</v>
      </c>
      <c r="M966" t="s">
        <v>2270</v>
      </c>
    </row>
    <row r="967" spans="1:13">
      <c r="A967" s="61">
        <v>966</v>
      </c>
      <c r="B967" t="s">
        <v>2561</v>
      </c>
      <c r="C967" t="s">
        <v>2270</v>
      </c>
      <c r="D967" t="str">
        <f t="shared" si="45"/>
        <v>fas</v>
      </c>
      <c r="E967" t="str">
        <f t="shared" si="46"/>
        <v>fas fa-kiss-wink-heart</v>
      </c>
      <c r="F967" t="str">
        <f t="shared" si="47"/>
        <v>&lt;I class='fas fa-kiss-wink-heart'&gt;&lt;/i&gt;</v>
      </c>
      <c r="L967" t="s">
        <v>3230</v>
      </c>
      <c r="M967" t="s">
        <v>2270</v>
      </c>
    </row>
    <row r="968" spans="1:13">
      <c r="A968" s="61">
        <v>967</v>
      </c>
      <c r="B968" t="s">
        <v>3430</v>
      </c>
      <c r="C968" t="s">
        <v>2270</v>
      </c>
      <c r="D968" t="str">
        <f t="shared" si="45"/>
        <v>fas</v>
      </c>
      <c r="E968" t="str">
        <f t="shared" si="46"/>
        <v>fas fa-kiwi-bird</v>
      </c>
      <c r="F968" t="str">
        <f t="shared" si="47"/>
        <v>&lt;I class='fas fa-kiwi-bird'&gt;&lt;/i&gt;</v>
      </c>
      <c r="L968" t="s">
        <v>3820</v>
      </c>
      <c r="M968" t="s">
        <v>2270</v>
      </c>
    </row>
    <row r="969" spans="1:13">
      <c r="A969" s="61">
        <v>968</v>
      </c>
      <c r="B969" t="s">
        <v>3431</v>
      </c>
      <c r="C969" t="s">
        <v>2270</v>
      </c>
      <c r="D969" t="str">
        <f t="shared" si="45"/>
        <v>fas</v>
      </c>
      <c r="E969" t="str">
        <f t="shared" si="46"/>
        <v>fas fa-landmark</v>
      </c>
      <c r="F969" t="str">
        <f t="shared" si="47"/>
        <v>&lt;I class='fas fa-landmark'&gt;&lt;/i&gt;</v>
      </c>
      <c r="L969" t="s">
        <v>3821</v>
      </c>
      <c r="M969" t="s">
        <v>2270</v>
      </c>
    </row>
    <row r="970" spans="1:13">
      <c r="A970" s="61">
        <v>969</v>
      </c>
      <c r="B970" t="s">
        <v>3432</v>
      </c>
      <c r="C970" t="s">
        <v>2270</v>
      </c>
      <c r="D970" t="str">
        <f t="shared" si="45"/>
        <v>fas</v>
      </c>
      <c r="E970" t="str">
        <f t="shared" si="46"/>
        <v>fas fa-language</v>
      </c>
      <c r="F970" t="str">
        <f t="shared" si="47"/>
        <v>&lt;I class='fas fa-language'&gt;&lt;/i&gt;</v>
      </c>
      <c r="L970" t="s">
        <v>3822</v>
      </c>
      <c r="M970" t="s">
        <v>2270</v>
      </c>
    </row>
    <row r="971" spans="1:13">
      <c r="A971" s="61">
        <v>970</v>
      </c>
      <c r="B971" t="s">
        <v>3433</v>
      </c>
      <c r="C971" t="s">
        <v>2270</v>
      </c>
      <c r="D971" t="str">
        <f t="shared" si="45"/>
        <v>fas</v>
      </c>
      <c r="E971" t="str">
        <f t="shared" si="46"/>
        <v>fas fa-laptop</v>
      </c>
      <c r="F971" t="str">
        <f t="shared" si="47"/>
        <v>&lt;I class='fas fa-laptop'&gt;&lt;/i&gt;</v>
      </c>
      <c r="L971" t="s">
        <v>3823</v>
      </c>
      <c r="M971" t="s">
        <v>2270</v>
      </c>
    </row>
    <row r="972" spans="1:13">
      <c r="A972" s="61">
        <v>971</v>
      </c>
      <c r="B972" t="s">
        <v>3434</v>
      </c>
      <c r="C972" t="s">
        <v>2270</v>
      </c>
      <c r="D972" t="str">
        <f t="shared" si="45"/>
        <v>fas</v>
      </c>
      <c r="E972" t="str">
        <f t="shared" si="46"/>
        <v>fas fa-laptop-code</v>
      </c>
      <c r="F972" t="str">
        <f t="shared" si="47"/>
        <v>&lt;I class='fas fa-laptop-code'&gt;&lt;/i&gt;</v>
      </c>
      <c r="L972" t="s">
        <v>3824</v>
      </c>
      <c r="M972" t="s">
        <v>2270</v>
      </c>
    </row>
    <row r="973" spans="1:13">
      <c r="A973" s="61">
        <v>972</v>
      </c>
      <c r="B973" t="s">
        <v>3435</v>
      </c>
      <c r="C973" t="s">
        <v>2270</v>
      </c>
      <c r="D973" t="str">
        <f t="shared" si="45"/>
        <v>fas</v>
      </c>
      <c r="E973" t="str">
        <f t="shared" si="46"/>
        <v>fas fa-laptop-house</v>
      </c>
      <c r="F973" t="str">
        <f t="shared" si="47"/>
        <v>&lt;I class='fas fa-laptop-house'&gt;&lt;/i&gt;</v>
      </c>
      <c r="L973" t="s">
        <v>3825</v>
      </c>
      <c r="M973" t="s">
        <v>2270</v>
      </c>
    </row>
    <row r="974" spans="1:13">
      <c r="A974" s="61">
        <v>973</v>
      </c>
      <c r="B974" t="s">
        <v>3436</v>
      </c>
      <c r="C974" t="s">
        <v>2270</v>
      </c>
      <c r="D974" t="str">
        <f t="shared" si="45"/>
        <v>fas</v>
      </c>
      <c r="E974" t="str">
        <f t="shared" si="46"/>
        <v>fas fa-laptop-medical</v>
      </c>
      <c r="F974" t="str">
        <f t="shared" si="47"/>
        <v>&lt;I class='fas fa-laptop-medical'&gt;&lt;/i&gt;</v>
      </c>
      <c r="L974" t="s">
        <v>3826</v>
      </c>
      <c r="M974" t="s">
        <v>2270</v>
      </c>
    </row>
    <row r="975" spans="1:13">
      <c r="A975" s="61">
        <v>974</v>
      </c>
      <c r="B975" t="s">
        <v>2564</v>
      </c>
      <c r="C975" t="s">
        <v>2270</v>
      </c>
      <c r="D975" t="str">
        <f t="shared" si="45"/>
        <v>fas</v>
      </c>
      <c r="E975" t="str">
        <f t="shared" si="46"/>
        <v>fas fa-laugh</v>
      </c>
      <c r="F975" t="str">
        <f t="shared" si="47"/>
        <v>&lt;I class='fas fa-laugh'&gt;&lt;/i&gt;</v>
      </c>
      <c r="L975" t="s">
        <v>3827</v>
      </c>
      <c r="M975" t="s">
        <v>2270</v>
      </c>
    </row>
    <row r="976" spans="1:13">
      <c r="A976" s="61">
        <v>975</v>
      </c>
      <c r="B976" t="s">
        <v>2567</v>
      </c>
      <c r="C976" t="s">
        <v>2270</v>
      </c>
      <c r="D976" t="str">
        <f t="shared" si="45"/>
        <v>fas</v>
      </c>
      <c r="E976" t="str">
        <f t="shared" si="46"/>
        <v>fas fa-laugh-beam</v>
      </c>
      <c r="F976" t="str">
        <f t="shared" si="47"/>
        <v>&lt;I class='fas fa-laugh-beam'&gt;&lt;/i&gt;</v>
      </c>
      <c r="L976" t="s">
        <v>3828</v>
      </c>
      <c r="M976" t="s">
        <v>2270</v>
      </c>
    </row>
    <row r="977" spans="1:13">
      <c r="A977" s="61">
        <v>976</v>
      </c>
      <c r="B977" t="s">
        <v>2570</v>
      </c>
      <c r="C977" t="s">
        <v>2270</v>
      </c>
      <c r="D977" t="str">
        <f t="shared" si="45"/>
        <v>fas</v>
      </c>
      <c r="E977" t="str">
        <f t="shared" si="46"/>
        <v>fas fa-laugh-squint</v>
      </c>
      <c r="F977" t="str">
        <f t="shared" si="47"/>
        <v>&lt;I class='fas fa-laugh-squint'&gt;&lt;/i&gt;</v>
      </c>
      <c r="L977" t="s">
        <v>3829</v>
      </c>
      <c r="M977" t="s">
        <v>2270</v>
      </c>
    </row>
    <row r="978" spans="1:13">
      <c r="A978" s="61">
        <v>977</v>
      </c>
      <c r="B978" t="s">
        <v>2573</v>
      </c>
      <c r="C978" t="s">
        <v>2270</v>
      </c>
      <c r="D978" t="str">
        <f t="shared" si="45"/>
        <v>fas</v>
      </c>
      <c r="E978" t="str">
        <f t="shared" si="46"/>
        <v>fas fa-laugh-wink</v>
      </c>
      <c r="F978" t="str">
        <f t="shared" si="47"/>
        <v>&lt;I class='fas fa-laugh-wink'&gt;&lt;/i&gt;</v>
      </c>
      <c r="L978" t="s">
        <v>3830</v>
      </c>
      <c r="M978" t="s">
        <v>2270</v>
      </c>
    </row>
    <row r="979" spans="1:13">
      <c r="A979" s="61">
        <v>978</v>
      </c>
      <c r="B979" t="s">
        <v>3437</v>
      </c>
      <c r="C979" t="s">
        <v>2270</v>
      </c>
      <c r="D979" t="str">
        <f t="shared" si="45"/>
        <v>fas</v>
      </c>
      <c r="E979" t="str">
        <f t="shared" si="46"/>
        <v>fas fa-layer-group</v>
      </c>
      <c r="F979" t="str">
        <f t="shared" si="47"/>
        <v>&lt;I class='fas fa-layer-group'&gt;&lt;/i&gt;</v>
      </c>
      <c r="L979" t="s">
        <v>3831</v>
      </c>
      <c r="M979" t="s">
        <v>2270</v>
      </c>
    </row>
    <row r="980" spans="1:13">
      <c r="A980" s="61">
        <v>979</v>
      </c>
      <c r="B980" t="s">
        <v>3438</v>
      </c>
      <c r="C980" t="s">
        <v>2270</v>
      </c>
      <c r="D980" t="str">
        <f t="shared" si="45"/>
        <v>fas</v>
      </c>
      <c r="E980" t="str">
        <f t="shared" si="46"/>
        <v>fas fa-leaf</v>
      </c>
      <c r="F980" t="str">
        <f t="shared" si="47"/>
        <v>&lt;I class='fas fa-leaf'&gt;&lt;/i&gt;</v>
      </c>
      <c r="L980" t="s">
        <v>3832</v>
      </c>
      <c r="M980" t="s">
        <v>2270</v>
      </c>
    </row>
    <row r="981" spans="1:13">
      <c r="A981" s="61">
        <v>980</v>
      </c>
      <c r="B981" t="s">
        <v>2576</v>
      </c>
      <c r="C981" t="s">
        <v>2270</v>
      </c>
      <c r="D981" t="str">
        <f t="shared" si="45"/>
        <v>fas</v>
      </c>
      <c r="E981" t="str">
        <f t="shared" si="46"/>
        <v>fas fa-lemon</v>
      </c>
      <c r="F981" t="str">
        <f t="shared" si="47"/>
        <v>&lt;I class='fas fa-lemon'&gt;&lt;/i&gt;</v>
      </c>
      <c r="L981" t="s">
        <v>3833</v>
      </c>
      <c r="M981" t="s">
        <v>2270</v>
      </c>
    </row>
    <row r="982" spans="1:13">
      <c r="A982" s="61">
        <v>981</v>
      </c>
      <c r="B982" t="s">
        <v>3439</v>
      </c>
      <c r="C982" t="s">
        <v>2270</v>
      </c>
      <c r="D982" t="str">
        <f t="shared" si="45"/>
        <v>fas</v>
      </c>
      <c r="E982" t="str">
        <f t="shared" si="46"/>
        <v>fas fa-less-than</v>
      </c>
      <c r="F982" t="str">
        <f t="shared" si="47"/>
        <v>&lt;I class='fas fa-less-than'&gt;&lt;/i&gt;</v>
      </c>
      <c r="L982" t="s">
        <v>3834</v>
      </c>
      <c r="M982" t="s">
        <v>2270</v>
      </c>
    </row>
    <row r="983" spans="1:13">
      <c r="A983" s="61">
        <v>982</v>
      </c>
      <c r="B983" t="s">
        <v>3440</v>
      </c>
      <c r="C983" t="s">
        <v>2270</v>
      </c>
      <c r="D983" t="str">
        <f t="shared" si="45"/>
        <v>fas</v>
      </c>
      <c r="E983" t="str">
        <f t="shared" si="46"/>
        <v>fas fa-less-than-equal</v>
      </c>
      <c r="F983" t="str">
        <f t="shared" si="47"/>
        <v>&lt;I class='fas fa-less-than-equal'&gt;&lt;/i&gt;</v>
      </c>
      <c r="L983" t="s">
        <v>3835</v>
      </c>
      <c r="M983" t="s">
        <v>2270</v>
      </c>
    </row>
    <row r="984" spans="1:13">
      <c r="A984" s="61">
        <v>983</v>
      </c>
      <c r="B984" t="s">
        <v>3441</v>
      </c>
      <c r="C984" t="s">
        <v>2270</v>
      </c>
      <c r="D984" t="str">
        <f t="shared" si="45"/>
        <v>fas</v>
      </c>
      <c r="E984" t="str">
        <f t="shared" si="46"/>
        <v>fas fa-level-down-alt</v>
      </c>
      <c r="F984" t="str">
        <f t="shared" si="47"/>
        <v>&lt;I class='fas fa-level-down-alt'&gt;&lt;/i&gt;</v>
      </c>
      <c r="L984" t="s">
        <v>3836</v>
      </c>
      <c r="M984" t="s">
        <v>2270</v>
      </c>
    </row>
    <row r="985" spans="1:13">
      <c r="A985" s="61">
        <v>984</v>
      </c>
      <c r="B985" t="s">
        <v>3442</v>
      </c>
      <c r="C985" t="s">
        <v>2270</v>
      </c>
      <c r="D985" t="str">
        <f t="shared" si="45"/>
        <v>fas</v>
      </c>
      <c r="E985" t="str">
        <f t="shared" si="46"/>
        <v>fas fa-level-up-alt</v>
      </c>
      <c r="F985" t="str">
        <f t="shared" si="47"/>
        <v>&lt;I class='fas fa-level-up-alt'&gt;&lt;/i&gt;</v>
      </c>
      <c r="L985" t="s">
        <v>3837</v>
      </c>
      <c r="M985" t="s">
        <v>2270</v>
      </c>
    </row>
    <row r="986" spans="1:13">
      <c r="A986" s="61">
        <v>985</v>
      </c>
      <c r="B986" t="s">
        <v>2579</v>
      </c>
      <c r="C986" t="s">
        <v>2270</v>
      </c>
      <c r="D986" t="str">
        <f t="shared" si="45"/>
        <v>fas</v>
      </c>
      <c r="E986" t="str">
        <f t="shared" si="46"/>
        <v>fas fa-life-ring</v>
      </c>
      <c r="F986" t="str">
        <f t="shared" si="47"/>
        <v>&lt;I class='fas fa-life-ring'&gt;&lt;/i&gt;</v>
      </c>
      <c r="L986" t="s">
        <v>3838</v>
      </c>
      <c r="M986" t="s">
        <v>2270</v>
      </c>
    </row>
    <row r="987" spans="1:13">
      <c r="A987" s="61">
        <v>986</v>
      </c>
      <c r="B987" t="s">
        <v>2582</v>
      </c>
      <c r="C987" t="s">
        <v>2270</v>
      </c>
      <c r="D987" t="str">
        <f t="shared" si="45"/>
        <v>fas</v>
      </c>
      <c r="E987" t="str">
        <f t="shared" si="46"/>
        <v>fas fa-lightbulb</v>
      </c>
      <c r="F987" t="str">
        <f t="shared" si="47"/>
        <v>&lt;I class='fas fa-lightbulb'&gt;&lt;/i&gt;</v>
      </c>
      <c r="L987" t="s">
        <v>3839</v>
      </c>
      <c r="M987" t="s">
        <v>2270</v>
      </c>
    </row>
    <row r="988" spans="1:13">
      <c r="A988" s="61">
        <v>987</v>
      </c>
      <c r="B988" t="s">
        <v>3161</v>
      </c>
      <c r="C988" t="s">
        <v>2270</v>
      </c>
      <c r="D988" t="str">
        <f t="shared" si="45"/>
        <v>fas</v>
      </c>
      <c r="E988" t="str">
        <f t="shared" si="46"/>
        <v>fas fa-link</v>
      </c>
      <c r="F988" t="str">
        <f t="shared" si="47"/>
        <v>&lt;I class='fas fa-link'&gt;&lt;/i&gt;</v>
      </c>
      <c r="L988" t="s">
        <v>3840</v>
      </c>
      <c r="M988" t="s">
        <v>2270</v>
      </c>
    </row>
    <row r="989" spans="1:13">
      <c r="A989" s="61">
        <v>988</v>
      </c>
      <c r="B989" t="s">
        <v>3443</v>
      </c>
      <c r="C989" t="s">
        <v>2270</v>
      </c>
      <c r="D989" t="str">
        <f t="shared" si="45"/>
        <v>fas</v>
      </c>
      <c r="E989" t="str">
        <f t="shared" si="46"/>
        <v>fas fa-lira-sign</v>
      </c>
      <c r="F989" t="str">
        <f t="shared" si="47"/>
        <v>&lt;I class='fas fa-lira-sign'&gt;&lt;/i&gt;</v>
      </c>
      <c r="L989" t="s">
        <v>3841</v>
      </c>
      <c r="M989" t="s">
        <v>2270</v>
      </c>
    </row>
    <row r="990" spans="1:13">
      <c r="A990" s="61">
        <v>989</v>
      </c>
      <c r="B990" t="s">
        <v>3444</v>
      </c>
      <c r="C990" t="s">
        <v>2270</v>
      </c>
      <c r="D990" t="str">
        <f t="shared" si="45"/>
        <v>fas</v>
      </c>
      <c r="E990" t="str">
        <f t="shared" si="46"/>
        <v>fas fa-list</v>
      </c>
      <c r="F990" t="str">
        <f t="shared" si="47"/>
        <v>&lt;I class='fas fa-list'&gt;&lt;/i&gt;</v>
      </c>
      <c r="L990" t="s">
        <v>3842</v>
      </c>
      <c r="M990" t="s">
        <v>2270</v>
      </c>
    </row>
    <row r="991" spans="1:13">
      <c r="A991" s="61">
        <v>990</v>
      </c>
      <c r="B991" t="s">
        <v>2585</v>
      </c>
      <c r="C991" t="s">
        <v>2270</v>
      </c>
      <c r="D991" t="str">
        <f t="shared" si="45"/>
        <v>fas</v>
      </c>
      <c r="E991" t="str">
        <f t="shared" si="46"/>
        <v>fas fa-list-alt</v>
      </c>
      <c r="F991" t="str">
        <f t="shared" si="47"/>
        <v>&lt;I class='fas fa-list-alt'&gt;&lt;/i&gt;</v>
      </c>
      <c r="L991" t="s">
        <v>2692</v>
      </c>
      <c r="M991" t="s">
        <v>2270</v>
      </c>
    </row>
    <row r="992" spans="1:13">
      <c r="A992" s="61">
        <v>991</v>
      </c>
      <c r="B992" t="s">
        <v>3445</v>
      </c>
      <c r="C992" t="s">
        <v>2270</v>
      </c>
      <c r="D992" t="str">
        <f t="shared" si="45"/>
        <v>fas</v>
      </c>
      <c r="E992" t="str">
        <f t="shared" si="46"/>
        <v>fas fa-list-ol</v>
      </c>
      <c r="F992" t="str">
        <f t="shared" si="47"/>
        <v>&lt;I class='fas fa-list-ol'&gt;&lt;/i&gt;</v>
      </c>
      <c r="L992" t="s">
        <v>2694</v>
      </c>
      <c r="M992" t="s">
        <v>2270</v>
      </c>
    </row>
    <row r="993" spans="1:13">
      <c r="A993" s="61">
        <v>992</v>
      </c>
      <c r="B993" t="s">
        <v>3446</v>
      </c>
      <c r="C993" t="s">
        <v>2270</v>
      </c>
      <c r="D993" t="str">
        <f t="shared" si="45"/>
        <v>fas</v>
      </c>
      <c r="E993" t="str">
        <f t="shared" si="46"/>
        <v>fas fa-list-ul</v>
      </c>
      <c r="F993" t="str">
        <f t="shared" si="47"/>
        <v>&lt;I class='fas fa-list-ul'&gt;&lt;/i&gt;</v>
      </c>
      <c r="L993" t="s">
        <v>2697</v>
      </c>
      <c r="M993" t="s">
        <v>2270</v>
      </c>
    </row>
    <row r="994" spans="1:13">
      <c r="A994" s="61">
        <v>993</v>
      </c>
      <c r="B994" t="s">
        <v>3447</v>
      </c>
      <c r="C994" t="s">
        <v>2270</v>
      </c>
      <c r="D994" t="str">
        <f t="shared" si="45"/>
        <v>fas</v>
      </c>
      <c r="E994" t="str">
        <f t="shared" si="46"/>
        <v>fas fa-location-arrow</v>
      </c>
      <c r="F994" t="str">
        <f t="shared" si="47"/>
        <v>&lt;I class='fas fa-location-arrow'&gt;&lt;/i&gt;</v>
      </c>
      <c r="L994" t="s">
        <v>2700</v>
      </c>
      <c r="M994" t="s">
        <v>2270</v>
      </c>
    </row>
    <row r="995" spans="1:13">
      <c r="A995" s="61">
        <v>994</v>
      </c>
      <c r="B995" t="s">
        <v>3448</v>
      </c>
      <c r="C995" t="s">
        <v>2270</v>
      </c>
      <c r="D995" t="str">
        <f t="shared" si="45"/>
        <v>fas</v>
      </c>
      <c r="E995" t="str">
        <f t="shared" si="46"/>
        <v>fas fa-lock</v>
      </c>
      <c r="F995" t="str">
        <f t="shared" si="47"/>
        <v>&lt;I class='fas fa-lock'&gt;&lt;/i&gt;</v>
      </c>
      <c r="L995" t="s">
        <v>3843</v>
      </c>
      <c r="M995" t="s">
        <v>2270</v>
      </c>
    </row>
    <row r="996" spans="1:13">
      <c r="A996" s="61">
        <v>995</v>
      </c>
      <c r="B996" t="s">
        <v>3449</v>
      </c>
      <c r="C996" t="s">
        <v>2270</v>
      </c>
      <c r="D996" t="str">
        <f t="shared" si="45"/>
        <v>fas</v>
      </c>
      <c r="E996" t="str">
        <f t="shared" si="46"/>
        <v>fas fa-lock-open</v>
      </c>
      <c r="F996" t="str">
        <f t="shared" si="47"/>
        <v>&lt;I class='fas fa-lock-open'&gt;&lt;/i&gt;</v>
      </c>
      <c r="L996" t="s">
        <v>3844</v>
      </c>
      <c r="M996" t="s">
        <v>2270</v>
      </c>
    </row>
    <row r="997" spans="1:13">
      <c r="A997" s="61">
        <v>996</v>
      </c>
      <c r="B997" t="s">
        <v>3450</v>
      </c>
      <c r="C997" t="s">
        <v>2270</v>
      </c>
      <c r="D997" t="str">
        <f t="shared" si="45"/>
        <v>fas</v>
      </c>
      <c r="E997" t="str">
        <f t="shared" si="46"/>
        <v>fas fa-long-arrow-alt-down</v>
      </c>
      <c r="F997" t="str">
        <f t="shared" si="47"/>
        <v>&lt;I class='fas fa-long-arrow-alt-down'&gt;&lt;/i&gt;</v>
      </c>
      <c r="L997" t="s">
        <v>3845</v>
      </c>
      <c r="M997" t="s">
        <v>2270</v>
      </c>
    </row>
    <row r="998" spans="1:13">
      <c r="A998" s="61">
        <v>997</v>
      </c>
      <c r="B998" t="s">
        <v>3451</v>
      </c>
      <c r="C998" t="s">
        <v>2270</v>
      </c>
      <c r="D998" t="str">
        <f t="shared" si="45"/>
        <v>fas</v>
      </c>
      <c r="E998" t="str">
        <f t="shared" si="46"/>
        <v>fas fa-long-arrow-alt-left</v>
      </c>
      <c r="F998" t="str">
        <f t="shared" si="47"/>
        <v>&lt;I class='fas fa-long-arrow-alt-left'&gt;&lt;/i&gt;</v>
      </c>
      <c r="L998" t="s">
        <v>3846</v>
      </c>
      <c r="M998" t="s">
        <v>2270</v>
      </c>
    </row>
    <row r="999" spans="1:13">
      <c r="A999" s="61">
        <v>998</v>
      </c>
      <c r="B999" t="s">
        <v>3452</v>
      </c>
      <c r="C999" t="s">
        <v>2270</v>
      </c>
      <c r="D999" t="str">
        <f t="shared" si="45"/>
        <v>fas</v>
      </c>
      <c r="E999" t="str">
        <f t="shared" si="46"/>
        <v>fas fa-long-arrow-alt-right</v>
      </c>
      <c r="F999" t="str">
        <f t="shared" si="47"/>
        <v>&lt;I class='fas fa-long-arrow-alt-right'&gt;&lt;/i&gt;</v>
      </c>
      <c r="L999" t="s">
        <v>3847</v>
      </c>
      <c r="M999" t="s">
        <v>2270</v>
      </c>
    </row>
    <row r="1000" spans="1:13">
      <c r="A1000" s="61">
        <v>999</v>
      </c>
      <c r="B1000" t="s">
        <v>3453</v>
      </c>
      <c r="C1000" t="s">
        <v>2270</v>
      </c>
      <c r="D1000" t="str">
        <f t="shared" si="45"/>
        <v>fas</v>
      </c>
      <c r="E1000" t="str">
        <f t="shared" si="46"/>
        <v>fas fa-long-arrow-alt-up</v>
      </c>
      <c r="F1000" t="str">
        <f t="shared" si="47"/>
        <v>&lt;I class='fas fa-long-arrow-alt-up'&gt;&lt;/i&gt;</v>
      </c>
      <c r="L1000" t="s">
        <v>3848</v>
      </c>
      <c r="M1000" t="s">
        <v>2270</v>
      </c>
    </row>
    <row r="1001" spans="1:13">
      <c r="A1001" s="61">
        <v>1000</v>
      </c>
      <c r="B1001" t="s">
        <v>3454</v>
      </c>
      <c r="C1001" t="s">
        <v>2270</v>
      </c>
      <c r="D1001" t="str">
        <f t="shared" si="45"/>
        <v>fas</v>
      </c>
      <c r="E1001" t="str">
        <f t="shared" si="46"/>
        <v>fas fa-low-vision</v>
      </c>
      <c r="F1001" t="str">
        <f t="shared" si="47"/>
        <v>&lt;I class='fas fa-low-vision'&gt;&lt;/i&gt;</v>
      </c>
      <c r="L1001" t="s">
        <v>3849</v>
      </c>
      <c r="M1001" t="s">
        <v>2270</v>
      </c>
    </row>
    <row r="1002" spans="1:13">
      <c r="A1002" s="61">
        <v>1001</v>
      </c>
      <c r="B1002" t="s">
        <v>3455</v>
      </c>
      <c r="C1002" t="s">
        <v>2270</v>
      </c>
      <c r="D1002" t="str">
        <f t="shared" si="45"/>
        <v>fas</v>
      </c>
      <c r="E1002" t="str">
        <f t="shared" si="46"/>
        <v>fas fa-luggage-cart</v>
      </c>
      <c r="F1002" t="str">
        <f t="shared" si="47"/>
        <v>&lt;I class='fas fa-luggage-cart'&gt;&lt;/i&gt;</v>
      </c>
      <c r="L1002" t="s">
        <v>3850</v>
      </c>
      <c r="M1002" t="s">
        <v>2270</v>
      </c>
    </row>
    <row r="1003" spans="1:13">
      <c r="A1003" s="61">
        <v>1002</v>
      </c>
      <c r="B1003" t="s">
        <v>3456</v>
      </c>
      <c r="C1003" t="s">
        <v>2270</v>
      </c>
      <c r="D1003" t="str">
        <f t="shared" si="45"/>
        <v>fas</v>
      </c>
      <c r="E1003" t="str">
        <f t="shared" si="46"/>
        <v>fas fa-lungs</v>
      </c>
      <c r="F1003" t="str">
        <f t="shared" si="47"/>
        <v>&lt;I class='fas fa-lungs'&gt;&lt;/i&gt;</v>
      </c>
    </row>
    <row r="1004" spans="1:13">
      <c r="A1004" s="61">
        <v>1003</v>
      </c>
      <c r="B1004" t="s">
        <v>3457</v>
      </c>
      <c r="C1004" t="s">
        <v>2270</v>
      </c>
      <c r="D1004" t="str">
        <f t="shared" si="45"/>
        <v>fas</v>
      </c>
      <c r="E1004" t="str">
        <f t="shared" si="46"/>
        <v>fas fa-lungs-virus</v>
      </c>
      <c r="F1004" t="str">
        <f t="shared" si="47"/>
        <v>&lt;I class='fas fa-lungs-virus'&gt;&lt;/i&gt;</v>
      </c>
    </row>
    <row r="1005" spans="1:13">
      <c r="A1005" s="61">
        <v>1004</v>
      </c>
      <c r="B1005" t="s">
        <v>3458</v>
      </c>
      <c r="C1005" t="s">
        <v>2270</v>
      </c>
      <c r="D1005" t="str">
        <f t="shared" si="45"/>
        <v>fas</v>
      </c>
      <c r="E1005" t="str">
        <f t="shared" si="46"/>
        <v>fas fa-magic</v>
      </c>
      <c r="F1005" t="str">
        <f t="shared" si="47"/>
        <v>&lt;I class='fas fa-magic'&gt;&lt;/i&gt;</v>
      </c>
    </row>
    <row r="1006" spans="1:13">
      <c r="A1006" s="61">
        <v>1005</v>
      </c>
      <c r="B1006" t="s">
        <v>3459</v>
      </c>
      <c r="C1006" t="s">
        <v>2270</v>
      </c>
      <c r="D1006" t="str">
        <f t="shared" si="45"/>
        <v>fas</v>
      </c>
      <c r="E1006" t="str">
        <f t="shared" si="46"/>
        <v>fas fa-magnet</v>
      </c>
      <c r="F1006" t="str">
        <f t="shared" si="47"/>
        <v>&lt;I class='fas fa-magnet'&gt;&lt;/i&gt;</v>
      </c>
    </row>
    <row r="1007" spans="1:13">
      <c r="A1007" s="61">
        <v>1006</v>
      </c>
      <c r="B1007" t="s">
        <v>3460</v>
      </c>
      <c r="C1007" t="s">
        <v>2270</v>
      </c>
      <c r="D1007" t="str">
        <f t="shared" si="45"/>
        <v>fas</v>
      </c>
      <c r="E1007" t="str">
        <f t="shared" si="46"/>
        <v>fas fa-mail-bulk</v>
      </c>
      <c r="F1007" t="str">
        <f t="shared" si="47"/>
        <v>&lt;I class='fas fa-mail-bulk'&gt;&lt;/i&gt;</v>
      </c>
    </row>
    <row r="1008" spans="1:13">
      <c r="A1008" s="61">
        <v>1007</v>
      </c>
      <c r="B1008" t="s">
        <v>3461</v>
      </c>
      <c r="C1008" t="s">
        <v>2270</v>
      </c>
      <c r="D1008" t="str">
        <f t="shared" si="45"/>
        <v>fas</v>
      </c>
      <c r="E1008" t="str">
        <f t="shared" si="46"/>
        <v>fas fa-male</v>
      </c>
      <c r="F1008" t="str">
        <f t="shared" si="47"/>
        <v>&lt;I class='fas fa-male'&gt;&lt;/i&gt;</v>
      </c>
    </row>
    <row r="1009" spans="1:6">
      <c r="A1009" s="61">
        <v>1008</v>
      </c>
      <c r="B1009" t="s">
        <v>2588</v>
      </c>
      <c r="C1009" t="s">
        <v>2270</v>
      </c>
      <c r="D1009" t="str">
        <f t="shared" si="45"/>
        <v>fas</v>
      </c>
      <c r="E1009" t="str">
        <f t="shared" si="46"/>
        <v>fas fa-map</v>
      </c>
      <c r="F1009" t="str">
        <f t="shared" si="47"/>
        <v>&lt;I class='fas fa-map'&gt;&lt;/i&gt;</v>
      </c>
    </row>
    <row r="1010" spans="1:6">
      <c r="A1010" s="61">
        <v>1009</v>
      </c>
      <c r="B1010" t="s">
        <v>3462</v>
      </c>
      <c r="C1010" t="s">
        <v>2270</v>
      </c>
      <c r="D1010" t="str">
        <f t="shared" si="45"/>
        <v>fas</v>
      </c>
      <c r="E1010" t="str">
        <f t="shared" si="46"/>
        <v>fas fa-map-marked</v>
      </c>
      <c r="F1010" t="str">
        <f t="shared" si="47"/>
        <v>&lt;I class='fas fa-map-marked'&gt;&lt;/i&gt;</v>
      </c>
    </row>
    <row r="1011" spans="1:6">
      <c r="A1011" s="61">
        <v>1010</v>
      </c>
      <c r="B1011" t="s">
        <v>3463</v>
      </c>
      <c r="C1011" t="s">
        <v>2270</v>
      </c>
      <c r="D1011" t="str">
        <f t="shared" si="45"/>
        <v>fas</v>
      </c>
      <c r="E1011" t="str">
        <f t="shared" si="46"/>
        <v>fas fa-map-marked-alt</v>
      </c>
      <c r="F1011" t="str">
        <f t="shared" si="47"/>
        <v>&lt;I class='fas fa-map-marked-alt'&gt;&lt;/i&gt;</v>
      </c>
    </row>
    <row r="1012" spans="1:6">
      <c r="A1012" s="61">
        <v>1011</v>
      </c>
      <c r="B1012" t="s">
        <v>3464</v>
      </c>
      <c r="C1012" t="s">
        <v>2270</v>
      </c>
      <c r="D1012" t="str">
        <f t="shared" si="45"/>
        <v>fas</v>
      </c>
      <c r="E1012" t="str">
        <f t="shared" si="46"/>
        <v>fas fa-map-marker</v>
      </c>
      <c r="F1012" t="str">
        <f t="shared" si="47"/>
        <v>&lt;I class='fas fa-map-marker'&gt;&lt;/i&gt;</v>
      </c>
    </row>
    <row r="1013" spans="1:6">
      <c r="A1013" s="61">
        <v>1012</v>
      </c>
      <c r="B1013" t="s">
        <v>3465</v>
      </c>
      <c r="C1013" t="s">
        <v>2270</v>
      </c>
      <c r="D1013" t="str">
        <f t="shared" si="45"/>
        <v>fas</v>
      </c>
      <c r="E1013" t="str">
        <f t="shared" si="46"/>
        <v>fas fa-map-marker-alt</v>
      </c>
      <c r="F1013" t="str">
        <f t="shared" si="47"/>
        <v>&lt;I class='fas fa-map-marker-alt'&gt;&lt;/i&gt;</v>
      </c>
    </row>
    <row r="1014" spans="1:6">
      <c r="A1014" s="61">
        <v>1013</v>
      </c>
      <c r="B1014" t="s">
        <v>3466</v>
      </c>
      <c r="C1014" t="s">
        <v>2270</v>
      </c>
      <c r="D1014" t="str">
        <f t="shared" si="45"/>
        <v>fas</v>
      </c>
      <c r="E1014" t="str">
        <f t="shared" si="46"/>
        <v>fas fa-map-pin</v>
      </c>
      <c r="F1014" t="str">
        <f t="shared" si="47"/>
        <v>&lt;I class='fas fa-map-pin'&gt;&lt;/i&gt;</v>
      </c>
    </row>
    <row r="1015" spans="1:6">
      <c r="A1015" s="61">
        <v>1014</v>
      </c>
      <c r="B1015" t="s">
        <v>3467</v>
      </c>
      <c r="C1015" t="s">
        <v>2270</v>
      </c>
      <c r="D1015" t="str">
        <f t="shared" si="45"/>
        <v>fas</v>
      </c>
      <c r="E1015" t="str">
        <f t="shared" si="46"/>
        <v>fas fa-map-signs</v>
      </c>
      <c r="F1015" t="str">
        <f t="shared" si="47"/>
        <v>&lt;I class='fas fa-map-signs'&gt;&lt;/i&gt;</v>
      </c>
    </row>
    <row r="1016" spans="1:6">
      <c r="A1016" s="61">
        <v>1015</v>
      </c>
      <c r="B1016" t="s">
        <v>3468</v>
      </c>
      <c r="C1016" t="s">
        <v>2270</v>
      </c>
      <c r="D1016" t="str">
        <f t="shared" si="45"/>
        <v>fas</v>
      </c>
      <c r="E1016" t="str">
        <f t="shared" si="46"/>
        <v>fas fa-marker</v>
      </c>
      <c r="F1016" t="str">
        <f t="shared" si="47"/>
        <v>&lt;I class='fas fa-marker'&gt;&lt;/i&gt;</v>
      </c>
    </row>
    <row r="1017" spans="1:6">
      <c r="A1017" s="61">
        <v>1016</v>
      </c>
      <c r="B1017" t="s">
        <v>3469</v>
      </c>
      <c r="C1017" t="s">
        <v>2270</v>
      </c>
      <c r="D1017" t="str">
        <f t="shared" si="45"/>
        <v>fas</v>
      </c>
      <c r="E1017" t="str">
        <f t="shared" si="46"/>
        <v>fas fa-mars</v>
      </c>
      <c r="F1017" t="str">
        <f t="shared" si="47"/>
        <v>&lt;I class='fas fa-mars'&gt;&lt;/i&gt;</v>
      </c>
    </row>
    <row r="1018" spans="1:6">
      <c r="A1018" s="61">
        <v>1017</v>
      </c>
      <c r="B1018" t="s">
        <v>3470</v>
      </c>
      <c r="C1018" t="s">
        <v>2270</v>
      </c>
      <c r="D1018" t="str">
        <f t="shared" si="45"/>
        <v>fas</v>
      </c>
      <c r="E1018" t="str">
        <f t="shared" si="46"/>
        <v>fas fa-mars-double</v>
      </c>
      <c r="F1018" t="str">
        <f t="shared" si="47"/>
        <v>&lt;I class='fas fa-mars-double'&gt;&lt;/i&gt;</v>
      </c>
    </row>
    <row r="1019" spans="1:6">
      <c r="A1019" s="61">
        <v>1018</v>
      </c>
      <c r="B1019" t="s">
        <v>3471</v>
      </c>
      <c r="C1019" t="s">
        <v>2270</v>
      </c>
      <c r="D1019" t="str">
        <f t="shared" si="45"/>
        <v>fas</v>
      </c>
      <c r="E1019" t="str">
        <f t="shared" si="46"/>
        <v>fas fa-mars-stroke</v>
      </c>
      <c r="F1019" t="str">
        <f t="shared" si="47"/>
        <v>&lt;I class='fas fa-mars-stroke'&gt;&lt;/i&gt;</v>
      </c>
    </row>
    <row r="1020" spans="1:6">
      <c r="A1020" s="61">
        <v>1019</v>
      </c>
      <c r="B1020" t="s">
        <v>3472</v>
      </c>
      <c r="C1020" t="s">
        <v>2270</v>
      </c>
      <c r="D1020" t="str">
        <f t="shared" si="45"/>
        <v>fas</v>
      </c>
      <c r="E1020" t="str">
        <f t="shared" si="46"/>
        <v>fas fa-mars-stroke-h</v>
      </c>
      <c r="F1020" t="str">
        <f t="shared" si="47"/>
        <v>&lt;I class='fas fa-mars-stroke-h'&gt;&lt;/i&gt;</v>
      </c>
    </row>
    <row r="1021" spans="1:6">
      <c r="A1021" s="61">
        <v>1020</v>
      </c>
      <c r="B1021" t="s">
        <v>3473</v>
      </c>
      <c r="C1021" t="s">
        <v>2270</v>
      </c>
      <c r="D1021" t="str">
        <f t="shared" si="45"/>
        <v>fas</v>
      </c>
      <c r="E1021" t="str">
        <f t="shared" si="46"/>
        <v>fas fa-mars-stroke-v</v>
      </c>
      <c r="F1021" t="str">
        <f t="shared" si="47"/>
        <v>&lt;I class='fas fa-mars-stroke-v'&gt;&lt;/i&gt;</v>
      </c>
    </row>
    <row r="1022" spans="1:6">
      <c r="A1022" s="61">
        <v>1021</v>
      </c>
      <c r="B1022" t="s">
        <v>3474</v>
      </c>
      <c r="C1022" t="s">
        <v>2270</v>
      </c>
      <c r="D1022" t="str">
        <f t="shared" si="45"/>
        <v>fas</v>
      </c>
      <c r="E1022" t="str">
        <f t="shared" si="46"/>
        <v>fas fa-mask</v>
      </c>
      <c r="F1022" t="str">
        <f t="shared" si="47"/>
        <v>&lt;I class='fas fa-mask'&gt;&lt;/i&gt;</v>
      </c>
    </row>
    <row r="1023" spans="1:6">
      <c r="A1023" s="61">
        <v>1022</v>
      </c>
      <c r="B1023" t="s">
        <v>3475</v>
      </c>
      <c r="C1023" t="s">
        <v>2270</v>
      </c>
      <c r="D1023" t="str">
        <f t="shared" si="45"/>
        <v>fas</v>
      </c>
      <c r="E1023" t="str">
        <f t="shared" si="46"/>
        <v>fas fa-medal</v>
      </c>
      <c r="F1023" t="str">
        <f t="shared" si="47"/>
        <v>&lt;I class='fas fa-medal'&gt;&lt;/i&gt;</v>
      </c>
    </row>
    <row r="1024" spans="1:6">
      <c r="A1024" s="61">
        <v>1023</v>
      </c>
      <c r="B1024" t="s">
        <v>3476</v>
      </c>
      <c r="C1024" t="s">
        <v>2270</v>
      </c>
      <c r="D1024" t="str">
        <f t="shared" si="45"/>
        <v>fas</v>
      </c>
      <c r="E1024" t="str">
        <f t="shared" si="46"/>
        <v>fas fa-medkit</v>
      </c>
      <c r="F1024" t="str">
        <f t="shared" si="47"/>
        <v>&lt;I class='fas fa-medkit'&gt;&lt;/i&gt;</v>
      </c>
    </row>
    <row r="1025" spans="1:6">
      <c r="A1025" s="61">
        <v>1024</v>
      </c>
      <c r="B1025" t="s">
        <v>2591</v>
      </c>
      <c r="C1025" t="s">
        <v>2270</v>
      </c>
      <c r="D1025" t="str">
        <f t="shared" si="45"/>
        <v>fas</v>
      </c>
      <c r="E1025" t="str">
        <f t="shared" si="46"/>
        <v>fas fa-meh</v>
      </c>
      <c r="F1025" t="str">
        <f t="shared" si="47"/>
        <v>&lt;I class='fas fa-meh'&gt;&lt;/i&gt;</v>
      </c>
    </row>
    <row r="1026" spans="1:6">
      <c r="A1026" s="61">
        <v>1025</v>
      </c>
      <c r="B1026" t="s">
        <v>2594</v>
      </c>
      <c r="C1026" t="s">
        <v>2270</v>
      </c>
      <c r="D1026" t="str">
        <f t="shared" si="45"/>
        <v>fas</v>
      </c>
      <c r="E1026" t="str">
        <f t="shared" si="46"/>
        <v>fas fa-meh-blank</v>
      </c>
      <c r="F1026" t="str">
        <f t="shared" si="47"/>
        <v>&lt;I class='fas fa-meh-blank'&gt;&lt;/i&gt;</v>
      </c>
    </row>
    <row r="1027" spans="1:6">
      <c r="A1027" s="61">
        <v>1026</v>
      </c>
      <c r="B1027" t="s">
        <v>2597</v>
      </c>
      <c r="C1027" t="s">
        <v>2270</v>
      </c>
      <c r="D1027" t="str">
        <f t="shared" ref="D1027:D1090" si="48">IF(C1027="DevIcon"," ","fa"&amp;LOWER(LEFT(C1027,1)))</f>
        <v>fas</v>
      </c>
      <c r="E1027" t="str">
        <f t="shared" ref="E1027:E1090" si="49">IF(C1027="DevIcon","",D1027&amp;" "&amp;"fa-")&amp;B1027</f>
        <v>fas fa-meh-rolling-eyes</v>
      </c>
      <c r="F1027" t="str">
        <f t="shared" ref="F1027:F1090" si="50">IF(C1027="DevIcon","","&lt;I class='"&amp;E1027&amp;"'&gt;&lt;/i&gt;")</f>
        <v>&lt;I class='fas fa-meh-rolling-eyes'&gt;&lt;/i&gt;</v>
      </c>
    </row>
    <row r="1028" spans="1:6">
      <c r="A1028" s="61">
        <v>1027</v>
      </c>
      <c r="B1028" t="s">
        <v>3477</v>
      </c>
      <c r="C1028" t="s">
        <v>2270</v>
      </c>
      <c r="D1028" t="str">
        <f t="shared" si="48"/>
        <v>fas</v>
      </c>
      <c r="E1028" t="str">
        <f t="shared" si="49"/>
        <v>fas fa-memory</v>
      </c>
      <c r="F1028" t="str">
        <f t="shared" si="50"/>
        <v>&lt;I class='fas fa-memory'&gt;&lt;/i&gt;</v>
      </c>
    </row>
    <row r="1029" spans="1:6">
      <c r="A1029" s="61">
        <v>1028</v>
      </c>
      <c r="B1029" t="s">
        <v>3478</v>
      </c>
      <c r="C1029" t="s">
        <v>2270</v>
      </c>
      <c r="D1029" t="str">
        <f t="shared" si="48"/>
        <v>fas</v>
      </c>
      <c r="E1029" t="str">
        <f t="shared" si="49"/>
        <v>fas fa-menorah</v>
      </c>
      <c r="F1029" t="str">
        <f t="shared" si="50"/>
        <v>&lt;I class='fas fa-menorah'&gt;&lt;/i&gt;</v>
      </c>
    </row>
    <row r="1030" spans="1:6">
      <c r="A1030" s="61">
        <v>1029</v>
      </c>
      <c r="B1030" t="s">
        <v>3479</v>
      </c>
      <c r="C1030" t="s">
        <v>2270</v>
      </c>
      <c r="D1030" t="str">
        <f t="shared" si="48"/>
        <v>fas</v>
      </c>
      <c r="E1030" t="str">
        <f t="shared" si="49"/>
        <v>fas fa-mercury</v>
      </c>
      <c r="F1030" t="str">
        <f t="shared" si="50"/>
        <v>&lt;I class='fas fa-mercury'&gt;&lt;/i&gt;</v>
      </c>
    </row>
    <row r="1031" spans="1:6">
      <c r="A1031" s="61">
        <v>1030</v>
      </c>
      <c r="B1031" t="s">
        <v>3480</v>
      </c>
      <c r="C1031" t="s">
        <v>2270</v>
      </c>
      <c r="D1031" t="str">
        <f t="shared" si="48"/>
        <v>fas</v>
      </c>
      <c r="E1031" t="str">
        <f t="shared" si="49"/>
        <v>fas fa-meteor</v>
      </c>
      <c r="F1031" t="str">
        <f t="shared" si="50"/>
        <v>&lt;I class='fas fa-meteor'&gt;&lt;/i&gt;</v>
      </c>
    </row>
    <row r="1032" spans="1:6">
      <c r="A1032" s="61">
        <v>1031</v>
      </c>
      <c r="B1032" t="s">
        <v>3481</v>
      </c>
      <c r="C1032" t="s">
        <v>2270</v>
      </c>
      <c r="D1032" t="str">
        <f t="shared" si="48"/>
        <v>fas</v>
      </c>
      <c r="E1032" t="str">
        <f t="shared" si="49"/>
        <v>fas fa-microchip</v>
      </c>
      <c r="F1032" t="str">
        <f t="shared" si="50"/>
        <v>&lt;I class='fas fa-microchip'&gt;&lt;/i&gt;</v>
      </c>
    </row>
    <row r="1033" spans="1:6">
      <c r="A1033" s="61">
        <v>1032</v>
      </c>
      <c r="B1033" t="s">
        <v>3482</v>
      </c>
      <c r="C1033" t="s">
        <v>2270</v>
      </c>
      <c r="D1033" t="str">
        <f t="shared" si="48"/>
        <v>fas</v>
      </c>
      <c r="E1033" t="str">
        <f t="shared" si="49"/>
        <v>fas fa-microphone</v>
      </c>
      <c r="F1033" t="str">
        <f t="shared" si="50"/>
        <v>&lt;I class='fas fa-microphone'&gt;&lt;/i&gt;</v>
      </c>
    </row>
    <row r="1034" spans="1:6">
      <c r="A1034" s="61">
        <v>1033</v>
      </c>
      <c r="B1034" t="s">
        <v>3483</v>
      </c>
      <c r="C1034" t="s">
        <v>2270</v>
      </c>
      <c r="D1034" t="str">
        <f t="shared" si="48"/>
        <v>fas</v>
      </c>
      <c r="E1034" t="str">
        <f t="shared" si="49"/>
        <v>fas fa-microphone-alt</v>
      </c>
      <c r="F1034" t="str">
        <f t="shared" si="50"/>
        <v>&lt;I class='fas fa-microphone-alt'&gt;&lt;/i&gt;</v>
      </c>
    </row>
    <row r="1035" spans="1:6">
      <c r="A1035" s="61">
        <v>1034</v>
      </c>
      <c r="B1035" t="s">
        <v>3484</v>
      </c>
      <c r="C1035" t="s">
        <v>2270</v>
      </c>
      <c r="D1035" t="str">
        <f t="shared" si="48"/>
        <v>fas</v>
      </c>
      <c r="E1035" t="str">
        <f t="shared" si="49"/>
        <v>fas fa-microphone-alt-slash</v>
      </c>
      <c r="F1035" t="str">
        <f t="shared" si="50"/>
        <v>&lt;I class='fas fa-microphone-alt-slash'&gt;&lt;/i&gt;</v>
      </c>
    </row>
    <row r="1036" spans="1:6">
      <c r="A1036" s="61">
        <v>1035</v>
      </c>
      <c r="B1036" t="s">
        <v>3485</v>
      </c>
      <c r="C1036" t="s">
        <v>2270</v>
      </c>
      <c r="D1036" t="str">
        <f t="shared" si="48"/>
        <v>fas</v>
      </c>
      <c r="E1036" t="str">
        <f t="shared" si="49"/>
        <v>fas fa-microphone-slash</v>
      </c>
      <c r="F1036" t="str">
        <f t="shared" si="50"/>
        <v>&lt;I class='fas fa-microphone-slash'&gt;&lt;/i&gt;</v>
      </c>
    </row>
    <row r="1037" spans="1:6">
      <c r="A1037" s="61">
        <v>1036</v>
      </c>
      <c r="B1037" t="s">
        <v>3486</v>
      </c>
      <c r="C1037" t="s">
        <v>2270</v>
      </c>
      <c r="D1037" t="str">
        <f t="shared" si="48"/>
        <v>fas</v>
      </c>
      <c r="E1037" t="str">
        <f t="shared" si="49"/>
        <v>fas fa-microscope</v>
      </c>
      <c r="F1037" t="str">
        <f t="shared" si="50"/>
        <v>&lt;I class='fas fa-microscope'&gt;&lt;/i&gt;</v>
      </c>
    </row>
    <row r="1038" spans="1:6">
      <c r="A1038" s="61">
        <v>1037</v>
      </c>
      <c r="B1038" t="s">
        <v>3166</v>
      </c>
      <c r="C1038" t="s">
        <v>2270</v>
      </c>
      <c r="D1038" t="str">
        <f t="shared" si="48"/>
        <v>fas</v>
      </c>
      <c r="E1038" t="str">
        <f t="shared" si="49"/>
        <v>fas fa-minus</v>
      </c>
      <c r="F1038" t="str">
        <f t="shared" si="50"/>
        <v>&lt;I class='fas fa-minus'&gt;&lt;/i&gt;</v>
      </c>
    </row>
    <row r="1039" spans="1:6">
      <c r="A1039" s="61">
        <v>1038</v>
      </c>
      <c r="B1039" t="s">
        <v>3487</v>
      </c>
      <c r="C1039" t="s">
        <v>2270</v>
      </c>
      <c r="D1039" t="str">
        <f t="shared" si="48"/>
        <v>fas</v>
      </c>
      <c r="E1039" t="str">
        <f t="shared" si="49"/>
        <v>fas fa-minus-circle</v>
      </c>
      <c r="F1039" t="str">
        <f t="shared" si="50"/>
        <v>&lt;I class='fas fa-minus-circle'&gt;&lt;/i&gt;</v>
      </c>
    </row>
    <row r="1040" spans="1:6">
      <c r="A1040" s="61">
        <v>1039</v>
      </c>
      <c r="B1040" t="s">
        <v>2600</v>
      </c>
      <c r="C1040" t="s">
        <v>2270</v>
      </c>
      <c r="D1040" t="str">
        <f t="shared" si="48"/>
        <v>fas</v>
      </c>
      <c r="E1040" t="str">
        <f t="shared" si="49"/>
        <v>fas fa-minus-square</v>
      </c>
      <c r="F1040" t="str">
        <f t="shared" si="50"/>
        <v>&lt;I class='fas fa-minus-square'&gt;&lt;/i&gt;</v>
      </c>
    </row>
    <row r="1041" spans="1:6">
      <c r="A1041" s="61">
        <v>1040</v>
      </c>
      <c r="B1041" t="s">
        <v>3488</v>
      </c>
      <c r="C1041" t="s">
        <v>2270</v>
      </c>
      <c r="D1041" t="str">
        <f t="shared" si="48"/>
        <v>fas</v>
      </c>
      <c r="E1041" t="str">
        <f t="shared" si="49"/>
        <v>fas fa-mitten</v>
      </c>
      <c r="F1041" t="str">
        <f t="shared" si="50"/>
        <v>&lt;I class='fas fa-mitten'&gt;&lt;/i&gt;</v>
      </c>
    </row>
    <row r="1042" spans="1:6">
      <c r="A1042" s="61">
        <v>1041</v>
      </c>
      <c r="B1042" t="s">
        <v>3489</v>
      </c>
      <c r="C1042" t="s">
        <v>2270</v>
      </c>
      <c r="D1042" t="str">
        <f t="shared" si="48"/>
        <v>fas</v>
      </c>
      <c r="E1042" t="str">
        <f t="shared" si="49"/>
        <v>fas fa-mobile</v>
      </c>
      <c r="F1042" t="str">
        <f t="shared" si="50"/>
        <v>&lt;I class='fas fa-mobile'&gt;&lt;/i&gt;</v>
      </c>
    </row>
    <row r="1043" spans="1:6">
      <c r="A1043" s="61">
        <v>1042</v>
      </c>
      <c r="B1043" t="s">
        <v>3490</v>
      </c>
      <c r="C1043" t="s">
        <v>2270</v>
      </c>
      <c r="D1043" t="str">
        <f t="shared" si="48"/>
        <v>fas</v>
      </c>
      <c r="E1043" t="str">
        <f t="shared" si="49"/>
        <v>fas fa-mobile-alt</v>
      </c>
      <c r="F1043" t="str">
        <f t="shared" si="50"/>
        <v>&lt;I class='fas fa-mobile-alt'&gt;&lt;/i&gt;</v>
      </c>
    </row>
    <row r="1044" spans="1:6">
      <c r="A1044" s="61">
        <v>1043</v>
      </c>
      <c r="B1044" t="s">
        <v>3491</v>
      </c>
      <c r="C1044" t="s">
        <v>2270</v>
      </c>
      <c r="D1044" t="str">
        <f t="shared" si="48"/>
        <v>fas</v>
      </c>
      <c r="E1044" t="str">
        <f t="shared" si="49"/>
        <v>fas fa-money-bill</v>
      </c>
      <c r="F1044" t="str">
        <f t="shared" si="50"/>
        <v>&lt;I class='fas fa-money-bill'&gt;&lt;/i&gt;</v>
      </c>
    </row>
    <row r="1045" spans="1:6">
      <c r="A1045" s="61">
        <v>1044</v>
      </c>
      <c r="B1045" t="s">
        <v>2602</v>
      </c>
      <c r="C1045" t="s">
        <v>2270</v>
      </c>
      <c r="D1045" t="str">
        <f t="shared" si="48"/>
        <v>fas</v>
      </c>
      <c r="E1045" t="str">
        <f t="shared" si="49"/>
        <v>fas fa-money-bill-alt</v>
      </c>
      <c r="F1045" t="str">
        <f t="shared" si="50"/>
        <v>&lt;I class='fas fa-money-bill-alt'&gt;&lt;/i&gt;</v>
      </c>
    </row>
    <row r="1046" spans="1:6">
      <c r="A1046" s="61">
        <v>1045</v>
      </c>
      <c r="B1046" t="s">
        <v>3492</v>
      </c>
      <c r="C1046" t="s">
        <v>2270</v>
      </c>
      <c r="D1046" t="str">
        <f t="shared" si="48"/>
        <v>fas</v>
      </c>
      <c r="E1046" t="str">
        <f t="shared" si="49"/>
        <v>fas fa-money-bill-wave</v>
      </c>
      <c r="F1046" t="str">
        <f t="shared" si="50"/>
        <v>&lt;I class='fas fa-money-bill-wave'&gt;&lt;/i&gt;</v>
      </c>
    </row>
    <row r="1047" spans="1:6">
      <c r="A1047" s="61">
        <v>1046</v>
      </c>
      <c r="B1047" t="s">
        <v>3493</v>
      </c>
      <c r="C1047" t="s">
        <v>2270</v>
      </c>
      <c r="D1047" t="str">
        <f t="shared" si="48"/>
        <v>fas</v>
      </c>
      <c r="E1047" t="str">
        <f t="shared" si="49"/>
        <v>fas fa-money-bill-wave-alt</v>
      </c>
      <c r="F1047" t="str">
        <f t="shared" si="50"/>
        <v>&lt;I class='fas fa-money-bill-wave-alt'&gt;&lt;/i&gt;</v>
      </c>
    </row>
    <row r="1048" spans="1:6">
      <c r="A1048" s="61">
        <v>1047</v>
      </c>
      <c r="B1048" t="s">
        <v>3494</v>
      </c>
      <c r="C1048" t="s">
        <v>2270</v>
      </c>
      <c r="D1048" t="str">
        <f t="shared" si="48"/>
        <v>fas</v>
      </c>
      <c r="E1048" t="str">
        <f t="shared" si="49"/>
        <v>fas fa-money-check</v>
      </c>
      <c r="F1048" t="str">
        <f t="shared" si="50"/>
        <v>&lt;I class='fas fa-money-check'&gt;&lt;/i&gt;</v>
      </c>
    </row>
    <row r="1049" spans="1:6">
      <c r="A1049" s="61">
        <v>1048</v>
      </c>
      <c r="B1049" t="s">
        <v>3495</v>
      </c>
      <c r="C1049" t="s">
        <v>2270</v>
      </c>
      <c r="D1049" t="str">
        <f t="shared" si="48"/>
        <v>fas</v>
      </c>
      <c r="E1049" t="str">
        <f t="shared" si="49"/>
        <v>fas fa-money-check-alt</v>
      </c>
      <c r="F1049" t="str">
        <f t="shared" si="50"/>
        <v>&lt;I class='fas fa-money-check-alt'&gt;&lt;/i&gt;</v>
      </c>
    </row>
    <row r="1050" spans="1:6">
      <c r="A1050" s="61">
        <v>1049</v>
      </c>
      <c r="B1050" t="s">
        <v>3496</v>
      </c>
      <c r="C1050" t="s">
        <v>2270</v>
      </c>
      <c r="D1050" t="str">
        <f t="shared" si="48"/>
        <v>fas</v>
      </c>
      <c r="E1050" t="str">
        <f t="shared" si="49"/>
        <v>fas fa-monument</v>
      </c>
      <c r="F1050" t="str">
        <f t="shared" si="50"/>
        <v>&lt;I class='fas fa-monument'&gt;&lt;/i&gt;</v>
      </c>
    </row>
    <row r="1051" spans="1:6">
      <c r="A1051" s="61">
        <v>1050</v>
      </c>
      <c r="B1051" t="s">
        <v>2605</v>
      </c>
      <c r="C1051" t="s">
        <v>2270</v>
      </c>
      <c r="D1051" t="str">
        <f t="shared" si="48"/>
        <v>fas</v>
      </c>
      <c r="E1051" t="str">
        <f t="shared" si="49"/>
        <v>fas fa-moon</v>
      </c>
      <c r="F1051" t="str">
        <f t="shared" si="50"/>
        <v>&lt;I class='fas fa-moon'&gt;&lt;/i&gt;</v>
      </c>
    </row>
    <row r="1052" spans="1:6">
      <c r="A1052" s="61">
        <v>1051</v>
      </c>
      <c r="B1052" t="s">
        <v>3497</v>
      </c>
      <c r="C1052" t="s">
        <v>2270</v>
      </c>
      <c r="D1052" t="str">
        <f t="shared" si="48"/>
        <v>fas</v>
      </c>
      <c r="E1052" t="str">
        <f t="shared" si="49"/>
        <v>fas fa-mortar-pestle</v>
      </c>
      <c r="F1052" t="str">
        <f t="shared" si="50"/>
        <v>&lt;I class='fas fa-mortar-pestle'&gt;&lt;/i&gt;</v>
      </c>
    </row>
    <row r="1053" spans="1:6">
      <c r="A1053" s="61">
        <v>1052</v>
      </c>
      <c r="B1053" t="s">
        <v>3498</v>
      </c>
      <c r="C1053" t="s">
        <v>2270</v>
      </c>
      <c r="D1053" t="str">
        <f t="shared" si="48"/>
        <v>fas</v>
      </c>
      <c r="E1053" t="str">
        <f t="shared" si="49"/>
        <v>fas fa-mosque</v>
      </c>
      <c r="F1053" t="str">
        <f t="shared" si="50"/>
        <v>&lt;I class='fas fa-mosque'&gt;&lt;/i&gt;</v>
      </c>
    </row>
    <row r="1054" spans="1:6">
      <c r="A1054" s="61">
        <v>1053</v>
      </c>
      <c r="B1054" t="s">
        <v>3499</v>
      </c>
      <c r="C1054" t="s">
        <v>2270</v>
      </c>
      <c r="D1054" t="str">
        <f t="shared" si="48"/>
        <v>fas</v>
      </c>
      <c r="E1054" t="str">
        <f t="shared" si="49"/>
        <v>fas fa-motorcycle</v>
      </c>
      <c r="F1054" t="str">
        <f t="shared" si="50"/>
        <v>&lt;I class='fas fa-motorcycle'&gt;&lt;/i&gt;</v>
      </c>
    </row>
    <row r="1055" spans="1:6">
      <c r="A1055" s="61">
        <v>1054</v>
      </c>
      <c r="B1055" t="s">
        <v>3500</v>
      </c>
      <c r="C1055" t="s">
        <v>2270</v>
      </c>
      <c r="D1055" t="str">
        <f t="shared" si="48"/>
        <v>fas</v>
      </c>
      <c r="E1055" t="str">
        <f t="shared" si="49"/>
        <v>fas fa-mountain</v>
      </c>
      <c r="F1055" t="str">
        <f t="shared" si="50"/>
        <v>&lt;I class='fas fa-mountain'&gt;&lt;/i&gt;</v>
      </c>
    </row>
    <row r="1056" spans="1:6">
      <c r="A1056" s="61">
        <v>1055</v>
      </c>
      <c r="B1056" t="s">
        <v>3501</v>
      </c>
      <c r="C1056" t="s">
        <v>2270</v>
      </c>
      <c r="D1056" t="str">
        <f t="shared" si="48"/>
        <v>fas</v>
      </c>
      <c r="E1056" t="str">
        <f t="shared" si="49"/>
        <v>fas fa-mouse</v>
      </c>
      <c r="F1056" t="str">
        <f t="shared" si="50"/>
        <v>&lt;I class='fas fa-mouse'&gt;&lt;/i&gt;</v>
      </c>
    </row>
    <row r="1057" spans="1:6">
      <c r="A1057" s="61">
        <v>1056</v>
      </c>
      <c r="B1057" t="s">
        <v>3502</v>
      </c>
      <c r="C1057" t="s">
        <v>2270</v>
      </c>
      <c r="D1057" t="str">
        <f t="shared" si="48"/>
        <v>fas</v>
      </c>
      <c r="E1057" t="str">
        <f t="shared" si="49"/>
        <v>fas fa-mouse-pointer</v>
      </c>
      <c r="F1057" t="str">
        <f t="shared" si="50"/>
        <v>&lt;I class='fas fa-mouse-pointer'&gt;&lt;/i&gt;</v>
      </c>
    </row>
    <row r="1058" spans="1:6">
      <c r="A1058" s="61">
        <v>1057</v>
      </c>
      <c r="B1058" t="s">
        <v>3503</v>
      </c>
      <c r="C1058" t="s">
        <v>2270</v>
      </c>
      <c r="D1058" t="str">
        <f t="shared" si="48"/>
        <v>fas</v>
      </c>
      <c r="E1058" t="str">
        <f t="shared" si="49"/>
        <v>fas fa-mug-hot</v>
      </c>
      <c r="F1058" t="str">
        <f t="shared" si="50"/>
        <v>&lt;I class='fas fa-mug-hot'&gt;&lt;/i&gt;</v>
      </c>
    </row>
    <row r="1059" spans="1:6">
      <c r="A1059" s="61">
        <v>1058</v>
      </c>
      <c r="B1059" t="s">
        <v>3170</v>
      </c>
      <c r="C1059" t="s">
        <v>2270</v>
      </c>
      <c r="D1059" t="str">
        <f t="shared" si="48"/>
        <v>fas</v>
      </c>
      <c r="E1059" t="str">
        <f t="shared" si="49"/>
        <v>fas fa-music</v>
      </c>
      <c r="F1059" t="str">
        <f t="shared" si="50"/>
        <v>&lt;I class='fas fa-music'&gt;&lt;/i&gt;</v>
      </c>
    </row>
    <row r="1060" spans="1:6">
      <c r="A1060" s="61">
        <v>1059</v>
      </c>
      <c r="B1060" t="s">
        <v>3504</v>
      </c>
      <c r="C1060" t="s">
        <v>2270</v>
      </c>
      <c r="D1060" t="str">
        <f t="shared" si="48"/>
        <v>fas</v>
      </c>
      <c r="E1060" t="str">
        <f t="shared" si="49"/>
        <v>fas fa-network-wired</v>
      </c>
      <c r="F1060" t="str">
        <f t="shared" si="50"/>
        <v>&lt;I class='fas fa-network-wired'&gt;&lt;/i&gt;</v>
      </c>
    </row>
    <row r="1061" spans="1:6">
      <c r="A1061" s="61">
        <v>1060</v>
      </c>
      <c r="B1061" t="s">
        <v>3505</v>
      </c>
      <c r="C1061" t="s">
        <v>2270</v>
      </c>
      <c r="D1061" t="str">
        <f t="shared" si="48"/>
        <v>fas</v>
      </c>
      <c r="E1061" t="str">
        <f t="shared" si="49"/>
        <v>fas fa-neuter</v>
      </c>
      <c r="F1061" t="str">
        <f t="shared" si="50"/>
        <v>&lt;I class='fas fa-neuter'&gt;&lt;/i&gt;</v>
      </c>
    </row>
    <row r="1062" spans="1:6">
      <c r="A1062" s="61">
        <v>1061</v>
      </c>
      <c r="B1062" t="s">
        <v>2608</v>
      </c>
      <c r="C1062" t="s">
        <v>2270</v>
      </c>
      <c r="D1062" t="str">
        <f t="shared" si="48"/>
        <v>fas</v>
      </c>
      <c r="E1062" t="str">
        <f t="shared" si="49"/>
        <v>fas fa-newspaper</v>
      </c>
      <c r="F1062" t="str">
        <f t="shared" si="50"/>
        <v>&lt;I class='fas fa-newspaper'&gt;&lt;/i&gt;</v>
      </c>
    </row>
    <row r="1063" spans="1:6">
      <c r="A1063" s="61">
        <v>1062</v>
      </c>
      <c r="B1063" t="s">
        <v>3506</v>
      </c>
      <c r="C1063" t="s">
        <v>2270</v>
      </c>
      <c r="D1063" t="str">
        <f t="shared" si="48"/>
        <v>fas</v>
      </c>
      <c r="E1063" t="str">
        <f t="shared" si="49"/>
        <v>fas fa-not-equal</v>
      </c>
      <c r="F1063" t="str">
        <f t="shared" si="50"/>
        <v>&lt;I class='fas fa-not-equal'&gt;&lt;/i&gt;</v>
      </c>
    </row>
    <row r="1064" spans="1:6">
      <c r="A1064" s="61">
        <v>1063</v>
      </c>
      <c r="B1064" t="s">
        <v>3507</v>
      </c>
      <c r="C1064" t="s">
        <v>2270</v>
      </c>
      <c r="D1064" t="str">
        <f t="shared" si="48"/>
        <v>fas</v>
      </c>
      <c r="E1064" t="str">
        <f t="shared" si="49"/>
        <v>fas fa-notes-medical</v>
      </c>
      <c r="F1064" t="str">
        <f t="shared" si="50"/>
        <v>&lt;I class='fas fa-notes-medical'&gt;&lt;/i&gt;</v>
      </c>
    </row>
    <row r="1065" spans="1:6">
      <c r="A1065" s="61">
        <v>1064</v>
      </c>
      <c r="B1065" t="s">
        <v>2611</v>
      </c>
      <c r="C1065" t="s">
        <v>2270</v>
      </c>
      <c r="D1065" t="str">
        <f t="shared" si="48"/>
        <v>fas</v>
      </c>
      <c r="E1065" t="str">
        <f t="shared" si="49"/>
        <v>fas fa-object-group</v>
      </c>
      <c r="F1065" t="str">
        <f t="shared" si="50"/>
        <v>&lt;I class='fas fa-object-group'&gt;&lt;/i&gt;</v>
      </c>
    </row>
    <row r="1066" spans="1:6">
      <c r="A1066" s="61">
        <v>1065</v>
      </c>
      <c r="B1066" t="s">
        <v>2614</v>
      </c>
      <c r="C1066" t="s">
        <v>2270</v>
      </c>
      <c r="D1066" t="str">
        <f t="shared" si="48"/>
        <v>fas</v>
      </c>
      <c r="E1066" t="str">
        <f t="shared" si="49"/>
        <v>fas fa-object-ungroup</v>
      </c>
      <c r="F1066" t="str">
        <f t="shared" si="50"/>
        <v>&lt;I class='fas fa-object-ungroup'&gt;&lt;/i&gt;</v>
      </c>
    </row>
    <row r="1067" spans="1:6">
      <c r="A1067" s="61">
        <v>1066</v>
      </c>
      <c r="B1067" t="s">
        <v>3508</v>
      </c>
      <c r="C1067" t="s">
        <v>2270</v>
      </c>
      <c r="D1067" t="str">
        <f t="shared" si="48"/>
        <v>fas</v>
      </c>
      <c r="E1067" t="str">
        <f t="shared" si="49"/>
        <v>fas fa-oil-can</v>
      </c>
      <c r="F1067" t="str">
        <f t="shared" si="50"/>
        <v>&lt;I class='fas fa-oil-can'&gt;&lt;/i&gt;</v>
      </c>
    </row>
    <row r="1068" spans="1:6">
      <c r="A1068" s="61">
        <v>1067</v>
      </c>
      <c r="B1068" t="s">
        <v>3509</v>
      </c>
      <c r="C1068" t="s">
        <v>2270</v>
      </c>
      <c r="D1068" t="str">
        <f t="shared" si="48"/>
        <v>fas</v>
      </c>
      <c r="E1068" t="str">
        <f t="shared" si="49"/>
        <v>fas fa-om</v>
      </c>
      <c r="F1068" t="str">
        <f t="shared" si="50"/>
        <v>&lt;I class='fas fa-om'&gt;&lt;/i&gt;</v>
      </c>
    </row>
    <row r="1069" spans="1:6">
      <c r="A1069" s="61">
        <v>1068</v>
      </c>
      <c r="B1069" t="s">
        <v>3510</v>
      </c>
      <c r="C1069" t="s">
        <v>2270</v>
      </c>
      <c r="D1069" t="str">
        <f t="shared" si="48"/>
        <v>fas</v>
      </c>
      <c r="E1069" t="str">
        <f t="shared" si="49"/>
        <v>fas fa-otter</v>
      </c>
      <c r="F1069" t="str">
        <f t="shared" si="50"/>
        <v>&lt;I class='fas fa-otter'&gt;&lt;/i&gt;</v>
      </c>
    </row>
    <row r="1070" spans="1:6">
      <c r="A1070" s="61">
        <v>1069</v>
      </c>
      <c r="B1070" t="s">
        <v>3511</v>
      </c>
      <c r="C1070" t="s">
        <v>2270</v>
      </c>
      <c r="D1070" t="str">
        <f t="shared" si="48"/>
        <v>fas</v>
      </c>
      <c r="E1070" t="str">
        <f t="shared" si="49"/>
        <v>fas fa-outdent</v>
      </c>
      <c r="F1070" t="str">
        <f t="shared" si="50"/>
        <v>&lt;I class='fas fa-outdent'&gt;&lt;/i&gt;</v>
      </c>
    </row>
    <row r="1071" spans="1:6">
      <c r="A1071" s="61">
        <v>1070</v>
      </c>
      <c r="B1071" t="s">
        <v>3512</v>
      </c>
      <c r="C1071" t="s">
        <v>2270</v>
      </c>
      <c r="D1071" t="str">
        <f t="shared" si="48"/>
        <v>fas</v>
      </c>
      <c r="E1071" t="str">
        <f t="shared" si="49"/>
        <v>fas fa-pager</v>
      </c>
      <c r="F1071" t="str">
        <f t="shared" si="50"/>
        <v>&lt;I class='fas fa-pager'&gt;&lt;/i&gt;</v>
      </c>
    </row>
    <row r="1072" spans="1:6">
      <c r="A1072" s="61">
        <v>1071</v>
      </c>
      <c r="B1072" t="s">
        <v>3513</v>
      </c>
      <c r="C1072" t="s">
        <v>2270</v>
      </c>
      <c r="D1072" t="str">
        <f t="shared" si="48"/>
        <v>fas</v>
      </c>
      <c r="E1072" t="str">
        <f t="shared" si="49"/>
        <v>fas fa-paint-brush</v>
      </c>
      <c r="F1072" t="str">
        <f t="shared" si="50"/>
        <v>&lt;I class='fas fa-paint-brush'&gt;&lt;/i&gt;</v>
      </c>
    </row>
    <row r="1073" spans="1:6">
      <c r="A1073" s="61">
        <v>1072</v>
      </c>
      <c r="B1073" t="s">
        <v>3514</v>
      </c>
      <c r="C1073" t="s">
        <v>2270</v>
      </c>
      <c r="D1073" t="str">
        <f t="shared" si="48"/>
        <v>fas</v>
      </c>
      <c r="E1073" t="str">
        <f t="shared" si="49"/>
        <v>fas fa-paint-roller</v>
      </c>
      <c r="F1073" t="str">
        <f t="shared" si="50"/>
        <v>&lt;I class='fas fa-paint-roller'&gt;&lt;/i&gt;</v>
      </c>
    </row>
    <row r="1074" spans="1:6">
      <c r="A1074" s="61">
        <v>1073</v>
      </c>
      <c r="B1074" t="s">
        <v>3175</v>
      </c>
      <c r="C1074" t="s">
        <v>2270</v>
      </c>
      <c r="D1074" t="str">
        <f t="shared" si="48"/>
        <v>fas</v>
      </c>
      <c r="E1074" t="str">
        <f t="shared" si="49"/>
        <v>fas fa-palette</v>
      </c>
      <c r="F1074" t="str">
        <f t="shared" si="50"/>
        <v>&lt;I class='fas fa-palette'&gt;&lt;/i&gt;</v>
      </c>
    </row>
    <row r="1075" spans="1:6">
      <c r="A1075" s="61">
        <v>1074</v>
      </c>
      <c r="B1075" t="s">
        <v>3515</v>
      </c>
      <c r="C1075" t="s">
        <v>2270</v>
      </c>
      <c r="D1075" t="str">
        <f t="shared" si="48"/>
        <v>fas</v>
      </c>
      <c r="E1075" t="str">
        <f t="shared" si="49"/>
        <v>fas fa-pallet</v>
      </c>
      <c r="F1075" t="str">
        <f t="shared" si="50"/>
        <v>&lt;I class='fas fa-pallet'&gt;&lt;/i&gt;</v>
      </c>
    </row>
    <row r="1076" spans="1:6">
      <c r="A1076" s="61">
        <v>1075</v>
      </c>
      <c r="B1076" t="s">
        <v>2617</v>
      </c>
      <c r="C1076" t="s">
        <v>2270</v>
      </c>
      <c r="D1076" t="str">
        <f t="shared" si="48"/>
        <v>fas</v>
      </c>
      <c r="E1076" t="str">
        <f t="shared" si="49"/>
        <v>fas fa-paper-plane</v>
      </c>
      <c r="F1076" t="str">
        <f t="shared" si="50"/>
        <v>&lt;I class='fas fa-paper-plane'&gt;&lt;/i&gt;</v>
      </c>
    </row>
    <row r="1077" spans="1:6">
      <c r="A1077" s="61">
        <v>1076</v>
      </c>
      <c r="B1077" t="s">
        <v>3516</v>
      </c>
      <c r="C1077" t="s">
        <v>2270</v>
      </c>
      <c r="D1077" t="str">
        <f t="shared" si="48"/>
        <v>fas</v>
      </c>
      <c r="E1077" t="str">
        <f t="shared" si="49"/>
        <v>fas fa-paperclip</v>
      </c>
      <c r="F1077" t="str">
        <f t="shared" si="50"/>
        <v>&lt;I class='fas fa-paperclip'&gt;&lt;/i&gt;</v>
      </c>
    </row>
    <row r="1078" spans="1:6">
      <c r="A1078" s="61">
        <v>1077</v>
      </c>
      <c r="B1078" t="s">
        <v>3517</v>
      </c>
      <c r="C1078" t="s">
        <v>2270</v>
      </c>
      <c r="D1078" t="str">
        <f t="shared" si="48"/>
        <v>fas</v>
      </c>
      <c r="E1078" t="str">
        <f t="shared" si="49"/>
        <v>fas fa-parachute-box</v>
      </c>
      <c r="F1078" t="str">
        <f t="shared" si="50"/>
        <v>&lt;I class='fas fa-parachute-box'&gt;&lt;/i&gt;</v>
      </c>
    </row>
    <row r="1079" spans="1:6">
      <c r="A1079" s="61">
        <v>1078</v>
      </c>
      <c r="B1079" t="s">
        <v>3518</v>
      </c>
      <c r="C1079" t="s">
        <v>2270</v>
      </c>
      <c r="D1079" t="str">
        <f t="shared" si="48"/>
        <v>fas</v>
      </c>
      <c r="E1079" t="str">
        <f t="shared" si="49"/>
        <v>fas fa-paragraph</v>
      </c>
      <c r="F1079" t="str">
        <f t="shared" si="50"/>
        <v>&lt;I class='fas fa-paragraph'&gt;&lt;/i&gt;</v>
      </c>
    </row>
    <row r="1080" spans="1:6">
      <c r="A1080" s="61">
        <v>1079</v>
      </c>
      <c r="B1080" t="s">
        <v>3519</v>
      </c>
      <c r="C1080" t="s">
        <v>2270</v>
      </c>
      <c r="D1080" t="str">
        <f t="shared" si="48"/>
        <v>fas</v>
      </c>
      <c r="E1080" t="str">
        <f t="shared" si="49"/>
        <v>fas fa-parking</v>
      </c>
      <c r="F1080" t="str">
        <f t="shared" si="50"/>
        <v>&lt;I class='fas fa-parking'&gt;&lt;/i&gt;</v>
      </c>
    </row>
    <row r="1081" spans="1:6">
      <c r="A1081" s="61">
        <v>1080</v>
      </c>
      <c r="B1081" t="s">
        <v>3520</v>
      </c>
      <c r="C1081" t="s">
        <v>2270</v>
      </c>
      <c r="D1081" t="str">
        <f t="shared" si="48"/>
        <v>fas</v>
      </c>
      <c r="E1081" t="str">
        <f t="shared" si="49"/>
        <v>fas fa-passport</v>
      </c>
      <c r="F1081" t="str">
        <f t="shared" si="50"/>
        <v>&lt;I class='fas fa-passport'&gt;&lt;/i&gt;</v>
      </c>
    </row>
    <row r="1082" spans="1:6">
      <c r="A1082" s="61">
        <v>1081</v>
      </c>
      <c r="B1082" t="s">
        <v>3521</v>
      </c>
      <c r="C1082" t="s">
        <v>2270</v>
      </c>
      <c r="D1082" t="str">
        <f t="shared" si="48"/>
        <v>fas</v>
      </c>
      <c r="E1082" t="str">
        <f t="shared" si="49"/>
        <v>fas fa-pastafarianism</v>
      </c>
      <c r="F1082" t="str">
        <f t="shared" si="50"/>
        <v>&lt;I class='fas fa-pastafarianism'&gt;&lt;/i&gt;</v>
      </c>
    </row>
    <row r="1083" spans="1:6">
      <c r="A1083" s="61">
        <v>1082</v>
      </c>
      <c r="B1083" t="s">
        <v>3177</v>
      </c>
      <c r="C1083" t="s">
        <v>2270</v>
      </c>
      <c r="D1083" t="str">
        <f t="shared" si="48"/>
        <v>fas</v>
      </c>
      <c r="E1083" t="str">
        <f t="shared" si="49"/>
        <v>fas fa-paste</v>
      </c>
      <c r="F1083" t="str">
        <f t="shared" si="50"/>
        <v>&lt;I class='fas fa-paste'&gt;&lt;/i&gt;</v>
      </c>
    </row>
    <row r="1084" spans="1:6">
      <c r="A1084" s="61">
        <v>1083</v>
      </c>
      <c r="B1084" t="s">
        <v>3522</v>
      </c>
      <c r="C1084" t="s">
        <v>2270</v>
      </c>
      <c r="D1084" t="str">
        <f t="shared" si="48"/>
        <v>fas</v>
      </c>
      <c r="E1084" t="str">
        <f t="shared" si="49"/>
        <v>fas fa-pause</v>
      </c>
      <c r="F1084" t="str">
        <f t="shared" si="50"/>
        <v>&lt;I class='fas fa-pause'&gt;&lt;/i&gt;</v>
      </c>
    </row>
    <row r="1085" spans="1:6">
      <c r="A1085" s="61">
        <v>1084</v>
      </c>
      <c r="B1085" t="s">
        <v>2620</v>
      </c>
      <c r="C1085" t="s">
        <v>2270</v>
      </c>
      <c r="D1085" t="str">
        <f t="shared" si="48"/>
        <v>fas</v>
      </c>
      <c r="E1085" t="str">
        <f t="shared" si="49"/>
        <v>fas fa-pause-circle</v>
      </c>
      <c r="F1085" t="str">
        <f t="shared" si="50"/>
        <v>&lt;I class='fas fa-pause-circle'&gt;&lt;/i&gt;</v>
      </c>
    </row>
    <row r="1086" spans="1:6">
      <c r="A1086" s="61">
        <v>1085</v>
      </c>
      <c r="B1086" t="s">
        <v>3523</v>
      </c>
      <c r="C1086" t="s">
        <v>2270</v>
      </c>
      <c r="D1086" t="str">
        <f t="shared" si="48"/>
        <v>fas</v>
      </c>
      <c r="E1086" t="str">
        <f t="shared" si="49"/>
        <v>fas fa-paw</v>
      </c>
      <c r="F1086" t="str">
        <f t="shared" si="50"/>
        <v>&lt;I class='fas fa-paw'&gt;&lt;/i&gt;</v>
      </c>
    </row>
    <row r="1087" spans="1:6">
      <c r="A1087" s="61">
        <v>1086</v>
      </c>
      <c r="B1087" t="s">
        <v>3524</v>
      </c>
      <c r="C1087" t="s">
        <v>2270</v>
      </c>
      <c r="D1087" t="str">
        <f t="shared" si="48"/>
        <v>fas</v>
      </c>
      <c r="E1087" t="str">
        <f t="shared" si="49"/>
        <v>fas fa-peace</v>
      </c>
      <c r="F1087" t="str">
        <f t="shared" si="50"/>
        <v>&lt;I class='fas fa-peace'&gt;&lt;/i&gt;</v>
      </c>
    </row>
    <row r="1088" spans="1:6">
      <c r="A1088" s="61">
        <v>1087</v>
      </c>
      <c r="B1088" t="s">
        <v>3525</v>
      </c>
      <c r="C1088" t="s">
        <v>2270</v>
      </c>
      <c r="D1088" t="str">
        <f t="shared" si="48"/>
        <v>fas</v>
      </c>
      <c r="E1088" t="str">
        <f t="shared" si="49"/>
        <v>fas fa-pen</v>
      </c>
      <c r="F1088" t="str">
        <f t="shared" si="50"/>
        <v>&lt;I class='fas fa-pen'&gt;&lt;/i&gt;</v>
      </c>
    </row>
    <row r="1089" spans="1:6">
      <c r="A1089" s="61">
        <v>1088</v>
      </c>
      <c r="B1089" t="s">
        <v>3526</v>
      </c>
      <c r="C1089" t="s">
        <v>2270</v>
      </c>
      <c r="D1089" t="str">
        <f t="shared" si="48"/>
        <v>fas</v>
      </c>
      <c r="E1089" t="str">
        <f t="shared" si="49"/>
        <v>fas fa-pen-alt</v>
      </c>
      <c r="F1089" t="str">
        <f t="shared" si="50"/>
        <v>&lt;I class='fas fa-pen-alt'&gt;&lt;/i&gt;</v>
      </c>
    </row>
    <row r="1090" spans="1:6">
      <c r="A1090" s="61">
        <v>1089</v>
      </c>
      <c r="B1090" t="s">
        <v>3527</v>
      </c>
      <c r="C1090" t="s">
        <v>2270</v>
      </c>
      <c r="D1090" t="str">
        <f t="shared" si="48"/>
        <v>fas</v>
      </c>
      <c r="E1090" t="str">
        <f t="shared" si="49"/>
        <v>fas fa-pen-fancy</v>
      </c>
      <c r="F1090" t="str">
        <f t="shared" si="50"/>
        <v>&lt;I class='fas fa-pen-fancy'&gt;&lt;/i&gt;</v>
      </c>
    </row>
    <row r="1091" spans="1:6">
      <c r="A1091" s="61">
        <v>1090</v>
      </c>
      <c r="B1091" t="s">
        <v>3528</v>
      </c>
      <c r="C1091" t="s">
        <v>2270</v>
      </c>
      <c r="D1091" t="str">
        <f t="shared" ref="D1091:D1154" si="51">IF(C1091="DevIcon"," ","fa"&amp;LOWER(LEFT(C1091,1)))</f>
        <v>fas</v>
      </c>
      <c r="E1091" t="str">
        <f t="shared" ref="E1091:E1154" si="52">IF(C1091="DevIcon","",D1091&amp;" "&amp;"fa-")&amp;B1091</f>
        <v>fas fa-pen-nib</v>
      </c>
      <c r="F1091" t="str">
        <f t="shared" ref="F1091:F1154" si="53">IF(C1091="DevIcon","","&lt;I class='"&amp;E1091&amp;"'&gt;&lt;/i&gt;")</f>
        <v>&lt;I class='fas fa-pen-nib'&gt;&lt;/i&gt;</v>
      </c>
    </row>
    <row r="1092" spans="1:6">
      <c r="A1092" s="61">
        <v>1091</v>
      </c>
      <c r="B1092" t="s">
        <v>3529</v>
      </c>
      <c r="C1092" t="s">
        <v>2270</v>
      </c>
      <c r="D1092" t="str">
        <f t="shared" si="51"/>
        <v>fas</v>
      </c>
      <c r="E1092" t="str">
        <f t="shared" si="52"/>
        <v>fas fa-pen-square</v>
      </c>
      <c r="F1092" t="str">
        <f t="shared" si="53"/>
        <v>&lt;I class='fas fa-pen-square'&gt;&lt;/i&gt;</v>
      </c>
    </row>
    <row r="1093" spans="1:6">
      <c r="A1093" s="61">
        <v>1092</v>
      </c>
      <c r="B1093" t="s">
        <v>3530</v>
      </c>
      <c r="C1093" t="s">
        <v>2270</v>
      </c>
      <c r="D1093" t="str">
        <f t="shared" si="51"/>
        <v>fas</v>
      </c>
      <c r="E1093" t="str">
        <f t="shared" si="52"/>
        <v>fas fa-pencil-alt</v>
      </c>
      <c r="F1093" t="str">
        <f t="shared" si="53"/>
        <v>&lt;I class='fas fa-pencil-alt'&gt;&lt;/i&gt;</v>
      </c>
    </row>
    <row r="1094" spans="1:6">
      <c r="A1094" s="61">
        <v>1093</v>
      </c>
      <c r="B1094" t="s">
        <v>3531</v>
      </c>
      <c r="C1094" t="s">
        <v>2270</v>
      </c>
      <c r="D1094" t="str">
        <f t="shared" si="51"/>
        <v>fas</v>
      </c>
      <c r="E1094" t="str">
        <f t="shared" si="52"/>
        <v>fas fa-pencil-ruler</v>
      </c>
      <c r="F1094" t="str">
        <f t="shared" si="53"/>
        <v>&lt;I class='fas fa-pencil-ruler'&gt;&lt;/i&gt;</v>
      </c>
    </row>
    <row r="1095" spans="1:6">
      <c r="A1095" s="61">
        <v>1094</v>
      </c>
      <c r="B1095" t="s">
        <v>3532</v>
      </c>
      <c r="C1095" t="s">
        <v>2270</v>
      </c>
      <c r="D1095" t="str">
        <f t="shared" si="51"/>
        <v>fas</v>
      </c>
      <c r="E1095" t="str">
        <f t="shared" si="52"/>
        <v>fas fa-people-arrows</v>
      </c>
      <c r="F1095" t="str">
        <f t="shared" si="53"/>
        <v>&lt;I class='fas fa-people-arrows'&gt;&lt;/i&gt;</v>
      </c>
    </row>
    <row r="1096" spans="1:6">
      <c r="A1096" s="61">
        <v>1095</v>
      </c>
      <c r="B1096" t="s">
        <v>3533</v>
      </c>
      <c r="C1096" t="s">
        <v>2270</v>
      </c>
      <c r="D1096" t="str">
        <f t="shared" si="51"/>
        <v>fas</v>
      </c>
      <c r="E1096" t="str">
        <f t="shared" si="52"/>
        <v>fas fa-people-carry</v>
      </c>
      <c r="F1096" t="str">
        <f t="shared" si="53"/>
        <v>&lt;I class='fas fa-people-carry'&gt;&lt;/i&gt;</v>
      </c>
    </row>
    <row r="1097" spans="1:6">
      <c r="A1097" s="61">
        <v>1096</v>
      </c>
      <c r="B1097" t="s">
        <v>3534</v>
      </c>
      <c r="C1097" t="s">
        <v>2270</v>
      </c>
      <c r="D1097" t="str">
        <f t="shared" si="51"/>
        <v>fas</v>
      </c>
      <c r="E1097" t="str">
        <f t="shared" si="52"/>
        <v>fas fa-pepper-hot</v>
      </c>
      <c r="F1097" t="str">
        <f t="shared" si="53"/>
        <v>&lt;I class='fas fa-pepper-hot'&gt;&lt;/i&gt;</v>
      </c>
    </row>
    <row r="1098" spans="1:6">
      <c r="A1098" s="61">
        <v>1097</v>
      </c>
      <c r="B1098" t="s">
        <v>3179</v>
      </c>
      <c r="C1098" t="s">
        <v>2270</v>
      </c>
      <c r="D1098" t="str">
        <f t="shared" si="51"/>
        <v>fas</v>
      </c>
      <c r="E1098" t="str">
        <f t="shared" si="52"/>
        <v>fas fa-percent</v>
      </c>
      <c r="F1098" t="str">
        <f t="shared" si="53"/>
        <v>&lt;I class='fas fa-percent'&gt;&lt;/i&gt;</v>
      </c>
    </row>
    <row r="1099" spans="1:6">
      <c r="A1099" s="61">
        <v>1098</v>
      </c>
      <c r="B1099" t="s">
        <v>3535</v>
      </c>
      <c r="C1099" t="s">
        <v>2270</v>
      </c>
      <c r="D1099" t="str">
        <f t="shared" si="51"/>
        <v>fas</v>
      </c>
      <c r="E1099" t="str">
        <f t="shared" si="52"/>
        <v>fas fa-percentage</v>
      </c>
      <c r="F1099" t="str">
        <f t="shared" si="53"/>
        <v>&lt;I class='fas fa-percentage'&gt;&lt;/i&gt;</v>
      </c>
    </row>
    <row r="1100" spans="1:6">
      <c r="A1100" s="61">
        <v>1099</v>
      </c>
      <c r="B1100" t="s">
        <v>3536</v>
      </c>
      <c r="C1100" t="s">
        <v>2270</v>
      </c>
      <c r="D1100" t="str">
        <f t="shared" si="51"/>
        <v>fas</v>
      </c>
      <c r="E1100" t="str">
        <f t="shared" si="52"/>
        <v>fas fa-person-booth</v>
      </c>
      <c r="F1100" t="str">
        <f t="shared" si="53"/>
        <v>&lt;I class='fas fa-person-booth'&gt;&lt;/i&gt;</v>
      </c>
    </row>
    <row r="1101" spans="1:6">
      <c r="A1101" s="61">
        <v>1100</v>
      </c>
      <c r="B1101" t="s">
        <v>3537</v>
      </c>
      <c r="C1101" t="s">
        <v>2270</v>
      </c>
      <c r="D1101" t="str">
        <f t="shared" si="51"/>
        <v>fas</v>
      </c>
      <c r="E1101" t="str">
        <f t="shared" si="52"/>
        <v>fas fa-phone</v>
      </c>
      <c r="F1101" t="str">
        <f t="shared" si="53"/>
        <v>&lt;I class='fas fa-phone'&gt;&lt;/i&gt;</v>
      </c>
    </row>
    <row r="1102" spans="1:6">
      <c r="A1102" s="61">
        <v>1101</v>
      </c>
      <c r="B1102" t="s">
        <v>3538</v>
      </c>
      <c r="C1102" t="s">
        <v>2270</v>
      </c>
      <c r="D1102" t="str">
        <f t="shared" si="51"/>
        <v>fas</v>
      </c>
      <c r="E1102" t="str">
        <f t="shared" si="52"/>
        <v>fas fa-phone-alt</v>
      </c>
      <c r="F1102" t="str">
        <f t="shared" si="53"/>
        <v>&lt;I class='fas fa-phone-alt'&gt;&lt;/i&gt;</v>
      </c>
    </row>
    <row r="1103" spans="1:6">
      <c r="A1103" s="61">
        <v>1102</v>
      </c>
      <c r="B1103" t="s">
        <v>3539</v>
      </c>
      <c r="C1103" t="s">
        <v>2270</v>
      </c>
      <c r="D1103" t="str">
        <f t="shared" si="51"/>
        <v>fas</v>
      </c>
      <c r="E1103" t="str">
        <f t="shared" si="52"/>
        <v>fas fa-phone-slash</v>
      </c>
      <c r="F1103" t="str">
        <f t="shared" si="53"/>
        <v>&lt;I class='fas fa-phone-slash'&gt;&lt;/i&gt;</v>
      </c>
    </row>
    <row r="1104" spans="1:6">
      <c r="A1104" s="61">
        <v>1103</v>
      </c>
      <c r="B1104" t="s">
        <v>3540</v>
      </c>
      <c r="C1104" t="s">
        <v>2270</v>
      </c>
      <c r="D1104" t="str">
        <f t="shared" si="51"/>
        <v>fas</v>
      </c>
      <c r="E1104" t="str">
        <f t="shared" si="52"/>
        <v>fas fa-phone-square</v>
      </c>
      <c r="F1104" t="str">
        <f t="shared" si="53"/>
        <v>&lt;I class='fas fa-phone-square'&gt;&lt;/i&gt;</v>
      </c>
    </row>
    <row r="1105" spans="1:6">
      <c r="A1105" s="61">
        <v>1104</v>
      </c>
      <c r="B1105" t="s">
        <v>3541</v>
      </c>
      <c r="C1105" t="s">
        <v>2270</v>
      </c>
      <c r="D1105" t="str">
        <f t="shared" si="51"/>
        <v>fas</v>
      </c>
      <c r="E1105" t="str">
        <f t="shared" si="52"/>
        <v>fas fa-phone-square-alt</v>
      </c>
      <c r="F1105" t="str">
        <f t="shared" si="53"/>
        <v>&lt;I class='fas fa-phone-square-alt'&gt;&lt;/i&gt;</v>
      </c>
    </row>
    <row r="1106" spans="1:6">
      <c r="A1106" s="61">
        <v>1105</v>
      </c>
      <c r="B1106" t="s">
        <v>3542</v>
      </c>
      <c r="C1106" t="s">
        <v>2270</v>
      </c>
      <c r="D1106" t="str">
        <f t="shared" si="51"/>
        <v>fas</v>
      </c>
      <c r="E1106" t="str">
        <f t="shared" si="52"/>
        <v>fas fa-phone-volume</v>
      </c>
      <c r="F1106" t="str">
        <f t="shared" si="53"/>
        <v>&lt;I class='fas fa-phone-volume'&gt;&lt;/i&gt;</v>
      </c>
    </row>
    <row r="1107" spans="1:6">
      <c r="A1107" s="61">
        <v>1106</v>
      </c>
      <c r="B1107" t="s">
        <v>3543</v>
      </c>
      <c r="C1107" t="s">
        <v>2270</v>
      </c>
      <c r="D1107" t="str">
        <f t="shared" si="51"/>
        <v>fas</v>
      </c>
      <c r="E1107" t="str">
        <f t="shared" si="52"/>
        <v>fas fa-photo-video</v>
      </c>
      <c r="F1107" t="str">
        <f t="shared" si="53"/>
        <v>&lt;I class='fas fa-photo-video'&gt;&lt;/i&gt;</v>
      </c>
    </row>
    <row r="1108" spans="1:6">
      <c r="A1108" s="61">
        <v>1107</v>
      </c>
      <c r="B1108" t="s">
        <v>3544</v>
      </c>
      <c r="C1108" t="s">
        <v>2270</v>
      </c>
      <c r="D1108" t="str">
        <f t="shared" si="51"/>
        <v>fas</v>
      </c>
      <c r="E1108" t="str">
        <f t="shared" si="52"/>
        <v>fas fa-piggy-bank</v>
      </c>
      <c r="F1108" t="str">
        <f t="shared" si="53"/>
        <v>&lt;I class='fas fa-piggy-bank'&gt;&lt;/i&gt;</v>
      </c>
    </row>
    <row r="1109" spans="1:6">
      <c r="A1109" s="61">
        <v>1108</v>
      </c>
      <c r="B1109" t="s">
        <v>3545</v>
      </c>
      <c r="C1109" t="s">
        <v>2270</v>
      </c>
      <c r="D1109" t="str">
        <f t="shared" si="51"/>
        <v>fas</v>
      </c>
      <c r="E1109" t="str">
        <f t="shared" si="52"/>
        <v>fas fa-pills</v>
      </c>
      <c r="F1109" t="str">
        <f t="shared" si="53"/>
        <v>&lt;I class='fas fa-pills'&gt;&lt;/i&gt;</v>
      </c>
    </row>
    <row r="1110" spans="1:6">
      <c r="A1110" s="61">
        <v>1109</v>
      </c>
      <c r="B1110" t="s">
        <v>3546</v>
      </c>
      <c r="C1110" t="s">
        <v>2270</v>
      </c>
      <c r="D1110" t="str">
        <f t="shared" si="51"/>
        <v>fas</v>
      </c>
      <c r="E1110" t="str">
        <f t="shared" si="52"/>
        <v>fas fa-pizza-slice</v>
      </c>
      <c r="F1110" t="str">
        <f t="shared" si="53"/>
        <v>&lt;I class='fas fa-pizza-slice'&gt;&lt;/i&gt;</v>
      </c>
    </row>
    <row r="1111" spans="1:6">
      <c r="A1111" s="61">
        <v>1110</v>
      </c>
      <c r="B1111" t="s">
        <v>3547</v>
      </c>
      <c r="C1111" t="s">
        <v>2270</v>
      </c>
      <c r="D1111" t="str">
        <f t="shared" si="51"/>
        <v>fas</v>
      </c>
      <c r="E1111" t="str">
        <f t="shared" si="52"/>
        <v>fas fa-place-of-worship</v>
      </c>
      <c r="F1111" t="str">
        <f t="shared" si="53"/>
        <v>&lt;I class='fas fa-place-of-worship'&gt;&lt;/i&gt;</v>
      </c>
    </row>
    <row r="1112" spans="1:6">
      <c r="A1112" s="61">
        <v>1111</v>
      </c>
      <c r="B1112" t="s">
        <v>3548</v>
      </c>
      <c r="C1112" t="s">
        <v>2270</v>
      </c>
      <c r="D1112" t="str">
        <f t="shared" si="51"/>
        <v>fas</v>
      </c>
      <c r="E1112" t="str">
        <f t="shared" si="52"/>
        <v>fas fa-plane</v>
      </c>
      <c r="F1112" t="str">
        <f t="shared" si="53"/>
        <v>&lt;I class='fas fa-plane'&gt;&lt;/i&gt;</v>
      </c>
    </row>
    <row r="1113" spans="1:6">
      <c r="A1113" s="61">
        <v>1112</v>
      </c>
      <c r="B1113" t="s">
        <v>3549</v>
      </c>
      <c r="C1113" t="s">
        <v>2270</v>
      </c>
      <c r="D1113" t="str">
        <f t="shared" si="51"/>
        <v>fas</v>
      </c>
      <c r="E1113" t="str">
        <f t="shared" si="52"/>
        <v>fas fa-plane-arrival</v>
      </c>
      <c r="F1113" t="str">
        <f t="shared" si="53"/>
        <v>&lt;I class='fas fa-plane-arrival'&gt;&lt;/i&gt;</v>
      </c>
    </row>
    <row r="1114" spans="1:6">
      <c r="A1114" s="61">
        <v>1113</v>
      </c>
      <c r="B1114" t="s">
        <v>3550</v>
      </c>
      <c r="C1114" t="s">
        <v>2270</v>
      </c>
      <c r="D1114" t="str">
        <f t="shared" si="51"/>
        <v>fas</v>
      </c>
      <c r="E1114" t="str">
        <f t="shared" si="52"/>
        <v>fas fa-plane-departure</v>
      </c>
      <c r="F1114" t="str">
        <f t="shared" si="53"/>
        <v>&lt;I class='fas fa-plane-departure'&gt;&lt;/i&gt;</v>
      </c>
    </row>
    <row r="1115" spans="1:6">
      <c r="A1115" s="61">
        <v>1114</v>
      </c>
      <c r="B1115" t="s">
        <v>3551</v>
      </c>
      <c r="C1115" t="s">
        <v>2270</v>
      </c>
      <c r="D1115" t="str">
        <f t="shared" si="51"/>
        <v>fas</v>
      </c>
      <c r="E1115" t="str">
        <f t="shared" si="52"/>
        <v>fas fa-plane-slash</v>
      </c>
      <c r="F1115" t="str">
        <f t="shared" si="53"/>
        <v>&lt;I class='fas fa-plane-slash'&gt;&lt;/i&gt;</v>
      </c>
    </row>
    <row r="1116" spans="1:6">
      <c r="A1116" s="61">
        <v>1115</v>
      </c>
      <c r="B1116" t="s">
        <v>3552</v>
      </c>
      <c r="C1116" t="s">
        <v>2270</v>
      </c>
      <c r="D1116" t="str">
        <f t="shared" si="51"/>
        <v>fas</v>
      </c>
      <c r="E1116" t="str">
        <f t="shared" si="52"/>
        <v>fas fa-play</v>
      </c>
      <c r="F1116" t="str">
        <f t="shared" si="53"/>
        <v>&lt;I class='fas fa-play'&gt;&lt;/i&gt;</v>
      </c>
    </row>
    <row r="1117" spans="1:6">
      <c r="A1117" s="61">
        <v>1116</v>
      </c>
      <c r="B1117" t="s">
        <v>2623</v>
      </c>
      <c r="C1117" t="s">
        <v>2270</v>
      </c>
      <c r="D1117" t="str">
        <f t="shared" si="51"/>
        <v>fas</v>
      </c>
      <c r="E1117" t="str">
        <f t="shared" si="52"/>
        <v>fas fa-play-circle</v>
      </c>
      <c r="F1117" t="str">
        <f t="shared" si="53"/>
        <v>&lt;I class='fas fa-play-circle'&gt;&lt;/i&gt;</v>
      </c>
    </row>
    <row r="1118" spans="1:6">
      <c r="A1118" s="61">
        <v>1117</v>
      </c>
      <c r="B1118" t="s">
        <v>3553</v>
      </c>
      <c r="C1118" t="s">
        <v>2270</v>
      </c>
      <c r="D1118" t="str">
        <f t="shared" si="51"/>
        <v>fas</v>
      </c>
      <c r="E1118" t="str">
        <f t="shared" si="52"/>
        <v>fas fa-plug</v>
      </c>
      <c r="F1118" t="str">
        <f t="shared" si="53"/>
        <v>&lt;I class='fas fa-plug'&gt;&lt;/i&gt;</v>
      </c>
    </row>
    <row r="1119" spans="1:6">
      <c r="A1119" s="61">
        <v>1118</v>
      </c>
      <c r="B1119" t="s">
        <v>3184</v>
      </c>
      <c r="C1119" t="s">
        <v>2270</v>
      </c>
      <c r="D1119" t="str">
        <f t="shared" si="51"/>
        <v>fas</v>
      </c>
      <c r="E1119" t="str">
        <f t="shared" si="52"/>
        <v>fas fa-plus</v>
      </c>
      <c r="F1119" t="str">
        <f t="shared" si="53"/>
        <v>&lt;I class='fas fa-plus'&gt;&lt;/i&gt;</v>
      </c>
    </row>
    <row r="1120" spans="1:6">
      <c r="A1120" s="61">
        <v>1119</v>
      </c>
      <c r="B1120" t="s">
        <v>3554</v>
      </c>
      <c r="C1120" t="s">
        <v>2270</v>
      </c>
      <c r="D1120" t="str">
        <f t="shared" si="51"/>
        <v>fas</v>
      </c>
      <c r="E1120" t="str">
        <f t="shared" si="52"/>
        <v>fas fa-plus-circle</v>
      </c>
      <c r="F1120" t="str">
        <f t="shared" si="53"/>
        <v>&lt;I class='fas fa-plus-circle'&gt;&lt;/i&gt;</v>
      </c>
    </row>
    <row r="1121" spans="1:6">
      <c r="A1121" s="61">
        <v>1120</v>
      </c>
      <c r="B1121" t="s">
        <v>2625</v>
      </c>
      <c r="C1121" t="s">
        <v>2270</v>
      </c>
      <c r="D1121" t="str">
        <f t="shared" si="51"/>
        <v>fas</v>
      </c>
      <c r="E1121" t="str">
        <f t="shared" si="52"/>
        <v>fas fa-plus-square</v>
      </c>
      <c r="F1121" t="str">
        <f t="shared" si="53"/>
        <v>&lt;I class='fas fa-plus-square'&gt;&lt;/i&gt;</v>
      </c>
    </row>
    <row r="1122" spans="1:6">
      <c r="A1122" s="61">
        <v>1121</v>
      </c>
      <c r="B1122" t="s">
        <v>3555</v>
      </c>
      <c r="C1122" t="s">
        <v>2270</v>
      </c>
      <c r="D1122" t="str">
        <f t="shared" si="51"/>
        <v>fas</v>
      </c>
      <c r="E1122" t="str">
        <f t="shared" si="52"/>
        <v>fas fa-podcast</v>
      </c>
      <c r="F1122" t="str">
        <f t="shared" si="53"/>
        <v>&lt;I class='fas fa-podcast'&gt;&lt;/i&gt;</v>
      </c>
    </row>
    <row r="1123" spans="1:6">
      <c r="A1123" s="61">
        <v>1122</v>
      </c>
      <c r="B1123" t="s">
        <v>3556</v>
      </c>
      <c r="C1123" t="s">
        <v>2270</v>
      </c>
      <c r="D1123" t="str">
        <f t="shared" si="51"/>
        <v>fas</v>
      </c>
      <c r="E1123" t="str">
        <f t="shared" si="52"/>
        <v>fas fa-poll</v>
      </c>
      <c r="F1123" t="str">
        <f t="shared" si="53"/>
        <v>&lt;I class='fas fa-poll'&gt;&lt;/i&gt;</v>
      </c>
    </row>
    <row r="1124" spans="1:6">
      <c r="A1124" s="61">
        <v>1123</v>
      </c>
      <c r="B1124" t="s">
        <v>3557</v>
      </c>
      <c r="C1124" t="s">
        <v>2270</v>
      </c>
      <c r="D1124" t="str">
        <f t="shared" si="51"/>
        <v>fas</v>
      </c>
      <c r="E1124" t="str">
        <f t="shared" si="52"/>
        <v>fas fa-poll-h</v>
      </c>
      <c r="F1124" t="str">
        <f t="shared" si="53"/>
        <v>&lt;I class='fas fa-poll-h'&gt;&lt;/i&gt;</v>
      </c>
    </row>
    <row r="1125" spans="1:6">
      <c r="A1125" s="61">
        <v>1124</v>
      </c>
      <c r="B1125" t="s">
        <v>3558</v>
      </c>
      <c r="C1125" t="s">
        <v>2270</v>
      </c>
      <c r="D1125" t="str">
        <f t="shared" si="51"/>
        <v>fas</v>
      </c>
      <c r="E1125" t="str">
        <f t="shared" si="52"/>
        <v>fas fa-poo</v>
      </c>
      <c r="F1125" t="str">
        <f t="shared" si="53"/>
        <v>&lt;I class='fas fa-poo'&gt;&lt;/i&gt;</v>
      </c>
    </row>
    <row r="1126" spans="1:6">
      <c r="A1126" s="61">
        <v>1125</v>
      </c>
      <c r="B1126" t="s">
        <v>3559</v>
      </c>
      <c r="C1126" t="s">
        <v>2270</v>
      </c>
      <c r="D1126" t="str">
        <f t="shared" si="51"/>
        <v>fas</v>
      </c>
      <c r="E1126" t="str">
        <f t="shared" si="52"/>
        <v>fas fa-poo-storm</v>
      </c>
      <c r="F1126" t="str">
        <f t="shared" si="53"/>
        <v>&lt;I class='fas fa-poo-storm'&gt;&lt;/i&gt;</v>
      </c>
    </row>
    <row r="1127" spans="1:6">
      <c r="A1127" s="61">
        <v>1126</v>
      </c>
      <c r="B1127" t="s">
        <v>3560</v>
      </c>
      <c r="C1127" t="s">
        <v>2270</v>
      </c>
      <c r="D1127" t="str">
        <f t="shared" si="51"/>
        <v>fas</v>
      </c>
      <c r="E1127" t="str">
        <f t="shared" si="52"/>
        <v>fas fa-poop</v>
      </c>
      <c r="F1127" t="str">
        <f t="shared" si="53"/>
        <v>&lt;I class='fas fa-poop'&gt;&lt;/i&gt;</v>
      </c>
    </row>
    <row r="1128" spans="1:6">
      <c r="A1128" s="61">
        <v>1127</v>
      </c>
      <c r="B1128" t="s">
        <v>3561</v>
      </c>
      <c r="C1128" t="s">
        <v>2270</v>
      </c>
      <c r="D1128" t="str">
        <f t="shared" si="51"/>
        <v>fas</v>
      </c>
      <c r="E1128" t="str">
        <f t="shared" si="52"/>
        <v>fas fa-portrait</v>
      </c>
      <c r="F1128" t="str">
        <f t="shared" si="53"/>
        <v>&lt;I class='fas fa-portrait'&gt;&lt;/i&gt;</v>
      </c>
    </row>
    <row r="1129" spans="1:6">
      <c r="A1129" s="61">
        <v>1128</v>
      </c>
      <c r="B1129" t="s">
        <v>3562</v>
      </c>
      <c r="C1129" t="s">
        <v>2270</v>
      </c>
      <c r="D1129" t="str">
        <f t="shared" si="51"/>
        <v>fas</v>
      </c>
      <c r="E1129" t="str">
        <f t="shared" si="52"/>
        <v>fas fa-pound-sign</v>
      </c>
      <c r="F1129" t="str">
        <f t="shared" si="53"/>
        <v>&lt;I class='fas fa-pound-sign'&gt;&lt;/i&gt;</v>
      </c>
    </row>
    <row r="1130" spans="1:6">
      <c r="A1130" s="61">
        <v>1129</v>
      </c>
      <c r="B1130" t="s">
        <v>3563</v>
      </c>
      <c r="C1130" t="s">
        <v>2270</v>
      </c>
      <c r="D1130" t="str">
        <f t="shared" si="51"/>
        <v>fas</v>
      </c>
      <c r="E1130" t="str">
        <f t="shared" si="52"/>
        <v>fas fa-power-off</v>
      </c>
      <c r="F1130" t="str">
        <f t="shared" si="53"/>
        <v>&lt;I class='fas fa-power-off'&gt;&lt;/i&gt;</v>
      </c>
    </row>
    <row r="1131" spans="1:6">
      <c r="A1131" s="61">
        <v>1130</v>
      </c>
      <c r="B1131" t="s">
        <v>3564</v>
      </c>
      <c r="C1131" t="s">
        <v>2270</v>
      </c>
      <c r="D1131" t="str">
        <f t="shared" si="51"/>
        <v>fas</v>
      </c>
      <c r="E1131" t="str">
        <f t="shared" si="52"/>
        <v>fas fa-pray</v>
      </c>
      <c r="F1131" t="str">
        <f t="shared" si="53"/>
        <v>&lt;I class='fas fa-pray'&gt;&lt;/i&gt;</v>
      </c>
    </row>
    <row r="1132" spans="1:6">
      <c r="A1132" s="61">
        <v>1131</v>
      </c>
      <c r="B1132" t="s">
        <v>3565</v>
      </c>
      <c r="C1132" t="s">
        <v>2270</v>
      </c>
      <c r="D1132" t="str">
        <f t="shared" si="51"/>
        <v>fas</v>
      </c>
      <c r="E1132" t="str">
        <f t="shared" si="52"/>
        <v>fas fa-praying-hands</v>
      </c>
      <c r="F1132" t="str">
        <f t="shared" si="53"/>
        <v>&lt;I class='fas fa-praying-hands'&gt;&lt;/i&gt;</v>
      </c>
    </row>
    <row r="1133" spans="1:6">
      <c r="A1133" s="61">
        <v>1132</v>
      </c>
      <c r="B1133" t="s">
        <v>3566</v>
      </c>
      <c r="C1133" t="s">
        <v>2270</v>
      </c>
      <c r="D1133" t="str">
        <f t="shared" si="51"/>
        <v>fas</v>
      </c>
      <c r="E1133" t="str">
        <f t="shared" si="52"/>
        <v>fas fa-prescription</v>
      </c>
      <c r="F1133" t="str">
        <f t="shared" si="53"/>
        <v>&lt;I class='fas fa-prescription'&gt;&lt;/i&gt;</v>
      </c>
    </row>
    <row r="1134" spans="1:6">
      <c r="A1134" s="61">
        <v>1133</v>
      </c>
      <c r="B1134" t="s">
        <v>3567</v>
      </c>
      <c r="C1134" t="s">
        <v>2270</v>
      </c>
      <c r="D1134" t="str">
        <f t="shared" si="51"/>
        <v>fas</v>
      </c>
      <c r="E1134" t="str">
        <f t="shared" si="52"/>
        <v>fas fa-prescription-bottle</v>
      </c>
      <c r="F1134" t="str">
        <f t="shared" si="53"/>
        <v>&lt;I class='fas fa-prescription-bottle'&gt;&lt;/i&gt;</v>
      </c>
    </row>
    <row r="1135" spans="1:6">
      <c r="A1135" s="61">
        <v>1134</v>
      </c>
      <c r="B1135" t="s">
        <v>3568</v>
      </c>
      <c r="C1135" t="s">
        <v>2270</v>
      </c>
      <c r="D1135" t="str">
        <f t="shared" si="51"/>
        <v>fas</v>
      </c>
      <c r="E1135" t="str">
        <f t="shared" si="52"/>
        <v>fas fa-prescription-bottle-alt</v>
      </c>
      <c r="F1135" t="str">
        <f t="shared" si="53"/>
        <v>&lt;I class='fas fa-prescription-bottle-alt'&gt;&lt;/i&gt;</v>
      </c>
    </row>
    <row r="1136" spans="1:6">
      <c r="A1136" s="61">
        <v>1135</v>
      </c>
      <c r="B1136" t="s">
        <v>3188</v>
      </c>
      <c r="C1136" t="s">
        <v>2270</v>
      </c>
      <c r="D1136" t="str">
        <f t="shared" si="51"/>
        <v>fas</v>
      </c>
      <c r="E1136" t="str">
        <f t="shared" si="52"/>
        <v>fas fa-print</v>
      </c>
      <c r="F1136" t="str">
        <f t="shared" si="53"/>
        <v>&lt;I class='fas fa-print'&gt;&lt;/i&gt;</v>
      </c>
    </row>
    <row r="1137" spans="1:6">
      <c r="A1137" s="61">
        <v>1136</v>
      </c>
      <c r="B1137" t="s">
        <v>3569</v>
      </c>
      <c r="C1137" t="s">
        <v>2270</v>
      </c>
      <c r="D1137" t="str">
        <f t="shared" si="51"/>
        <v>fas</v>
      </c>
      <c r="E1137" t="str">
        <f t="shared" si="52"/>
        <v>fas fa-procedures</v>
      </c>
      <c r="F1137" t="str">
        <f t="shared" si="53"/>
        <v>&lt;I class='fas fa-procedures'&gt;&lt;/i&gt;</v>
      </c>
    </row>
    <row r="1138" spans="1:6">
      <c r="A1138" s="61">
        <v>1137</v>
      </c>
      <c r="B1138" t="s">
        <v>3570</v>
      </c>
      <c r="C1138" t="s">
        <v>2270</v>
      </c>
      <c r="D1138" t="str">
        <f t="shared" si="51"/>
        <v>fas</v>
      </c>
      <c r="E1138" t="str">
        <f t="shared" si="52"/>
        <v>fas fa-project-diagram</v>
      </c>
      <c r="F1138" t="str">
        <f t="shared" si="53"/>
        <v>&lt;I class='fas fa-project-diagram'&gt;&lt;/i&gt;</v>
      </c>
    </row>
    <row r="1139" spans="1:6">
      <c r="A1139" s="61">
        <v>1138</v>
      </c>
      <c r="B1139" t="s">
        <v>3571</v>
      </c>
      <c r="C1139" t="s">
        <v>2270</v>
      </c>
      <c r="D1139" t="str">
        <f t="shared" si="51"/>
        <v>fas</v>
      </c>
      <c r="E1139" t="str">
        <f t="shared" si="52"/>
        <v>fas fa-pump-medical</v>
      </c>
      <c r="F1139" t="str">
        <f t="shared" si="53"/>
        <v>&lt;I class='fas fa-pump-medical'&gt;&lt;/i&gt;</v>
      </c>
    </row>
    <row r="1140" spans="1:6">
      <c r="A1140" s="61">
        <v>1139</v>
      </c>
      <c r="B1140" t="s">
        <v>3572</v>
      </c>
      <c r="C1140" t="s">
        <v>2270</v>
      </c>
      <c r="D1140" t="str">
        <f t="shared" si="51"/>
        <v>fas</v>
      </c>
      <c r="E1140" t="str">
        <f t="shared" si="52"/>
        <v>fas fa-pump-soap</v>
      </c>
      <c r="F1140" t="str">
        <f t="shared" si="53"/>
        <v>&lt;I class='fas fa-pump-soap'&gt;&lt;/i&gt;</v>
      </c>
    </row>
    <row r="1141" spans="1:6">
      <c r="A1141" s="61">
        <v>1140</v>
      </c>
      <c r="B1141" t="s">
        <v>3573</v>
      </c>
      <c r="C1141" t="s">
        <v>2270</v>
      </c>
      <c r="D1141" t="str">
        <f t="shared" si="51"/>
        <v>fas</v>
      </c>
      <c r="E1141" t="str">
        <f t="shared" si="52"/>
        <v>fas fa-puzzle-piece</v>
      </c>
      <c r="F1141" t="str">
        <f t="shared" si="53"/>
        <v>&lt;I class='fas fa-puzzle-piece'&gt;&lt;/i&gt;</v>
      </c>
    </row>
    <row r="1142" spans="1:6">
      <c r="A1142" s="61">
        <v>1141</v>
      </c>
      <c r="B1142" t="s">
        <v>3574</v>
      </c>
      <c r="C1142" t="s">
        <v>2270</v>
      </c>
      <c r="D1142" t="str">
        <f t="shared" si="51"/>
        <v>fas</v>
      </c>
      <c r="E1142" t="str">
        <f t="shared" si="52"/>
        <v>fas fa-qrcode</v>
      </c>
      <c r="F1142" t="str">
        <f t="shared" si="53"/>
        <v>&lt;I class='fas fa-qrcode'&gt;&lt;/i&gt;</v>
      </c>
    </row>
    <row r="1143" spans="1:6">
      <c r="A1143" s="61">
        <v>1142</v>
      </c>
      <c r="B1143" t="s">
        <v>3575</v>
      </c>
      <c r="C1143" t="s">
        <v>2270</v>
      </c>
      <c r="D1143" t="str">
        <f t="shared" si="51"/>
        <v>fas</v>
      </c>
      <c r="E1143" t="str">
        <f t="shared" si="52"/>
        <v>fas fa-question</v>
      </c>
      <c r="F1143" t="str">
        <f t="shared" si="53"/>
        <v>&lt;I class='fas fa-question'&gt;&lt;/i&gt;</v>
      </c>
    </row>
    <row r="1144" spans="1:6">
      <c r="A1144" s="61">
        <v>1143</v>
      </c>
      <c r="B1144" t="s">
        <v>2627</v>
      </c>
      <c r="C1144" t="s">
        <v>2270</v>
      </c>
      <c r="D1144" t="str">
        <f t="shared" si="51"/>
        <v>fas</v>
      </c>
      <c r="E1144" t="str">
        <f t="shared" si="52"/>
        <v>fas fa-question-circle</v>
      </c>
      <c r="F1144" t="str">
        <f t="shared" si="53"/>
        <v>&lt;I class='fas fa-question-circle'&gt;&lt;/i&gt;</v>
      </c>
    </row>
    <row r="1145" spans="1:6">
      <c r="A1145" s="61">
        <v>1144</v>
      </c>
      <c r="B1145" t="s">
        <v>3576</v>
      </c>
      <c r="C1145" t="s">
        <v>2270</v>
      </c>
      <c r="D1145" t="str">
        <f t="shared" si="51"/>
        <v>fas</v>
      </c>
      <c r="E1145" t="str">
        <f t="shared" si="52"/>
        <v>fas fa-quidditch</v>
      </c>
      <c r="F1145" t="str">
        <f t="shared" si="53"/>
        <v>&lt;I class='fas fa-quidditch'&gt;&lt;/i&gt;</v>
      </c>
    </row>
    <row r="1146" spans="1:6">
      <c r="A1146" s="61">
        <v>1145</v>
      </c>
      <c r="B1146" t="s">
        <v>3577</v>
      </c>
      <c r="C1146" t="s">
        <v>2270</v>
      </c>
      <c r="D1146" t="str">
        <f t="shared" si="51"/>
        <v>fas</v>
      </c>
      <c r="E1146" t="str">
        <f t="shared" si="52"/>
        <v>fas fa-quote-left</v>
      </c>
      <c r="F1146" t="str">
        <f t="shared" si="53"/>
        <v>&lt;I class='fas fa-quote-left'&gt;&lt;/i&gt;</v>
      </c>
    </row>
    <row r="1147" spans="1:6">
      <c r="A1147" s="61">
        <v>1146</v>
      </c>
      <c r="B1147" t="s">
        <v>3578</v>
      </c>
      <c r="C1147" t="s">
        <v>2270</v>
      </c>
      <c r="D1147" t="str">
        <f t="shared" si="51"/>
        <v>fas</v>
      </c>
      <c r="E1147" t="str">
        <f t="shared" si="52"/>
        <v>fas fa-quote-right</v>
      </c>
      <c r="F1147" t="str">
        <f t="shared" si="53"/>
        <v>&lt;I class='fas fa-quote-right'&gt;&lt;/i&gt;</v>
      </c>
    </row>
    <row r="1148" spans="1:6">
      <c r="A1148" s="61">
        <v>1147</v>
      </c>
      <c r="B1148" t="s">
        <v>3579</v>
      </c>
      <c r="C1148" t="s">
        <v>2270</v>
      </c>
      <c r="D1148" t="str">
        <f t="shared" si="51"/>
        <v>fas</v>
      </c>
      <c r="E1148" t="str">
        <f t="shared" si="52"/>
        <v>fas fa-quran</v>
      </c>
      <c r="F1148" t="str">
        <f t="shared" si="53"/>
        <v>&lt;I class='fas fa-quran'&gt;&lt;/i&gt;</v>
      </c>
    </row>
    <row r="1149" spans="1:6">
      <c r="A1149" s="61">
        <v>1148</v>
      </c>
      <c r="B1149" t="s">
        <v>3580</v>
      </c>
      <c r="C1149" t="s">
        <v>2270</v>
      </c>
      <c r="D1149" t="str">
        <f t="shared" si="51"/>
        <v>fas</v>
      </c>
      <c r="E1149" t="str">
        <f t="shared" si="52"/>
        <v>fas fa-radiation</v>
      </c>
      <c r="F1149" t="str">
        <f t="shared" si="53"/>
        <v>&lt;I class='fas fa-radiation'&gt;&lt;/i&gt;</v>
      </c>
    </row>
    <row r="1150" spans="1:6">
      <c r="A1150" s="61">
        <v>1149</v>
      </c>
      <c r="B1150" t="s">
        <v>3581</v>
      </c>
      <c r="C1150" t="s">
        <v>2270</v>
      </c>
      <c r="D1150" t="str">
        <f t="shared" si="51"/>
        <v>fas</v>
      </c>
      <c r="E1150" t="str">
        <f t="shared" si="52"/>
        <v>fas fa-radiation-alt</v>
      </c>
      <c r="F1150" t="str">
        <f t="shared" si="53"/>
        <v>&lt;I class='fas fa-radiation-alt'&gt;&lt;/i&gt;</v>
      </c>
    </row>
    <row r="1151" spans="1:6">
      <c r="A1151" s="61">
        <v>1150</v>
      </c>
      <c r="B1151" t="s">
        <v>3582</v>
      </c>
      <c r="C1151" t="s">
        <v>2270</v>
      </c>
      <c r="D1151" t="str">
        <f t="shared" si="51"/>
        <v>fas</v>
      </c>
      <c r="E1151" t="str">
        <f t="shared" si="52"/>
        <v>fas fa-rainbow</v>
      </c>
      <c r="F1151" t="str">
        <f t="shared" si="53"/>
        <v>&lt;I class='fas fa-rainbow'&gt;&lt;/i&gt;</v>
      </c>
    </row>
    <row r="1152" spans="1:6">
      <c r="A1152" s="61">
        <v>1151</v>
      </c>
      <c r="B1152" t="s">
        <v>3583</v>
      </c>
      <c r="C1152" t="s">
        <v>2270</v>
      </c>
      <c r="D1152" t="str">
        <f t="shared" si="51"/>
        <v>fas</v>
      </c>
      <c r="E1152" t="str">
        <f t="shared" si="52"/>
        <v>fas fa-random</v>
      </c>
      <c r="F1152" t="str">
        <f t="shared" si="53"/>
        <v>&lt;I class='fas fa-random'&gt;&lt;/i&gt;</v>
      </c>
    </row>
    <row r="1153" spans="1:6">
      <c r="A1153" s="61">
        <v>1152</v>
      </c>
      <c r="B1153" t="s">
        <v>3584</v>
      </c>
      <c r="C1153" t="s">
        <v>2270</v>
      </c>
      <c r="D1153" t="str">
        <f t="shared" si="51"/>
        <v>fas</v>
      </c>
      <c r="E1153" t="str">
        <f t="shared" si="52"/>
        <v>fas fa-receipt</v>
      </c>
      <c r="F1153" t="str">
        <f t="shared" si="53"/>
        <v>&lt;I class='fas fa-receipt'&gt;&lt;/i&gt;</v>
      </c>
    </row>
    <row r="1154" spans="1:6">
      <c r="A1154" s="61">
        <v>1153</v>
      </c>
      <c r="B1154" t="s">
        <v>3585</v>
      </c>
      <c r="C1154" t="s">
        <v>2270</v>
      </c>
      <c r="D1154" t="str">
        <f t="shared" si="51"/>
        <v>fas</v>
      </c>
      <c r="E1154" t="str">
        <f t="shared" si="52"/>
        <v>fas fa-record-vinyl</v>
      </c>
      <c r="F1154" t="str">
        <f t="shared" si="53"/>
        <v>&lt;I class='fas fa-record-vinyl'&gt;&lt;/i&gt;</v>
      </c>
    </row>
    <row r="1155" spans="1:6">
      <c r="A1155" s="61">
        <v>1154</v>
      </c>
      <c r="B1155" t="s">
        <v>3586</v>
      </c>
      <c r="C1155" t="s">
        <v>2270</v>
      </c>
      <c r="D1155" t="str">
        <f t="shared" ref="D1155:D1218" si="54">IF(C1155="DevIcon"," ","fa"&amp;LOWER(LEFT(C1155,1)))</f>
        <v>fas</v>
      </c>
      <c r="E1155" t="str">
        <f t="shared" ref="E1155:E1218" si="55">IF(C1155="DevIcon","",D1155&amp;" "&amp;"fa-")&amp;B1155</f>
        <v>fas fa-recycle</v>
      </c>
      <c r="F1155" t="str">
        <f t="shared" ref="F1155:F1218" si="56">IF(C1155="DevIcon","","&lt;I class='"&amp;E1155&amp;"'&gt;&lt;/i&gt;")</f>
        <v>&lt;I class='fas fa-recycle'&gt;&lt;/i&gt;</v>
      </c>
    </row>
    <row r="1156" spans="1:6">
      <c r="A1156" s="61">
        <v>1155</v>
      </c>
      <c r="B1156" t="s">
        <v>3192</v>
      </c>
      <c r="C1156" t="s">
        <v>2270</v>
      </c>
      <c r="D1156" t="str">
        <f t="shared" si="54"/>
        <v>fas</v>
      </c>
      <c r="E1156" t="str">
        <f t="shared" si="55"/>
        <v>fas fa-redo</v>
      </c>
      <c r="F1156" t="str">
        <f t="shared" si="56"/>
        <v>&lt;I class='fas fa-redo'&gt;&lt;/i&gt;</v>
      </c>
    </row>
    <row r="1157" spans="1:6">
      <c r="A1157" s="61">
        <v>1156</v>
      </c>
      <c r="B1157" t="s">
        <v>3587</v>
      </c>
      <c r="C1157" t="s">
        <v>2270</v>
      </c>
      <c r="D1157" t="str">
        <f t="shared" si="54"/>
        <v>fas</v>
      </c>
      <c r="E1157" t="str">
        <f t="shared" si="55"/>
        <v>fas fa-redo-alt</v>
      </c>
      <c r="F1157" t="str">
        <f t="shared" si="56"/>
        <v>&lt;I class='fas fa-redo-alt'&gt;&lt;/i&gt;</v>
      </c>
    </row>
    <row r="1158" spans="1:6">
      <c r="A1158" s="61">
        <v>1157</v>
      </c>
      <c r="B1158" t="s">
        <v>2629</v>
      </c>
      <c r="C1158" t="s">
        <v>2270</v>
      </c>
      <c r="D1158" t="str">
        <f t="shared" si="54"/>
        <v>fas</v>
      </c>
      <c r="E1158" t="str">
        <f t="shared" si="55"/>
        <v>fas fa-registered</v>
      </c>
      <c r="F1158" t="str">
        <f t="shared" si="56"/>
        <v>&lt;I class='fas fa-registered'&gt;&lt;/i&gt;</v>
      </c>
    </row>
    <row r="1159" spans="1:6">
      <c r="A1159" s="61">
        <v>1158</v>
      </c>
      <c r="B1159" t="s">
        <v>3588</v>
      </c>
      <c r="C1159" t="s">
        <v>2270</v>
      </c>
      <c r="D1159" t="str">
        <f t="shared" si="54"/>
        <v>fas</v>
      </c>
      <c r="E1159" t="str">
        <f t="shared" si="55"/>
        <v>fas fa-remove-format</v>
      </c>
      <c r="F1159" t="str">
        <f t="shared" si="56"/>
        <v>&lt;I class='fas fa-remove-format'&gt;&lt;/i&gt;</v>
      </c>
    </row>
    <row r="1160" spans="1:6">
      <c r="A1160" s="61">
        <v>1159</v>
      </c>
      <c r="B1160" t="s">
        <v>3589</v>
      </c>
      <c r="C1160" t="s">
        <v>2270</v>
      </c>
      <c r="D1160" t="str">
        <f t="shared" si="54"/>
        <v>fas</v>
      </c>
      <c r="E1160" t="str">
        <f t="shared" si="55"/>
        <v>fas fa-reply</v>
      </c>
      <c r="F1160" t="str">
        <f t="shared" si="56"/>
        <v>&lt;I class='fas fa-reply'&gt;&lt;/i&gt;</v>
      </c>
    </row>
    <row r="1161" spans="1:6">
      <c r="A1161" s="61">
        <v>1160</v>
      </c>
      <c r="B1161" t="s">
        <v>3590</v>
      </c>
      <c r="C1161" t="s">
        <v>2270</v>
      </c>
      <c r="D1161" t="str">
        <f t="shared" si="54"/>
        <v>fas</v>
      </c>
      <c r="E1161" t="str">
        <f t="shared" si="55"/>
        <v>fas fa-reply-all</v>
      </c>
      <c r="F1161" t="str">
        <f t="shared" si="56"/>
        <v>&lt;I class='fas fa-reply-all'&gt;&lt;/i&gt;</v>
      </c>
    </row>
    <row r="1162" spans="1:6">
      <c r="A1162" s="61">
        <v>1161</v>
      </c>
      <c r="B1162" t="s">
        <v>3591</v>
      </c>
      <c r="C1162" t="s">
        <v>2270</v>
      </c>
      <c r="D1162" t="str">
        <f t="shared" si="54"/>
        <v>fas</v>
      </c>
      <c r="E1162" t="str">
        <f t="shared" si="55"/>
        <v>fas fa-republican</v>
      </c>
      <c r="F1162" t="str">
        <f t="shared" si="56"/>
        <v>&lt;I class='fas fa-republican'&gt;&lt;/i&gt;</v>
      </c>
    </row>
    <row r="1163" spans="1:6">
      <c r="A1163" s="61">
        <v>1162</v>
      </c>
      <c r="B1163" t="s">
        <v>3592</v>
      </c>
      <c r="C1163" t="s">
        <v>2270</v>
      </c>
      <c r="D1163" t="str">
        <f t="shared" si="54"/>
        <v>fas</v>
      </c>
      <c r="E1163" t="str">
        <f t="shared" si="55"/>
        <v>fas fa-restroom</v>
      </c>
      <c r="F1163" t="str">
        <f t="shared" si="56"/>
        <v>&lt;I class='fas fa-restroom'&gt;&lt;/i&gt;</v>
      </c>
    </row>
    <row r="1164" spans="1:6">
      <c r="A1164" s="61">
        <v>1163</v>
      </c>
      <c r="B1164" t="s">
        <v>3593</v>
      </c>
      <c r="C1164" t="s">
        <v>2270</v>
      </c>
      <c r="D1164" t="str">
        <f t="shared" si="54"/>
        <v>fas</v>
      </c>
      <c r="E1164" t="str">
        <f t="shared" si="55"/>
        <v>fas fa-retweet</v>
      </c>
      <c r="F1164" t="str">
        <f t="shared" si="56"/>
        <v>&lt;I class='fas fa-retweet'&gt;&lt;/i&gt;</v>
      </c>
    </row>
    <row r="1165" spans="1:6">
      <c r="A1165" s="61">
        <v>1164</v>
      </c>
      <c r="B1165" t="s">
        <v>3594</v>
      </c>
      <c r="C1165" t="s">
        <v>2270</v>
      </c>
      <c r="D1165" t="str">
        <f t="shared" si="54"/>
        <v>fas</v>
      </c>
      <c r="E1165" t="str">
        <f t="shared" si="55"/>
        <v>fas fa-ribbon</v>
      </c>
      <c r="F1165" t="str">
        <f t="shared" si="56"/>
        <v>&lt;I class='fas fa-ribbon'&gt;&lt;/i&gt;</v>
      </c>
    </row>
    <row r="1166" spans="1:6">
      <c r="A1166" s="61">
        <v>1165</v>
      </c>
      <c r="B1166" t="s">
        <v>3595</v>
      </c>
      <c r="C1166" t="s">
        <v>2270</v>
      </c>
      <c r="D1166" t="str">
        <f t="shared" si="54"/>
        <v>fas</v>
      </c>
      <c r="E1166" t="str">
        <f t="shared" si="55"/>
        <v>fas fa-ring</v>
      </c>
      <c r="F1166" t="str">
        <f t="shared" si="56"/>
        <v>&lt;I class='fas fa-ring'&gt;&lt;/i&gt;</v>
      </c>
    </row>
    <row r="1167" spans="1:6">
      <c r="A1167" s="61">
        <v>1166</v>
      </c>
      <c r="B1167" t="s">
        <v>3596</v>
      </c>
      <c r="C1167" t="s">
        <v>2270</v>
      </c>
      <c r="D1167" t="str">
        <f t="shared" si="54"/>
        <v>fas</v>
      </c>
      <c r="E1167" t="str">
        <f t="shared" si="55"/>
        <v>fas fa-road</v>
      </c>
      <c r="F1167" t="str">
        <f t="shared" si="56"/>
        <v>&lt;I class='fas fa-road'&gt;&lt;/i&gt;</v>
      </c>
    </row>
    <row r="1168" spans="1:6">
      <c r="A1168" s="61">
        <v>1167</v>
      </c>
      <c r="B1168" t="s">
        <v>3597</v>
      </c>
      <c r="C1168" t="s">
        <v>2270</v>
      </c>
      <c r="D1168" t="str">
        <f t="shared" si="54"/>
        <v>fas</v>
      </c>
      <c r="E1168" t="str">
        <f t="shared" si="55"/>
        <v>fas fa-robot</v>
      </c>
      <c r="F1168" t="str">
        <f t="shared" si="56"/>
        <v>&lt;I class='fas fa-robot'&gt;&lt;/i&gt;</v>
      </c>
    </row>
    <row r="1169" spans="1:6">
      <c r="A1169" s="61">
        <v>1168</v>
      </c>
      <c r="B1169" t="s">
        <v>3598</v>
      </c>
      <c r="C1169" t="s">
        <v>2270</v>
      </c>
      <c r="D1169" t="str">
        <f t="shared" si="54"/>
        <v>fas</v>
      </c>
      <c r="E1169" t="str">
        <f t="shared" si="55"/>
        <v>fas fa-rocket</v>
      </c>
      <c r="F1169" t="str">
        <f t="shared" si="56"/>
        <v>&lt;I class='fas fa-rocket'&gt;&lt;/i&gt;</v>
      </c>
    </row>
    <row r="1170" spans="1:6">
      <c r="A1170" s="61">
        <v>1169</v>
      </c>
      <c r="B1170" t="s">
        <v>3599</v>
      </c>
      <c r="C1170" t="s">
        <v>2270</v>
      </c>
      <c r="D1170" t="str">
        <f t="shared" si="54"/>
        <v>fas</v>
      </c>
      <c r="E1170" t="str">
        <f t="shared" si="55"/>
        <v>fas fa-route</v>
      </c>
      <c r="F1170" t="str">
        <f t="shared" si="56"/>
        <v>&lt;I class='fas fa-route'&gt;&lt;/i&gt;</v>
      </c>
    </row>
    <row r="1171" spans="1:6">
      <c r="A1171" s="61">
        <v>1170</v>
      </c>
      <c r="B1171" t="s">
        <v>3600</v>
      </c>
      <c r="C1171" t="s">
        <v>2270</v>
      </c>
      <c r="D1171" t="str">
        <f t="shared" si="54"/>
        <v>fas</v>
      </c>
      <c r="E1171" t="str">
        <f t="shared" si="55"/>
        <v>fas fa-rss</v>
      </c>
      <c r="F1171" t="str">
        <f t="shared" si="56"/>
        <v>&lt;I class='fas fa-rss'&gt;&lt;/i&gt;</v>
      </c>
    </row>
    <row r="1172" spans="1:6">
      <c r="A1172" s="61">
        <v>1171</v>
      </c>
      <c r="B1172" t="s">
        <v>3601</v>
      </c>
      <c r="C1172" t="s">
        <v>2270</v>
      </c>
      <c r="D1172" t="str">
        <f t="shared" si="54"/>
        <v>fas</v>
      </c>
      <c r="E1172" t="str">
        <f t="shared" si="55"/>
        <v>fas fa-rss-square</v>
      </c>
      <c r="F1172" t="str">
        <f t="shared" si="56"/>
        <v>&lt;I class='fas fa-rss-square'&gt;&lt;/i&gt;</v>
      </c>
    </row>
    <row r="1173" spans="1:6">
      <c r="A1173" s="61">
        <v>1172</v>
      </c>
      <c r="B1173" t="s">
        <v>3602</v>
      </c>
      <c r="C1173" t="s">
        <v>2270</v>
      </c>
      <c r="D1173" t="str">
        <f t="shared" si="54"/>
        <v>fas</v>
      </c>
      <c r="E1173" t="str">
        <f t="shared" si="55"/>
        <v>fas fa-ruble-sign</v>
      </c>
      <c r="F1173" t="str">
        <f t="shared" si="56"/>
        <v>&lt;I class='fas fa-ruble-sign'&gt;&lt;/i&gt;</v>
      </c>
    </row>
    <row r="1174" spans="1:6">
      <c r="A1174" s="61">
        <v>1173</v>
      </c>
      <c r="B1174" t="s">
        <v>3603</v>
      </c>
      <c r="C1174" t="s">
        <v>2270</v>
      </c>
      <c r="D1174" t="str">
        <f t="shared" si="54"/>
        <v>fas</v>
      </c>
      <c r="E1174" t="str">
        <f t="shared" si="55"/>
        <v>fas fa-ruler</v>
      </c>
      <c r="F1174" t="str">
        <f t="shared" si="56"/>
        <v>&lt;I class='fas fa-ruler'&gt;&lt;/i&gt;</v>
      </c>
    </row>
    <row r="1175" spans="1:6">
      <c r="A1175" s="61">
        <v>1174</v>
      </c>
      <c r="B1175" t="s">
        <v>3604</v>
      </c>
      <c r="C1175" t="s">
        <v>2270</v>
      </c>
      <c r="D1175" t="str">
        <f t="shared" si="54"/>
        <v>fas</v>
      </c>
      <c r="E1175" t="str">
        <f t="shared" si="55"/>
        <v>fas fa-ruler-combined</v>
      </c>
      <c r="F1175" t="str">
        <f t="shared" si="56"/>
        <v>&lt;I class='fas fa-ruler-combined'&gt;&lt;/i&gt;</v>
      </c>
    </row>
    <row r="1176" spans="1:6">
      <c r="A1176" s="61">
        <v>1175</v>
      </c>
      <c r="B1176" t="s">
        <v>3605</v>
      </c>
      <c r="C1176" t="s">
        <v>2270</v>
      </c>
      <c r="D1176" t="str">
        <f t="shared" si="54"/>
        <v>fas</v>
      </c>
      <c r="E1176" t="str">
        <f t="shared" si="55"/>
        <v>fas fa-ruler-horizontal</v>
      </c>
      <c r="F1176" t="str">
        <f t="shared" si="56"/>
        <v>&lt;I class='fas fa-ruler-horizontal'&gt;&lt;/i&gt;</v>
      </c>
    </row>
    <row r="1177" spans="1:6">
      <c r="A1177" s="61">
        <v>1176</v>
      </c>
      <c r="B1177" t="s">
        <v>3606</v>
      </c>
      <c r="C1177" t="s">
        <v>2270</v>
      </c>
      <c r="D1177" t="str">
        <f t="shared" si="54"/>
        <v>fas</v>
      </c>
      <c r="E1177" t="str">
        <f t="shared" si="55"/>
        <v>fas fa-ruler-vertical</v>
      </c>
      <c r="F1177" t="str">
        <f t="shared" si="56"/>
        <v>&lt;I class='fas fa-ruler-vertical'&gt;&lt;/i&gt;</v>
      </c>
    </row>
    <row r="1178" spans="1:6">
      <c r="A1178" s="61">
        <v>1177</v>
      </c>
      <c r="B1178" t="s">
        <v>3607</v>
      </c>
      <c r="C1178" t="s">
        <v>2270</v>
      </c>
      <c r="D1178" t="str">
        <f t="shared" si="54"/>
        <v>fas</v>
      </c>
      <c r="E1178" t="str">
        <f t="shared" si="55"/>
        <v>fas fa-running</v>
      </c>
      <c r="F1178" t="str">
        <f t="shared" si="56"/>
        <v>&lt;I class='fas fa-running'&gt;&lt;/i&gt;</v>
      </c>
    </row>
    <row r="1179" spans="1:6">
      <c r="A1179" s="61">
        <v>1178</v>
      </c>
      <c r="B1179" t="s">
        <v>3608</v>
      </c>
      <c r="C1179" t="s">
        <v>2270</v>
      </c>
      <c r="D1179" t="str">
        <f t="shared" si="54"/>
        <v>fas</v>
      </c>
      <c r="E1179" t="str">
        <f t="shared" si="55"/>
        <v>fas fa-rupee-sign</v>
      </c>
      <c r="F1179" t="str">
        <f t="shared" si="56"/>
        <v>&lt;I class='fas fa-rupee-sign'&gt;&lt;/i&gt;</v>
      </c>
    </row>
    <row r="1180" spans="1:6">
      <c r="A1180" s="61">
        <v>1179</v>
      </c>
      <c r="B1180" t="s">
        <v>2632</v>
      </c>
      <c r="C1180" t="s">
        <v>2270</v>
      </c>
      <c r="D1180" t="str">
        <f t="shared" si="54"/>
        <v>fas</v>
      </c>
      <c r="E1180" t="str">
        <f t="shared" si="55"/>
        <v>fas fa-sad-cry</v>
      </c>
      <c r="F1180" t="str">
        <f t="shared" si="56"/>
        <v>&lt;I class='fas fa-sad-cry'&gt;&lt;/i&gt;</v>
      </c>
    </row>
    <row r="1181" spans="1:6">
      <c r="A1181" s="61">
        <v>1180</v>
      </c>
      <c r="B1181" t="s">
        <v>2634</v>
      </c>
      <c r="C1181" t="s">
        <v>2270</v>
      </c>
      <c r="D1181" t="str">
        <f t="shared" si="54"/>
        <v>fas</v>
      </c>
      <c r="E1181" t="str">
        <f t="shared" si="55"/>
        <v>fas fa-sad-tear</v>
      </c>
      <c r="F1181" t="str">
        <f t="shared" si="56"/>
        <v>&lt;I class='fas fa-sad-tear'&gt;&lt;/i&gt;</v>
      </c>
    </row>
    <row r="1182" spans="1:6">
      <c r="A1182" s="61">
        <v>1181</v>
      </c>
      <c r="B1182" t="s">
        <v>3609</v>
      </c>
      <c r="C1182" t="s">
        <v>2270</v>
      </c>
      <c r="D1182" t="str">
        <f t="shared" si="54"/>
        <v>fas</v>
      </c>
      <c r="E1182" t="str">
        <f t="shared" si="55"/>
        <v>fas fa-satellite</v>
      </c>
      <c r="F1182" t="str">
        <f t="shared" si="56"/>
        <v>&lt;I class='fas fa-satellite'&gt;&lt;/i&gt;</v>
      </c>
    </row>
    <row r="1183" spans="1:6">
      <c r="A1183" s="61">
        <v>1182</v>
      </c>
      <c r="B1183" t="s">
        <v>3610</v>
      </c>
      <c r="C1183" t="s">
        <v>2270</v>
      </c>
      <c r="D1183" t="str">
        <f t="shared" si="54"/>
        <v>fas</v>
      </c>
      <c r="E1183" t="str">
        <f t="shared" si="55"/>
        <v>fas fa-satellite-dish</v>
      </c>
      <c r="F1183" t="str">
        <f t="shared" si="56"/>
        <v>&lt;I class='fas fa-satellite-dish'&gt;&lt;/i&gt;</v>
      </c>
    </row>
    <row r="1184" spans="1:6">
      <c r="A1184" s="61">
        <v>1183</v>
      </c>
      <c r="B1184" t="s">
        <v>2636</v>
      </c>
      <c r="C1184" t="s">
        <v>2270</v>
      </c>
      <c r="D1184" t="str">
        <f t="shared" si="54"/>
        <v>fas</v>
      </c>
      <c r="E1184" t="str">
        <f t="shared" si="55"/>
        <v>fas fa-save</v>
      </c>
      <c r="F1184" t="str">
        <f t="shared" si="56"/>
        <v>&lt;I class='fas fa-save'&gt;&lt;/i&gt;</v>
      </c>
    </row>
    <row r="1185" spans="1:6">
      <c r="A1185" s="61">
        <v>1184</v>
      </c>
      <c r="B1185" t="s">
        <v>3611</v>
      </c>
      <c r="C1185" t="s">
        <v>2270</v>
      </c>
      <c r="D1185" t="str">
        <f t="shared" si="54"/>
        <v>fas</v>
      </c>
      <c r="E1185" t="str">
        <f t="shared" si="55"/>
        <v>fas fa-school</v>
      </c>
      <c r="F1185" t="str">
        <f t="shared" si="56"/>
        <v>&lt;I class='fas fa-school'&gt;&lt;/i&gt;</v>
      </c>
    </row>
    <row r="1186" spans="1:6">
      <c r="A1186" s="61">
        <v>1185</v>
      </c>
      <c r="B1186" t="s">
        <v>3612</v>
      </c>
      <c r="C1186" t="s">
        <v>2270</v>
      </c>
      <c r="D1186" t="str">
        <f t="shared" si="54"/>
        <v>fas</v>
      </c>
      <c r="E1186" t="str">
        <f t="shared" si="55"/>
        <v>fas fa-screwdriver</v>
      </c>
      <c r="F1186" t="str">
        <f t="shared" si="56"/>
        <v>&lt;I class='fas fa-screwdriver'&gt;&lt;/i&gt;</v>
      </c>
    </row>
    <row r="1187" spans="1:6">
      <c r="A1187" s="61">
        <v>1186</v>
      </c>
      <c r="B1187" t="s">
        <v>3613</v>
      </c>
      <c r="C1187" t="s">
        <v>2270</v>
      </c>
      <c r="D1187" t="str">
        <f t="shared" si="54"/>
        <v>fas</v>
      </c>
      <c r="E1187" t="str">
        <f t="shared" si="55"/>
        <v>fas fa-scroll</v>
      </c>
      <c r="F1187" t="str">
        <f t="shared" si="56"/>
        <v>&lt;I class='fas fa-scroll'&gt;&lt;/i&gt;</v>
      </c>
    </row>
    <row r="1188" spans="1:6">
      <c r="A1188" s="61">
        <v>1187</v>
      </c>
      <c r="B1188" t="s">
        <v>3614</v>
      </c>
      <c r="C1188" t="s">
        <v>2270</v>
      </c>
      <c r="D1188" t="str">
        <f t="shared" si="54"/>
        <v>fas</v>
      </c>
      <c r="E1188" t="str">
        <f t="shared" si="55"/>
        <v>fas fa-sd-card</v>
      </c>
      <c r="F1188" t="str">
        <f t="shared" si="56"/>
        <v>&lt;I class='fas fa-sd-card'&gt;&lt;/i&gt;</v>
      </c>
    </row>
    <row r="1189" spans="1:6">
      <c r="A1189" s="61">
        <v>1188</v>
      </c>
      <c r="B1189" t="s">
        <v>3199</v>
      </c>
      <c r="C1189" t="s">
        <v>2270</v>
      </c>
      <c r="D1189" t="str">
        <f t="shared" si="54"/>
        <v>fas</v>
      </c>
      <c r="E1189" t="str">
        <f t="shared" si="55"/>
        <v>fas fa-search</v>
      </c>
      <c r="F1189" t="str">
        <f t="shared" si="56"/>
        <v>&lt;I class='fas fa-search'&gt;&lt;/i&gt;</v>
      </c>
    </row>
    <row r="1190" spans="1:6">
      <c r="A1190" s="61">
        <v>1189</v>
      </c>
      <c r="B1190" t="s">
        <v>3615</v>
      </c>
      <c r="C1190" t="s">
        <v>2270</v>
      </c>
      <c r="D1190" t="str">
        <f t="shared" si="54"/>
        <v>fas</v>
      </c>
      <c r="E1190" t="str">
        <f t="shared" si="55"/>
        <v>fas fa-search-dollar</v>
      </c>
      <c r="F1190" t="str">
        <f t="shared" si="56"/>
        <v>&lt;I class='fas fa-search-dollar'&gt;&lt;/i&gt;</v>
      </c>
    </row>
    <row r="1191" spans="1:6">
      <c r="A1191" s="61">
        <v>1190</v>
      </c>
      <c r="B1191" t="s">
        <v>3616</v>
      </c>
      <c r="C1191" t="s">
        <v>2270</v>
      </c>
      <c r="D1191" t="str">
        <f t="shared" si="54"/>
        <v>fas</v>
      </c>
      <c r="E1191" t="str">
        <f t="shared" si="55"/>
        <v>fas fa-search-location</v>
      </c>
      <c r="F1191" t="str">
        <f t="shared" si="56"/>
        <v>&lt;I class='fas fa-search-location'&gt;&lt;/i&gt;</v>
      </c>
    </row>
    <row r="1192" spans="1:6">
      <c r="A1192" s="61">
        <v>1191</v>
      </c>
      <c r="B1192" t="s">
        <v>3617</v>
      </c>
      <c r="C1192" t="s">
        <v>2270</v>
      </c>
      <c r="D1192" t="str">
        <f t="shared" si="54"/>
        <v>fas</v>
      </c>
      <c r="E1192" t="str">
        <f t="shared" si="55"/>
        <v>fas fa-search-minus</v>
      </c>
      <c r="F1192" t="str">
        <f t="shared" si="56"/>
        <v>&lt;I class='fas fa-search-minus'&gt;&lt;/i&gt;</v>
      </c>
    </row>
    <row r="1193" spans="1:6">
      <c r="A1193" s="61">
        <v>1192</v>
      </c>
      <c r="B1193" t="s">
        <v>3618</v>
      </c>
      <c r="C1193" t="s">
        <v>2270</v>
      </c>
      <c r="D1193" t="str">
        <f t="shared" si="54"/>
        <v>fas</v>
      </c>
      <c r="E1193" t="str">
        <f t="shared" si="55"/>
        <v>fas fa-search-plus</v>
      </c>
      <c r="F1193" t="str">
        <f t="shared" si="56"/>
        <v>&lt;I class='fas fa-search-plus'&gt;&lt;/i&gt;</v>
      </c>
    </row>
    <row r="1194" spans="1:6">
      <c r="A1194" s="61">
        <v>1193</v>
      </c>
      <c r="B1194" t="s">
        <v>3619</v>
      </c>
      <c r="C1194" t="s">
        <v>2270</v>
      </c>
      <c r="D1194" t="str">
        <f t="shared" si="54"/>
        <v>fas</v>
      </c>
      <c r="E1194" t="str">
        <f t="shared" si="55"/>
        <v>fas fa-seedling</v>
      </c>
      <c r="F1194" t="str">
        <f t="shared" si="56"/>
        <v>&lt;I class='fas fa-seedling'&gt;&lt;/i&gt;</v>
      </c>
    </row>
    <row r="1195" spans="1:6">
      <c r="A1195" s="61">
        <v>1194</v>
      </c>
      <c r="B1195" t="s">
        <v>3620</v>
      </c>
      <c r="C1195" t="s">
        <v>2270</v>
      </c>
      <c r="D1195" t="str">
        <f t="shared" si="54"/>
        <v>fas</v>
      </c>
      <c r="E1195" t="str">
        <f t="shared" si="55"/>
        <v>fas fa-server</v>
      </c>
      <c r="F1195" t="str">
        <f t="shared" si="56"/>
        <v>&lt;I class='fas fa-server'&gt;&lt;/i&gt;</v>
      </c>
    </row>
    <row r="1196" spans="1:6">
      <c r="A1196" s="61">
        <v>1195</v>
      </c>
      <c r="B1196" t="s">
        <v>3621</v>
      </c>
      <c r="C1196" t="s">
        <v>2270</v>
      </c>
      <c r="D1196" t="str">
        <f t="shared" si="54"/>
        <v>fas</v>
      </c>
      <c r="E1196" t="str">
        <f t="shared" si="55"/>
        <v>fas fa-shapes</v>
      </c>
      <c r="F1196" t="str">
        <f t="shared" si="56"/>
        <v>&lt;I class='fas fa-shapes'&gt;&lt;/i&gt;</v>
      </c>
    </row>
    <row r="1197" spans="1:6">
      <c r="A1197" s="61">
        <v>1196</v>
      </c>
      <c r="B1197" t="s">
        <v>3201</v>
      </c>
      <c r="C1197" t="s">
        <v>2270</v>
      </c>
      <c r="D1197" t="str">
        <f t="shared" si="54"/>
        <v>fas</v>
      </c>
      <c r="E1197" t="str">
        <f t="shared" si="55"/>
        <v>fas fa-share</v>
      </c>
      <c r="F1197" t="str">
        <f t="shared" si="56"/>
        <v>&lt;I class='fas fa-share'&gt;&lt;/i&gt;</v>
      </c>
    </row>
    <row r="1198" spans="1:6">
      <c r="A1198" s="61">
        <v>1197</v>
      </c>
      <c r="B1198" t="s">
        <v>3622</v>
      </c>
      <c r="C1198" t="s">
        <v>2270</v>
      </c>
      <c r="D1198" t="str">
        <f t="shared" si="54"/>
        <v>fas</v>
      </c>
      <c r="E1198" t="str">
        <f t="shared" si="55"/>
        <v>fas fa-share-alt</v>
      </c>
      <c r="F1198" t="str">
        <f t="shared" si="56"/>
        <v>&lt;I class='fas fa-share-alt'&gt;&lt;/i&gt;</v>
      </c>
    </row>
    <row r="1199" spans="1:6">
      <c r="A1199" s="61">
        <v>1198</v>
      </c>
      <c r="B1199" t="s">
        <v>3623</v>
      </c>
      <c r="C1199" t="s">
        <v>2270</v>
      </c>
      <c r="D1199" t="str">
        <f t="shared" si="54"/>
        <v>fas</v>
      </c>
      <c r="E1199" t="str">
        <f t="shared" si="55"/>
        <v>fas fa-share-alt-square</v>
      </c>
      <c r="F1199" t="str">
        <f t="shared" si="56"/>
        <v>&lt;I class='fas fa-share-alt-square'&gt;&lt;/i&gt;</v>
      </c>
    </row>
    <row r="1200" spans="1:6">
      <c r="A1200" s="61">
        <v>1199</v>
      </c>
      <c r="B1200" t="s">
        <v>2638</v>
      </c>
      <c r="C1200" t="s">
        <v>2270</v>
      </c>
      <c r="D1200" t="str">
        <f t="shared" si="54"/>
        <v>fas</v>
      </c>
      <c r="E1200" t="str">
        <f t="shared" si="55"/>
        <v>fas fa-share-square</v>
      </c>
      <c r="F1200" t="str">
        <f t="shared" si="56"/>
        <v>&lt;I class='fas fa-share-square'&gt;&lt;/i&gt;</v>
      </c>
    </row>
    <row r="1201" spans="1:6">
      <c r="A1201" s="61">
        <v>1200</v>
      </c>
      <c r="B1201" t="s">
        <v>3624</v>
      </c>
      <c r="C1201" t="s">
        <v>2270</v>
      </c>
      <c r="D1201" t="str">
        <f t="shared" si="54"/>
        <v>fas</v>
      </c>
      <c r="E1201" t="str">
        <f t="shared" si="55"/>
        <v>fas fa-shekel-sign</v>
      </c>
      <c r="F1201" t="str">
        <f t="shared" si="56"/>
        <v>&lt;I class='fas fa-shekel-sign'&gt;&lt;/i&gt;</v>
      </c>
    </row>
    <row r="1202" spans="1:6">
      <c r="A1202" s="61">
        <v>1201</v>
      </c>
      <c r="B1202" t="s">
        <v>3625</v>
      </c>
      <c r="C1202" t="s">
        <v>2270</v>
      </c>
      <c r="D1202" t="str">
        <f t="shared" si="54"/>
        <v>fas</v>
      </c>
      <c r="E1202" t="str">
        <f t="shared" si="55"/>
        <v>fas fa-shield-alt</v>
      </c>
      <c r="F1202" t="str">
        <f t="shared" si="56"/>
        <v>&lt;I class='fas fa-shield-alt'&gt;&lt;/i&gt;</v>
      </c>
    </row>
    <row r="1203" spans="1:6">
      <c r="A1203" s="61">
        <v>1202</v>
      </c>
      <c r="B1203" t="s">
        <v>3626</v>
      </c>
      <c r="C1203" t="s">
        <v>2270</v>
      </c>
      <c r="D1203" t="str">
        <f t="shared" si="54"/>
        <v>fas</v>
      </c>
      <c r="E1203" t="str">
        <f t="shared" si="55"/>
        <v>fas fa-shield-virus</v>
      </c>
      <c r="F1203" t="str">
        <f t="shared" si="56"/>
        <v>&lt;I class='fas fa-shield-virus'&gt;&lt;/i&gt;</v>
      </c>
    </row>
    <row r="1204" spans="1:6">
      <c r="A1204" s="61">
        <v>1203</v>
      </c>
      <c r="B1204" t="s">
        <v>3627</v>
      </c>
      <c r="C1204" t="s">
        <v>2270</v>
      </c>
      <c r="D1204" t="str">
        <f t="shared" si="54"/>
        <v>fas</v>
      </c>
      <c r="E1204" t="str">
        <f t="shared" si="55"/>
        <v>fas fa-ship</v>
      </c>
      <c r="F1204" t="str">
        <f t="shared" si="56"/>
        <v>&lt;I class='fas fa-ship'&gt;&lt;/i&gt;</v>
      </c>
    </row>
    <row r="1205" spans="1:6">
      <c r="A1205" s="61">
        <v>1204</v>
      </c>
      <c r="B1205" t="s">
        <v>3628</v>
      </c>
      <c r="C1205" t="s">
        <v>2270</v>
      </c>
      <c r="D1205" t="str">
        <f t="shared" si="54"/>
        <v>fas</v>
      </c>
      <c r="E1205" t="str">
        <f t="shared" si="55"/>
        <v>fas fa-shipping-fast</v>
      </c>
      <c r="F1205" t="str">
        <f t="shared" si="56"/>
        <v>&lt;I class='fas fa-shipping-fast'&gt;&lt;/i&gt;</v>
      </c>
    </row>
    <row r="1206" spans="1:6">
      <c r="A1206" s="61">
        <v>1205</v>
      </c>
      <c r="B1206" t="s">
        <v>3629</v>
      </c>
      <c r="C1206" t="s">
        <v>2270</v>
      </c>
      <c r="D1206" t="str">
        <f t="shared" si="54"/>
        <v>fas</v>
      </c>
      <c r="E1206" t="str">
        <f t="shared" si="55"/>
        <v>fas fa-shoe-prints</v>
      </c>
      <c r="F1206" t="str">
        <f t="shared" si="56"/>
        <v>&lt;I class='fas fa-shoe-prints'&gt;&lt;/i&gt;</v>
      </c>
    </row>
    <row r="1207" spans="1:6">
      <c r="A1207" s="61">
        <v>1206</v>
      </c>
      <c r="B1207" t="s">
        <v>3630</v>
      </c>
      <c r="C1207" t="s">
        <v>2270</v>
      </c>
      <c r="D1207" t="str">
        <f t="shared" si="54"/>
        <v>fas</v>
      </c>
      <c r="E1207" t="str">
        <f t="shared" si="55"/>
        <v>fas fa-shopping-bag</v>
      </c>
      <c r="F1207" t="str">
        <f t="shared" si="56"/>
        <v>&lt;I class='fas fa-shopping-bag'&gt;&lt;/i&gt;</v>
      </c>
    </row>
    <row r="1208" spans="1:6">
      <c r="A1208" s="61">
        <v>1207</v>
      </c>
      <c r="B1208" t="s">
        <v>3631</v>
      </c>
      <c r="C1208" t="s">
        <v>2270</v>
      </c>
      <c r="D1208" t="str">
        <f t="shared" si="54"/>
        <v>fas</v>
      </c>
      <c r="E1208" t="str">
        <f t="shared" si="55"/>
        <v>fas fa-shopping-basket</v>
      </c>
      <c r="F1208" t="str">
        <f t="shared" si="56"/>
        <v>&lt;I class='fas fa-shopping-basket'&gt;&lt;/i&gt;</v>
      </c>
    </row>
    <row r="1209" spans="1:6">
      <c r="A1209" s="61">
        <v>1208</v>
      </c>
      <c r="B1209" t="s">
        <v>3632</v>
      </c>
      <c r="C1209" t="s">
        <v>2270</v>
      </c>
      <c r="D1209" t="str">
        <f t="shared" si="54"/>
        <v>fas</v>
      </c>
      <c r="E1209" t="str">
        <f t="shared" si="55"/>
        <v>fas fa-shopping-cart</v>
      </c>
      <c r="F1209" t="str">
        <f t="shared" si="56"/>
        <v>&lt;I class='fas fa-shopping-cart'&gt;&lt;/i&gt;</v>
      </c>
    </row>
    <row r="1210" spans="1:6">
      <c r="A1210" s="61">
        <v>1209</v>
      </c>
      <c r="B1210" t="s">
        <v>3633</v>
      </c>
      <c r="C1210" t="s">
        <v>2270</v>
      </c>
      <c r="D1210" t="str">
        <f t="shared" si="54"/>
        <v>fas</v>
      </c>
      <c r="E1210" t="str">
        <f t="shared" si="55"/>
        <v>fas fa-shower</v>
      </c>
      <c r="F1210" t="str">
        <f t="shared" si="56"/>
        <v>&lt;I class='fas fa-shower'&gt;&lt;/i&gt;</v>
      </c>
    </row>
    <row r="1211" spans="1:6">
      <c r="A1211" s="61">
        <v>1210</v>
      </c>
      <c r="B1211" t="s">
        <v>3634</v>
      </c>
      <c r="C1211" t="s">
        <v>2270</v>
      </c>
      <c r="D1211" t="str">
        <f t="shared" si="54"/>
        <v>fas</v>
      </c>
      <c r="E1211" t="str">
        <f t="shared" si="55"/>
        <v>fas fa-shuttle-van</v>
      </c>
      <c r="F1211" t="str">
        <f t="shared" si="56"/>
        <v>&lt;I class='fas fa-shuttle-van'&gt;&lt;/i&gt;</v>
      </c>
    </row>
    <row r="1212" spans="1:6">
      <c r="A1212" s="61">
        <v>1211</v>
      </c>
      <c r="B1212" t="s">
        <v>3635</v>
      </c>
      <c r="C1212" t="s">
        <v>2270</v>
      </c>
      <c r="D1212" t="str">
        <f t="shared" si="54"/>
        <v>fas</v>
      </c>
      <c r="E1212" t="str">
        <f t="shared" si="55"/>
        <v>fas fa-sign</v>
      </c>
      <c r="F1212" t="str">
        <f t="shared" si="56"/>
        <v>&lt;I class='fas fa-sign'&gt;&lt;/i&gt;</v>
      </c>
    </row>
    <row r="1213" spans="1:6">
      <c r="A1213" s="61">
        <v>1212</v>
      </c>
      <c r="B1213" t="s">
        <v>3636</v>
      </c>
      <c r="C1213" t="s">
        <v>2270</v>
      </c>
      <c r="D1213" t="str">
        <f t="shared" si="54"/>
        <v>fas</v>
      </c>
      <c r="E1213" t="str">
        <f t="shared" si="55"/>
        <v>fas fa-sign-in-alt</v>
      </c>
      <c r="F1213" t="str">
        <f t="shared" si="56"/>
        <v>&lt;I class='fas fa-sign-in-alt'&gt;&lt;/i&gt;</v>
      </c>
    </row>
    <row r="1214" spans="1:6">
      <c r="A1214" s="61">
        <v>1213</v>
      </c>
      <c r="B1214" t="s">
        <v>3637</v>
      </c>
      <c r="C1214" t="s">
        <v>2270</v>
      </c>
      <c r="D1214" t="str">
        <f t="shared" si="54"/>
        <v>fas</v>
      </c>
      <c r="E1214" t="str">
        <f t="shared" si="55"/>
        <v>fas fa-sign-language</v>
      </c>
      <c r="F1214" t="str">
        <f t="shared" si="56"/>
        <v>&lt;I class='fas fa-sign-language'&gt;&lt;/i&gt;</v>
      </c>
    </row>
    <row r="1215" spans="1:6">
      <c r="A1215" s="61">
        <v>1214</v>
      </c>
      <c r="B1215" t="s">
        <v>3638</v>
      </c>
      <c r="C1215" t="s">
        <v>2270</v>
      </c>
      <c r="D1215" t="str">
        <f t="shared" si="54"/>
        <v>fas</v>
      </c>
      <c r="E1215" t="str">
        <f t="shared" si="55"/>
        <v>fas fa-sign-out-alt</v>
      </c>
      <c r="F1215" t="str">
        <f t="shared" si="56"/>
        <v>&lt;I class='fas fa-sign-out-alt'&gt;&lt;/i&gt;</v>
      </c>
    </row>
    <row r="1216" spans="1:6">
      <c r="A1216" s="61">
        <v>1215</v>
      </c>
      <c r="B1216" t="s">
        <v>3639</v>
      </c>
      <c r="C1216" t="s">
        <v>2270</v>
      </c>
      <c r="D1216" t="str">
        <f t="shared" si="54"/>
        <v>fas</v>
      </c>
      <c r="E1216" t="str">
        <f t="shared" si="55"/>
        <v>fas fa-signal</v>
      </c>
      <c r="F1216" t="str">
        <f t="shared" si="56"/>
        <v>&lt;I class='fas fa-signal'&gt;&lt;/i&gt;</v>
      </c>
    </row>
    <row r="1217" spans="1:6">
      <c r="A1217" s="61">
        <v>1216</v>
      </c>
      <c r="B1217" t="s">
        <v>3640</v>
      </c>
      <c r="C1217" t="s">
        <v>2270</v>
      </c>
      <c r="D1217" t="str">
        <f t="shared" si="54"/>
        <v>fas</v>
      </c>
      <c r="E1217" t="str">
        <f t="shared" si="55"/>
        <v>fas fa-signature</v>
      </c>
      <c r="F1217" t="str">
        <f t="shared" si="56"/>
        <v>&lt;I class='fas fa-signature'&gt;&lt;/i&gt;</v>
      </c>
    </row>
    <row r="1218" spans="1:6">
      <c r="A1218" s="61">
        <v>1217</v>
      </c>
      <c r="B1218" t="s">
        <v>3641</v>
      </c>
      <c r="C1218" t="s">
        <v>2270</v>
      </c>
      <c r="D1218" t="str">
        <f t="shared" si="54"/>
        <v>fas</v>
      </c>
      <c r="E1218" t="str">
        <f t="shared" si="55"/>
        <v>fas fa-sim-card</v>
      </c>
      <c r="F1218" t="str">
        <f t="shared" si="56"/>
        <v>&lt;I class='fas fa-sim-card'&gt;&lt;/i&gt;</v>
      </c>
    </row>
    <row r="1219" spans="1:6">
      <c r="A1219" s="61">
        <v>1218</v>
      </c>
      <c r="B1219" t="s">
        <v>3642</v>
      </c>
      <c r="C1219" t="s">
        <v>2270</v>
      </c>
      <c r="D1219" t="str">
        <f t="shared" ref="D1219:D1282" si="57">IF(C1219="DevIcon"," ","fa"&amp;LOWER(LEFT(C1219,1)))</f>
        <v>fas</v>
      </c>
      <c r="E1219" t="str">
        <f t="shared" ref="E1219:E1282" si="58">IF(C1219="DevIcon","",D1219&amp;" "&amp;"fa-")&amp;B1219</f>
        <v>fas fa-sink</v>
      </c>
      <c r="F1219" t="str">
        <f t="shared" ref="F1219:F1282" si="59">IF(C1219="DevIcon","","&lt;I class='"&amp;E1219&amp;"'&gt;&lt;/i&gt;")</f>
        <v>&lt;I class='fas fa-sink'&gt;&lt;/i&gt;</v>
      </c>
    </row>
    <row r="1220" spans="1:6">
      <c r="A1220" s="61">
        <v>1219</v>
      </c>
      <c r="B1220" t="s">
        <v>3643</v>
      </c>
      <c r="C1220" t="s">
        <v>2270</v>
      </c>
      <c r="D1220" t="str">
        <f t="shared" si="57"/>
        <v>fas</v>
      </c>
      <c r="E1220" t="str">
        <f t="shared" si="58"/>
        <v>fas fa-sitemap</v>
      </c>
      <c r="F1220" t="str">
        <f t="shared" si="59"/>
        <v>&lt;I class='fas fa-sitemap'&gt;&lt;/i&gt;</v>
      </c>
    </row>
    <row r="1221" spans="1:6">
      <c r="A1221" s="61">
        <v>1220</v>
      </c>
      <c r="B1221" t="s">
        <v>3644</v>
      </c>
      <c r="C1221" t="s">
        <v>2270</v>
      </c>
      <c r="D1221" t="str">
        <f t="shared" si="57"/>
        <v>fas</v>
      </c>
      <c r="E1221" t="str">
        <f t="shared" si="58"/>
        <v>fas fa-skating</v>
      </c>
      <c r="F1221" t="str">
        <f t="shared" si="59"/>
        <v>&lt;I class='fas fa-skating'&gt;&lt;/i&gt;</v>
      </c>
    </row>
    <row r="1222" spans="1:6">
      <c r="A1222" s="61">
        <v>1221</v>
      </c>
      <c r="B1222" t="s">
        <v>3645</v>
      </c>
      <c r="C1222" t="s">
        <v>2270</v>
      </c>
      <c r="D1222" t="str">
        <f t="shared" si="57"/>
        <v>fas</v>
      </c>
      <c r="E1222" t="str">
        <f t="shared" si="58"/>
        <v>fas fa-skiing</v>
      </c>
      <c r="F1222" t="str">
        <f t="shared" si="59"/>
        <v>&lt;I class='fas fa-skiing'&gt;&lt;/i&gt;</v>
      </c>
    </row>
    <row r="1223" spans="1:6">
      <c r="A1223" s="61">
        <v>1222</v>
      </c>
      <c r="B1223" t="s">
        <v>3646</v>
      </c>
      <c r="C1223" t="s">
        <v>2270</v>
      </c>
      <c r="D1223" t="str">
        <f t="shared" si="57"/>
        <v>fas</v>
      </c>
      <c r="E1223" t="str">
        <f t="shared" si="58"/>
        <v>fas fa-skiing-nordic</v>
      </c>
      <c r="F1223" t="str">
        <f t="shared" si="59"/>
        <v>&lt;I class='fas fa-skiing-nordic'&gt;&lt;/i&gt;</v>
      </c>
    </row>
    <row r="1224" spans="1:6">
      <c r="A1224" s="61">
        <v>1223</v>
      </c>
      <c r="B1224" t="s">
        <v>3647</v>
      </c>
      <c r="C1224" t="s">
        <v>2270</v>
      </c>
      <c r="D1224" t="str">
        <f t="shared" si="57"/>
        <v>fas</v>
      </c>
      <c r="E1224" t="str">
        <f t="shared" si="58"/>
        <v>fas fa-skull</v>
      </c>
      <c r="F1224" t="str">
        <f t="shared" si="59"/>
        <v>&lt;I class='fas fa-skull'&gt;&lt;/i&gt;</v>
      </c>
    </row>
    <row r="1225" spans="1:6">
      <c r="A1225" s="61">
        <v>1224</v>
      </c>
      <c r="B1225" t="s">
        <v>3648</v>
      </c>
      <c r="C1225" t="s">
        <v>2270</v>
      </c>
      <c r="D1225" t="str">
        <f t="shared" si="57"/>
        <v>fas</v>
      </c>
      <c r="E1225" t="str">
        <f t="shared" si="58"/>
        <v>fas fa-skull-crossbones</v>
      </c>
      <c r="F1225" t="str">
        <f t="shared" si="59"/>
        <v>&lt;I class='fas fa-skull-crossbones'&gt;&lt;/i&gt;</v>
      </c>
    </row>
    <row r="1226" spans="1:6">
      <c r="A1226" s="61">
        <v>1225</v>
      </c>
      <c r="B1226" t="s">
        <v>3649</v>
      </c>
      <c r="C1226" t="s">
        <v>2270</v>
      </c>
      <c r="D1226" t="str">
        <f t="shared" si="57"/>
        <v>fas</v>
      </c>
      <c r="E1226" t="str">
        <f t="shared" si="58"/>
        <v>fas fa-slash</v>
      </c>
      <c r="F1226" t="str">
        <f t="shared" si="59"/>
        <v>&lt;I class='fas fa-slash'&gt;&lt;/i&gt;</v>
      </c>
    </row>
    <row r="1227" spans="1:6">
      <c r="A1227" s="61">
        <v>1226</v>
      </c>
      <c r="B1227" t="s">
        <v>3650</v>
      </c>
      <c r="C1227" t="s">
        <v>2270</v>
      </c>
      <c r="D1227" t="str">
        <f t="shared" si="57"/>
        <v>fas</v>
      </c>
      <c r="E1227" t="str">
        <f t="shared" si="58"/>
        <v>fas fa-sleigh</v>
      </c>
      <c r="F1227" t="str">
        <f t="shared" si="59"/>
        <v>&lt;I class='fas fa-sleigh'&gt;&lt;/i&gt;</v>
      </c>
    </row>
    <row r="1228" spans="1:6">
      <c r="A1228" s="61">
        <v>1227</v>
      </c>
      <c r="B1228" t="s">
        <v>3651</v>
      </c>
      <c r="C1228" t="s">
        <v>2270</v>
      </c>
      <c r="D1228" t="str">
        <f t="shared" si="57"/>
        <v>fas</v>
      </c>
      <c r="E1228" t="str">
        <f t="shared" si="58"/>
        <v>fas fa-sliders-h</v>
      </c>
      <c r="F1228" t="str">
        <f t="shared" si="59"/>
        <v>&lt;I class='fas fa-sliders-h'&gt;&lt;/i&gt;</v>
      </c>
    </row>
    <row r="1229" spans="1:6">
      <c r="A1229" s="61">
        <v>1228</v>
      </c>
      <c r="B1229" t="s">
        <v>2641</v>
      </c>
      <c r="C1229" t="s">
        <v>2270</v>
      </c>
      <c r="D1229" t="str">
        <f t="shared" si="57"/>
        <v>fas</v>
      </c>
      <c r="E1229" t="str">
        <f t="shared" si="58"/>
        <v>fas fa-smile</v>
      </c>
      <c r="F1229" t="str">
        <f t="shared" si="59"/>
        <v>&lt;I class='fas fa-smile'&gt;&lt;/i&gt;</v>
      </c>
    </row>
    <row r="1230" spans="1:6">
      <c r="A1230" s="61">
        <v>1229</v>
      </c>
      <c r="B1230" t="s">
        <v>2644</v>
      </c>
      <c r="C1230" t="s">
        <v>2270</v>
      </c>
      <c r="D1230" t="str">
        <f t="shared" si="57"/>
        <v>fas</v>
      </c>
      <c r="E1230" t="str">
        <f t="shared" si="58"/>
        <v>fas fa-smile-beam</v>
      </c>
      <c r="F1230" t="str">
        <f t="shared" si="59"/>
        <v>&lt;I class='fas fa-smile-beam'&gt;&lt;/i&gt;</v>
      </c>
    </row>
    <row r="1231" spans="1:6">
      <c r="A1231" s="61">
        <v>1230</v>
      </c>
      <c r="B1231" t="s">
        <v>2647</v>
      </c>
      <c r="C1231" t="s">
        <v>2270</v>
      </c>
      <c r="D1231" t="str">
        <f t="shared" si="57"/>
        <v>fas</v>
      </c>
      <c r="E1231" t="str">
        <f t="shared" si="58"/>
        <v>fas fa-smile-wink</v>
      </c>
      <c r="F1231" t="str">
        <f t="shared" si="59"/>
        <v>&lt;I class='fas fa-smile-wink'&gt;&lt;/i&gt;</v>
      </c>
    </row>
    <row r="1232" spans="1:6">
      <c r="A1232" s="61">
        <v>1231</v>
      </c>
      <c r="B1232" t="s">
        <v>3652</v>
      </c>
      <c r="C1232" t="s">
        <v>2270</v>
      </c>
      <c r="D1232" t="str">
        <f t="shared" si="57"/>
        <v>fas</v>
      </c>
      <c r="E1232" t="str">
        <f t="shared" si="58"/>
        <v>fas fa-smog</v>
      </c>
      <c r="F1232" t="str">
        <f t="shared" si="59"/>
        <v>&lt;I class='fas fa-smog'&gt;&lt;/i&gt;</v>
      </c>
    </row>
    <row r="1233" spans="1:6">
      <c r="A1233" s="61">
        <v>1232</v>
      </c>
      <c r="B1233" t="s">
        <v>3653</v>
      </c>
      <c r="C1233" t="s">
        <v>2270</v>
      </c>
      <c r="D1233" t="str">
        <f t="shared" si="57"/>
        <v>fas</v>
      </c>
      <c r="E1233" t="str">
        <f t="shared" si="58"/>
        <v>fas fa-smoking</v>
      </c>
      <c r="F1233" t="str">
        <f t="shared" si="59"/>
        <v>&lt;I class='fas fa-smoking'&gt;&lt;/i&gt;</v>
      </c>
    </row>
    <row r="1234" spans="1:6">
      <c r="A1234" s="61">
        <v>1233</v>
      </c>
      <c r="B1234" t="s">
        <v>3654</v>
      </c>
      <c r="C1234" t="s">
        <v>2270</v>
      </c>
      <c r="D1234" t="str">
        <f t="shared" si="57"/>
        <v>fas</v>
      </c>
      <c r="E1234" t="str">
        <f t="shared" si="58"/>
        <v>fas fa-smoking-ban</v>
      </c>
      <c r="F1234" t="str">
        <f t="shared" si="59"/>
        <v>&lt;I class='fas fa-smoking-ban'&gt;&lt;/i&gt;</v>
      </c>
    </row>
    <row r="1235" spans="1:6">
      <c r="A1235" s="61">
        <v>1234</v>
      </c>
      <c r="B1235" t="s">
        <v>3655</v>
      </c>
      <c r="C1235" t="s">
        <v>2270</v>
      </c>
      <c r="D1235" t="str">
        <f t="shared" si="57"/>
        <v>fas</v>
      </c>
      <c r="E1235" t="str">
        <f t="shared" si="58"/>
        <v>fas fa-sms</v>
      </c>
      <c r="F1235" t="str">
        <f t="shared" si="59"/>
        <v>&lt;I class='fas fa-sms'&gt;&lt;/i&gt;</v>
      </c>
    </row>
    <row r="1236" spans="1:6">
      <c r="A1236" s="61">
        <v>1235</v>
      </c>
      <c r="B1236" t="s">
        <v>3656</v>
      </c>
      <c r="C1236" t="s">
        <v>2270</v>
      </c>
      <c r="D1236" t="str">
        <f t="shared" si="57"/>
        <v>fas</v>
      </c>
      <c r="E1236" t="str">
        <f t="shared" si="58"/>
        <v>fas fa-snowboarding</v>
      </c>
      <c r="F1236" t="str">
        <f t="shared" si="59"/>
        <v>&lt;I class='fas fa-snowboarding'&gt;&lt;/i&gt;</v>
      </c>
    </row>
    <row r="1237" spans="1:6">
      <c r="A1237" s="61">
        <v>1236</v>
      </c>
      <c r="B1237" t="s">
        <v>2650</v>
      </c>
      <c r="C1237" t="s">
        <v>2270</v>
      </c>
      <c r="D1237" t="str">
        <f t="shared" si="57"/>
        <v>fas</v>
      </c>
      <c r="E1237" t="str">
        <f t="shared" si="58"/>
        <v>fas fa-snowflake</v>
      </c>
      <c r="F1237" t="str">
        <f t="shared" si="59"/>
        <v>&lt;I class='fas fa-snowflake'&gt;&lt;/i&gt;</v>
      </c>
    </row>
    <row r="1238" spans="1:6">
      <c r="A1238" s="61">
        <v>1237</v>
      </c>
      <c r="B1238" t="s">
        <v>3657</v>
      </c>
      <c r="C1238" t="s">
        <v>2270</v>
      </c>
      <c r="D1238" t="str">
        <f t="shared" si="57"/>
        <v>fas</v>
      </c>
      <c r="E1238" t="str">
        <f t="shared" si="58"/>
        <v>fas fa-snowman</v>
      </c>
      <c r="F1238" t="str">
        <f t="shared" si="59"/>
        <v>&lt;I class='fas fa-snowman'&gt;&lt;/i&gt;</v>
      </c>
    </row>
    <row r="1239" spans="1:6">
      <c r="A1239" s="61">
        <v>1238</v>
      </c>
      <c r="B1239" t="s">
        <v>3658</v>
      </c>
      <c r="C1239" t="s">
        <v>2270</v>
      </c>
      <c r="D1239" t="str">
        <f t="shared" si="57"/>
        <v>fas</v>
      </c>
      <c r="E1239" t="str">
        <f t="shared" si="58"/>
        <v>fas fa-snowplow</v>
      </c>
      <c r="F1239" t="str">
        <f t="shared" si="59"/>
        <v>&lt;I class='fas fa-snowplow'&gt;&lt;/i&gt;</v>
      </c>
    </row>
    <row r="1240" spans="1:6">
      <c r="A1240" s="61">
        <v>1239</v>
      </c>
      <c r="B1240" t="s">
        <v>3659</v>
      </c>
      <c r="C1240" t="s">
        <v>2270</v>
      </c>
      <c r="D1240" t="str">
        <f t="shared" si="57"/>
        <v>fas</v>
      </c>
      <c r="E1240" t="str">
        <f t="shared" si="58"/>
        <v>fas fa-soap</v>
      </c>
      <c r="F1240" t="str">
        <f t="shared" si="59"/>
        <v>&lt;I class='fas fa-soap'&gt;&lt;/i&gt;</v>
      </c>
    </row>
    <row r="1241" spans="1:6">
      <c r="A1241" s="61">
        <v>1240</v>
      </c>
      <c r="B1241" t="s">
        <v>3660</v>
      </c>
      <c r="C1241" t="s">
        <v>2270</v>
      </c>
      <c r="D1241" t="str">
        <f t="shared" si="57"/>
        <v>fas</v>
      </c>
      <c r="E1241" t="str">
        <f t="shared" si="58"/>
        <v>fas fa-socks</v>
      </c>
      <c r="F1241" t="str">
        <f t="shared" si="59"/>
        <v>&lt;I class='fas fa-socks'&gt;&lt;/i&gt;</v>
      </c>
    </row>
    <row r="1242" spans="1:6">
      <c r="A1242" s="61">
        <v>1241</v>
      </c>
      <c r="B1242" t="s">
        <v>3661</v>
      </c>
      <c r="C1242" t="s">
        <v>2270</v>
      </c>
      <c r="D1242" t="str">
        <f t="shared" si="57"/>
        <v>fas</v>
      </c>
      <c r="E1242" t="str">
        <f t="shared" si="58"/>
        <v>fas fa-solar-panel</v>
      </c>
      <c r="F1242" t="str">
        <f t="shared" si="59"/>
        <v>&lt;I class='fas fa-solar-panel'&gt;&lt;/i&gt;</v>
      </c>
    </row>
    <row r="1243" spans="1:6">
      <c r="A1243" s="61">
        <v>1242</v>
      </c>
      <c r="B1243" t="s">
        <v>3662</v>
      </c>
      <c r="C1243" t="s">
        <v>2270</v>
      </c>
      <c r="D1243" t="str">
        <f t="shared" si="57"/>
        <v>fas</v>
      </c>
      <c r="E1243" t="str">
        <f t="shared" si="58"/>
        <v>fas fa-sort</v>
      </c>
      <c r="F1243" t="str">
        <f t="shared" si="59"/>
        <v>&lt;I class='fas fa-sort'&gt;&lt;/i&gt;</v>
      </c>
    </row>
    <row r="1244" spans="1:6">
      <c r="A1244" s="61">
        <v>1243</v>
      </c>
      <c r="B1244" t="s">
        <v>3663</v>
      </c>
      <c r="C1244" t="s">
        <v>2270</v>
      </c>
      <c r="D1244" t="str">
        <f t="shared" si="57"/>
        <v>fas</v>
      </c>
      <c r="E1244" t="str">
        <f t="shared" si="58"/>
        <v>fas fa-sort-alpha-down</v>
      </c>
      <c r="F1244" t="str">
        <f t="shared" si="59"/>
        <v>&lt;I class='fas fa-sort-alpha-down'&gt;&lt;/i&gt;</v>
      </c>
    </row>
    <row r="1245" spans="1:6">
      <c r="A1245" s="61">
        <v>1244</v>
      </c>
      <c r="B1245" t="s">
        <v>3664</v>
      </c>
      <c r="C1245" t="s">
        <v>2270</v>
      </c>
      <c r="D1245" t="str">
        <f t="shared" si="57"/>
        <v>fas</v>
      </c>
      <c r="E1245" t="str">
        <f t="shared" si="58"/>
        <v>fas fa-sort-alpha-down-alt</v>
      </c>
      <c r="F1245" t="str">
        <f t="shared" si="59"/>
        <v>&lt;I class='fas fa-sort-alpha-down-alt'&gt;&lt;/i&gt;</v>
      </c>
    </row>
    <row r="1246" spans="1:6">
      <c r="A1246" s="61">
        <v>1245</v>
      </c>
      <c r="B1246" t="s">
        <v>3665</v>
      </c>
      <c r="C1246" t="s">
        <v>2270</v>
      </c>
      <c r="D1246" t="str">
        <f t="shared" si="57"/>
        <v>fas</v>
      </c>
      <c r="E1246" t="str">
        <f t="shared" si="58"/>
        <v>fas fa-sort-alpha-up</v>
      </c>
      <c r="F1246" t="str">
        <f t="shared" si="59"/>
        <v>&lt;I class='fas fa-sort-alpha-up'&gt;&lt;/i&gt;</v>
      </c>
    </row>
    <row r="1247" spans="1:6">
      <c r="A1247" s="61">
        <v>1246</v>
      </c>
      <c r="B1247" t="s">
        <v>3666</v>
      </c>
      <c r="C1247" t="s">
        <v>2270</v>
      </c>
      <c r="D1247" t="str">
        <f t="shared" si="57"/>
        <v>fas</v>
      </c>
      <c r="E1247" t="str">
        <f t="shared" si="58"/>
        <v>fas fa-sort-alpha-up-alt</v>
      </c>
      <c r="F1247" t="str">
        <f t="shared" si="59"/>
        <v>&lt;I class='fas fa-sort-alpha-up-alt'&gt;&lt;/i&gt;</v>
      </c>
    </row>
    <row r="1248" spans="1:6">
      <c r="A1248" s="61">
        <v>1247</v>
      </c>
      <c r="B1248" t="s">
        <v>3667</v>
      </c>
      <c r="C1248" t="s">
        <v>2270</v>
      </c>
      <c r="D1248" t="str">
        <f t="shared" si="57"/>
        <v>fas</v>
      </c>
      <c r="E1248" t="str">
        <f t="shared" si="58"/>
        <v>fas fa-sort-amount-down</v>
      </c>
      <c r="F1248" t="str">
        <f t="shared" si="59"/>
        <v>&lt;I class='fas fa-sort-amount-down'&gt;&lt;/i&gt;</v>
      </c>
    </row>
    <row r="1249" spans="1:6">
      <c r="A1249" s="61">
        <v>1248</v>
      </c>
      <c r="B1249" t="s">
        <v>3668</v>
      </c>
      <c r="C1249" t="s">
        <v>2270</v>
      </c>
      <c r="D1249" t="str">
        <f t="shared" si="57"/>
        <v>fas</v>
      </c>
      <c r="E1249" t="str">
        <f t="shared" si="58"/>
        <v>fas fa-sort-amount-down-alt</v>
      </c>
      <c r="F1249" t="str">
        <f t="shared" si="59"/>
        <v>&lt;I class='fas fa-sort-amount-down-alt'&gt;&lt;/i&gt;</v>
      </c>
    </row>
    <row r="1250" spans="1:6">
      <c r="A1250" s="61">
        <v>1249</v>
      </c>
      <c r="B1250" t="s">
        <v>3669</v>
      </c>
      <c r="C1250" t="s">
        <v>2270</v>
      </c>
      <c r="D1250" t="str">
        <f t="shared" si="57"/>
        <v>fas</v>
      </c>
      <c r="E1250" t="str">
        <f t="shared" si="58"/>
        <v>fas fa-sort-amount-up</v>
      </c>
      <c r="F1250" t="str">
        <f t="shared" si="59"/>
        <v>&lt;I class='fas fa-sort-amount-up'&gt;&lt;/i&gt;</v>
      </c>
    </row>
    <row r="1251" spans="1:6">
      <c r="A1251" s="61">
        <v>1250</v>
      </c>
      <c r="B1251" t="s">
        <v>3670</v>
      </c>
      <c r="C1251" t="s">
        <v>2270</v>
      </c>
      <c r="D1251" t="str">
        <f t="shared" si="57"/>
        <v>fas</v>
      </c>
      <c r="E1251" t="str">
        <f t="shared" si="58"/>
        <v>fas fa-sort-amount-up-alt</v>
      </c>
      <c r="F1251" t="str">
        <f t="shared" si="59"/>
        <v>&lt;I class='fas fa-sort-amount-up-alt'&gt;&lt;/i&gt;</v>
      </c>
    </row>
    <row r="1252" spans="1:6">
      <c r="A1252" s="61">
        <v>1251</v>
      </c>
      <c r="B1252" t="s">
        <v>3671</v>
      </c>
      <c r="C1252" t="s">
        <v>2270</v>
      </c>
      <c r="D1252" t="str">
        <f t="shared" si="57"/>
        <v>fas</v>
      </c>
      <c r="E1252" t="str">
        <f t="shared" si="58"/>
        <v>fas fa-sort-down</v>
      </c>
      <c r="F1252" t="str">
        <f t="shared" si="59"/>
        <v>&lt;I class='fas fa-sort-down'&gt;&lt;/i&gt;</v>
      </c>
    </row>
    <row r="1253" spans="1:6">
      <c r="A1253" s="61">
        <v>1252</v>
      </c>
      <c r="B1253" t="s">
        <v>3672</v>
      </c>
      <c r="C1253" t="s">
        <v>2270</v>
      </c>
      <c r="D1253" t="str">
        <f t="shared" si="57"/>
        <v>fas</v>
      </c>
      <c r="E1253" t="str">
        <f t="shared" si="58"/>
        <v>fas fa-sort-numeric-down</v>
      </c>
      <c r="F1253" t="str">
        <f t="shared" si="59"/>
        <v>&lt;I class='fas fa-sort-numeric-down'&gt;&lt;/i&gt;</v>
      </c>
    </row>
    <row r="1254" spans="1:6">
      <c r="A1254" s="61">
        <v>1253</v>
      </c>
      <c r="B1254" t="s">
        <v>3673</v>
      </c>
      <c r="C1254" t="s">
        <v>2270</v>
      </c>
      <c r="D1254" t="str">
        <f t="shared" si="57"/>
        <v>fas</v>
      </c>
      <c r="E1254" t="str">
        <f t="shared" si="58"/>
        <v>fas fa-sort-numeric-down-alt</v>
      </c>
      <c r="F1254" t="str">
        <f t="shared" si="59"/>
        <v>&lt;I class='fas fa-sort-numeric-down-alt'&gt;&lt;/i&gt;</v>
      </c>
    </row>
    <row r="1255" spans="1:6">
      <c r="A1255" s="61">
        <v>1254</v>
      </c>
      <c r="B1255" t="s">
        <v>3674</v>
      </c>
      <c r="C1255" t="s">
        <v>2270</v>
      </c>
      <c r="D1255" t="str">
        <f t="shared" si="57"/>
        <v>fas</v>
      </c>
      <c r="E1255" t="str">
        <f t="shared" si="58"/>
        <v>fas fa-sort-numeric-up</v>
      </c>
      <c r="F1255" t="str">
        <f t="shared" si="59"/>
        <v>&lt;I class='fas fa-sort-numeric-up'&gt;&lt;/i&gt;</v>
      </c>
    </row>
    <row r="1256" spans="1:6">
      <c r="A1256" s="61">
        <v>1255</v>
      </c>
      <c r="B1256" t="s">
        <v>3675</v>
      </c>
      <c r="C1256" t="s">
        <v>2270</v>
      </c>
      <c r="D1256" t="str">
        <f t="shared" si="57"/>
        <v>fas</v>
      </c>
      <c r="E1256" t="str">
        <f t="shared" si="58"/>
        <v>fas fa-sort-numeric-up-alt</v>
      </c>
      <c r="F1256" t="str">
        <f t="shared" si="59"/>
        <v>&lt;I class='fas fa-sort-numeric-up-alt'&gt;&lt;/i&gt;</v>
      </c>
    </row>
    <row r="1257" spans="1:6">
      <c r="A1257" s="61">
        <v>1256</v>
      </c>
      <c r="B1257" t="s">
        <v>3676</v>
      </c>
      <c r="C1257" t="s">
        <v>2270</v>
      </c>
      <c r="D1257" t="str">
        <f t="shared" si="57"/>
        <v>fas</v>
      </c>
      <c r="E1257" t="str">
        <f t="shared" si="58"/>
        <v>fas fa-sort-up</v>
      </c>
      <c r="F1257" t="str">
        <f t="shared" si="59"/>
        <v>&lt;I class='fas fa-sort-up'&gt;&lt;/i&gt;</v>
      </c>
    </row>
    <row r="1258" spans="1:6">
      <c r="A1258" s="61">
        <v>1257</v>
      </c>
      <c r="B1258" t="s">
        <v>3677</v>
      </c>
      <c r="C1258" t="s">
        <v>2270</v>
      </c>
      <c r="D1258" t="str">
        <f t="shared" si="57"/>
        <v>fas</v>
      </c>
      <c r="E1258" t="str">
        <f t="shared" si="58"/>
        <v>fas fa-spa</v>
      </c>
      <c r="F1258" t="str">
        <f t="shared" si="59"/>
        <v>&lt;I class='fas fa-spa'&gt;&lt;/i&gt;</v>
      </c>
    </row>
    <row r="1259" spans="1:6">
      <c r="A1259" s="61">
        <v>1258</v>
      </c>
      <c r="B1259" t="s">
        <v>3678</v>
      </c>
      <c r="C1259" t="s">
        <v>2270</v>
      </c>
      <c r="D1259" t="str">
        <f t="shared" si="57"/>
        <v>fas</v>
      </c>
      <c r="E1259" t="str">
        <f t="shared" si="58"/>
        <v>fas fa-space-shuttle</v>
      </c>
      <c r="F1259" t="str">
        <f t="shared" si="59"/>
        <v>&lt;I class='fas fa-space-shuttle'&gt;&lt;/i&gt;</v>
      </c>
    </row>
    <row r="1260" spans="1:6">
      <c r="A1260" s="61">
        <v>1259</v>
      </c>
      <c r="B1260" t="s">
        <v>3679</v>
      </c>
      <c r="C1260" t="s">
        <v>2270</v>
      </c>
      <c r="D1260" t="str">
        <f t="shared" si="57"/>
        <v>fas</v>
      </c>
      <c r="E1260" t="str">
        <f t="shared" si="58"/>
        <v>fas fa-spell-check</v>
      </c>
      <c r="F1260" t="str">
        <f t="shared" si="59"/>
        <v>&lt;I class='fas fa-spell-check'&gt;&lt;/i&gt;</v>
      </c>
    </row>
    <row r="1261" spans="1:6">
      <c r="A1261" s="61">
        <v>1260</v>
      </c>
      <c r="B1261" t="s">
        <v>3680</v>
      </c>
      <c r="C1261" t="s">
        <v>2270</v>
      </c>
      <c r="D1261" t="str">
        <f t="shared" si="57"/>
        <v>fas</v>
      </c>
      <c r="E1261" t="str">
        <f t="shared" si="58"/>
        <v>fas fa-spider</v>
      </c>
      <c r="F1261" t="str">
        <f t="shared" si="59"/>
        <v>&lt;I class='fas fa-spider'&gt;&lt;/i&gt;</v>
      </c>
    </row>
    <row r="1262" spans="1:6">
      <c r="A1262" s="61">
        <v>1261</v>
      </c>
      <c r="B1262" t="s">
        <v>3681</v>
      </c>
      <c r="C1262" t="s">
        <v>2270</v>
      </c>
      <c r="D1262" t="str">
        <f t="shared" si="57"/>
        <v>fas</v>
      </c>
      <c r="E1262" t="str">
        <f t="shared" si="58"/>
        <v>fas fa-spinner</v>
      </c>
      <c r="F1262" t="str">
        <f t="shared" si="59"/>
        <v>&lt;I class='fas fa-spinner'&gt;&lt;/i&gt;</v>
      </c>
    </row>
    <row r="1263" spans="1:6">
      <c r="A1263" s="61">
        <v>1262</v>
      </c>
      <c r="B1263" t="s">
        <v>3682</v>
      </c>
      <c r="C1263" t="s">
        <v>2270</v>
      </c>
      <c r="D1263" t="str">
        <f t="shared" si="57"/>
        <v>fas</v>
      </c>
      <c r="E1263" t="str">
        <f t="shared" si="58"/>
        <v>fas fa-splotch</v>
      </c>
      <c r="F1263" t="str">
        <f t="shared" si="59"/>
        <v>&lt;I class='fas fa-splotch'&gt;&lt;/i&gt;</v>
      </c>
    </row>
    <row r="1264" spans="1:6">
      <c r="A1264" s="61">
        <v>1263</v>
      </c>
      <c r="B1264" t="s">
        <v>3683</v>
      </c>
      <c r="C1264" t="s">
        <v>2270</v>
      </c>
      <c r="D1264" t="str">
        <f t="shared" si="57"/>
        <v>fas</v>
      </c>
      <c r="E1264" t="str">
        <f t="shared" si="58"/>
        <v>fas fa-spray-can</v>
      </c>
      <c r="F1264" t="str">
        <f t="shared" si="59"/>
        <v>&lt;I class='fas fa-spray-can'&gt;&lt;/i&gt;</v>
      </c>
    </row>
    <row r="1265" spans="1:6">
      <c r="A1265" s="61">
        <v>1264</v>
      </c>
      <c r="B1265" t="s">
        <v>2653</v>
      </c>
      <c r="C1265" t="s">
        <v>2270</v>
      </c>
      <c r="D1265" t="str">
        <f t="shared" si="57"/>
        <v>fas</v>
      </c>
      <c r="E1265" t="str">
        <f t="shared" si="58"/>
        <v>fas fa-square</v>
      </c>
      <c r="F1265" t="str">
        <f t="shared" si="59"/>
        <v>&lt;I class='fas fa-square'&gt;&lt;/i&gt;</v>
      </c>
    </row>
    <row r="1266" spans="1:6">
      <c r="A1266" s="61">
        <v>1265</v>
      </c>
      <c r="B1266" t="s">
        <v>3684</v>
      </c>
      <c r="C1266" t="s">
        <v>2270</v>
      </c>
      <c r="D1266" t="str">
        <f t="shared" si="57"/>
        <v>fas</v>
      </c>
      <c r="E1266" t="str">
        <f t="shared" si="58"/>
        <v>fas fa-square-full</v>
      </c>
      <c r="F1266" t="str">
        <f t="shared" si="59"/>
        <v>&lt;I class='fas fa-square-full'&gt;&lt;/i&gt;</v>
      </c>
    </row>
    <row r="1267" spans="1:6">
      <c r="A1267" s="61">
        <v>1266</v>
      </c>
      <c r="B1267" t="s">
        <v>3685</v>
      </c>
      <c r="C1267" t="s">
        <v>2270</v>
      </c>
      <c r="D1267" t="str">
        <f t="shared" si="57"/>
        <v>fas</v>
      </c>
      <c r="E1267" t="str">
        <f t="shared" si="58"/>
        <v>fas fa-square-root-alt</v>
      </c>
      <c r="F1267" t="str">
        <f t="shared" si="59"/>
        <v>&lt;I class='fas fa-square-root-alt'&gt;&lt;/i&gt;</v>
      </c>
    </row>
    <row r="1268" spans="1:6">
      <c r="A1268" s="61">
        <v>1267</v>
      </c>
      <c r="B1268" t="s">
        <v>3686</v>
      </c>
      <c r="C1268" t="s">
        <v>2270</v>
      </c>
      <c r="D1268" t="str">
        <f t="shared" si="57"/>
        <v>fas</v>
      </c>
      <c r="E1268" t="str">
        <f t="shared" si="58"/>
        <v>fas fa-stamp</v>
      </c>
      <c r="F1268" t="str">
        <f t="shared" si="59"/>
        <v>&lt;I class='fas fa-stamp'&gt;&lt;/i&gt;</v>
      </c>
    </row>
    <row r="1269" spans="1:6">
      <c r="A1269" s="61">
        <v>1268</v>
      </c>
      <c r="B1269" t="s">
        <v>2656</v>
      </c>
      <c r="C1269" t="s">
        <v>2270</v>
      </c>
      <c r="D1269" t="str">
        <f t="shared" si="57"/>
        <v>fas</v>
      </c>
      <c r="E1269" t="str">
        <f t="shared" si="58"/>
        <v>fas fa-star</v>
      </c>
      <c r="F1269" t="str">
        <f t="shared" si="59"/>
        <v>&lt;I class='fas fa-star'&gt;&lt;/i&gt;</v>
      </c>
    </row>
    <row r="1270" spans="1:6">
      <c r="A1270" s="61">
        <v>1269</v>
      </c>
      <c r="B1270" t="s">
        <v>3687</v>
      </c>
      <c r="C1270" t="s">
        <v>2270</v>
      </c>
      <c r="D1270" t="str">
        <f t="shared" si="57"/>
        <v>fas</v>
      </c>
      <c r="E1270" t="str">
        <f t="shared" si="58"/>
        <v>fas fa-star-and-crescent</v>
      </c>
      <c r="F1270" t="str">
        <f t="shared" si="59"/>
        <v>&lt;I class='fas fa-star-and-crescent'&gt;&lt;/i&gt;</v>
      </c>
    </row>
    <row r="1271" spans="1:6">
      <c r="A1271" s="61">
        <v>1270</v>
      </c>
      <c r="B1271" t="s">
        <v>2659</v>
      </c>
      <c r="C1271" t="s">
        <v>2270</v>
      </c>
      <c r="D1271" t="str">
        <f t="shared" si="57"/>
        <v>fas</v>
      </c>
      <c r="E1271" t="str">
        <f t="shared" si="58"/>
        <v>fas fa-star-half</v>
      </c>
      <c r="F1271" t="str">
        <f t="shared" si="59"/>
        <v>&lt;I class='fas fa-star-half'&gt;&lt;/i&gt;</v>
      </c>
    </row>
    <row r="1272" spans="1:6">
      <c r="A1272" s="61">
        <v>1271</v>
      </c>
      <c r="B1272" t="s">
        <v>3688</v>
      </c>
      <c r="C1272" t="s">
        <v>2270</v>
      </c>
      <c r="D1272" t="str">
        <f t="shared" si="57"/>
        <v>fas</v>
      </c>
      <c r="E1272" t="str">
        <f t="shared" si="58"/>
        <v>fas fa-star-half-alt</v>
      </c>
      <c r="F1272" t="str">
        <f t="shared" si="59"/>
        <v>&lt;I class='fas fa-star-half-alt'&gt;&lt;/i&gt;</v>
      </c>
    </row>
    <row r="1273" spans="1:6">
      <c r="A1273" s="61">
        <v>1272</v>
      </c>
      <c r="B1273" t="s">
        <v>3689</v>
      </c>
      <c r="C1273" t="s">
        <v>2270</v>
      </c>
      <c r="D1273" t="str">
        <f t="shared" si="57"/>
        <v>fas</v>
      </c>
      <c r="E1273" t="str">
        <f t="shared" si="58"/>
        <v>fas fa-star-of-david</v>
      </c>
      <c r="F1273" t="str">
        <f t="shared" si="59"/>
        <v>&lt;I class='fas fa-star-of-david'&gt;&lt;/i&gt;</v>
      </c>
    </row>
    <row r="1274" spans="1:6">
      <c r="A1274" s="61">
        <v>1273</v>
      </c>
      <c r="B1274" t="s">
        <v>3690</v>
      </c>
      <c r="C1274" t="s">
        <v>2270</v>
      </c>
      <c r="D1274" t="str">
        <f t="shared" si="57"/>
        <v>fas</v>
      </c>
      <c r="E1274" t="str">
        <f t="shared" si="58"/>
        <v>fas fa-star-of-life</v>
      </c>
      <c r="F1274" t="str">
        <f t="shared" si="59"/>
        <v>&lt;I class='fas fa-star-of-life'&gt;&lt;/i&gt;</v>
      </c>
    </row>
    <row r="1275" spans="1:6">
      <c r="A1275" s="61">
        <v>1274</v>
      </c>
      <c r="B1275" t="s">
        <v>3691</v>
      </c>
      <c r="C1275" t="s">
        <v>2270</v>
      </c>
      <c r="D1275" t="str">
        <f t="shared" si="57"/>
        <v>fas</v>
      </c>
      <c r="E1275" t="str">
        <f t="shared" si="58"/>
        <v>fas fa-step-backward</v>
      </c>
      <c r="F1275" t="str">
        <f t="shared" si="59"/>
        <v>&lt;I class='fas fa-step-backward'&gt;&lt;/i&gt;</v>
      </c>
    </row>
    <row r="1276" spans="1:6">
      <c r="A1276" s="61">
        <v>1275</v>
      </c>
      <c r="B1276" t="s">
        <v>3692</v>
      </c>
      <c r="C1276" t="s">
        <v>2270</v>
      </c>
      <c r="D1276" t="str">
        <f t="shared" si="57"/>
        <v>fas</v>
      </c>
      <c r="E1276" t="str">
        <f t="shared" si="58"/>
        <v>fas fa-step-forward</v>
      </c>
      <c r="F1276" t="str">
        <f t="shared" si="59"/>
        <v>&lt;I class='fas fa-step-forward'&gt;&lt;/i&gt;</v>
      </c>
    </row>
    <row r="1277" spans="1:6">
      <c r="A1277" s="61">
        <v>1276</v>
      </c>
      <c r="B1277" t="s">
        <v>3693</v>
      </c>
      <c r="C1277" t="s">
        <v>2270</v>
      </c>
      <c r="D1277" t="str">
        <f t="shared" si="57"/>
        <v>fas</v>
      </c>
      <c r="E1277" t="str">
        <f t="shared" si="58"/>
        <v>fas fa-stethoscope</v>
      </c>
      <c r="F1277" t="str">
        <f t="shared" si="59"/>
        <v>&lt;I class='fas fa-stethoscope'&gt;&lt;/i&gt;</v>
      </c>
    </row>
    <row r="1278" spans="1:6">
      <c r="A1278" s="61">
        <v>1277</v>
      </c>
      <c r="B1278" t="s">
        <v>2662</v>
      </c>
      <c r="C1278" t="s">
        <v>2270</v>
      </c>
      <c r="D1278" t="str">
        <f t="shared" si="57"/>
        <v>fas</v>
      </c>
      <c r="E1278" t="str">
        <f t="shared" si="58"/>
        <v>fas fa-sticky-note</v>
      </c>
      <c r="F1278" t="str">
        <f t="shared" si="59"/>
        <v>&lt;I class='fas fa-sticky-note'&gt;&lt;/i&gt;</v>
      </c>
    </row>
    <row r="1279" spans="1:6">
      <c r="A1279" s="61">
        <v>1278</v>
      </c>
      <c r="B1279" t="s">
        <v>3694</v>
      </c>
      <c r="C1279" t="s">
        <v>2270</v>
      </c>
      <c r="D1279" t="str">
        <f t="shared" si="57"/>
        <v>fas</v>
      </c>
      <c r="E1279" t="str">
        <f t="shared" si="58"/>
        <v>fas fa-stop</v>
      </c>
      <c r="F1279" t="str">
        <f t="shared" si="59"/>
        <v>&lt;I class='fas fa-stop'&gt;&lt;/i&gt;</v>
      </c>
    </row>
    <row r="1280" spans="1:6">
      <c r="A1280" s="61">
        <v>1279</v>
      </c>
      <c r="B1280" t="s">
        <v>2665</v>
      </c>
      <c r="C1280" t="s">
        <v>2270</v>
      </c>
      <c r="D1280" t="str">
        <f t="shared" si="57"/>
        <v>fas</v>
      </c>
      <c r="E1280" t="str">
        <f t="shared" si="58"/>
        <v>fas fa-stop-circle</v>
      </c>
      <c r="F1280" t="str">
        <f t="shared" si="59"/>
        <v>&lt;I class='fas fa-stop-circle'&gt;&lt;/i&gt;</v>
      </c>
    </row>
    <row r="1281" spans="1:6">
      <c r="A1281" s="61">
        <v>1280</v>
      </c>
      <c r="B1281" t="s">
        <v>3695</v>
      </c>
      <c r="C1281" t="s">
        <v>2270</v>
      </c>
      <c r="D1281" t="str">
        <f t="shared" si="57"/>
        <v>fas</v>
      </c>
      <c r="E1281" t="str">
        <f t="shared" si="58"/>
        <v>fas fa-stopwatch</v>
      </c>
      <c r="F1281" t="str">
        <f t="shared" si="59"/>
        <v>&lt;I class='fas fa-stopwatch'&gt;&lt;/i&gt;</v>
      </c>
    </row>
    <row r="1282" spans="1:6">
      <c r="A1282" s="61">
        <v>1281</v>
      </c>
      <c r="B1282" t="s">
        <v>3696</v>
      </c>
      <c r="C1282" t="s">
        <v>2270</v>
      </c>
      <c r="D1282" t="str">
        <f t="shared" si="57"/>
        <v>fas</v>
      </c>
      <c r="E1282" t="str">
        <f t="shared" si="58"/>
        <v>fas fa-stopwatch-20</v>
      </c>
      <c r="F1282" t="str">
        <f t="shared" si="59"/>
        <v>&lt;I class='fas fa-stopwatch-20'&gt;&lt;/i&gt;</v>
      </c>
    </row>
    <row r="1283" spans="1:6">
      <c r="A1283" s="61">
        <v>1282</v>
      </c>
      <c r="B1283" t="s">
        <v>3697</v>
      </c>
      <c r="C1283" t="s">
        <v>2270</v>
      </c>
      <c r="D1283" t="str">
        <f t="shared" ref="D1283:D1346" si="60">IF(C1283="DevIcon"," ","fa"&amp;LOWER(LEFT(C1283,1)))</f>
        <v>fas</v>
      </c>
      <c r="E1283" t="str">
        <f t="shared" ref="E1283:E1346" si="61">IF(C1283="DevIcon","",D1283&amp;" "&amp;"fa-")&amp;B1283</f>
        <v>fas fa-store</v>
      </c>
      <c r="F1283" t="str">
        <f t="shared" ref="F1283:F1346" si="62">IF(C1283="DevIcon","","&lt;I class='"&amp;E1283&amp;"'&gt;&lt;/i&gt;")</f>
        <v>&lt;I class='fas fa-store'&gt;&lt;/i&gt;</v>
      </c>
    </row>
    <row r="1284" spans="1:6">
      <c r="A1284" s="61">
        <v>1283</v>
      </c>
      <c r="B1284" t="s">
        <v>3698</v>
      </c>
      <c r="C1284" t="s">
        <v>2270</v>
      </c>
      <c r="D1284" t="str">
        <f t="shared" si="60"/>
        <v>fas</v>
      </c>
      <c r="E1284" t="str">
        <f t="shared" si="61"/>
        <v>fas fa-store-alt</v>
      </c>
      <c r="F1284" t="str">
        <f t="shared" si="62"/>
        <v>&lt;I class='fas fa-store-alt'&gt;&lt;/i&gt;</v>
      </c>
    </row>
    <row r="1285" spans="1:6">
      <c r="A1285" s="61">
        <v>1284</v>
      </c>
      <c r="B1285" t="s">
        <v>3699</v>
      </c>
      <c r="C1285" t="s">
        <v>2270</v>
      </c>
      <c r="D1285" t="str">
        <f t="shared" si="60"/>
        <v>fas</v>
      </c>
      <c r="E1285" t="str">
        <f t="shared" si="61"/>
        <v>fas fa-store-alt-slash</v>
      </c>
      <c r="F1285" t="str">
        <f t="shared" si="62"/>
        <v>&lt;I class='fas fa-store-alt-slash'&gt;&lt;/i&gt;</v>
      </c>
    </row>
    <row r="1286" spans="1:6">
      <c r="A1286" s="61">
        <v>1285</v>
      </c>
      <c r="B1286" t="s">
        <v>3700</v>
      </c>
      <c r="C1286" t="s">
        <v>2270</v>
      </c>
      <c r="D1286" t="str">
        <f t="shared" si="60"/>
        <v>fas</v>
      </c>
      <c r="E1286" t="str">
        <f t="shared" si="61"/>
        <v>fas fa-store-slash</v>
      </c>
      <c r="F1286" t="str">
        <f t="shared" si="62"/>
        <v>&lt;I class='fas fa-store-slash'&gt;&lt;/i&gt;</v>
      </c>
    </row>
    <row r="1287" spans="1:6">
      <c r="A1287" s="61">
        <v>1286</v>
      </c>
      <c r="B1287" t="s">
        <v>3701</v>
      </c>
      <c r="C1287" t="s">
        <v>2270</v>
      </c>
      <c r="D1287" t="str">
        <f t="shared" si="60"/>
        <v>fas</v>
      </c>
      <c r="E1287" t="str">
        <f t="shared" si="61"/>
        <v>fas fa-stream</v>
      </c>
      <c r="F1287" t="str">
        <f t="shared" si="62"/>
        <v>&lt;I class='fas fa-stream'&gt;&lt;/i&gt;</v>
      </c>
    </row>
    <row r="1288" spans="1:6">
      <c r="A1288" s="61">
        <v>1287</v>
      </c>
      <c r="B1288" t="s">
        <v>3702</v>
      </c>
      <c r="C1288" t="s">
        <v>2270</v>
      </c>
      <c r="D1288" t="str">
        <f t="shared" si="60"/>
        <v>fas</v>
      </c>
      <c r="E1288" t="str">
        <f t="shared" si="61"/>
        <v>fas fa-street-view</v>
      </c>
      <c r="F1288" t="str">
        <f t="shared" si="62"/>
        <v>&lt;I class='fas fa-street-view'&gt;&lt;/i&gt;</v>
      </c>
    </row>
    <row r="1289" spans="1:6">
      <c r="A1289" s="61">
        <v>1288</v>
      </c>
      <c r="B1289" t="s">
        <v>3703</v>
      </c>
      <c r="C1289" t="s">
        <v>2270</v>
      </c>
      <c r="D1289" t="str">
        <f t="shared" si="60"/>
        <v>fas</v>
      </c>
      <c r="E1289" t="str">
        <f t="shared" si="61"/>
        <v>fas fa-strikethrough</v>
      </c>
      <c r="F1289" t="str">
        <f t="shared" si="62"/>
        <v>&lt;I class='fas fa-strikethrough'&gt;&lt;/i&gt;</v>
      </c>
    </row>
    <row r="1290" spans="1:6">
      <c r="A1290" s="61">
        <v>1289</v>
      </c>
      <c r="B1290" t="s">
        <v>3704</v>
      </c>
      <c r="C1290" t="s">
        <v>2270</v>
      </c>
      <c r="D1290" t="str">
        <f t="shared" si="60"/>
        <v>fas</v>
      </c>
      <c r="E1290" t="str">
        <f t="shared" si="61"/>
        <v>fas fa-stroopwafel</v>
      </c>
      <c r="F1290" t="str">
        <f t="shared" si="62"/>
        <v>&lt;I class='fas fa-stroopwafel'&gt;&lt;/i&gt;</v>
      </c>
    </row>
    <row r="1291" spans="1:6">
      <c r="A1291" s="61">
        <v>1290</v>
      </c>
      <c r="B1291" t="s">
        <v>3216</v>
      </c>
      <c r="C1291" t="s">
        <v>2270</v>
      </c>
      <c r="D1291" t="str">
        <f t="shared" si="60"/>
        <v>fas</v>
      </c>
      <c r="E1291" t="str">
        <f t="shared" si="61"/>
        <v>fas fa-subscript</v>
      </c>
      <c r="F1291" t="str">
        <f t="shared" si="62"/>
        <v>&lt;I class='fas fa-subscript'&gt;&lt;/i&gt;</v>
      </c>
    </row>
    <row r="1292" spans="1:6">
      <c r="A1292" s="61">
        <v>1291</v>
      </c>
      <c r="B1292" t="s">
        <v>3705</v>
      </c>
      <c r="C1292" t="s">
        <v>2270</v>
      </c>
      <c r="D1292" t="str">
        <f t="shared" si="60"/>
        <v>fas</v>
      </c>
      <c r="E1292" t="str">
        <f t="shared" si="61"/>
        <v>fas fa-subway</v>
      </c>
      <c r="F1292" t="str">
        <f t="shared" si="62"/>
        <v>&lt;I class='fas fa-subway'&gt;&lt;/i&gt;</v>
      </c>
    </row>
    <row r="1293" spans="1:6">
      <c r="A1293" s="61">
        <v>1292</v>
      </c>
      <c r="B1293" t="s">
        <v>3706</v>
      </c>
      <c r="C1293" t="s">
        <v>2270</v>
      </c>
      <c r="D1293" t="str">
        <f t="shared" si="60"/>
        <v>fas</v>
      </c>
      <c r="E1293" t="str">
        <f t="shared" si="61"/>
        <v>fas fa-suitcase</v>
      </c>
      <c r="F1293" t="str">
        <f t="shared" si="62"/>
        <v>&lt;I class='fas fa-suitcase'&gt;&lt;/i&gt;</v>
      </c>
    </row>
    <row r="1294" spans="1:6">
      <c r="A1294" s="61">
        <v>1293</v>
      </c>
      <c r="B1294" t="s">
        <v>3707</v>
      </c>
      <c r="C1294" t="s">
        <v>2270</v>
      </c>
      <c r="D1294" t="str">
        <f t="shared" si="60"/>
        <v>fas</v>
      </c>
      <c r="E1294" t="str">
        <f t="shared" si="61"/>
        <v>fas fa-suitcase-rolling</v>
      </c>
      <c r="F1294" t="str">
        <f t="shared" si="62"/>
        <v>&lt;I class='fas fa-suitcase-rolling'&gt;&lt;/i&gt;</v>
      </c>
    </row>
    <row r="1295" spans="1:6">
      <c r="A1295" s="61">
        <v>1294</v>
      </c>
      <c r="B1295" t="s">
        <v>2668</v>
      </c>
      <c r="C1295" t="s">
        <v>2270</v>
      </c>
      <c r="D1295" t="str">
        <f t="shared" si="60"/>
        <v>fas</v>
      </c>
      <c r="E1295" t="str">
        <f t="shared" si="61"/>
        <v>fas fa-sun</v>
      </c>
      <c r="F1295" t="str">
        <f t="shared" si="62"/>
        <v>&lt;I class='fas fa-sun'&gt;&lt;/i&gt;</v>
      </c>
    </row>
    <row r="1296" spans="1:6">
      <c r="A1296" s="61">
        <v>1295</v>
      </c>
      <c r="B1296" t="s">
        <v>3217</v>
      </c>
      <c r="C1296" t="s">
        <v>2270</v>
      </c>
      <c r="D1296" t="str">
        <f t="shared" si="60"/>
        <v>fas</v>
      </c>
      <c r="E1296" t="str">
        <f t="shared" si="61"/>
        <v>fas fa-superscript</v>
      </c>
      <c r="F1296" t="str">
        <f t="shared" si="62"/>
        <v>&lt;I class='fas fa-superscript'&gt;&lt;/i&gt;</v>
      </c>
    </row>
    <row r="1297" spans="1:6">
      <c r="A1297" s="61">
        <v>1296</v>
      </c>
      <c r="B1297" t="s">
        <v>2671</v>
      </c>
      <c r="C1297" t="s">
        <v>2270</v>
      </c>
      <c r="D1297" t="str">
        <f t="shared" si="60"/>
        <v>fas</v>
      </c>
      <c r="E1297" t="str">
        <f t="shared" si="61"/>
        <v>fas fa-surprise</v>
      </c>
      <c r="F1297" t="str">
        <f t="shared" si="62"/>
        <v>&lt;I class='fas fa-surprise'&gt;&lt;/i&gt;</v>
      </c>
    </row>
    <row r="1298" spans="1:6">
      <c r="A1298" s="61">
        <v>1297</v>
      </c>
      <c r="B1298" t="s">
        <v>3708</v>
      </c>
      <c r="C1298" t="s">
        <v>2270</v>
      </c>
      <c r="D1298" t="str">
        <f t="shared" si="60"/>
        <v>fas</v>
      </c>
      <c r="E1298" t="str">
        <f t="shared" si="61"/>
        <v>fas fa-swatchbook</v>
      </c>
      <c r="F1298" t="str">
        <f t="shared" si="62"/>
        <v>&lt;I class='fas fa-swatchbook'&gt;&lt;/i&gt;</v>
      </c>
    </row>
    <row r="1299" spans="1:6">
      <c r="A1299" s="61">
        <v>1298</v>
      </c>
      <c r="B1299" t="s">
        <v>3709</v>
      </c>
      <c r="C1299" t="s">
        <v>2270</v>
      </c>
      <c r="D1299" t="str">
        <f t="shared" si="60"/>
        <v>fas</v>
      </c>
      <c r="E1299" t="str">
        <f t="shared" si="61"/>
        <v>fas fa-swimmer</v>
      </c>
      <c r="F1299" t="str">
        <f t="shared" si="62"/>
        <v>&lt;I class='fas fa-swimmer'&gt;&lt;/i&gt;</v>
      </c>
    </row>
    <row r="1300" spans="1:6">
      <c r="A1300" s="61">
        <v>1299</v>
      </c>
      <c r="B1300" t="s">
        <v>3710</v>
      </c>
      <c r="C1300" t="s">
        <v>2270</v>
      </c>
      <c r="D1300" t="str">
        <f t="shared" si="60"/>
        <v>fas</v>
      </c>
      <c r="E1300" t="str">
        <f t="shared" si="61"/>
        <v>fas fa-swimming-pool</v>
      </c>
      <c r="F1300" t="str">
        <f t="shared" si="62"/>
        <v>&lt;I class='fas fa-swimming-pool'&gt;&lt;/i&gt;</v>
      </c>
    </row>
    <row r="1301" spans="1:6">
      <c r="A1301" s="61">
        <v>1300</v>
      </c>
      <c r="B1301" t="s">
        <v>3711</v>
      </c>
      <c r="C1301" t="s">
        <v>2270</v>
      </c>
      <c r="D1301" t="str">
        <f t="shared" si="60"/>
        <v>fas</v>
      </c>
      <c r="E1301" t="str">
        <f t="shared" si="61"/>
        <v>fas fa-synagogue</v>
      </c>
      <c r="F1301" t="str">
        <f t="shared" si="62"/>
        <v>&lt;I class='fas fa-synagogue'&gt;&lt;/i&gt;</v>
      </c>
    </row>
    <row r="1302" spans="1:6">
      <c r="A1302" s="61">
        <v>1301</v>
      </c>
      <c r="B1302" t="s">
        <v>3712</v>
      </c>
      <c r="C1302" t="s">
        <v>2270</v>
      </c>
      <c r="D1302" t="str">
        <f t="shared" si="60"/>
        <v>fas</v>
      </c>
      <c r="E1302" t="str">
        <f t="shared" si="61"/>
        <v>fas fa-sync</v>
      </c>
      <c r="F1302" t="str">
        <f t="shared" si="62"/>
        <v>&lt;I class='fas fa-sync'&gt;&lt;/i&gt;</v>
      </c>
    </row>
    <row r="1303" spans="1:6">
      <c r="A1303" s="61">
        <v>1302</v>
      </c>
      <c r="B1303" t="s">
        <v>3713</v>
      </c>
      <c r="C1303" t="s">
        <v>2270</v>
      </c>
      <c r="D1303" t="str">
        <f t="shared" si="60"/>
        <v>fas</v>
      </c>
      <c r="E1303" t="str">
        <f t="shared" si="61"/>
        <v>fas fa-sync-alt</v>
      </c>
      <c r="F1303" t="str">
        <f t="shared" si="62"/>
        <v>&lt;I class='fas fa-sync-alt'&gt;&lt;/i&gt;</v>
      </c>
    </row>
    <row r="1304" spans="1:6">
      <c r="A1304" s="61">
        <v>1303</v>
      </c>
      <c r="B1304" t="s">
        <v>3714</v>
      </c>
      <c r="C1304" t="s">
        <v>2270</v>
      </c>
      <c r="D1304" t="str">
        <f t="shared" si="60"/>
        <v>fas</v>
      </c>
      <c r="E1304" t="str">
        <f t="shared" si="61"/>
        <v>fas fa-syringe</v>
      </c>
      <c r="F1304" t="str">
        <f t="shared" si="62"/>
        <v>&lt;I class='fas fa-syringe'&gt;&lt;/i&gt;</v>
      </c>
    </row>
    <row r="1305" spans="1:6">
      <c r="A1305" s="61">
        <v>1304</v>
      </c>
      <c r="B1305" t="s">
        <v>3715</v>
      </c>
      <c r="C1305" t="s">
        <v>2270</v>
      </c>
      <c r="D1305" t="str">
        <f t="shared" si="60"/>
        <v>fas</v>
      </c>
      <c r="E1305" t="str">
        <f t="shared" si="61"/>
        <v>fas fa-table</v>
      </c>
      <c r="F1305" t="str">
        <f t="shared" si="62"/>
        <v>&lt;I class='fas fa-table'&gt;&lt;/i&gt;</v>
      </c>
    </row>
    <row r="1306" spans="1:6">
      <c r="A1306" s="61">
        <v>1305</v>
      </c>
      <c r="B1306" t="s">
        <v>3716</v>
      </c>
      <c r="C1306" t="s">
        <v>2270</v>
      </c>
      <c r="D1306" t="str">
        <f t="shared" si="60"/>
        <v>fas</v>
      </c>
      <c r="E1306" t="str">
        <f t="shared" si="61"/>
        <v>fas fa-table-tennis</v>
      </c>
      <c r="F1306" t="str">
        <f t="shared" si="62"/>
        <v>&lt;I class='fas fa-table-tennis'&gt;&lt;/i&gt;</v>
      </c>
    </row>
    <row r="1307" spans="1:6">
      <c r="A1307" s="61">
        <v>1306</v>
      </c>
      <c r="B1307" t="s">
        <v>3717</v>
      </c>
      <c r="C1307" t="s">
        <v>2270</v>
      </c>
      <c r="D1307" t="str">
        <f t="shared" si="60"/>
        <v>fas</v>
      </c>
      <c r="E1307" t="str">
        <f t="shared" si="61"/>
        <v>fas fa-tablet</v>
      </c>
      <c r="F1307" t="str">
        <f t="shared" si="62"/>
        <v>&lt;I class='fas fa-tablet'&gt;&lt;/i&gt;</v>
      </c>
    </row>
    <row r="1308" spans="1:6">
      <c r="A1308" s="61">
        <v>1307</v>
      </c>
      <c r="B1308" t="s">
        <v>3718</v>
      </c>
      <c r="C1308" t="s">
        <v>2270</v>
      </c>
      <c r="D1308" t="str">
        <f t="shared" si="60"/>
        <v>fas</v>
      </c>
      <c r="E1308" t="str">
        <f t="shared" si="61"/>
        <v>fas fa-tablet-alt</v>
      </c>
      <c r="F1308" t="str">
        <f t="shared" si="62"/>
        <v>&lt;I class='fas fa-tablet-alt'&gt;&lt;/i&gt;</v>
      </c>
    </row>
    <row r="1309" spans="1:6">
      <c r="A1309" s="61">
        <v>1308</v>
      </c>
      <c r="B1309" t="s">
        <v>3719</v>
      </c>
      <c r="C1309" t="s">
        <v>2270</v>
      </c>
      <c r="D1309" t="str">
        <f t="shared" si="60"/>
        <v>fas</v>
      </c>
      <c r="E1309" t="str">
        <f t="shared" si="61"/>
        <v>fas fa-tablets</v>
      </c>
      <c r="F1309" t="str">
        <f t="shared" si="62"/>
        <v>&lt;I class='fas fa-tablets'&gt;&lt;/i&gt;</v>
      </c>
    </row>
    <row r="1310" spans="1:6">
      <c r="A1310" s="61">
        <v>1309</v>
      </c>
      <c r="B1310" t="s">
        <v>3720</v>
      </c>
      <c r="C1310" t="s">
        <v>2270</v>
      </c>
      <c r="D1310" t="str">
        <f t="shared" si="60"/>
        <v>fas</v>
      </c>
      <c r="E1310" t="str">
        <f t="shared" si="61"/>
        <v>fas fa-tachometer-alt</v>
      </c>
      <c r="F1310" t="str">
        <f t="shared" si="62"/>
        <v>&lt;I class='fas fa-tachometer-alt'&gt;&lt;/i&gt;</v>
      </c>
    </row>
    <row r="1311" spans="1:6">
      <c r="A1311" s="61">
        <v>1310</v>
      </c>
      <c r="B1311" t="s">
        <v>3721</v>
      </c>
      <c r="C1311" t="s">
        <v>2270</v>
      </c>
      <c r="D1311" t="str">
        <f t="shared" si="60"/>
        <v>fas</v>
      </c>
      <c r="E1311" t="str">
        <f t="shared" si="61"/>
        <v>fas fa-tag</v>
      </c>
      <c r="F1311" t="str">
        <f t="shared" si="62"/>
        <v>&lt;I class='fas fa-tag'&gt;&lt;/i&gt;</v>
      </c>
    </row>
    <row r="1312" spans="1:6">
      <c r="A1312" s="61">
        <v>1311</v>
      </c>
      <c r="B1312" t="s">
        <v>3218</v>
      </c>
      <c r="C1312" t="s">
        <v>2270</v>
      </c>
      <c r="D1312" t="str">
        <f t="shared" si="60"/>
        <v>fas</v>
      </c>
      <c r="E1312" t="str">
        <f t="shared" si="61"/>
        <v>fas fa-tags</v>
      </c>
      <c r="F1312" t="str">
        <f t="shared" si="62"/>
        <v>&lt;I class='fas fa-tags'&gt;&lt;/i&gt;</v>
      </c>
    </row>
    <row r="1313" spans="1:6">
      <c r="A1313" s="61">
        <v>1312</v>
      </c>
      <c r="B1313" t="s">
        <v>3722</v>
      </c>
      <c r="C1313" t="s">
        <v>2270</v>
      </c>
      <c r="D1313" t="str">
        <f t="shared" si="60"/>
        <v>fas</v>
      </c>
      <c r="E1313" t="str">
        <f t="shared" si="61"/>
        <v>fas fa-tape</v>
      </c>
      <c r="F1313" t="str">
        <f t="shared" si="62"/>
        <v>&lt;I class='fas fa-tape'&gt;&lt;/i&gt;</v>
      </c>
    </row>
    <row r="1314" spans="1:6">
      <c r="A1314" s="61">
        <v>1313</v>
      </c>
      <c r="B1314" t="s">
        <v>3723</v>
      </c>
      <c r="C1314" t="s">
        <v>2270</v>
      </c>
      <c r="D1314" t="str">
        <f t="shared" si="60"/>
        <v>fas</v>
      </c>
      <c r="E1314" t="str">
        <f t="shared" si="61"/>
        <v>fas fa-tasks</v>
      </c>
      <c r="F1314" t="str">
        <f t="shared" si="62"/>
        <v>&lt;I class='fas fa-tasks'&gt;&lt;/i&gt;</v>
      </c>
    </row>
    <row r="1315" spans="1:6">
      <c r="A1315" s="61">
        <v>1314</v>
      </c>
      <c r="B1315" t="s">
        <v>3724</v>
      </c>
      <c r="C1315" t="s">
        <v>2270</v>
      </c>
      <c r="D1315" t="str">
        <f t="shared" si="60"/>
        <v>fas</v>
      </c>
      <c r="E1315" t="str">
        <f t="shared" si="61"/>
        <v>fas fa-taxi</v>
      </c>
      <c r="F1315" t="str">
        <f t="shared" si="62"/>
        <v>&lt;I class='fas fa-taxi'&gt;&lt;/i&gt;</v>
      </c>
    </row>
    <row r="1316" spans="1:6">
      <c r="A1316" s="61">
        <v>1315</v>
      </c>
      <c r="B1316" t="s">
        <v>3725</v>
      </c>
      <c r="C1316" t="s">
        <v>2270</v>
      </c>
      <c r="D1316" t="str">
        <f t="shared" si="60"/>
        <v>fas</v>
      </c>
      <c r="E1316" t="str">
        <f t="shared" si="61"/>
        <v>fas fa-teeth</v>
      </c>
      <c r="F1316" t="str">
        <f t="shared" si="62"/>
        <v>&lt;I class='fas fa-teeth'&gt;&lt;/i&gt;</v>
      </c>
    </row>
    <row r="1317" spans="1:6">
      <c r="A1317" s="61">
        <v>1316</v>
      </c>
      <c r="B1317" t="s">
        <v>3726</v>
      </c>
      <c r="C1317" t="s">
        <v>2270</v>
      </c>
      <c r="D1317" t="str">
        <f t="shared" si="60"/>
        <v>fas</v>
      </c>
      <c r="E1317" t="str">
        <f t="shared" si="61"/>
        <v>fas fa-teeth-open</v>
      </c>
      <c r="F1317" t="str">
        <f t="shared" si="62"/>
        <v>&lt;I class='fas fa-teeth-open'&gt;&lt;/i&gt;</v>
      </c>
    </row>
    <row r="1318" spans="1:6">
      <c r="A1318" s="61">
        <v>1317</v>
      </c>
      <c r="B1318" t="s">
        <v>3727</v>
      </c>
      <c r="C1318" t="s">
        <v>2270</v>
      </c>
      <c r="D1318" t="str">
        <f t="shared" si="60"/>
        <v>fas</v>
      </c>
      <c r="E1318" t="str">
        <f t="shared" si="61"/>
        <v>fas fa-temperature-high</v>
      </c>
      <c r="F1318" t="str">
        <f t="shared" si="62"/>
        <v>&lt;I class='fas fa-temperature-high'&gt;&lt;/i&gt;</v>
      </c>
    </row>
    <row r="1319" spans="1:6">
      <c r="A1319" s="61">
        <v>1318</v>
      </c>
      <c r="B1319" t="s">
        <v>3728</v>
      </c>
      <c r="C1319" t="s">
        <v>2270</v>
      </c>
      <c r="D1319" t="str">
        <f t="shared" si="60"/>
        <v>fas</v>
      </c>
      <c r="E1319" t="str">
        <f t="shared" si="61"/>
        <v>fas fa-temperature-low</v>
      </c>
      <c r="F1319" t="str">
        <f t="shared" si="62"/>
        <v>&lt;I class='fas fa-temperature-low'&gt;&lt;/i&gt;</v>
      </c>
    </row>
    <row r="1320" spans="1:6">
      <c r="A1320" s="61">
        <v>1319</v>
      </c>
      <c r="B1320" t="s">
        <v>3729</v>
      </c>
      <c r="C1320" t="s">
        <v>2270</v>
      </c>
      <c r="D1320" t="str">
        <f t="shared" si="60"/>
        <v>fas</v>
      </c>
      <c r="E1320" t="str">
        <f t="shared" si="61"/>
        <v>fas fa-tenge</v>
      </c>
      <c r="F1320" t="str">
        <f t="shared" si="62"/>
        <v>&lt;I class='fas fa-tenge'&gt;&lt;/i&gt;</v>
      </c>
    </row>
    <row r="1321" spans="1:6">
      <c r="A1321" s="61">
        <v>1320</v>
      </c>
      <c r="B1321" t="s">
        <v>3730</v>
      </c>
      <c r="C1321" t="s">
        <v>2270</v>
      </c>
      <c r="D1321" t="str">
        <f t="shared" si="60"/>
        <v>fas</v>
      </c>
      <c r="E1321" t="str">
        <f t="shared" si="61"/>
        <v>fas fa-terminal</v>
      </c>
      <c r="F1321" t="str">
        <f t="shared" si="62"/>
        <v>&lt;I class='fas fa-terminal'&gt;&lt;/i&gt;</v>
      </c>
    </row>
    <row r="1322" spans="1:6">
      <c r="A1322" s="61">
        <v>1321</v>
      </c>
      <c r="B1322" t="s">
        <v>3731</v>
      </c>
      <c r="C1322" t="s">
        <v>2270</v>
      </c>
      <c r="D1322" t="str">
        <f t="shared" si="60"/>
        <v>fas</v>
      </c>
      <c r="E1322" t="str">
        <f t="shared" si="61"/>
        <v>fas fa-text-height</v>
      </c>
      <c r="F1322" t="str">
        <f t="shared" si="62"/>
        <v>&lt;I class='fas fa-text-height'&gt;&lt;/i&gt;</v>
      </c>
    </row>
    <row r="1323" spans="1:6">
      <c r="A1323" s="61">
        <v>1322</v>
      </c>
      <c r="B1323" t="s">
        <v>3732</v>
      </c>
      <c r="C1323" t="s">
        <v>2270</v>
      </c>
      <c r="D1323" t="str">
        <f t="shared" si="60"/>
        <v>fas</v>
      </c>
      <c r="E1323" t="str">
        <f t="shared" si="61"/>
        <v>fas fa-text-width</v>
      </c>
      <c r="F1323" t="str">
        <f t="shared" si="62"/>
        <v>&lt;I class='fas fa-text-width'&gt;&lt;/i&gt;</v>
      </c>
    </row>
    <row r="1324" spans="1:6">
      <c r="A1324" s="61">
        <v>1323</v>
      </c>
      <c r="B1324" t="s">
        <v>3733</v>
      </c>
      <c r="C1324" t="s">
        <v>2270</v>
      </c>
      <c r="D1324" t="str">
        <f t="shared" si="60"/>
        <v>fas</v>
      </c>
      <c r="E1324" t="str">
        <f t="shared" si="61"/>
        <v>fas fa-th</v>
      </c>
      <c r="F1324" t="str">
        <f t="shared" si="62"/>
        <v>&lt;I class='fas fa-th'&gt;&lt;/i&gt;</v>
      </c>
    </row>
    <row r="1325" spans="1:6">
      <c r="A1325" s="61">
        <v>1324</v>
      </c>
      <c r="B1325" t="s">
        <v>3734</v>
      </c>
      <c r="C1325" t="s">
        <v>2270</v>
      </c>
      <c r="D1325" t="str">
        <f t="shared" si="60"/>
        <v>fas</v>
      </c>
      <c r="E1325" t="str">
        <f t="shared" si="61"/>
        <v>fas fa-th-large</v>
      </c>
      <c r="F1325" t="str">
        <f t="shared" si="62"/>
        <v>&lt;I class='fas fa-th-large'&gt;&lt;/i&gt;</v>
      </c>
    </row>
    <row r="1326" spans="1:6">
      <c r="A1326" s="61">
        <v>1325</v>
      </c>
      <c r="B1326" t="s">
        <v>3735</v>
      </c>
      <c r="C1326" t="s">
        <v>2270</v>
      </c>
      <c r="D1326" t="str">
        <f t="shared" si="60"/>
        <v>fas</v>
      </c>
      <c r="E1326" t="str">
        <f t="shared" si="61"/>
        <v>fas fa-th-list</v>
      </c>
      <c r="F1326" t="str">
        <f t="shared" si="62"/>
        <v>&lt;I class='fas fa-th-list'&gt;&lt;/i&gt;</v>
      </c>
    </row>
    <row r="1327" spans="1:6">
      <c r="A1327" s="61">
        <v>1326</v>
      </c>
      <c r="B1327" t="s">
        <v>3736</v>
      </c>
      <c r="C1327" t="s">
        <v>2270</v>
      </c>
      <c r="D1327" t="str">
        <f t="shared" si="60"/>
        <v>fas</v>
      </c>
      <c r="E1327" t="str">
        <f t="shared" si="61"/>
        <v>fas fa-theater-masks</v>
      </c>
      <c r="F1327" t="str">
        <f t="shared" si="62"/>
        <v>&lt;I class='fas fa-theater-masks'&gt;&lt;/i&gt;</v>
      </c>
    </row>
    <row r="1328" spans="1:6">
      <c r="A1328" s="61">
        <v>1327</v>
      </c>
      <c r="B1328" t="s">
        <v>3737</v>
      </c>
      <c r="C1328" t="s">
        <v>2270</v>
      </c>
      <c r="D1328" t="str">
        <f t="shared" si="60"/>
        <v>fas</v>
      </c>
      <c r="E1328" t="str">
        <f t="shared" si="61"/>
        <v>fas fa-thermometer</v>
      </c>
      <c r="F1328" t="str">
        <f t="shared" si="62"/>
        <v>&lt;I class='fas fa-thermometer'&gt;&lt;/i&gt;</v>
      </c>
    </row>
    <row r="1329" spans="1:6">
      <c r="A1329" s="61">
        <v>1328</v>
      </c>
      <c r="B1329" t="s">
        <v>3738</v>
      </c>
      <c r="C1329" t="s">
        <v>2270</v>
      </c>
      <c r="D1329" t="str">
        <f t="shared" si="60"/>
        <v>fas</v>
      </c>
      <c r="E1329" t="str">
        <f t="shared" si="61"/>
        <v>fas fa-thermometer-empty</v>
      </c>
      <c r="F1329" t="str">
        <f t="shared" si="62"/>
        <v>&lt;I class='fas fa-thermometer-empty'&gt;&lt;/i&gt;</v>
      </c>
    </row>
    <row r="1330" spans="1:6">
      <c r="A1330" s="61">
        <v>1329</v>
      </c>
      <c r="B1330" t="s">
        <v>3739</v>
      </c>
      <c r="C1330" t="s">
        <v>2270</v>
      </c>
      <c r="D1330" t="str">
        <f t="shared" si="60"/>
        <v>fas</v>
      </c>
      <c r="E1330" t="str">
        <f t="shared" si="61"/>
        <v>fas fa-thermometer-full</v>
      </c>
      <c r="F1330" t="str">
        <f t="shared" si="62"/>
        <v>&lt;I class='fas fa-thermometer-full'&gt;&lt;/i&gt;</v>
      </c>
    </row>
    <row r="1331" spans="1:6">
      <c r="A1331" s="61">
        <v>1330</v>
      </c>
      <c r="B1331" t="s">
        <v>3740</v>
      </c>
      <c r="C1331" t="s">
        <v>2270</v>
      </c>
      <c r="D1331" t="str">
        <f t="shared" si="60"/>
        <v>fas</v>
      </c>
      <c r="E1331" t="str">
        <f t="shared" si="61"/>
        <v>fas fa-thermometer-half</v>
      </c>
      <c r="F1331" t="str">
        <f t="shared" si="62"/>
        <v>&lt;I class='fas fa-thermometer-half'&gt;&lt;/i&gt;</v>
      </c>
    </row>
    <row r="1332" spans="1:6">
      <c r="A1332" s="61">
        <v>1331</v>
      </c>
      <c r="B1332" t="s">
        <v>3741</v>
      </c>
      <c r="C1332" t="s">
        <v>2270</v>
      </c>
      <c r="D1332" t="str">
        <f t="shared" si="60"/>
        <v>fas</v>
      </c>
      <c r="E1332" t="str">
        <f t="shared" si="61"/>
        <v>fas fa-thermometer-quarter</v>
      </c>
      <c r="F1332" t="str">
        <f t="shared" si="62"/>
        <v>&lt;I class='fas fa-thermometer-quarter'&gt;&lt;/i&gt;</v>
      </c>
    </row>
    <row r="1333" spans="1:6">
      <c r="A1333" s="61">
        <v>1332</v>
      </c>
      <c r="B1333" t="s">
        <v>3742</v>
      </c>
      <c r="C1333" t="s">
        <v>2270</v>
      </c>
      <c r="D1333" t="str">
        <f t="shared" si="60"/>
        <v>fas</v>
      </c>
      <c r="E1333" t="str">
        <f t="shared" si="61"/>
        <v>fas fa-thermometer-three-quarters</v>
      </c>
      <c r="F1333" t="str">
        <f t="shared" si="62"/>
        <v>&lt;I class='fas fa-thermometer-three-quarters'&gt;&lt;/i&gt;</v>
      </c>
    </row>
    <row r="1334" spans="1:6">
      <c r="A1334" s="61">
        <v>1333</v>
      </c>
      <c r="B1334" t="s">
        <v>2674</v>
      </c>
      <c r="C1334" t="s">
        <v>2270</v>
      </c>
      <c r="D1334" t="str">
        <f t="shared" si="60"/>
        <v>fas</v>
      </c>
      <c r="E1334" t="str">
        <f t="shared" si="61"/>
        <v>fas fa-thumbs-down</v>
      </c>
      <c r="F1334" t="str">
        <f t="shared" si="62"/>
        <v>&lt;I class='fas fa-thumbs-down'&gt;&lt;/i&gt;</v>
      </c>
    </row>
    <row r="1335" spans="1:6">
      <c r="A1335" s="61">
        <v>1334</v>
      </c>
      <c r="B1335" t="s">
        <v>2677</v>
      </c>
      <c r="C1335" t="s">
        <v>2270</v>
      </c>
      <c r="D1335" t="str">
        <f t="shared" si="60"/>
        <v>fas</v>
      </c>
      <c r="E1335" t="str">
        <f t="shared" si="61"/>
        <v>fas fa-thumbs-up</v>
      </c>
      <c r="F1335" t="str">
        <f t="shared" si="62"/>
        <v>&lt;I class='fas fa-thumbs-up'&gt;&lt;/i&gt;</v>
      </c>
    </row>
    <row r="1336" spans="1:6">
      <c r="A1336" s="61">
        <v>1335</v>
      </c>
      <c r="B1336" t="s">
        <v>3743</v>
      </c>
      <c r="C1336" t="s">
        <v>2270</v>
      </c>
      <c r="D1336" t="str">
        <f t="shared" si="60"/>
        <v>fas</v>
      </c>
      <c r="E1336" t="str">
        <f t="shared" si="61"/>
        <v>fas fa-thumbtack</v>
      </c>
      <c r="F1336" t="str">
        <f t="shared" si="62"/>
        <v>&lt;I class='fas fa-thumbtack'&gt;&lt;/i&gt;</v>
      </c>
    </row>
    <row r="1337" spans="1:6">
      <c r="A1337" s="61">
        <v>1336</v>
      </c>
      <c r="B1337" t="s">
        <v>3744</v>
      </c>
      <c r="C1337" t="s">
        <v>2270</v>
      </c>
      <c r="D1337" t="str">
        <f t="shared" si="60"/>
        <v>fas</v>
      </c>
      <c r="E1337" t="str">
        <f t="shared" si="61"/>
        <v>fas fa-ticket-alt</v>
      </c>
      <c r="F1337" t="str">
        <f t="shared" si="62"/>
        <v>&lt;I class='fas fa-ticket-alt'&gt;&lt;/i&gt;</v>
      </c>
    </row>
    <row r="1338" spans="1:6">
      <c r="A1338" s="61">
        <v>1337</v>
      </c>
      <c r="B1338" t="s">
        <v>3745</v>
      </c>
      <c r="C1338" t="s">
        <v>2270</v>
      </c>
      <c r="D1338" t="str">
        <f t="shared" si="60"/>
        <v>fas</v>
      </c>
      <c r="E1338" t="str">
        <f t="shared" si="61"/>
        <v>fas fa-times</v>
      </c>
      <c r="F1338" t="str">
        <f t="shared" si="62"/>
        <v>&lt;I class='fas fa-times'&gt;&lt;/i&gt;</v>
      </c>
    </row>
    <row r="1339" spans="1:6">
      <c r="A1339" s="61">
        <v>1338</v>
      </c>
      <c r="B1339" t="s">
        <v>2680</v>
      </c>
      <c r="C1339" t="s">
        <v>2270</v>
      </c>
      <c r="D1339" t="str">
        <f t="shared" si="60"/>
        <v>fas</v>
      </c>
      <c r="E1339" t="str">
        <f t="shared" si="61"/>
        <v>fas fa-times-circle</v>
      </c>
      <c r="F1339" t="str">
        <f t="shared" si="62"/>
        <v>&lt;I class='fas fa-times-circle'&gt;&lt;/i&gt;</v>
      </c>
    </row>
    <row r="1340" spans="1:6">
      <c r="A1340" s="61">
        <v>1339</v>
      </c>
      <c r="B1340" t="s">
        <v>3746</v>
      </c>
      <c r="C1340" t="s">
        <v>2270</v>
      </c>
      <c r="D1340" t="str">
        <f t="shared" si="60"/>
        <v>fas</v>
      </c>
      <c r="E1340" t="str">
        <f t="shared" si="61"/>
        <v>fas fa-tint</v>
      </c>
      <c r="F1340" t="str">
        <f t="shared" si="62"/>
        <v>&lt;I class='fas fa-tint'&gt;&lt;/i&gt;</v>
      </c>
    </row>
    <row r="1341" spans="1:6">
      <c r="A1341" s="61">
        <v>1340</v>
      </c>
      <c r="B1341" t="s">
        <v>3747</v>
      </c>
      <c r="C1341" t="s">
        <v>2270</v>
      </c>
      <c r="D1341" t="str">
        <f t="shared" si="60"/>
        <v>fas</v>
      </c>
      <c r="E1341" t="str">
        <f t="shared" si="61"/>
        <v>fas fa-tint-slash</v>
      </c>
      <c r="F1341" t="str">
        <f t="shared" si="62"/>
        <v>&lt;I class='fas fa-tint-slash'&gt;&lt;/i&gt;</v>
      </c>
    </row>
    <row r="1342" spans="1:6">
      <c r="A1342" s="61">
        <v>1341</v>
      </c>
      <c r="B1342" t="s">
        <v>2683</v>
      </c>
      <c r="C1342" t="s">
        <v>2270</v>
      </c>
      <c r="D1342" t="str">
        <f t="shared" si="60"/>
        <v>fas</v>
      </c>
      <c r="E1342" t="str">
        <f t="shared" si="61"/>
        <v>fas fa-tired</v>
      </c>
      <c r="F1342" t="str">
        <f t="shared" si="62"/>
        <v>&lt;I class='fas fa-tired'&gt;&lt;/i&gt;</v>
      </c>
    </row>
    <row r="1343" spans="1:6">
      <c r="A1343" s="61">
        <v>1342</v>
      </c>
      <c r="B1343" t="s">
        <v>3748</v>
      </c>
      <c r="C1343" t="s">
        <v>2270</v>
      </c>
      <c r="D1343" t="str">
        <f t="shared" si="60"/>
        <v>fas</v>
      </c>
      <c r="E1343" t="str">
        <f t="shared" si="61"/>
        <v>fas fa-toggle-off</v>
      </c>
      <c r="F1343" t="str">
        <f t="shared" si="62"/>
        <v>&lt;I class='fas fa-toggle-off'&gt;&lt;/i&gt;</v>
      </c>
    </row>
    <row r="1344" spans="1:6">
      <c r="A1344" s="61">
        <v>1343</v>
      </c>
      <c r="B1344" t="s">
        <v>3749</v>
      </c>
      <c r="C1344" t="s">
        <v>2270</v>
      </c>
      <c r="D1344" t="str">
        <f t="shared" si="60"/>
        <v>fas</v>
      </c>
      <c r="E1344" t="str">
        <f t="shared" si="61"/>
        <v>fas fa-toggle-on</v>
      </c>
      <c r="F1344" t="str">
        <f t="shared" si="62"/>
        <v>&lt;I class='fas fa-toggle-on'&gt;&lt;/i&gt;</v>
      </c>
    </row>
    <row r="1345" spans="1:6">
      <c r="A1345" s="61">
        <v>1344</v>
      </c>
      <c r="B1345" t="s">
        <v>3750</v>
      </c>
      <c r="C1345" t="s">
        <v>2270</v>
      </c>
      <c r="D1345" t="str">
        <f t="shared" si="60"/>
        <v>fas</v>
      </c>
      <c r="E1345" t="str">
        <f t="shared" si="61"/>
        <v>fas fa-toilet</v>
      </c>
      <c r="F1345" t="str">
        <f t="shared" si="62"/>
        <v>&lt;I class='fas fa-toilet'&gt;&lt;/i&gt;</v>
      </c>
    </row>
    <row r="1346" spans="1:6">
      <c r="A1346" s="61">
        <v>1345</v>
      </c>
      <c r="B1346" t="s">
        <v>3751</v>
      </c>
      <c r="C1346" t="s">
        <v>2270</v>
      </c>
      <c r="D1346" t="str">
        <f t="shared" si="60"/>
        <v>fas</v>
      </c>
      <c r="E1346" t="str">
        <f t="shared" si="61"/>
        <v>fas fa-toilet-paper</v>
      </c>
      <c r="F1346" t="str">
        <f t="shared" si="62"/>
        <v>&lt;I class='fas fa-toilet-paper'&gt;&lt;/i&gt;</v>
      </c>
    </row>
    <row r="1347" spans="1:6">
      <c r="A1347" s="61">
        <v>1346</v>
      </c>
      <c r="B1347" t="s">
        <v>3752</v>
      </c>
      <c r="C1347" t="s">
        <v>2270</v>
      </c>
      <c r="D1347" t="str">
        <f t="shared" ref="D1347:D1410" si="63">IF(C1347="DevIcon"," ","fa"&amp;LOWER(LEFT(C1347,1)))</f>
        <v>fas</v>
      </c>
      <c r="E1347" t="str">
        <f t="shared" ref="E1347:E1410" si="64">IF(C1347="DevIcon","",D1347&amp;" "&amp;"fa-")&amp;B1347</f>
        <v>fas fa-toilet-paper-slash</v>
      </c>
      <c r="F1347" t="str">
        <f t="shared" ref="F1347:F1410" si="65">IF(C1347="DevIcon","","&lt;I class='"&amp;E1347&amp;"'&gt;&lt;/i&gt;")</f>
        <v>&lt;I class='fas fa-toilet-paper-slash'&gt;&lt;/i&gt;</v>
      </c>
    </row>
    <row r="1348" spans="1:6">
      <c r="A1348" s="61">
        <v>1347</v>
      </c>
      <c r="B1348" t="s">
        <v>3221</v>
      </c>
      <c r="C1348" t="s">
        <v>2270</v>
      </c>
      <c r="D1348" t="str">
        <f t="shared" si="63"/>
        <v>fas</v>
      </c>
      <c r="E1348" t="str">
        <f t="shared" si="64"/>
        <v>fas fa-toolbox</v>
      </c>
      <c r="F1348" t="str">
        <f t="shared" si="65"/>
        <v>&lt;I class='fas fa-toolbox'&gt;&lt;/i&gt;</v>
      </c>
    </row>
    <row r="1349" spans="1:6">
      <c r="A1349" s="61">
        <v>1348</v>
      </c>
      <c r="B1349" t="s">
        <v>3753</v>
      </c>
      <c r="C1349" t="s">
        <v>2270</v>
      </c>
      <c r="D1349" t="str">
        <f t="shared" si="63"/>
        <v>fas</v>
      </c>
      <c r="E1349" t="str">
        <f t="shared" si="64"/>
        <v>fas fa-tools</v>
      </c>
      <c r="F1349" t="str">
        <f t="shared" si="65"/>
        <v>&lt;I class='fas fa-tools'&gt;&lt;/i&gt;</v>
      </c>
    </row>
    <row r="1350" spans="1:6">
      <c r="A1350" s="61">
        <v>1349</v>
      </c>
      <c r="B1350" t="s">
        <v>3754</v>
      </c>
      <c r="C1350" t="s">
        <v>2270</v>
      </c>
      <c r="D1350" t="str">
        <f t="shared" si="63"/>
        <v>fas</v>
      </c>
      <c r="E1350" t="str">
        <f t="shared" si="64"/>
        <v>fas fa-tooth</v>
      </c>
      <c r="F1350" t="str">
        <f t="shared" si="65"/>
        <v>&lt;I class='fas fa-tooth'&gt;&lt;/i&gt;</v>
      </c>
    </row>
    <row r="1351" spans="1:6">
      <c r="A1351" s="61">
        <v>1350</v>
      </c>
      <c r="B1351" t="s">
        <v>3755</v>
      </c>
      <c r="C1351" t="s">
        <v>2270</v>
      </c>
      <c r="D1351" t="str">
        <f t="shared" si="63"/>
        <v>fas</v>
      </c>
      <c r="E1351" t="str">
        <f t="shared" si="64"/>
        <v>fas fa-torah</v>
      </c>
      <c r="F1351" t="str">
        <f t="shared" si="65"/>
        <v>&lt;I class='fas fa-torah'&gt;&lt;/i&gt;</v>
      </c>
    </row>
    <row r="1352" spans="1:6">
      <c r="A1352" s="61">
        <v>1351</v>
      </c>
      <c r="B1352" t="s">
        <v>3756</v>
      </c>
      <c r="C1352" t="s">
        <v>2270</v>
      </c>
      <c r="D1352" t="str">
        <f t="shared" si="63"/>
        <v>fas</v>
      </c>
      <c r="E1352" t="str">
        <f t="shared" si="64"/>
        <v>fas fa-torii-gate</v>
      </c>
      <c r="F1352" t="str">
        <f t="shared" si="65"/>
        <v>&lt;I class='fas fa-torii-gate'&gt;&lt;/i&gt;</v>
      </c>
    </row>
    <row r="1353" spans="1:6">
      <c r="A1353" s="61">
        <v>1352</v>
      </c>
      <c r="B1353" t="s">
        <v>3757</v>
      </c>
      <c r="C1353" t="s">
        <v>2270</v>
      </c>
      <c r="D1353" t="str">
        <f t="shared" si="63"/>
        <v>fas</v>
      </c>
      <c r="E1353" t="str">
        <f t="shared" si="64"/>
        <v>fas fa-tractor</v>
      </c>
      <c r="F1353" t="str">
        <f t="shared" si="65"/>
        <v>&lt;I class='fas fa-tractor'&gt;&lt;/i&gt;</v>
      </c>
    </row>
    <row r="1354" spans="1:6">
      <c r="A1354" s="61">
        <v>1353</v>
      </c>
      <c r="B1354" t="s">
        <v>3758</v>
      </c>
      <c r="C1354" t="s">
        <v>2270</v>
      </c>
      <c r="D1354" t="str">
        <f t="shared" si="63"/>
        <v>fas</v>
      </c>
      <c r="E1354" t="str">
        <f t="shared" si="64"/>
        <v>fas fa-trademark</v>
      </c>
      <c r="F1354" t="str">
        <f t="shared" si="65"/>
        <v>&lt;I class='fas fa-trademark'&gt;&lt;/i&gt;</v>
      </c>
    </row>
    <row r="1355" spans="1:6">
      <c r="A1355" s="61">
        <v>1354</v>
      </c>
      <c r="B1355" t="s">
        <v>3759</v>
      </c>
      <c r="C1355" t="s">
        <v>2270</v>
      </c>
      <c r="D1355" t="str">
        <f t="shared" si="63"/>
        <v>fas</v>
      </c>
      <c r="E1355" t="str">
        <f t="shared" si="64"/>
        <v>fas fa-traffic-light</v>
      </c>
      <c r="F1355" t="str">
        <f t="shared" si="65"/>
        <v>&lt;I class='fas fa-traffic-light'&gt;&lt;/i&gt;</v>
      </c>
    </row>
    <row r="1356" spans="1:6">
      <c r="A1356" s="61">
        <v>1355</v>
      </c>
      <c r="B1356" t="s">
        <v>3760</v>
      </c>
      <c r="C1356" t="s">
        <v>2270</v>
      </c>
      <c r="D1356" t="str">
        <f t="shared" si="63"/>
        <v>fas</v>
      </c>
      <c r="E1356" t="str">
        <f t="shared" si="64"/>
        <v>fas fa-trailer</v>
      </c>
      <c r="F1356" t="str">
        <f t="shared" si="65"/>
        <v>&lt;I class='fas fa-trailer'&gt;&lt;/i&gt;</v>
      </c>
    </row>
    <row r="1357" spans="1:6">
      <c r="A1357" s="61">
        <v>1356</v>
      </c>
      <c r="B1357" t="s">
        <v>3761</v>
      </c>
      <c r="C1357" t="s">
        <v>2270</v>
      </c>
      <c r="D1357" t="str">
        <f t="shared" si="63"/>
        <v>fas</v>
      </c>
      <c r="E1357" t="str">
        <f t="shared" si="64"/>
        <v>fas fa-train</v>
      </c>
      <c r="F1357" t="str">
        <f t="shared" si="65"/>
        <v>&lt;I class='fas fa-train'&gt;&lt;/i&gt;</v>
      </c>
    </row>
    <row r="1358" spans="1:6">
      <c r="A1358" s="61">
        <v>1357</v>
      </c>
      <c r="B1358" t="s">
        <v>3762</v>
      </c>
      <c r="C1358" t="s">
        <v>2270</v>
      </c>
      <c r="D1358" t="str">
        <f t="shared" si="63"/>
        <v>fas</v>
      </c>
      <c r="E1358" t="str">
        <f t="shared" si="64"/>
        <v>fas fa-tram</v>
      </c>
      <c r="F1358" t="str">
        <f t="shared" si="65"/>
        <v>&lt;I class='fas fa-tram'&gt;&lt;/i&gt;</v>
      </c>
    </row>
    <row r="1359" spans="1:6">
      <c r="A1359" s="61">
        <v>1358</v>
      </c>
      <c r="B1359" t="s">
        <v>3763</v>
      </c>
      <c r="C1359" t="s">
        <v>2270</v>
      </c>
      <c r="D1359" t="str">
        <f t="shared" si="63"/>
        <v>fas</v>
      </c>
      <c r="E1359" t="str">
        <f t="shared" si="64"/>
        <v>fas fa-transgender</v>
      </c>
      <c r="F1359" t="str">
        <f t="shared" si="65"/>
        <v>&lt;I class='fas fa-transgender'&gt;&lt;/i&gt;</v>
      </c>
    </row>
    <row r="1360" spans="1:6">
      <c r="A1360" s="61">
        <v>1359</v>
      </c>
      <c r="B1360" t="s">
        <v>3764</v>
      </c>
      <c r="C1360" t="s">
        <v>2270</v>
      </c>
      <c r="D1360" t="str">
        <f t="shared" si="63"/>
        <v>fas</v>
      </c>
      <c r="E1360" t="str">
        <f t="shared" si="64"/>
        <v>fas fa-transgender-alt</v>
      </c>
      <c r="F1360" t="str">
        <f t="shared" si="65"/>
        <v>&lt;I class='fas fa-transgender-alt'&gt;&lt;/i&gt;</v>
      </c>
    </row>
    <row r="1361" spans="1:6">
      <c r="A1361" s="61">
        <v>1360</v>
      </c>
      <c r="B1361" t="s">
        <v>3222</v>
      </c>
      <c r="C1361" t="s">
        <v>2270</v>
      </c>
      <c r="D1361" t="str">
        <f t="shared" si="63"/>
        <v>fas</v>
      </c>
      <c r="E1361" t="str">
        <f t="shared" si="64"/>
        <v>fas fa-trash</v>
      </c>
      <c r="F1361" t="str">
        <f t="shared" si="65"/>
        <v>&lt;I class='fas fa-trash'&gt;&lt;/i&gt;</v>
      </c>
    </row>
    <row r="1362" spans="1:6">
      <c r="A1362" s="61">
        <v>1361</v>
      </c>
      <c r="B1362" t="s">
        <v>2686</v>
      </c>
      <c r="C1362" t="s">
        <v>2270</v>
      </c>
      <c r="D1362" t="str">
        <f t="shared" si="63"/>
        <v>fas</v>
      </c>
      <c r="E1362" t="str">
        <f t="shared" si="64"/>
        <v>fas fa-trash-alt</v>
      </c>
      <c r="F1362" t="str">
        <f t="shared" si="65"/>
        <v>&lt;I class='fas fa-trash-alt'&gt;&lt;/i&gt;</v>
      </c>
    </row>
    <row r="1363" spans="1:6">
      <c r="A1363" s="61">
        <v>1362</v>
      </c>
      <c r="B1363" t="s">
        <v>3765</v>
      </c>
      <c r="C1363" t="s">
        <v>2270</v>
      </c>
      <c r="D1363" t="str">
        <f t="shared" si="63"/>
        <v>fas</v>
      </c>
      <c r="E1363" t="str">
        <f t="shared" si="64"/>
        <v>fas fa-trash-restore</v>
      </c>
      <c r="F1363" t="str">
        <f t="shared" si="65"/>
        <v>&lt;I class='fas fa-trash-restore'&gt;&lt;/i&gt;</v>
      </c>
    </row>
    <row r="1364" spans="1:6">
      <c r="A1364" s="61">
        <v>1363</v>
      </c>
      <c r="B1364" t="s">
        <v>3766</v>
      </c>
      <c r="C1364" t="s">
        <v>2270</v>
      </c>
      <c r="D1364" t="str">
        <f t="shared" si="63"/>
        <v>fas</v>
      </c>
      <c r="E1364" t="str">
        <f t="shared" si="64"/>
        <v>fas fa-trash-restore-alt</v>
      </c>
      <c r="F1364" t="str">
        <f t="shared" si="65"/>
        <v>&lt;I class='fas fa-trash-restore-alt'&gt;&lt;/i&gt;</v>
      </c>
    </row>
    <row r="1365" spans="1:6">
      <c r="A1365" s="61">
        <v>1364</v>
      </c>
      <c r="B1365" t="s">
        <v>3767</v>
      </c>
      <c r="C1365" t="s">
        <v>2270</v>
      </c>
      <c r="D1365" t="str">
        <f t="shared" si="63"/>
        <v>fas</v>
      </c>
      <c r="E1365" t="str">
        <f t="shared" si="64"/>
        <v>fas fa-tree</v>
      </c>
      <c r="F1365" t="str">
        <f t="shared" si="65"/>
        <v>&lt;I class='fas fa-tree'&gt;&lt;/i&gt;</v>
      </c>
    </row>
    <row r="1366" spans="1:6">
      <c r="A1366" s="61">
        <v>1365</v>
      </c>
      <c r="B1366" t="s">
        <v>3768</v>
      </c>
      <c r="C1366" t="s">
        <v>2270</v>
      </c>
      <c r="D1366" t="str">
        <f t="shared" si="63"/>
        <v>fas</v>
      </c>
      <c r="E1366" t="str">
        <f t="shared" si="64"/>
        <v>fas fa-trophy</v>
      </c>
      <c r="F1366" t="str">
        <f t="shared" si="65"/>
        <v>&lt;I class='fas fa-trophy'&gt;&lt;/i&gt;</v>
      </c>
    </row>
    <row r="1367" spans="1:6">
      <c r="A1367" s="61">
        <v>1366</v>
      </c>
      <c r="B1367" t="s">
        <v>3769</v>
      </c>
      <c r="C1367" t="s">
        <v>2270</v>
      </c>
      <c r="D1367" t="str">
        <f t="shared" si="63"/>
        <v>fas</v>
      </c>
      <c r="E1367" t="str">
        <f t="shared" si="64"/>
        <v>fas fa-truck</v>
      </c>
      <c r="F1367" t="str">
        <f t="shared" si="65"/>
        <v>&lt;I class='fas fa-truck'&gt;&lt;/i&gt;</v>
      </c>
    </row>
    <row r="1368" spans="1:6">
      <c r="A1368" s="61">
        <v>1367</v>
      </c>
      <c r="B1368" t="s">
        <v>3770</v>
      </c>
      <c r="C1368" t="s">
        <v>2270</v>
      </c>
      <c r="D1368" t="str">
        <f t="shared" si="63"/>
        <v>fas</v>
      </c>
      <c r="E1368" t="str">
        <f t="shared" si="64"/>
        <v>fas fa-truck-loading</v>
      </c>
      <c r="F1368" t="str">
        <f t="shared" si="65"/>
        <v>&lt;I class='fas fa-truck-loading'&gt;&lt;/i&gt;</v>
      </c>
    </row>
    <row r="1369" spans="1:6">
      <c r="A1369" s="61">
        <v>1368</v>
      </c>
      <c r="B1369" t="s">
        <v>3771</v>
      </c>
      <c r="C1369" t="s">
        <v>2270</v>
      </c>
      <c r="D1369" t="str">
        <f t="shared" si="63"/>
        <v>fas</v>
      </c>
      <c r="E1369" t="str">
        <f t="shared" si="64"/>
        <v>fas fa-truck-monster</v>
      </c>
      <c r="F1369" t="str">
        <f t="shared" si="65"/>
        <v>&lt;I class='fas fa-truck-monster'&gt;&lt;/i&gt;</v>
      </c>
    </row>
    <row r="1370" spans="1:6">
      <c r="A1370" s="61">
        <v>1369</v>
      </c>
      <c r="B1370" t="s">
        <v>3772</v>
      </c>
      <c r="C1370" t="s">
        <v>2270</v>
      </c>
      <c r="D1370" t="str">
        <f t="shared" si="63"/>
        <v>fas</v>
      </c>
      <c r="E1370" t="str">
        <f t="shared" si="64"/>
        <v>fas fa-truck-moving</v>
      </c>
      <c r="F1370" t="str">
        <f t="shared" si="65"/>
        <v>&lt;I class='fas fa-truck-moving'&gt;&lt;/i&gt;</v>
      </c>
    </row>
    <row r="1371" spans="1:6">
      <c r="A1371" s="61">
        <v>1370</v>
      </c>
      <c r="B1371" t="s">
        <v>3773</v>
      </c>
      <c r="C1371" t="s">
        <v>2270</v>
      </c>
      <c r="D1371" t="str">
        <f t="shared" si="63"/>
        <v>fas</v>
      </c>
      <c r="E1371" t="str">
        <f t="shared" si="64"/>
        <v>fas fa-truck-pickup</v>
      </c>
      <c r="F1371" t="str">
        <f t="shared" si="65"/>
        <v>&lt;I class='fas fa-truck-pickup'&gt;&lt;/i&gt;</v>
      </c>
    </row>
    <row r="1372" spans="1:6">
      <c r="A1372" s="61">
        <v>1371</v>
      </c>
      <c r="B1372" t="s">
        <v>3774</v>
      </c>
      <c r="C1372" t="s">
        <v>2270</v>
      </c>
      <c r="D1372" t="str">
        <f t="shared" si="63"/>
        <v>fas</v>
      </c>
      <c r="E1372" t="str">
        <f t="shared" si="64"/>
        <v>fas fa-tshirt</v>
      </c>
      <c r="F1372" t="str">
        <f t="shared" si="65"/>
        <v>&lt;I class='fas fa-tshirt'&gt;&lt;/i&gt;</v>
      </c>
    </row>
    <row r="1373" spans="1:6">
      <c r="A1373" s="61">
        <v>1372</v>
      </c>
      <c r="B1373" t="s">
        <v>3775</v>
      </c>
      <c r="C1373" t="s">
        <v>2270</v>
      </c>
      <c r="D1373" t="str">
        <f t="shared" si="63"/>
        <v>fas</v>
      </c>
      <c r="E1373" t="str">
        <f t="shared" si="64"/>
        <v>fas fa-tty</v>
      </c>
      <c r="F1373" t="str">
        <f t="shared" si="65"/>
        <v>&lt;I class='fas fa-tty'&gt;&lt;/i&gt;</v>
      </c>
    </row>
    <row r="1374" spans="1:6">
      <c r="A1374" s="61">
        <v>1373</v>
      </c>
      <c r="B1374" t="s">
        <v>3776</v>
      </c>
      <c r="C1374" t="s">
        <v>2270</v>
      </c>
      <c r="D1374" t="str">
        <f t="shared" si="63"/>
        <v>fas</v>
      </c>
      <c r="E1374" t="str">
        <f t="shared" si="64"/>
        <v>fas fa-tv</v>
      </c>
      <c r="F1374" t="str">
        <f t="shared" si="65"/>
        <v>&lt;I class='fas fa-tv'&gt;&lt;/i&gt;</v>
      </c>
    </row>
    <row r="1375" spans="1:6">
      <c r="A1375" s="61">
        <v>1374</v>
      </c>
      <c r="B1375" t="s">
        <v>3777</v>
      </c>
      <c r="C1375" t="s">
        <v>2270</v>
      </c>
      <c r="D1375" t="str">
        <f t="shared" si="63"/>
        <v>fas</v>
      </c>
      <c r="E1375" t="str">
        <f t="shared" si="64"/>
        <v>fas fa-umbrella</v>
      </c>
      <c r="F1375" t="str">
        <f t="shared" si="65"/>
        <v>&lt;I class='fas fa-umbrella'&gt;&lt;/i&gt;</v>
      </c>
    </row>
    <row r="1376" spans="1:6">
      <c r="A1376" s="61">
        <v>1375</v>
      </c>
      <c r="B1376" t="s">
        <v>3778</v>
      </c>
      <c r="C1376" t="s">
        <v>2270</v>
      </c>
      <c r="D1376" t="str">
        <f t="shared" si="63"/>
        <v>fas</v>
      </c>
      <c r="E1376" t="str">
        <f t="shared" si="64"/>
        <v>fas fa-umbrella-beach</v>
      </c>
      <c r="F1376" t="str">
        <f t="shared" si="65"/>
        <v>&lt;I class='fas fa-umbrella-beach'&gt;&lt;/i&gt;</v>
      </c>
    </row>
    <row r="1377" spans="1:6">
      <c r="A1377" s="61">
        <v>1376</v>
      </c>
      <c r="B1377" t="s">
        <v>3224</v>
      </c>
      <c r="C1377" t="s">
        <v>2270</v>
      </c>
      <c r="D1377" t="str">
        <f t="shared" si="63"/>
        <v>fas</v>
      </c>
      <c r="E1377" t="str">
        <f t="shared" si="64"/>
        <v>fas fa-underline</v>
      </c>
      <c r="F1377" t="str">
        <f t="shared" si="65"/>
        <v>&lt;I class='fas fa-underline'&gt;&lt;/i&gt;</v>
      </c>
    </row>
    <row r="1378" spans="1:6">
      <c r="A1378" s="61">
        <v>1377</v>
      </c>
      <c r="B1378" t="s">
        <v>3225</v>
      </c>
      <c r="C1378" t="s">
        <v>2270</v>
      </c>
      <c r="D1378" t="str">
        <f t="shared" si="63"/>
        <v>fas</v>
      </c>
      <c r="E1378" t="str">
        <f t="shared" si="64"/>
        <v>fas fa-undo</v>
      </c>
      <c r="F1378" t="str">
        <f t="shared" si="65"/>
        <v>&lt;I class='fas fa-undo'&gt;&lt;/i&gt;</v>
      </c>
    </row>
    <row r="1379" spans="1:6">
      <c r="A1379" s="61">
        <v>1378</v>
      </c>
      <c r="B1379" t="s">
        <v>3779</v>
      </c>
      <c r="C1379" t="s">
        <v>2270</v>
      </c>
      <c r="D1379" t="str">
        <f t="shared" si="63"/>
        <v>fas</v>
      </c>
      <c r="E1379" t="str">
        <f t="shared" si="64"/>
        <v>fas fa-undo-alt</v>
      </c>
      <c r="F1379" t="str">
        <f t="shared" si="65"/>
        <v>&lt;I class='fas fa-undo-alt'&gt;&lt;/i&gt;</v>
      </c>
    </row>
    <row r="1380" spans="1:6">
      <c r="A1380" s="61">
        <v>1379</v>
      </c>
      <c r="B1380" t="s">
        <v>3780</v>
      </c>
      <c r="C1380" t="s">
        <v>2270</v>
      </c>
      <c r="D1380" t="str">
        <f t="shared" si="63"/>
        <v>fas</v>
      </c>
      <c r="E1380" t="str">
        <f t="shared" si="64"/>
        <v>fas fa-universal-access</v>
      </c>
      <c r="F1380" t="str">
        <f t="shared" si="65"/>
        <v>&lt;I class='fas fa-universal-access'&gt;&lt;/i&gt;</v>
      </c>
    </row>
    <row r="1381" spans="1:6">
      <c r="A1381" s="61">
        <v>1380</v>
      </c>
      <c r="B1381" t="s">
        <v>3781</v>
      </c>
      <c r="C1381" t="s">
        <v>2270</v>
      </c>
      <c r="D1381" t="str">
        <f t="shared" si="63"/>
        <v>fas</v>
      </c>
      <c r="E1381" t="str">
        <f t="shared" si="64"/>
        <v>fas fa-university</v>
      </c>
      <c r="F1381" t="str">
        <f t="shared" si="65"/>
        <v>&lt;I class='fas fa-university'&gt;&lt;/i&gt;</v>
      </c>
    </row>
    <row r="1382" spans="1:6">
      <c r="A1382" s="61">
        <v>1381</v>
      </c>
      <c r="B1382" t="s">
        <v>3782</v>
      </c>
      <c r="C1382" t="s">
        <v>2270</v>
      </c>
      <c r="D1382" t="str">
        <f t="shared" si="63"/>
        <v>fas</v>
      </c>
      <c r="E1382" t="str">
        <f t="shared" si="64"/>
        <v>fas fa-unlink</v>
      </c>
      <c r="F1382" t="str">
        <f t="shared" si="65"/>
        <v>&lt;I class='fas fa-unlink'&gt;&lt;/i&gt;</v>
      </c>
    </row>
    <row r="1383" spans="1:6">
      <c r="A1383" s="61">
        <v>1382</v>
      </c>
      <c r="B1383" t="s">
        <v>3783</v>
      </c>
      <c r="C1383" t="s">
        <v>2270</v>
      </c>
      <c r="D1383" t="str">
        <f t="shared" si="63"/>
        <v>fas</v>
      </c>
      <c r="E1383" t="str">
        <f t="shared" si="64"/>
        <v>fas fa-unlock</v>
      </c>
      <c r="F1383" t="str">
        <f t="shared" si="65"/>
        <v>&lt;I class='fas fa-unlock'&gt;&lt;/i&gt;</v>
      </c>
    </row>
    <row r="1384" spans="1:6">
      <c r="A1384" s="61">
        <v>1383</v>
      </c>
      <c r="B1384" t="s">
        <v>3784</v>
      </c>
      <c r="C1384" t="s">
        <v>2270</v>
      </c>
      <c r="D1384" t="str">
        <f t="shared" si="63"/>
        <v>fas</v>
      </c>
      <c r="E1384" t="str">
        <f t="shared" si="64"/>
        <v>fas fa-unlock-alt</v>
      </c>
      <c r="F1384" t="str">
        <f t="shared" si="65"/>
        <v>&lt;I class='fas fa-unlock-alt'&gt;&lt;/i&gt;</v>
      </c>
    </row>
    <row r="1385" spans="1:6">
      <c r="A1385" s="61">
        <v>1384</v>
      </c>
      <c r="B1385" t="s">
        <v>3228</v>
      </c>
      <c r="C1385" t="s">
        <v>2270</v>
      </c>
      <c r="D1385" t="str">
        <f t="shared" si="63"/>
        <v>fas</v>
      </c>
      <c r="E1385" t="str">
        <f t="shared" si="64"/>
        <v>fas fa-upload</v>
      </c>
      <c r="F1385" t="str">
        <f t="shared" si="65"/>
        <v>&lt;I class='fas fa-upload'&gt;&lt;/i&gt;</v>
      </c>
    </row>
    <row r="1386" spans="1:6">
      <c r="A1386" s="61">
        <v>1385</v>
      </c>
      <c r="B1386" t="s">
        <v>2688</v>
      </c>
      <c r="C1386" t="s">
        <v>2270</v>
      </c>
      <c r="D1386" t="str">
        <f t="shared" si="63"/>
        <v>fas</v>
      </c>
      <c r="E1386" t="str">
        <f t="shared" si="64"/>
        <v>fas fa-user</v>
      </c>
      <c r="F1386" t="str">
        <f t="shared" si="65"/>
        <v>&lt;I class='fas fa-user'&gt;&lt;/i&gt;</v>
      </c>
    </row>
    <row r="1387" spans="1:6">
      <c r="A1387" s="61">
        <v>1386</v>
      </c>
      <c r="B1387" t="s">
        <v>3785</v>
      </c>
      <c r="C1387" t="s">
        <v>2270</v>
      </c>
      <c r="D1387" t="str">
        <f t="shared" si="63"/>
        <v>fas</v>
      </c>
      <c r="E1387" t="str">
        <f t="shared" si="64"/>
        <v>fas fa-user-alt</v>
      </c>
      <c r="F1387" t="str">
        <f t="shared" si="65"/>
        <v>&lt;I class='fas fa-user-alt'&gt;&lt;/i&gt;</v>
      </c>
    </row>
    <row r="1388" spans="1:6">
      <c r="A1388" s="61">
        <v>1387</v>
      </c>
      <c r="B1388" t="s">
        <v>3786</v>
      </c>
      <c r="C1388" t="s">
        <v>2270</v>
      </c>
      <c r="D1388" t="str">
        <f t="shared" si="63"/>
        <v>fas</v>
      </c>
      <c r="E1388" t="str">
        <f t="shared" si="64"/>
        <v>fas fa-user-alt-slash</v>
      </c>
      <c r="F1388" t="str">
        <f t="shared" si="65"/>
        <v>&lt;I class='fas fa-user-alt-slash'&gt;&lt;/i&gt;</v>
      </c>
    </row>
    <row r="1389" spans="1:6">
      <c r="A1389" s="61">
        <v>1388</v>
      </c>
      <c r="B1389" t="s">
        <v>3787</v>
      </c>
      <c r="C1389" t="s">
        <v>2270</v>
      </c>
      <c r="D1389" t="str">
        <f t="shared" si="63"/>
        <v>fas</v>
      </c>
      <c r="E1389" t="str">
        <f t="shared" si="64"/>
        <v>fas fa-user-astronaut</v>
      </c>
      <c r="F1389" t="str">
        <f t="shared" si="65"/>
        <v>&lt;I class='fas fa-user-astronaut'&gt;&lt;/i&gt;</v>
      </c>
    </row>
    <row r="1390" spans="1:6">
      <c r="A1390" s="61">
        <v>1389</v>
      </c>
      <c r="B1390" t="s">
        <v>3788</v>
      </c>
      <c r="C1390" t="s">
        <v>2270</v>
      </c>
      <c r="D1390" t="str">
        <f t="shared" si="63"/>
        <v>fas</v>
      </c>
      <c r="E1390" t="str">
        <f t="shared" si="64"/>
        <v>fas fa-user-check</v>
      </c>
      <c r="F1390" t="str">
        <f t="shared" si="65"/>
        <v>&lt;I class='fas fa-user-check'&gt;&lt;/i&gt;</v>
      </c>
    </row>
    <row r="1391" spans="1:6">
      <c r="A1391" s="61">
        <v>1390</v>
      </c>
      <c r="B1391" t="s">
        <v>2690</v>
      </c>
      <c r="C1391" t="s">
        <v>2270</v>
      </c>
      <c r="D1391" t="str">
        <f t="shared" si="63"/>
        <v>fas</v>
      </c>
      <c r="E1391" t="str">
        <f t="shared" si="64"/>
        <v>fas fa-user-circle</v>
      </c>
      <c r="F1391" t="str">
        <f t="shared" si="65"/>
        <v>&lt;I class='fas fa-user-circle'&gt;&lt;/i&gt;</v>
      </c>
    </row>
    <row r="1392" spans="1:6">
      <c r="A1392" s="61">
        <v>1391</v>
      </c>
      <c r="B1392" t="s">
        <v>3789</v>
      </c>
      <c r="C1392" t="s">
        <v>2270</v>
      </c>
      <c r="D1392" t="str">
        <f t="shared" si="63"/>
        <v>fas</v>
      </c>
      <c r="E1392" t="str">
        <f t="shared" si="64"/>
        <v>fas fa-user-clock</v>
      </c>
      <c r="F1392" t="str">
        <f t="shared" si="65"/>
        <v>&lt;I class='fas fa-user-clock'&gt;&lt;/i&gt;</v>
      </c>
    </row>
    <row r="1393" spans="1:6">
      <c r="A1393" s="61">
        <v>1392</v>
      </c>
      <c r="B1393" t="s">
        <v>3790</v>
      </c>
      <c r="C1393" t="s">
        <v>2270</v>
      </c>
      <c r="D1393" t="str">
        <f t="shared" si="63"/>
        <v>fas</v>
      </c>
      <c r="E1393" t="str">
        <f t="shared" si="64"/>
        <v>fas fa-user-cog</v>
      </c>
      <c r="F1393" t="str">
        <f t="shared" si="65"/>
        <v>&lt;I class='fas fa-user-cog'&gt;&lt;/i&gt;</v>
      </c>
    </row>
    <row r="1394" spans="1:6">
      <c r="A1394" s="61">
        <v>1393</v>
      </c>
      <c r="B1394" t="s">
        <v>3791</v>
      </c>
      <c r="C1394" t="s">
        <v>2270</v>
      </c>
      <c r="D1394" t="str">
        <f t="shared" si="63"/>
        <v>fas</v>
      </c>
      <c r="E1394" t="str">
        <f t="shared" si="64"/>
        <v>fas fa-user-edit</v>
      </c>
      <c r="F1394" t="str">
        <f t="shared" si="65"/>
        <v>&lt;I class='fas fa-user-edit'&gt;&lt;/i&gt;</v>
      </c>
    </row>
    <row r="1395" spans="1:6">
      <c r="A1395" s="61">
        <v>1394</v>
      </c>
      <c r="B1395" t="s">
        <v>3792</v>
      </c>
      <c r="C1395" t="s">
        <v>2270</v>
      </c>
      <c r="D1395" t="str">
        <f t="shared" si="63"/>
        <v>fas</v>
      </c>
      <c r="E1395" t="str">
        <f t="shared" si="64"/>
        <v>fas fa-user-friends</v>
      </c>
      <c r="F1395" t="str">
        <f t="shared" si="65"/>
        <v>&lt;I class='fas fa-user-friends'&gt;&lt;/i&gt;</v>
      </c>
    </row>
    <row r="1396" spans="1:6">
      <c r="A1396" s="61">
        <v>1395</v>
      </c>
      <c r="B1396" t="s">
        <v>3793</v>
      </c>
      <c r="C1396" t="s">
        <v>2270</v>
      </c>
      <c r="D1396" t="str">
        <f t="shared" si="63"/>
        <v>fas</v>
      </c>
      <c r="E1396" t="str">
        <f t="shared" si="64"/>
        <v>fas fa-user-graduate</v>
      </c>
      <c r="F1396" t="str">
        <f t="shared" si="65"/>
        <v>&lt;I class='fas fa-user-graduate'&gt;&lt;/i&gt;</v>
      </c>
    </row>
    <row r="1397" spans="1:6">
      <c r="A1397" s="61">
        <v>1396</v>
      </c>
      <c r="B1397" t="s">
        <v>3794</v>
      </c>
      <c r="C1397" t="s">
        <v>2270</v>
      </c>
      <c r="D1397" t="str">
        <f t="shared" si="63"/>
        <v>fas</v>
      </c>
      <c r="E1397" t="str">
        <f t="shared" si="64"/>
        <v>fas fa-user-injured</v>
      </c>
      <c r="F1397" t="str">
        <f t="shared" si="65"/>
        <v>&lt;I class='fas fa-user-injured'&gt;&lt;/i&gt;</v>
      </c>
    </row>
    <row r="1398" spans="1:6">
      <c r="A1398" s="61">
        <v>1397</v>
      </c>
      <c r="B1398" t="s">
        <v>3795</v>
      </c>
      <c r="C1398" t="s">
        <v>2270</v>
      </c>
      <c r="D1398" t="str">
        <f t="shared" si="63"/>
        <v>fas</v>
      </c>
      <c r="E1398" t="str">
        <f t="shared" si="64"/>
        <v>fas fa-user-lock</v>
      </c>
      <c r="F1398" t="str">
        <f t="shared" si="65"/>
        <v>&lt;I class='fas fa-user-lock'&gt;&lt;/i&gt;</v>
      </c>
    </row>
    <row r="1399" spans="1:6">
      <c r="A1399" s="61">
        <v>1398</v>
      </c>
      <c r="B1399" t="s">
        <v>3796</v>
      </c>
      <c r="C1399" t="s">
        <v>2270</v>
      </c>
      <c r="D1399" t="str">
        <f t="shared" si="63"/>
        <v>fas</v>
      </c>
      <c r="E1399" t="str">
        <f t="shared" si="64"/>
        <v>fas fa-user-md</v>
      </c>
      <c r="F1399" t="str">
        <f t="shared" si="65"/>
        <v>&lt;I class='fas fa-user-md'&gt;&lt;/i&gt;</v>
      </c>
    </row>
    <row r="1400" spans="1:6">
      <c r="A1400" s="61">
        <v>1399</v>
      </c>
      <c r="B1400" t="s">
        <v>3797</v>
      </c>
      <c r="C1400" t="s">
        <v>2270</v>
      </c>
      <c r="D1400" t="str">
        <f t="shared" si="63"/>
        <v>fas</v>
      </c>
      <c r="E1400" t="str">
        <f t="shared" si="64"/>
        <v>fas fa-user-minus</v>
      </c>
      <c r="F1400" t="str">
        <f t="shared" si="65"/>
        <v>&lt;I class='fas fa-user-minus'&gt;&lt;/i&gt;</v>
      </c>
    </row>
    <row r="1401" spans="1:6">
      <c r="A1401" s="61">
        <v>1400</v>
      </c>
      <c r="B1401" t="s">
        <v>3798</v>
      </c>
      <c r="C1401" t="s">
        <v>2270</v>
      </c>
      <c r="D1401" t="str">
        <f t="shared" si="63"/>
        <v>fas</v>
      </c>
      <c r="E1401" t="str">
        <f t="shared" si="64"/>
        <v>fas fa-user-ninja</v>
      </c>
      <c r="F1401" t="str">
        <f t="shared" si="65"/>
        <v>&lt;I class='fas fa-user-ninja'&gt;&lt;/i&gt;</v>
      </c>
    </row>
    <row r="1402" spans="1:6">
      <c r="A1402" s="61">
        <v>1401</v>
      </c>
      <c r="B1402" t="s">
        <v>3799</v>
      </c>
      <c r="C1402" t="s">
        <v>2270</v>
      </c>
      <c r="D1402" t="str">
        <f t="shared" si="63"/>
        <v>fas</v>
      </c>
      <c r="E1402" t="str">
        <f t="shared" si="64"/>
        <v>fas fa-user-nurse</v>
      </c>
      <c r="F1402" t="str">
        <f t="shared" si="65"/>
        <v>&lt;I class='fas fa-user-nurse'&gt;&lt;/i&gt;</v>
      </c>
    </row>
    <row r="1403" spans="1:6">
      <c r="A1403" s="61">
        <v>1402</v>
      </c>
      <c r="B1403" t="s">
        <v>3800</v>
      </c>
      <c r="C1403" t="s">
        <v>2270</v>
      </c>
      <c r="D1403" t="str">
        <f t="shared" si="63"/>
        <v>fas</v>
      </c>
      <c r="E1403" t="str">
        <f t="shared" si="64"/>
        <v>fas fa-user-plus</v>
      </c>
      <c r="F1403" t="str">
        <f t="shared" si="65"/>
        <v>&lt;I class='fas fa-user-plus'&gt;&lt;/i&gt;</v>
      </c>
    </row>
    <row r="1404" spans="1:6">
      <c r="A1404" s="61">
        <v>1403</v>
      </c>
      <c r="B1404" t="s">
        <v>3801</v>
      </c>
      <c r="C1404" t="s">
        <v>2270</v>
      </c>
      <c r="D1404" t="str">
        <f t="shared" si="63"/>
        <v>fas</v>
      </c>
      <c r="E1404" t="str">
        <f t="shared" si="64"/>
        <v>fas fa-user-secret</v>
      </c>
      <c r="F1404" t="str">
        <f t="shared" si="65"/>
        <v>&lt;I class='fas fa-user-secret'&gt;&lt;/i&gt;</v>
      </c>
    </row>
    <row r="1405" spans="1:6">
      <c r="A1405" s="61">
        <v>1404</v>
      </c>
      <c r="B1405" t="s">
        <v>3802</v>
      </c>
      <c r="C1405" t="s">
        <v>2270</v>
      </c>
      <c r="D1405" t="str">
        <f t="shared" si="63"/>
        <v>fas</v>
      </c>
      <c r="E1405" t="str">
        <f t="shared" si="64"/>
        <v>fas fa-user-shield</v>
      </c>
      <c r="F1405" t="str">
        <f t="shared" si="65"/>
        <v>&lt;I class='fas fa-user-shield'&gt;&lt;/i&gt;</v>
      </c>
    </row>
    <row r="1406" spans="1:6">
      <c r="A1406" s="61">
        <v>1405</v>
      </c>
      <c r="B1406" t="s">
        <v>3803</v>
      </c>
      <c r="C1406" t="s">
        <v>2270</v>
      </c>
      <c r="D1406" t="str">
        <f t="shared" si="63"/>
        <v>fas</v>
      </c>
      <c r="E1406" t="str">
        <f t="shared" si="64"/>
        <v>fas fa-user-slash</v>
      </c>
      <c r="F1406" t="str">
        <f t="shared" si="65"/>
        <v>&lt;I class='fas fa-user-slash'&gt;&lt;/i&gt;</v>
      </c>
    </row>
    <row r="1407" spans="1:6">
      <c r="A1407" s="61">
        <v>1406</v>
      </c>
      <c r="B1407" t="s">
        <v>3804</v>
      </c>
      <c r="C1407" t="s">
        <v>2270</v>
      </c>
      <c r="D1407" t="str">
        <f t="shared" si="63"/>
        <v>fas</v>
      </c>
      <c r="E1407" t="str">
        <f t="shared" si="64"/>
        <v>fas fa-user-tag</v>
      </c>
      <c r="F1407" t="str">
        <f t="shared" si="65"/>
        <v>&lt;I class='fas fa-user-tag'&gt;&lt;/i&gt;</v>
      </c>
    </row>
    <row r="1408" spans="1:6">
      <c r="A1408" s="61">
        <v>1407</v>
      </c>
      <c r="B1408" t="s">
        <v>3805</v>
      </c>
      <c r="C1408" t="s">
        <v>2270</v>
      </c>
      <c r="D1408" t="str">
        <f t="shared" si="63"/>
        <v>fas</v>
      </c>
      <c r="E1408" t="str">
        <f t="shared" si="64"/>
        <v>fas fa-user-tie</v>
      </c>
      <c r="F1408" t="str">
        <f t="shared" si="65"/>
        <v>&lt;I class='fas fa-user-tie'&gt;&lt;/i&gt;</v>
      </c>
    </row>
    <row r="1409" spans="1:6">
      <c r="A1409" s="61">
        <v>1408</v>
      </c>
      <c r="B1409" t="s">
        <v>3806</v>
      </c>
      <c r="C1409" t="s">
        <v>2270</v>
      </c>
      <c r="D1409" t="str">
        <f t="shared" si="63"/>
        <v>fas</v>
      </c>
      <c r="E1409" t="str">
        <f t="shared" si="64"/>
        <v>fas fa-user-times</v>
      </c>
      <c r="F1409" t="str">
        <f t="shared" si="65"/>
        <v>&lt;I class='fas fa-user-times'&gt;&lt;/i&gt;</v>
      </c>
    </row>
    <row r="1410" spans="1:6">
      <c r="A1410" s="61">
        <v>1409</v>
      </c>
      <c r="B1410" t="s">
        <v>3807</v>
      </c>
      <c r="C1410" t="s">
        <v>2270</v>
      </c>
      <c r="D1410" t="str">
        <f t="shared" si="63"/>
        <v>fas</v>
      </c>
      <c r="E1410" t="str">
        <f t="shared" si="64"/>
        <v>fas fa-users</v>
      </c>
      <c r="F1410" t="str">
        <f t="shared" si="65"/>
        <v>&lt;I class='fas fa-users'&gt;&lt;/i&gt;</v>
      </c>
    </row>
    <row r="1411" spans="1:6">
      <c r="A1411" s="61">
        <v>1410</v>
      </c>
      <c r="B1411" t="s">
        <v>3808</v>
      </c>
      <c r="C1411" t="s">
        <v>2270</v>
      </c>
      <c r="D1411" t="str">
        <f t="shared" ref="D1411:D1474" si="66">IF(C1411="DevIcon"," ","fa"&amp;LOWER(LEFT(C1411,1)))</f>
        <v>fas</v>
      </c>
      <c r="E1411" t="str">
        <f t="shared" ref="E1411:E1474" si="67">IF(C1411="DevIcon","",D1411&amp;" "&amp;"fa-")&amp;B1411</f>
        <v>fas fa-users-cog</v>
      </c>
      <c r="F1411" t="str">
        <f t="shared" ref="F1411:F1474" si="68">IF(C1411="DevIcon","","&lt;I class='"&amp;E1411&amp;"'&gt;&lt;/i&gt;")</f>
        <v>&lt;I class='fas fa-users-cog'&gt;&lt;/i&gt;</v>
      </c>
    </row>
    <row r="1412" spans="1:6">
      <c r="A1412" s="61">
        <v>1411</v>
      </c>
      <c r="B1412" t="s">
        <v>3809</v>
      </c>
      <c r="C1412" t="s">
        <v>2270</v>
      </c>
      <c r="D1412" t="str">
        <f t="shared" si="66"/>
        <v>fas</v>
      </c>
      <c r="E1412" t="str">
        <f t="shared" si="67"/>
        <v>fas fa-users-slash</v>
      </c>
      <c r="F1412" t="str">
        <f t="shared" si="68"/>
        <v>&lt;I class='fas fa-users-slash'&gt;&lt;/i&gt;</v>
      </c>
    </row>
    <row r="1413" spans="1:6">
      <c r="A1413" s="61">
        <v>1412</v>
      </c>
      <c r="B1413" t="s">
        <v>3810</v>
      </c>
      <c r="C1413" t="s">
        <v>2270</v>
      </c>
      <c r="D1413" t="str">
        <f t="shared" si="66"/>
        <v>fas</v>
      </c>
      <c r="E1413" t="str">
        <f t="shared" si="67"/>
        <v>fas fa-utensil-spoon</v>
      </c>
      <c r="F1413" t="str">
        <f t="shared" si="68"/>
        <v>&lt;I class='fas fa-utensil-spoon'&gt;&lt;/i&gt;</v>
      </c>
    </row>
    <row r="1414" spans="1:6">
      <c r="A1414" s="61">
        <v>1413</v>
      </c>
      <c r="B1414" t="s">
        <v>3811</v>
      </c>
      <c r="C1414" t="s">
        <v>2270</v>
      </c>
      <c r="D1414" t="str">
        <f t="shared" si="66"/>
        <v>fas</v>
      </c>
      <c r="E1414" t="str">
        <f t="shared" si="67"/>
        <v>fas fa-utensils</v>
      </c>
      <c r="F1414" t="str">
        <f t="shared" si="68"/>
        <v>&lt;I class='fas fa-utensils'&gt;&lt;/i&gt;</v>
      </c>
    </row>
    <row r="1415" spans="1:6">
      <c r="A1415" s="61">
        <v>1414</v>
      </c>
      <c r="B1415" t="s">
        <v>3812</v>
      </c>
      <c r="C1415" t="s">
        <v>2270</v>
      </c>
      <c r="D1415" t="str">
        <f t="shared" si="66"/>
        <v>fas</v>
      </c>
      <c r="E1415" t="str">
        <f t="shared" si="67"/>
        <v>fas fa-vector-square</v>
      </c>
      <c r="F1415" t="str">
        <f t="shared" si="68"/>
        <v>&lt;I class='fas fa-vector-square'&gt;&lt;/i&gt;</v>
      </c>
    </row>
    <row r="1416" spans="1:6">
      <c r="A1416" s="61">
        <v>1415</v>
      </c>
      <c r="B1416" t="s">
        <v>3813</v>
      </c>
      <c r="C1416" t="s">
        <v>2270</v>
      </c>
      <c r="D1416" t="str">
        <f t="shared" si="66"/>
        <v>fas</v>
      </c>
      <c r="E1416" t="str">
        <f t="shared" si="67"/>
        <v>fas fa-venus</v>
      </c>
      <c r="F1416" t="str">
        <f t="shared" si="68"/>
        <v>&lt;I class='fas fa-venus'&gt;&lt;/i&gt;</v>
      </c>
    </row>
    <row r="1417" spans="1:6">
      <c r="A1417" s="61">
        <v>1416</v>
      </c>
      <c r="B1417" t="s">
        <v>3814</v>
      </c>
      <c r="C1417" t="s">
        <v>2270</v>
      </c>
      <c r="D1417" t="str">
        <f t="shared" si="66"/>
        <v>fas</v>
      </c>
      <c r="E1417" t="str">
        <f t="shared" si="67"/>
        <v>fas fa-venus-double</v>
      </c>
      <c r="F1417" t="str">
        <f t="shared" si="68"/>
        <v>&lt;I class='fas fa-venus-double'&gt;&lt;/i&gt;</v>
      </c>
    </row>
    <row r="1418" spans="1:6">
      <c r="A1418" s="61">
        <v>1417</v>
      </c>
      <c r="B1418" t="s">
        <v>3815</v>
      </c>
      <c r="C1418" t="s">
        <v>2270</v>
      </c>
      <c r="D1418" t="str">
        <f t="shared" si="66"/>
        <v>fas</v>
      </c>
      <c r="E1418" t="str">
        <f t="shared" si="67"/>
        <v>fas fa-venus-mars</v>
      </c>
      <c r="F1418" t="str">
        <f t="shared" si="68"/>
        <v>&lt;I class='fas fa-venus-mars'&gt;&lt;/i&gt;</v>
      </c>
    </row>
    <row r="1419" spans="1:6">
      <c r="A1419" s="61">
        <v>1418</v>
      </c>
      <c r="B1419" t="s">
        <v>3816</v>
      </c>
      <c r="C1419" t="s">
        <v>2270</v>
      </c>
      <c r="D1419" t="str">
        <f t="shared" si="66"/>
        <v>fas</v>
      </c>
      <c r="E1419" t="str">
        <f t="shared" si="67"/>
        <v>fas fa-vest</v>
      </c>
      <c r="F1419" t="str">
        <f t="shared" si="68"/>
        <v>&lt;I class='fas fa-vest'&gt;&lt;/i&gt;</v>
      </c>
    </row>
    <row r="1420" spans="1:6">
      <c r="A1420" s="61">
        <v>1419</v>
      </c>
      <c r="B1420" t="s">
        <v>3817</v>
      </c>
      <c r="C1420" t="s">
        <v>2270</v>
      </c>
      <c r="D1420" t="str">
        <f t="shared" si="66"/>
        <v>fas</v>
      </c>
      <c r="E1420" t="str">
        <f t="shared" si="67"/>
        <v>fas fa-vest-patches</v>
      </c>
      <c r="F1420" t="str">
        <f t="shared" si="68"/>
        <v>&lt;I class='fas fa-vest-patches'&gt;&lt;/i&gt;</v>
      </c>
    </row>
    <row r="1421" spans="1:6">
      <c r="A1421" s="61">
        <v>1420</v>
      </c>
      <c r="B1421" t="s">
        <v>3818</v>
      </c>
      <c r="C1421" t="s">
        <v>2270</v>
      </c>
      <c r="D1421" t="str">
        <f t="shared" si="66"/>
        <v>fas</v>
      </c>
      <c r="E1421" t="str">
        <f t="shared" si="67"/>
        <v>fas fa-vial</v>
      </c>
      <c r="F1421" t="str">
        <f t="shared" si="68"/>
        <v>&lt;I class='fas fa-vial'&gt;&lt;/i&gt;</v>
      </c>
    </row>
    <row r="1422" spans="1:6">
      <c r="A1422" s="61">
        <v>1421</v>
      </c>
      <c r="B1422" t="s">
        <v>3819</v>
      </c>
      <c r="C1422" t="s">
        <v>2270</v>
      </c>
      <c r="D1422" t="str">
        <f t="shared" si="66"/>
        <v>fas</v>
      </c>
      <c r="E1422" t="str">
        <f t="shared" si="67"/>
        <v>fas fa-vials</v>
      </c>
      <c r="F1422" t="str">
        <f t="shared" si="68"/>
        <v>&lt;I class='fas fa-vials'&gt;&lt;/i&gt;</v>
      </c>
    </row>
    <row r="1423" spans="1:6">
      <c r="A1423" s="61">
        <v>1422</v>
      </c>
      <c r="B1423" t="s">
        <v>3230</v>
      </c>
      <c r="C1423" t="s">
        <v>2270</v>
      </c>
      <c r="D1423" t="str">
        <f t="shared" si="66"/>
        <v>fas</v>
      </c>
      <c r="E1423" t="str">
        <f t="shared" si="67"/>
        <v>fas fa-video</v>
      </c>
      <c r="F1423" t="str">
        <f t="shared" si="68"/>
        <v>&lt;I class='fas fa-video'&gt;&lt;/i&gt;</v>
      </c>
    </row>
    <row r="1424" spans="1:6">
      <c r="A1424" s="61">
        <v>1423</v>
      </c>
      <c r="B1424" t="s">
        <v>3820</v>
      </c>
      <c r="C1424" t="s">
        <v>2270</v>
      </c>
      <c r="D1424" t="str">
        <f t="shared" si="66"/>
        <v>fas</v>
      </c>
      <c r="E1424" t="str">
        <f t="shared" si="67"/>
        <v>fas fa-video-slash</v>
      </c>
      <c r="F1424" t="str">
        <f t="shared" si="68"/>
        <v>&lt;I class='fas fa-video-slash'&gt;&lt;/i&gt;</v>
      </c>
    </row>
    <row r="1425" spans="1:6">
      <c r="A1425" s="61">
        <v>1424</v>
      </c>
      <c r="B1425" t="s">
        <v>3821</v>
      </c>
      <c r="C1425" t="s">
        <v>2270</v>
      </c>
      <c r="D1425" t="str">
        <f t="shared" si="66"/>
        <v>fas</v>
      </c>
      <c r="E1425" t="str">
        <f t="shared" si="67"/>
        <v>fas fa-vihara</v>
      </c>
      <c r="F1425" t="str">
        <f t="shared" si="68"/>
        <v>&lt;I class='fas fa-vihara'&gt;&lt;/i&gt;</v>
      </c>
    </row>
    <row r="1426" spans="1:6">
      <c r="A1426" s="61">
        <v>1425</v>
      </c>
      <c r="B1426" t="s">
        <v>3822</v>
      </c>
      <c r="C1426" t="s">
        <v>2270</v>
      </c>
      <c r="D1426" t="str">
        <f t="shared" si="66"/>
        <v>fas</v>
      </c>
      <c r="E1426" t="str">
        <f t="shared" si="67"/>
        <v>fas fa-virus</v>
      </c>
      <c r="F1426" t="str">
        <f t="shared" si="68"/>
        <v>&lt;I class='fas fa-virus'&gt;&lt;/i&gt;</v>
      </c>
    </row>
    <row r="1427" spans="1:6">
      <c r="A1427" s="61">
        <v>1426</v>
      </c>
      <c r="B1427" t="s">
        <v>3823</v>
      </c>
      <c r="C1427" t="s">
        <v>2270</v>
      </c>
      <c r="D1427" t="str">
        <f t="shared" si="66"/>
        <v>fas</v>
      </c>
      <c r="E1427" t="str">
        <f t="shared" si="67"/>
        <v>fas fa-virus-slash</v>
      </c>
      <c r="F1427" t="str">
        <f t="shared" si="68"/>
        <v>&lt;I class='fas fa-virus-slash'&gt;&lt;/i&gt;</v>
      </c>
    </row>
    <row r="1428" spans="1:6">
      <c r="A1428" s="61">
        <v>1427</v>
      </c>
      <c r="B1428" t="s">
        <v>3824</v>
      </c>
      <c r="C1428" t="s">
        <v>2270</v>
      </c>
      <c r="D1428" t="str">
        <f t="shared" si="66"/>
        <v>fas</v>
      </c>
      <c r="E1428" t="str">
        <f t="shared" si="67"/>
        <v>fas fa-viruses</v>
      </c>
      <c r="F1428" t="str">
        <f t="shared" si="68"/>
        <v>&lt;I class='fas fa-viruses'&gt;&lt;/i&gt;</v>
      </c>
    </row>
    <row r="1429" spans="1:6">
      <c r="A1429" s="61">
        <v>1428</v>
      </c>
      <c r="B1429" t="s">
        <v>3825</v>
      </c>
      <c r="C1429" t="s">
        <v>2270</v>
      </c>
      <c r="D1429" t="str">
        <f t="shared" si="66"/>
        <v>fas</v>
      </c>
      <c r="E1429" t="str">
        <f t="shared" si="67"/>
        <v>fas fa-voicemail</v>
      </c>
      <c r="F1429" t="str">
        <f t="shared" si="68"/>
        <v>&lt;I class='fas fa-voicemail'&gt;&lt;/i&gt;</v>
      </c>
    </row>
    <row r="1430" spans="1:6">
      <c r="A1430" s="61">
        <v>1429</v>
      </c>
      <c r="B1430" t="s">
        <v>3826</v>
      </c>
      <c r="C1430" t="s">
        <v>2270</v>
      </c>
      <c r="D1430" t="str">
        <f t="shared" si="66"/>
        <v>fas</v>
      </c>
      <c r="E1430" t="str">
        <f t="shared" si="67"/>
        <v>fas fa-volleyball-ball</v>
      </c>
      <c r="F1430" t="str">
        <f t="shared" si="68"/>
        <v>&lt;I class='fas fa-volleyball-ball'&gt;&lt;/i&gt;</v>
      </c>
    </row>
    <row r="1431" spans="1:6">
      <c r="A1431" s="61">
        <v>1430</v>
      </c>
      <c r="B1431" t="s">
        <v>3827</v>
      </c>
      <c r="C1431" t="s">
        <v>2270</v>
      </c>
      <c r="D1431" t="str">
        <f t="shared" si="66"/>
        <v>fas</v>
      </c>
      <c r="E1431" t="str">
        <f t="shared" si="67"/>
        <v>fas fa-volume-down</v>
      </c>
      <c r="F1431" t="str">
        <f t="shared" si="68"/>
        <v>&lt;I class='fas fa-volume-down'&gt;&lt;/i&gt;</v>
      </c>
    </row>
    <row r="1432" spans="1:6">
      <c r="A1432" s="61">
        <v>1431</v>
      </c>
      <c r="B1432" t="s">
        <v>3828</v>
      </c>
      <c r="C1432" t="s">
        <v>2270</v>
      </c>
      <c r="D1432" t="str">
        <f t="shared" si="66"/>
        <v>fas</v>
      </c>
      <c r="E1432" t="str">
        <f t="shared" si="67"/>
        <v>fas fa-volume-mute</v>
      </c>
      <c r="F1432" t="str">
        <f t="shared" si="68"/>
        <v>&lt;I class='fas fa-volume-mute'&gt;&lt;/i&gt;</v>
      </c>
    </row>
    <row r="1433" spans="1:6">
      <c r="A1433" s="61">
        <v>1432</v>
      </c>
      <c r="B1433" t="s">
        <v>3829</v>
      </c>
      <c r="C1433" t="s">
        <v>2270</v>
      </c>
      <c r="D1433" t="str">
        <f t="shared" si="66"/>
        <v>fas</v>
      </c>
      <c r="E1433" t="str">
        <f t="shared" si="67"/>
        <v>fas fa-volume-off</v>
      </c>
      <c r="F1433" t="str">
        <f t="shared" si="68"/>
        <v>&lt;I class='fas fa-volume-off'&gt;&lt;/i&gt;</v>
      </c>
    </row>
    <row r="1434" spans="1:6">
      <c r="A1434" s="61">
        <v>1433</v>
      </c>
      <c r="B1434" t="s">
        <v>3830</v>
      </c>
      <c r="C1434" t="s">
        <v>2270</v>
      </c>
      <c r="D1434" t="str">
        <f t="shared" si="66"/>
        <v>fas</v>
      </c>
      <c r="E1434" t="str">
        <f t="shared" si="67"/>
        <v>fas fa-volume-up</v>
      </c>
      <c r="F1434" t="str">
        <f t="shared" si="68"/>
        <v>&lt;I class='fas fa-volume-up'&gt;&lt;/i&gt;</v>
      </c>
    </row>
    <row r="1435" spans="1:6">
      <c r="A1435" s="61">
        <v>1434</v>
      </c>
      <c r="B1435" t="s">
        <v>3831</v>
      </c>
      <c r="C1435" t="s">
        <v>2270</v>
      </c>
      <c r="D1435" t="str">
        <f t="shared" si="66"/>
        <v>fas</v>
      </c>
      <c r="E1435" t="str">
        <f t="shared" si="67"/>
        <v>fas fa-vote-yea</v>
      </c>
      <c r="F1435" t="str">
        <f t="shared" si="68"/>
        <v>&lt;I class='fas fa-vote-yea'&gt;&lt;/i&gt;</v>
      </c>
    </row>
    <row r="1436" spans="1:6">
      <c r="A1436" s="61">
        <v>1435</v>
      </c>
      <c r="B1436" t="s">
        <v>3832</v>
      </c>
      <c r="C1436" t="s">
        <v>2270</v>
      </c>
      <c r="D1436" t="str">
        <f t="shared" si="66"/>
        <v>fas</v>
      </c>
      <c r="E1436" t="str">
        <f t="shared" si="67"/>
        <v>fas fa-vr-cardboard</v>
      </c>
      <c r="F1436" t="str">
        <f t="shared" si="68"/>
        <v>&lt;I class='fas fa-vr-cardboard'&gt;&lt;/i&gt;</v>
      </c>
    </row>
    <row r="1437" spans="1:6">
      <c r="A1437" s="61">
        <v>1436</v>
      </c>
      <c r="B1437" t="s">
        <v>3833</v>
      </c>
      <c r="C1437" t="s">
        <v>2270</v>
      </c>
      <c r="D1437" t="str">
        <f t="shared" si="66"/>
        <v>fas</v>
      </c>
      <c r="E1437" t="str">
        <f t="shared" si="67"/>
        <v>fas fa-walking</v>
      </c>
      <c r="F1437" t="str">
        <f t="shared" si="68"/>
        <v>&lt;I class='fas fa-walking'&gt;&lt;/i&gt;</v>
      </c>
    </row>
    <row r="1438" spans="1:6">
      <c r="A1438" s="61">
        <v>1437</v>
      </c>
      <c r="B1438" t="s">
        <v>3834</v>
      </c>
      <c r="C1438" t="s">
        <v>2270</v>
      </c>
      <c r="D1438" t="str">
        <f t="shared" si="66"/>
        <v>fas</v>
      </c>
      <c r="E1438" t="str">
        <f t="shared" si="67"/>
        <v>fas fa-wallet</v>
      </c>
      <c r="F1438" t="str">
        <f t="shared" si="68"/>
        <v>&lt;I class='fas fa-wallet'&gt;&lt;/i&gt;</v>
      </c>
    </row>
    <row r="1439" spans="1:6">
      <c r="A1439" s="61">
        <v>1438</v>
      </c>
      <c r="B1439" t="s">
        <v>3835</v>
      </c>
      <c r="C1439" t="s">
        <v>2270</v>
      </c>
      <c r="D1439" t="str">
        <f t="shared" si="66"/>
        <v>fas</v>
      </c>
      <c r="E1439" t="str">
        <f t="shared" si="67"/>
        <v>fas fa-warehouse</v>
      </c>
      <c r="F1439" t="str">
        <f t="shared" si="68"/>
        <v>&lt;I class='fas fa-warehouse'&gt;&lt;/i&gt;</v>
      </c>
    </row>
    <row r="1440" spans="1:6">
      <c r="A1440" s="61">
        <v>1439</v>
      </c>
      <c r="B1440" t="s">
        <v>3836</v>
      </c>
      <c r="C1440" t="s">
        <v>2270</v>
      </c>
      <c r="D1440" t="str">
        <f t="shared" si="66"/>
        <v>fas</v>
      </c>
      <c r="E1440" t="str">
        <f t="shared" si="67"/>
        <v>fas fa-water</v>
      </c>
      <c r="F1440" t="str">
        <f t="shared" si="68"/>
        <v>&lt;I class='fas fa-water'&gt;&lt;/i&gt;</v>
      </c>
    </row>
    <row r="1441" spans="1:6">
      <c r="A1441" s="61">
        <v>1440</v>
      </c>
      <c r="B1441" t="s">
        <v>3837</v>
      </c>
      <c r="C1441" t="s">
        <v>2270</v>
      </c>
      <c r="D1441" t="str">
        <f t="shared" si="66"/>
        <v>fas</v>
      </c>
      <c r="E1441" t="str">
        <f t="shared" si="67"/>
        <v>fas fa-wave-square</v>
      </c>
      <c r="F1441" t="str">
        <f t="shared" si="68"/>
        <v>&lt;I class='fas fa-wave-square'&gt;&lt;/i&gt;</v>
      </c>
    </row>
    <row r="1442" spans="1:6">
      <c r="A1442" s="61">
        <v>1441</v>
      </c>
      <c r="B1442" t="s">
        <v>3838</v>
      </c>
      <c r="C1442" t="s">
        <v>2270</v>
      </c>
      <c r="D1442" t="str">
        <f t="shared" si="66"/>
        <v>fas</v>
      </c>
      <c r="E1442" t="str">
        <f t="shared" si="67"/>
        <v>fas fa-weight</v>
      </c>
      <c r="F1442" t="str">
        <f t="shared" si="68"/>
        <v>&lt;I class='fas fa-weight'&gt;&lt;/i&gt;</v>
      </c>
    </row>
    <row r="1443" spans="1:6">
      <c r="A1443" s="61">
        <v>1442</v>
      </c>
      <c r="B1443" t="s">
        <v>3839</v>
      </c>
      <c r="C1443" t="s">
        <v>2270</v>
      </c>
      <c r="D1443" t="str">
        <f t="shared" si="66"/>
        <v>fas</v>
      </c>
      <c r="E1443" t="str">
        <f t="shared" si="67"/>
        <v>fas fa-weight-hanging</v>
      </c>
      <c r="F1443" t="str">
        <f t="shared" si="68"/>
        <v>&lt;I class='fas fa-weight-hanging'&gt;&lt;/i&gt;</v>
      </c>
    </row>
    <row r="1444" spans="1:6">
      <c r="A1444" s="61">
        <v>1443</v>
      </c>
      <c r="B1444" t="s">
        <v>3840</v>
      </c>
      <c r="C1444" t="s">
        <v>2270</v>
      </c>
      <c r="D1444" t="str">
        <f t="shared" si="66"/>
        <v>fas</v>
      </c>
      <c r="E1444" t="str">
        <f t="shared" si="67"/>
        <v>fas fa-wheelchair</v>
      </c>
      <c r="F1444" t="str">
        <f t="shared" si="68"/>
        <v>&lt;I class='fas fa-wheelchair'&gt;&lt;/i&gt;</v>
      </c>
    </row>
    <row r="1445" spans="1:6">
      <c r="A1445" s="61">
        <v>1444</v>
      </c>
      <c r="B1445" t="s">
        <v>3841</v>
      </c>
      <c r="C1445" t="s">
        <v>2270</v>
      </c>
      <c r="D1445" t="str">
        <f t="shared" si="66"/>
        <v>fas</v>
      </c>
      <c r="E1445" t="str">
        <f t="shared" si="67"/>
        <v>fas fa-wifi</v>
      </c>
      <c r="F1445" t="str">
        <f t="shared" si="68"/>
        <v>&lt;I class='fas fa-wifi'&gt;&lt;/i&gt;</v>
      </c>
    </row>
    <row r="1446" spans="1:6">
      <c r="A1446" s="61">
        <v>1445</v>
      </c>
      <c r="B1446" t="s">
        <v>3842</v>
      </c>
      <c r="C1446" t="s">
        <v>2270</v>
      </c>
      <c r="D1446" t="str">
        <f t="shared" si="66"/>
        <v>fas</v>
      </c>
      <c r="E1446" t="str">
        <f t="shared" si="67"/>
        <v>fas fa-wind</v>
      </c>
      <c r="F1446" t="str">
        <f t="shared" si="68"/>
        <v>&lt;I class='fas fa-wind'&gt;&lt;/i&gt;</v>
      </c>
    </row>
    <row r="1447" spans="1:6">
      <c r="A1447" s="61">
        <v>1446</v>
      </c>
      <c r="B1447" t="s">
        <v>2692</v>
      </c>
      <c r="C1447" t="s">
        <v>2270</v>
      </c>
      <c r="D1447" t="str">
        <f t="shared" si="66"/>
        <v>fas</v>
      </c>
      <c r="E1447" t="str">
        <f t="shared" si="67"/>
        <v>fas fa-window-close</v>
      </c>
      <c r="F1447" t="str">
        <f t="shared" si="68"/>
        <v>&lt;I class='fas fa-window-close'&gt;&lt;/i&gt;</v>
      </c>
    </row>
    <row r="1448" spans="1:6">
      <c r="A1448" s="61">
        <v>1447</v>
      </c>
      <c r="B1448" t="s">
        <v>2694</v>
      </c>
      <c r="C1448" t="s">
        <v>2270</v>
      </c>
      <c r="D1448" t="str">
        <f t="shared" si="66"/>
        <v>fas</v>
      </c>
      <c r="E1448" t="str">
        <f t="shared" si="67"/>
        <v>fas fa-window-maximize</v>
      </c>
      <c r="F1448" t="str">
        <f t="shared" si="68"/>
        <v>&lt;I class='fas fa-window-maximize'&gt;&lt;/i&gt;</v>
      </c>
    </row>
    <row r="1449" spans="1:6">
      <c r="A1449" s="61">
        <v>1448</v>
      </c>
      <c r="B1449" t="s">
        <v>2697</v>
      </c>
      <c r="C1449" t="s">
        <v>2270</v>
      </c>
      <c r="D1449" t="str">
        <f t="shared" si="66"/>
        <v>fas</v>
      </c>
      <c r="E1449" t="str">
        <f t="shared" si="67"/>
        <v>fas fa-window-minimize</v>
      </c>
      <c r="F1449" t="str">
        <f t="shared" si="68"/>
        <v>&lt;I class='fas fa-window-minimize'&gt;&lt;/i&gt;</v>
      </c>
    </row>
    <row r="1450" spans="1:6">
      <c r="A1450" s="61">
        <v>1449</v>
      </c>
      <c r="B1450" t="s">
        <v>2700</v>
      </c>
      <c r="C1450" t="s">
        <v>2270</v>
      </c>
      <c r="D1450" t="str">
        <f t="shared" si="66"/>
        <v>fas</v>
      </c>
      <c r="E1450" t="str">
        <f t="shared" si="67"/>
        <v>fas fa-window-restore</v>
      </c>
      <c r="F1450" t="str">
        <f t="shared" si="68"/>
        <v>&lt;I class='fas fa-window-restore'&gt;&lt;/i&gt;</v>
      </c>
    </row>
    <row r="1451" spans="1:6">
      <c r="A1451" s="61">
        <v>1450</v>
      </c>
      <c r="B1451" t="s">
        <v>3843</v>
      </c>
      <c r="C1451" t="s">
        <v>2270</v>
      </c>
      <c r="D1451" t="str">
        <f t="shared" si="66"/>
        <v>fas</v>
      </c>
      <c r="E1451" t="str">
        <f t="shared" si="67"/>
        <v>fas fa-wine-bottle</v>
      </c>
      <c r="F1451" t="str">
        <f t="shared" si="68"/>
        <v>&lt;I class='fas fa-wine-bottle'&gt;&lt;/i&gt;</v>
      </c>
    </row>
    <row r="1452" spans="1:6">
      <c r="A1452" s="61">
        <v>1451</v>
      </c>
      <c r="B1452" t="s">
        <v>3844</v>
      </c>
      <c r="C1452" t="s">
        <v>2270</v>
      </c>
      <c r="D1452" t="str">
        <f t="shared" si="66"/>
        <v>fas</v>
      </c>
      <c r="E1452" t="str">
        <f t="shared" si="67"/>
        <v>fas fa-wine-glass</v>
      </c>
      <c r="F1452" t="str">
        <f t="shared" si="68"/>
        <v>&lt;I class='fas fa-wine-glass'&gt;&lt;/i&gt;</v>
      </c>
    </row>
    <row r="1453" spans="1:6">
      <c r="A1453" s="61">
        <v>1452</v>
      </c>
      <c r="B1453" t="s">
        <v>3845</v>
      </c>
      <c r="C1453" t="s">
        <v>2270</v>
      </c>
      <c r="D1453" t="str">
        <f t="shared" si="66"/>
        <v>fas</v>
      </c>
      <c r="E1453" t="str">
        <f t="shared" si="67"/>
        <v>fas fa-wine-glass-alt</v>
      </c>
      <c r="F1453" t="str">
        <f t="shared" si="68"/>
        <v>&lt;I class='fas fa-wine-glass-alt'&gt;&lt;/i&gt;</v>
      </c>
    </row>
    <row r="1454" spans="1:6">
      <c r="A1454" s="61">
        <v>1453</v>
      </c>
      <c r="B1454" t="s">
        <v>3846</v>
      </c>
      <c r="C1454" t="s">
        <v>2270</v>
      </c>
      <c r="D1454" t="str">
        <f t="shared" si="66"/>
        <v>fas</v>
      </c>
      <c r="E1454" t="str">
        <f t="shared" si="67"/>
        <v>fas fa-won-sign</v>
      </c>
      <c r="F1454" t="str">
        <f t="shared" si="68"/>
        <v>&lt;I class='fas fa-won-sign'&gt;&lt;/i&gt;</v>
      </c>
    </row>
    <row r="1455" spans="1:6">
      <c r="A1455" s="61">
        <v>1454</v>
      </c>
      <c r="B1455" t="s">
        <v>3847</v>
      </c>
      <c r="C1455" t="s">
        <v>2270</v>
      </c>
      <c r="D1455" t="str">
        <f t="shared" si="66"/>
        <v>fas</v>
      </c>
      <c r="E1455" t="str">
        <f t="shared" si="67"/>
        <v>fas fa-wrench</v>
      </c>
      <c r="F1455" t="str">
        <f t="shared" si="68"/>
        <v>&lt;I class='fas fa-wrench'&gt;&lt;/i&gt;</v>
      </c>
    </row>
    <row r="1456" spans="1:6">
      <c r="A1456" s="61">
        <v>1455</v>
      </c>
      <c r="B1456" t="s">
        <v>3848</v>
      </c>
      <c r="C1456" t="s">
        <v>2270</v>
      </c>
      <c r="D1456" t="str">
        <f t="shared" si="66"/>
        <v>fas</v>
      </c>
      <c r="E1456" t="str">
        <f t="shared" si="67"/>
        <v>fas fa-x-ray</v>
      </c>
      <c r="F1456" t="str">
        <f t="shared" si="68"/>
        <v>&lt;I class='fas fa-x-ray'&gt;&lt;/i&gt;</v>
      </c>
    </row>
    <row r="1457" spans="1:6">
      <c r="A1457" s="61">
        <v>1456</v>
      </c>
      <c r="B1457" t="s">
        <v>3849</v>
      </c>
      <c r="C1457" t="s">
        <v>2270</v>
      </c>
      <c r="D1457" t="str">
        <f t="shared" si="66"/>
        <v>fas</v>
      </c>
      <c r="E1457" t="str">
        <f t="shared" si="67"/>
        <v>fas fa-yen-sign</v>
      </c>
      <c r="F1457" t="str">
        <f t="shared" si="68"/>
        <v>&lt;I class='fas fa-yen-sign'&gt;&lt;/i&gt;</v>
      </c>
    </row>
    <row r="1458" spans="1:6">
      <c r="A1458" s="61">
        <v>1457</v>
      </c>
      <c r="B1458" t="s">
        <v>3850</v>
      </c>
      <c r="C1458" t="s">
        <v>2270</v>
      </c>
      <c r="D1458" t="str">
        <f t="shared" si="66"/>
        <v>fas</v>
      </c>
      <c r="E1458" t="str">
        <f t="shared" si="67"/>
        <v>fas fa-yin-yang</v>
      </c>
      <c r="F1458" t="str">
        <f t="shared" si="68"/>
        <v>&lt;I class='fas fa-yin-yang'&gt;&lt;/i&gt;</v>
      </c>
    </row>
    <row r="1459" spans="1:6">
      <c r="A1459" s="61">
        <v>1458</v>
      </c>
      <c r="B1459" t="s">
        <v>2271</v>
      </c>
      <c r="C1459" t="s">
        <v>2272</v>
      </c>
      <c r="D1459" t="str">
        <f t="shared" si="66"/>
        <v>far</v>
      </c>
      <c r="E1459" t="str">
        <f t="shared" si="67"/>
        <v>far fa-address-book</v>
      </c>
      <c r="F1459" t="str">
        <f t="shared" si="68"/>
        <v>&lt;I class='far fa-address-book'&gt;&lt;/i&gt;</v>
      </c>
    </row>
    <row r="1460" spans="1:6">
      <c r="A1460" s="61">
        <v>1459</v>
      </c>
      <c r="B1460" t="s">
        <v>2274</v>
      </c>
      <c r="C1460" t="s">
        <v>2272</v>
      </c>
      <c r="D1460" t="str">
        <f t="shared" si="66"/>
        <v>far</v>
      </c>
      <c r="E1460" t="str">
        <f t="shared" si="67"/>
        <v>far fa-address-card</v>
      </c>
      <c r="F1460" t="str">
        <f t="shared" si="68"/>
        <v>&lt;I class='far fa-address-card'&gt;&lt;/i&gt;</v>
      </c>
    </row>
    <row r="1461" spans="1:6">
      <c r="A1461" s="61">
        <v>1460</v>
      </c>
      <c r="B1461" t="s">
        <v>2276</v>
      </c>
      <c r="C1461" t="s">
        <v>2272</v>
      </c>
      <c r="D1461" t="str">
        <f t="shared" si="66"/>
        <v>far</v>
      </c>
      <c r="E1461" t="str">
        <f t="shared" si="67"/>
        <v>far fa-angry</v>
      </c>
      <c r="F1461" t="str">
        <f t="shared" si="68"/>
        <v>&lt;I class='far fa-angry'&gt;&lt;/i&gt;</v>
      </c>
    </row>
    <row r="1462" spans="1:6">
      <c r="A1462" s="61">
        <v>1461</v>
      </c>
      <c r="B1462" t="s">
        <v>2279</v>
      </c>
      <c r="C1462" t="s">
        <v>2272</v>
      </c>
      <c r="D1462" t="str">
        <f t="shared" si="66"/>
        <v>far</v>
      </c>
      <c r="E1462" t="str">
        <f t="shared" si="67"/>
        <v>far fa-arrow-alt-circle-down</v>
      </c>
      <c r="F1462" t="str">
        <f t="shared" si="68"/>
        <v>&lt;I class='far fa-arrow-alt-circle-down'&gt;&lt;/i&gt;</v>
      </c>
    </row>
    <row r="1463" spans="1:6">
      <c r="A1463" s="61">
        <v>1462</v>
      </c>
      <c r="B1463" t="s">
        <v>2282</v>
      </c>
      <c r="C1463" t="s">
        <v>2272</v>
      </c>
      <c r="D1463" t="str">
        <f t="shared" si="66"/>
        <v>far</v>
      </c>
      <c r="E1463" t="str">
        <f t="shared" si="67"/>
        <v>far fa-arrow-alt-circle-left</v>
      </c>
      <c r="F1463" t="str">
        <f t="shared" si="68"/>
        <v>&lt;I class='far fa-arrow-alt-circle-left'&gt;&lt;/i&gt;</v>
      </c>
    </row>
    <row r="1464" spans="1:6">
      <c r="A1464" s="61">
        <v>1463</v>
      </c>
      <c r="B1464" t="s">
        <v>2285</v>
      </c>
      <c r="C1464" t="s">
        <v>2272</v>
      </c>
      <c r="D1464" t="str">
        <f t="shared" si="66"/>
        <v>far</v>
      </c>
      <c r="E1464" t="str">
        <f t="shared" si="67"/>
        <v>far fa-arrow-alt-circle-right</v>
      </c>
      <c r="F1464" t="str">
        <f t="shared" si="68"/>
        <v>&lt;I class='far fa-arrow-alt-circle-right'&gt;&lt;/i&gt;</v>
      </c>
    </row>
    <row r="1465" spans="1:6">
      <c r="A1465" s="61">
        <v>1464</v>
      </c>
      <c r="B1465" t="s">
        <v>2288</v>
      </c>
      <c r="C1465" t="s">
        <v>2272</v>
      </c>
      <c r="D1465" t="str">
        <f t="shared" si="66"/>
        <v>far</v>
      </c>
      <c r="E1465" t="str">
        <f t="shared" si="67"/>
        <v>far fa-arrow-alt-circle-up</v>
      </c>
      <c r="F1465" t="str">
        <f t="shared" si="68"/>
        <v>&lt;I class='far fa-arrow-alt-circle-up'&gt;&lt;/i&gt;</v>
      </c>
    </row>
    <row r="1466" spans="1:6">
      <c r="A1466" s="61">
        <v>1465</v>
      </c>
      <c r="B1466" t="s">
        <v>2291</v>
      </c>
      <c r="C1466" t="s">
        <v>2272</v>
      </c>
      <c r="D1466" t="str">
        <f t="shared" si="66"/>
        <v>far</v>
      </c>
      <c r="E1466" t="str">
        <f t="shared" si="67"/>
        <v>far fa-bell</v>
      </c>
      <c r="F1466" t="str">
        <f t="shared" si="68"/>
        <v>&lt;I class='far fa-bell'&gt;&lt;/i&gt;</v>
      </c>
    </row>
    <row r="1467" spans="1:6">
      <c r="A1467" s="61">
        <v>1466</v>
      </c>
      <c r="B1467" t="s">
        <v>2294</v>
      </c>
      <c r="C1467" t="s">
        <v>2272</v>
      </c>
      <c r="D1467" t="str">
        <f t="shared" si="66"/>
        <v>far</v>
      </c>
      <c r="E1467" t="str">
        <f t="shared" si="67"/>
        <v>far fa-bell-slash</v>
      </c>
      <c r="F1467" t="str">
        <f t="shared" si="68"/>
        <v>&lt;I class='far fa-bell-slash'&gt;&lt;/i&gt;</v>
      </c>
    </row>
    <row r="1468" spans="1:6">
      <c r="A1468" s="61">
        <v>1467</v>
      </c>
      <c r="B1468" t="s">
        <v>2297</v>
      </c>
      <c r="C1468" t="s">
        <v>2272</v>
      </c>
      <c r="D1468" t="str">
        <f t="shared" si="66"/>
        <v>far</v>
      </c>
      <c r="E1468" t="str">
        <f t="shared" si="67"/>
        <v>far fa-bookmark</v>
      </c>
      <c r="F1468" t="str">
        <f t="shared" si="68"/>
        <v>&lt;I class='far fa-bookmark'&gt;&lt;/i&gt;</v>
      </c>
    </row>
    <row r="1469" spans="1:6">
      <c r="A1469" s="61">
        <v>1468</v>
      </c>
      <c r="B1469" t="s">
        <v>2300</v>
      </c>
      <c r="C1469" t="s">
        <v>2272</v>
      </c>
      <c r="D1469" t="str">
        <f t="shared" si="66"/>
        <v>far</v>
      </c>
      <c r="E1469" t="str">
        <f t="shared" si="67"/>
        <v>far fa-building</v>
      </c>
      <c r="F1469" t="str">
        <f t="shared" si="68"/>
        <v>&lt;I class='far fa-building'&gt;&lt;/i&gt;</v>
      </c>
    </row>
    <row r="1470" spans="1:6">
      <c r="A1470" s="61">
        <v>1469</v>
      </c>
      <c r="B1470" t="s">
        <v>2303</v>
      </c>
      <c r="C1470" t="s">
        <v>2272</v>
      </c>
      <c r="D1470" t="str">
        <f t="shared" si="66"/>
        <v>far</v>
      </c>
      <c r="E1470" t="str">
        <f t="shared" si="67"/>
        <v>far fa-calendar</v>
      </c>
      <c r="F1470" t="str">
        <f t="shared" si="68"/>
        <v>&lt;I class='far fa-calendar'&gt;&lt;/i&gt;</v>
      </c>
    </row>
    <row r="1471" spans="1:6">
      <c r="A1471" s="61">
        <v>1470</v>
      </c>
      <c r="B1471" t="s">
        <v>2306</v>
      </c>
      <c r="C1471" t="s">
        <v>2272</v>
      </c>
      <c r="D1471" t="str">
        <f t="shared" si="66"/>
        <v>far</v>
      </c>
      <c r="E1471" t="str">
        <f t="shared" si="67"/>
        <v>far fa-calendar-alt</v>
      </c>
      <c r="F1471" t="str">
        <f t="shared" si="68"/>
        <v>&lt;I class='far fa-calendar-alt'&gt;&lt;/i&gt;</v>
      </c>
    </row>
    <row r="1472" spans="1:6">
      <c r="A1472" s="61">
        <v>1471</v>
      </c>
      <c r="B1472" t="s">
        <v>2309</v>
      </c>
      <c r="C1472" t="s">
        <v>2272</v>
      </c>
      <c r="D1472" t="str">
        <f t="shared" si="66"/>
        <v>far</v>
      </c>
      <c r="E1472" t="str">
        <f t="shared" si="67"/>
        <v>far fa-calendar-check</v>
      </c>
      <c r="F1472" t="str">
        <f t="shared" si="68"/>
        <v>&lt;I class='far fa-calendar-check'&gt;&lt;/i&gt;</v>
      </c>
    </row>
    <row r="1473" spans="1:6">
      <c r="A1473" s="61">
        <v>1472</v>
      </c>
      <c r="B1473" t="s">
        <v>2312</v>
      </c>
      <c r="C1473" t="s">
        <v>2272</v>
      </c>
      <c r="D1473" t="str">
        <f t="shared" si="66"/>
        <v>far</v>
      </c>
      <c r="E1473" t="str">
        <f t="shared" si="67"/>
        <v>far fa-calendar-minus</v>
      </c>
      <c r="F1473" t="str">
        <f t="shared" si="68"/>
        <v>&lt;I class='far fa-calendar-minus'&gt;&lt;/i&gt;</v>
      </c>
    </row>
    <row r="1474" spans="1:6">
      <c r="A1474" s="61">
        <v>1473</v>
      </c>
      <c r="B1474" t="s">
        <v>2315</v>
      </c>
      <c r="C1474" t="s">
        <v>2272</v>
      </c>
      <c r="D1474" t="str">
        <f t="shared" si="66"/>
        <v>far</v>
      </c>
      <c r="E1474" t="str">
        <f t="shared" si="67"/>
        <v>far fa-calendar-plus</v>
      </c>
      <c r="F1474" t="str">
        <f t="shared" si="68"/>
        <v>&lt;I class='far fa-calendar-plus'&gt;&lt;/i&gt;</v>
      </c>
    </row>
    <row r="1475" spans="1:6">
      <c r="A1475" s="61">
        <v>1474</v>
      </c>
      <c r="B1475" t="s">
        <v>2318</v>
      </c>
      <c r="C1475" t="s">
        <v>2272</v>
      </c>
      <c r="D1475" t="str">
        <f t="shared" ref="D1475:D1538" si="69">IF(C1475="DevIcon"," ","fa"&amp;LOWER(LEFT(C1475,1)))</f>
        <v>far</v>
      </c>
      <c r="E1475" t="str">
        <f t="shared" ref="E1475:E1538" si="70">IF(C1475="DevIcon","",D1475&amp;" "&amp;"fa-")&amp;B1475</f>
        <v>far fa-calendar-times</v>
      </c>
      <c r="F1475" t="str">
        <f t="shared" ref="F1475:F1538" si="71">IF(C1475="DevIcon","","&lt;I class='"&amp;E1475&amp;"'&gt;&lt;/i&gt;")</f>
        <v>&lt;I class='far fa-calendar-times'&gt;&lt;/i&gt;</v>
      </c>
    </row>
    <row r="1476" spans="1:6">
      <c r="A1476" s="61">
        <v>1475</v>
      </c>
      <c r="B1476" t="s">
        <v>2321</v>
      </c>
      <c r="C1476" t="s">
        <v>2272</v>
      </c>
      <c r="D1476" t="str">
        <f t="shared" si="69"/>
        <v>far</v>
      </c>
      <c r="E1476" t="str">
        <f t="shared" si="70"/>
        <v>far fa-caret-square-down</v>
      </c>
      <c r="F1476" t="str">
        <f t="shared" si="71"/>
        <v>&lt;I class='far fa-caret-square-down'&gt;&lt;/i&gt;</v>
      </c>
    </row>
    <row r="1477" spans="1:6">
      <c r="A1477" s="61">
        <v>1476</v>
      </c>
      <c r="B1477" t="s">
        <v>2324</v>
      </c>
      <c r="C1477" t="s">
        <v>2272</v>
      </c>
      <c r="D1477" t="str">
        <f t="shared" si="69"/>
        <v>far</v>
      </c>
      <c r="E1477" t="str">
        <f t="shared" si="70"/>
        <v>far fa-caret-square-left</v>
      </c>
      <c r="F1477" t="str">
        <f t="shared" si="71"/>
        <v>&lt;I class='far fa-caret-square-left'&gt;&lt;/i&gt;</v>
      </c>
    </row>
    <row r="1478" spans="1:6">
      <c r="A1478" s="61">
        <v>1477</v>
      </c>
      <c r="B1478" t="s">
        <v>2327</v>
      </c>
      <c r="C1478" t="s">
        <v>2272</v>
      </c>
      <c r="D1478" t="str">
        <f t="shared" si="69"/>
        <v>far</v>
      </c>
      <c r="E1478" t="str">
        <f t="shared" si="70"/>
        <v>far fa-caret-square-right</v>
      </c>
      <c r="F1478" t="str">
        <f t="shared" si="71"/>
        <v>&lt;I class='far fa-caret-square-right'&gt;&lt;/i&gt;</v>
      </c>
    </row>
    <row r="1479" spans="1:6">
      <c r="A1479" s="61">
        <v>1478</v>
      </c>
      <c r="B1479" t="s">
        <v>2330</v>
      </c>
      <c r="C1479" t="s">
        <v>2272</v>
      </c>
      <c r="D1479" t="str">
        <f t="shared" si="69"/>
        <v>far</v>
      </c>
      <c r="E1479" t="str">
        <f t="shared" si="70"/>
        <v>far fa-caret-square-up</v>
      </c>
      <c r="F1479" t="str">
        <f t="shared" si="71"/>
        <v>&lt;I class='far fa-caret-square-up'&gt;&lt;/i&gt;</v>
      </c>
    </row>
    <row r="1480" spans="1:6">
      <c r="A1480" s="61">
        <v>1479</v>
      </c>
      <c r="B1480" t="s">
        <v>2332</v>
      </c>
      <c r="C1480" t="s">
        <v>2272</v>
      </c>
      <c r="D1480" t="str">
        <f t="shared" si="69"/>
        <v>far</v>
      </c>
      <c r="E1480" t="str">
        <f t="shared" si="70"/>
        <v>far fa-chart-bar</v>
      </c>
      <c r="F1480" t="str">
        <f t="shared" si="71"/>
        <v>&lt;I class='far fa-chart-bar'&gt;&lt;/i&gt;</v>
      </c>
    </row>
    <row r="1481" spans="1:6">
      <c r="A1481" s="61">
        <v>1480</v>
      </c>
      <c r="B1481" t="s">
        <v>2335</v>
      </c>
      <c r="C1481" t="s">
        <v>2272</v>
      </c>
      <c r="D1481" t="str">
        <f t="shared" si="69"/>
        <v>far</v>
      </c>
      <c r="E1481" t="str">
        <f t="shared" si="70"/>
        <v>far fa-check-circle</v>
      </c>
      <c r="F1481" t="str">
        <f t="shared" si="71"/>
        <v>&lt;I class='far fa-check-circle'&gt;&lt;/i&gt;</v>
      </c>
    </row>
    <row r="1482" spans="1:6">
      <c r="A1482" s="61">
        <v>1481</v>
      </c>
      <c r="B1482" t="s">
        <v>2338</v>
      </c>
      <c r="C1482" t="s">
        <v>2272</v>
      </c>
      <c r="D1482" t="str">
        <f t="shared" si="69"/>
        <v>far</v>
      </c>
      <c r="E1482" t="str">
        <f t="shared" si="70"/>
        <v>far fa-check-square</v>
      </c>
      <c r="F1482" t="str">
        <f t="shared" si="71"/>
        <v>&lt;I class='far fa-check-square'&gt;&lt;/i&gt;</v>
      </c>
    </row>
    <row r="1483" spans="1:6">
      <c r="A1483" s="61">
        <v>1482</v>
      </c>
      <c r="B1483" t="s">
        <v>2341</v>
      </c>
      <c r="C1483" t="s">
        <v>2272</v>
      </c>
      <c r="D1483" t="str">
        <f t="shared" si="69"/>
        <v>far</v>
      </c>
      <c r="E1483" t="str">
        <f t="shared" si="70"/>
        <v>far fa-circle</v>
      </c>
      <c r="F1483" t="str">
        <f t="shared" si="71"/>
        <v>&lt;I class='far fa-circle'&gt;&lt;/i&gt;</v>
      </c>
    </row>
    <row r="1484" spans="1:6">
      <c r="A1484" s="61">
        <v>1483</v>
      </c>
      <c r="B1484" t="s">
        <v>2344</v>
      </c>
      <c r="C1484" t="s">
        <v>2272</v>
      </c>
      <c r="D1484" t="str">
        <f t="shared" si="69"/>
        <v>far</v>
      </c>
      <c r="E1484" t="str">
        <f t="shared" si="70"/>
        <v>far fa-clipboard</v>
      </c>
      <c r="F1484" t="str">
        <f t="shared" si="71"/>
        <v>&lt;I class='far fa-clipboard'&gt;&lt;/i&gt;</v>
      </c>
    </row>
    <row r="1485" spans="1:6">
      <c r="A1485" s="61">
        <v>1484</v>
      </c>
      <c r="B1485" t="s">
        <v>2346</v>
      </c>
      <c r="C1485" t="s">
        <v>2272</v>
      </c>
      <c r="D1485" t="str">
        <f t="shared" si="69"/>
        <v>far</v>
      </c>
      <c r="E1485" t="str">
        <f t="shared" si="70"/>
        <v>far fa-clock</v>
      </c>
      <c r="F1485" t="str">
        <f t="shared" si="71"/>
        <v>&lt;I class='far fa-clock'&gt;&lt;/i&gt;</v>
      </c>
    </row>
    <row r="1486" spans="1:6">
      <c r="A1486" s="61">
        <v>1485</v>
      </c>
      <c r="B1486" t="s">
        <v>2348</v>
      </c>
      <c r="C1486" t="s">
        <v>2272</v>
      </c>
      <c r="D1486" t="str">
        <f t="shared" si="69"/>
        <v>far</v>
      </c>
      <c r="E1486" t="str">
        <f t="shared" si="70"/>
        <v>far fa-clone</v>
      </c>
      <c r="F1486" t="str">
        <f t="shared" si="71"/>
        <v>&lt;I class='far fa-clone'&gt;&lt;/i&gt;</v>
      </c>
    </row>
    <row r="1487" spans="1:6">
      <c r="A1487" s="61">
        <v>1486</v>
      </c>
      <c r="B1487" t="s">
        <v>2350</v>
      </c>
      <c r="C1487" t="s">
        <v>2272</v>
      </c>
      <c r="D1487" t="str">
        <f t="shared" si="69"/>
        <v>far</v>
      </c>
      <c r="E1487" t="str">
        <f t="shared" si="70"/>
        <v>far fa-closed-captioning</v>
      </c>
      <c r="F1487" t="str">
        <f t="shared" si="71"/>
        <v>&lt;I class='far fa-closed-captioning'&gt;&lt;/i&gt;</v>
      </c>
    </row>
    <row r="1488" spans="1:6">
      <c r="A1488" s="61">
        <v>1487</v>
      </c>
      <c r="B1488" t="s">
        <v>2352</v>
      </c>
      <c r="C1488" t="s">
        <v>2272</v>
      </c>
      <c r="D1488" t="str">
        <f t="shared" si="69"/>
        <v>far</v>
      </c>
      <c r="E1488" t="str">
        <f t="shared" si="70"/>
        <v>far fa-comment</v>
      </c>
      <c r="F1488" t="str">
        <f t="shared" si="71"/>
        <v>&lt;I class='far fa-comment'&gt;&lt;/i&gt;</v>
      </c>
    </row>
    <row r="1489" spans="1:6">
      <c r="A1489" s="61">
        <v>1488</v>
      </c>
      <c r="B1489" t="s">
        <v>2355</v>
      </c>
      <c r="C1489" t="s">
        <v>2272</v>
      </c>
      <c r="D1489" t="str">
        <f t="shared" si="69"/>
        <v>far</v>
      </c>
      <c r="E1489" t="str">
        <f t="shared" si="70"/>
        <v>far fa-comment-alt</v>
      </c>
      <c r="F1489" t="str">
        <f t="shared" si="71"/>
        <v>&lt;I class='far fa-comment-alt'&gt;&lt;/i&gt;</v>
      </c>
    </row>
    <row r="1490" spans="1:6">
      <c r="A1490" s="61">
        <v>1489</v>
      </c>
      <c r="B1490" t="s">
        <v>2358</v>
      </c>
      <c r="C1490" t="s">
        <v>2272</v>
      </c>
      <c r="D1490" t="str">
        <f t="shared" si="69"/>
        <v>far</v>
      </c>
      <c r="E1490" t="str">
        <f t="shared" si="70"/>
        <v>far fa-comment-dots</v>
      </c>
      <c r="F1490" t="str">
        <f t="shared" si="71"/>
        <v>&lt;I class='far fa-comment-dots'&gt;&lt;/i&gt;</v>
      </c>
    </row>
    <row r="1491" spans="1:6">
      <c r="A1491" s="61">
        <v>1490</v>
      </c>
      <c r="B1491" t="s">
        <v>2361</v>
      </c>
      <c r="C1491" t="s">
        <v>2272</v>
      </c>
      <c r="D1491" t="str">
        <f t="shared" si="69"/>
        <v>far</v>
      </c>
      <c r="E1491" t="str">
        <f t="shared" si="70"/>
        <v>far fa-comments</v>
      </c>
      <c r="F1491" t="str">
        <f t="shared" si="71"/>
        <v>&lt;I class='far fa-comments'&gt;&lt;/i&gt;</v>
      </c>
    </row>
    <row r="1492" spans="1:6">
      <c r="A1492" s="61">
        <v>1491</v>
      </c>
      <c r="B1492" t="s">
        <v>2364</v>
      </c>
      <c r="C1492" t="s">
        <v>2272</v>
      </c>
      <c r="D1492" t="str">
        <f t="shared" si="69"/>
        <v>far</v>
      </c>
      <c r="E1492" t="str">
        <f t="shared" si="70"/>
        <v>far fa-compass</v>
      </c>
      <c r="F1492" t="str">
        <f t="shared" si="71"/>
        <v>&lt;I class='far fa-compass'&gt;&lt;/i&gt;</v>
      </c>
    </row>
    <row r="1493" spans="1:6">
      <c r="A1493" s="61">
        <v>1492</v>
      </c>
      <c r="B1493" t="s">
        <v>2367</v>
      </c>
      <c r="C1493" t="s">
        <v>2272</v>
      </c>
      <c r="D1493" t="str">
        <f t="shared" si="69"/>
        <v>far</v>
      </c>
      <c r="E1493" t="str">
        <f t="shared" si="70"/>
        <v>far fa-copy</v>
      </c>
      <c r="F1493" t="str">
        <f t="shared" si="71"/>
        <v>&lt;I class='far fa-copy'&gt;&lt;/i&gt;</v>
      </c>
    </row>
    <row r="1494" spans="1:6">
      <c r="A1494" s="61">
        <v>1493</v>
      </c>
      <c r="B1494" t="s">
        <v>2370</v>
      </c>
      <c r="C1494" t="s">
        <v>2272</v>
      </c>
      <c r="D1494" t="str">
        <f t="shared" si="69"/>
        <v>far</v>
      </c>
      <c r="E1494" t="str">
        <f t="shared" si="70"/>
        <v>far fa-copyright</v>
      </c>
      <c r="F1494" t="str">
        <f t="shared" si="71"/>
        <v>&lt;I class='far fa-copyright'&gt;&lt;/i&gt;</v>
      </c>
    </row>
    <row r="1495" spans="1:6">
      <c r="A1495" s="61">
        <v>1494</v>
      </c>
      <c r="B1495" t="s">
        <v>2373</v>
      </c>
      <c r="C1495" t="s">
        <v>2272</v>
      </c>
      <c r="D1495" t="str">
        <f t="shared" si="69"/>
        <v>far</v>
      </c>
      <c r="E1495" t="str">
        <f t="shared" si="70"/>
        <v>far fa-credit-card</v>
      </c>
      <c r="F1495" t="str">
        <f t="shared" si="71"/>
        <v>&lt;I class='far fa-credit-card'&gt;&lt;/i&gt;</v>
      </c>
    </row>
    <row r="1496" spans="1:6">
      <c r="A1496" s="61">
        <v>1495</v>
      </c>
      <c r="B1496" t="s">
        <v>2376</v>
      </c>
      <c r="C1496" t="s">
        <v>2272</v>
      </c>
      <c r="D1496" t="str">
        <f t="shared" si="69"/>
        <v>far</v>
      </c>
      <c r="E1496" t="str">
        <f t="shared" si="70"/>
        <v>far fa-dizzy</v>
      </c>
      <c r="F1496" t="str">
        <f t="shared" si="71"/>
        <v>&lt;I class='far fa-dizzy'&gt;&lt;/i&gt;</v>
      </c>
    </row>
    <row r="1497" spans="1:6">
      <c r="A1497" s="61">
        <v>1496</v>
      </c>
      <c r="B1497" t="s">
        <v>2379</v>
      </c>
      <c r="C1497" t="s">
        <v>2272</v>
      </c>
      <c r="D1497" t="str">
        <f t="shared" si="69"/>
        <v>far</v>
      </c>
      <c r="E1497" t="str">
        <f t="shared" si="70"/>
        <v>far fa-dot-circle</v>
      </c>
      <c r="F1497" t="str">
        <f t="shared" si="71"/>
        <v>&lt;I class='far fa-dot-circle'&gt;&lt;/i&gt;</v>
      </c>
    </row>
    <row r="1498" spans="1:6">
      <c r="A1498" s="61">
        <v>1497</v>
      </c>
      <c r="B1498" t="s">
        <v>2382</v>
      </c>
      <c r="C1498" t="s">
        <v>2272</v>
      </c>
      <c r="D1498" t="str">
        <f t="shared" si="69"/>
        <v>far</v>
      </c>
      <c r="E1498" t="str">
        <f t="shared" si="70"/>
        <v>far fa-edit</v>
      </c>
      <c r="F1498" t="str">
        <f t="shared" si="71"/>
        <v>&lt;I class='far fa-edit'&gt;&lt;/i&gt;</v>
      </c>
    </row>
    <row r="1499" spans="1:6">
      <c r="A1499" s="61">
        <v>1498</v>
      </c>
      <c r="B1499" t="s">
        <v>2385</v>
      </c>
      <c r="C1499" t="s">
        <v>2272</v>
      </c>
      <c r="D1499" t="str">
        <f t="shared" si="69"/>
        <v>far</v>
      </c>
      <c r="E1499" t="str">
        <f t="shared" si="70"/>
        <v>far fa-envelope</v>
      </c>
      <c r="F1499" t="str">
        <f t="shared" si="71"/>
        <v>&lt;I class='far fa-envelope'&gt;&lt;/i&gt;</v>
      </c>
    </row>
    <row r="1500" spans="1:6">
      <c r="A1500" s="61">
        <v>1499</v>
      </c>
      <c r="B1500" t="s">
        <v>2388</v>
      </c>
      <c r="C1500" t="s">
        <v>2272</v>
      </c>
      <c r="D1500" t="str">
        <f t="shared" si="69"/>
        <v>far</v>
      </c>
      <c r="E1500" t="str">
        <f t="shared" si="70"/>
        <v>far fa-envelope-open</v>
      </c>
      <c r="F1500" t="str">
        <f t="shared" si="71"/>
        <v>&lt;I class='far fa-envelope-open'&gt;&lt;/i&gt;</v>
      </c>
    </row>
    <row r="1501" spans="1:6">
      <c r="A1501" s="61">
        <v>1500</v>
      </c>
      <c r="B1501" t="s">
        <v>2391</v>
      </c>
      <c r="C1501" t="s">
        <v>2272</v>
      </c>
      <c r="D1501" t="str">
        <f t="shared" si="69"/>
        <v>far</v>
      </c>
      <c r="E1501" t="str">
        <f t="shared" si="70"/>
        <v>far fa-eye</v>
      </c>
      <c r="F1501" t="str">
        <f t="shared" si="71"/>
        <v>&lt;I class='far fa-eye'&gt;&lt;/i&gt;</v>
      </c>
    </row>
    <row r="1502" spans="1:6">
      <c r="A1502" s="61">
        <v>1501</v>
      </c>
      <c r="B1502" t="s">
        <v>2393</v>
      </c>
      <c r="C1502" t="s">
        <v>2272</v>
      </c>
      <c r="D1502" t="str">
        <f t="shared" si="69"/>
        <v>far</v>
      </c>
      <c r="E1502" t="str">
        <f t="shared" si="70"/>
        <v>far fa-eye-slash</v>
      </c>
      <c r="F1502" t="str">
        <f t="shared" si="71"/>
        <v>&lt;I class='far fa-eye-slash'&gt;&lt;/i&gt;</v>
      </c>
    </row>
    <row r="1503" spans="1:6">
      <c r="A1503" s="61">
        <v>1502</v>
      </c>
      <c r="B1503" t="s">
        <v>2396</v>
      </c>
      <c r="C1503" t="s">
        <v>2272</v>
      </c>
      <c r="D1503" t="str">
        <f t="shared" si="69"/>
        <v>far</v>
      </c>
      <c r="E1503" t="str">
        <f t="shared" si="70"/>
        <v>far fa-file</v>
      </c>
      <c r="F1503" t="str">
        <f t="shared" si="71"/>
        <v>&lt;I class='far fa-file'&gt;&lt;/i&gt;</v>
      </c>
    </row>
    <row r="1504" spans="1:6">
      <c r="A1504" s="61">
        <v>1503</v>
      </c>
      <c r="B1504" t="s">
        <v>2399</v>
      </c>
      <c r="C1504" t="s">
        <v>2272</v>
      </c>
      <c r="D1504" t="str">
        <f t="shared" si="69"/>
        <v>far</v>
      </c>
      <c r="E1504" t="str">
        <f t="shared" si="70"/>
        <v>far fa-file-alt</v>
      </c>
      <c r="F1504" t="str">
        <f t="shared" si="71"/>
        <v>&lt;I class='far fa-file-alt'&gt;&lt;/i&gt;</v>
      </c>
    </row>
    <row r="1505" spans="1:6">
      <c r="A1505" s="61">
        <v>1504</v>
      </c>
      <c r="B1505" t="s">
        <v>2402</v>
      </c>
      <c r="C1505" t="s">
        <v>2272</v>
      </c>
      <c r="D1505" t="str">
        <f t="shared" si="69"/>
        <v>far</v>
      </c>
      <c r="E1505" t="str">
        <f t="shared" si="70"/>
        <v>far fa-file-archive</v>
      </c>
      <c r="F1505" t="str">
        <f t="shared" si="71"/>
        <v>&lt;I class='far fa-file-archive'&gt;&lt;/i&gt;</v>
      </c>
    </row>
    <row r="1506" spans="1:6">
      <c r="A1506" s="61">
        <v>1505</v>
      </c>
      <c r="B1506" t="s">
        <v>2405</v>
      </c>
      <c r="C1506" t="s">
        <v>2272</v>
      </c>
      <c r="D1506" t="str">
        <f t="shared" si="69"/>
        <v>far</v>
      </c>
      <c r="E1506" t="str">
        <f t="shared" si="70"/>
        <v>far fa-file-audio</v>
      </c>
      <c r="F1506" t="str">
        <f t="shared" si="71"/>
        <v>&lt;I class='far fa-file-audio'&gt;&lt;/i&gt;</v>
      </c>
    </row>
    <row r="1507" spans="1:6">
      <c r="A1507" s="61">
        <v>1506</v>
      </c>
      <c r="B1507" t="s">
        <v>2408</v>
      </c>
      <c r="C1507" t="s">
        <v>2272</v>
      </c>
      <c r="D1507" t="str">
        <f t="shared" si="69"/>
        <v>far</v>
      </c>
      <c r="E1507" t="str">
        <f t="shared" si="70"/>
        <v>far fa-file-code</v>
      </c>
      <c r="F1507" t="str">
        <f t="shared" si="71"/>
        <v>&lt;I class='far fa-file-code'&gt;&lt;/i&gt;</v>
      </c>
    </row>
    <row r="1508" spans="1:6">
      <c r="A1508" s="61">
        <v>1507</v>
      </c>
      <c r="B1508" t="s">
        <v>2411</v>
      </c>
      <c r="C1508" t="s">
        <v>2272</v>
      </c>
      <c r="D1508" t="str">
        <f t="shared" si="69"/>
        <v>far</v>
      </c>
      <c r="E1508" t="str">
        <f t="shared" si="70"/>
        <v>far fa-file-excel</v>
      </c>
      <c r="F1508" t="str">
        <f t="shared" si="71"/>
        <v>&lt;I class='far fa-file-excel'&gt;&lt;/i&gt;</v>
      </c>
    </row>
    <row r="1509" spans="1:6">
      <c r="A1509" s="61">
        <v>1508</v>
      </c>
      <c r="B1509" t="s">
        <v>2414</v>
      </c>
      <c r="C1509" t="s">
        <v>2272</v>
      </c>
      <c r="D1509" t="str">
        <f t="shared" si="69"/>
        <v>far</v>
      </c>
      <c r="E1509" t="str">
        <f t="shared" si="70"/>
        <v>far fa-file-image</v>
      </c>
      <c r="F1509" t="str">
        <f t="shared" si="71"/>
        <v>&lt;I class='far fa-file-image'&gt;&lt;/i&gt;</v>
      </c>
    </row>
    <row r="1510" spans="1:6">
      <c r="A1510" s="61">
        <v>1509</v>
      </c>
      <c r="B1510" t="s">
        <v>2417</v>
      </c>
      <c r="C1510" t="s">
        <v>2272</v>
      </c>
      <c r="D1510" t="str">
        <f t="shared" si="69"/>
        <v>far</v>
      </c>
      <c r="E1510" t="str">
        <f t="shared" si="70"/>
        <v>far fa-file-pdf</v>
      </c>
      <c r="F1510" t="str">
        <f t="shared" si="71"/>
        <v>&lt;I class='far fa-file-pdf'&gt;&lt;/i&gt;</v>
      </c>
    </row>
    <row r="1511" spans="1:6">
      <c r="A1511" s="61">
        <v>1510</v>
      </c>
      <c r="B1511" t="s">
        <v>2420</v>
      </c>
      <c r="C1511" t="s">
        <v>2272</v>
      </c>
      <c r="D1511" t="str">
        <f t="shared" si="69"/>
        <v>far</v>
      </c>
      <c r="E1511" t="str">
        <f t="shared" si="70"/>
        <v>far fa-file-powerpoint</v>
      </c>
      <c r="F1511" t="str">
        <f t="shared" si="71"/>
        <v>&lt;I class='far fa-file-powerpoint'&gt;&lt;/i&gt;</v>
      </c>
    </row>
    <row r="1512" spans="1:6">
      <c r="A1512" s="61">
        <v>1511</v>
      </c>
      <c r="B1512" t="s">
        <v>2423</v>
      </c>
      <c r="C1512" t="s">
        <v>2272</v>
      </c>
      <c r="D1512" t="str">
        <f t="shared" si="69"/>
        <v>far</v>
      </c>
      <c r="E1512" t="str">
        <f t="shared" si="70"/>
        <v>far fa-file-video</v>
      </c>
      <c r="F1512" t="str">
        <f t="shared" si="71"/>
        <v>&lt;I class='far fa-file-video'&gt;&lt;/i&gt;</v>
      </c>
    </row>
    <row r="1513" spans="1:6">
      <c r="A1513" s="61">
        <v>1512</v>
      </c>
      <c r="B1513" t="s">
        <v>2426</v>
      </c>
      <c r="C1513" t="s">
        <v>2272</v>
      </c>
      <c r="D1513" t="str">
        <f t="shared" si="69"/>
        <v>far</v>
      </c>
      <c r="E1513" t="str">
        <f t="shared" si="70"/>
        <v>far fa-file-word</v>
      </c>
      <c r="F1513" t="str">
        <f t="shared" si="71"/>
        <v>&lt;I class='far fa-file-word'&gt;&lt;/i&gt;</v>
      </c>
    </row>
    <row r="1514" spans="1:6">
      <c r="A1514" s="61">
        <v>1513</v>
      </c>
      <c r="B1514" t="s">
        <v>2429</v>
      </c>
      <c r="C1514" t="s">
        <v>2272</v>
      </c>
      <c r="D1514" t="str">
        <f t="shared" si="69"/>
        <v>far</v>
      </c>
      <c r="E1514" t="str">
        <f t="shared" si="70"/>
        <v>far fa-flag</v>
      </c>
      <c r="F1514" t="str">
        <f t="shared" si="71"/>
        <v>&lt;I class='far fa-flag'&gt;&lt;/i&gt;</v>
      </c>
    </row>
    <row r="1515" spans="1:6">
      <c r="A1515" s="61">
        <v>1514</v>
      </c>
      <c r="B1515" t="s">
        <v>2432</v>
      </c>
      <c r="C1515" t="s">
        <v>2272</v>
      </c>
      <c r="D1515" t="str">
        <f t="shared" si="69"/>
        <v>far</v>
      </c>
      <c r="E1515" t="str">
        <f t="shared" si="70"/>
        <v>far fa-flushed</v>
      </c>
      <c r="F1515" t="str">
        <f t="shared" si="71"/>
        <v>&lt;I class='far fa-flushed'&gt;&lt;/i&gt;</v>
      </c>
    </row>
    <row r="1516" spans="1:6">
      <c r="A1516" s="61">
        <v>1515</v>
      </c>
      <c r="B1516" t="s">
        <v>2435</v>
      </c>
      <c r="C1516" t="s">
        <v>2272</v>
      </c>
      <c r="D1516" t="str">
        <f t="shared" si="69"/>
        <v>far</v>
      </c>
      <c r="E1516" t="str">
        <f t="shared" si="70"/>
        <v>far fa-folder</v>
      </c>
      <c r="F1516" t="str">
        <f t="shared" si="71"/>
        <v>&lt;I class='far fa-folder'&gt;&lt;/i&gt;</v>
      </c>
    </row>
    <row r="1517" spans="1:6">
      <c r="A1517" s="61">
        <v>1516</v>
      </c>
      <c r="B1517" t="s">
        <v>2438</v>
      </c>
      <c r="C1517" t="s">
        <v>2272</v>
      </c>
      <c r="D1517" t="str">
        <f t="shared" si="69"/>
        <v>far</v>
      </c>
      <c r="E1517" t="str">
        <f t="shared" si="70"/>
        <v>far fa-folder-open</v>
      </c>
      <c r="F1517" t="str">
        <f t="shared" si="71"/>
        <v>&lt;I class='far fa-folder-open'&gt;&lt;/i&gt;</v>
      </c>
    </row>
    <row r="1518" spans="1:6">
      <c r="A1518" s="61">
        <v>1517</v>
      </c>
      <c r="B1518" t="s">
        <v>2441</v>
      </c>
      <c r="C1518" t="s">
        <v>2272</v>
      </c>
      <c r="D1518" t="str">
        <f t="shared" si="69"/>
        <v>far</v>
      </c>
      <c r="E1518" t="str">
        <f t="shared" si="70"/>
        <v>far fa-frown</v>
      </c>
      <c r="F1518" t="str">
        <f t="shared" si="71"/>
        <v>&lt;I class='far fa-frown'&gt;&lt;/i&gt;</v>
      </c>
    </row>
    <row r="1519" spans="1:6">
      <c r="A1519" s="61">
        <v>1518</v>
      </c>
      <c r="B1519" t="s">
        <v>2444</v>
      </c>
      <c r="C1519" t="s">
        <v>2272</v>
      </c>
      <c r="D1519" t="str">
        <f t="shared" si="69"/>
        <v>far</v>
      </c>
      <c r="E1519" t="str">
        <f t="shared" si="70"/>
        <v>far fa-frown-open</v>
      </c>
      <c r="F1519" t="str">
        <f t="shared" si="71"/>
        <v>&lt;I class='far fa-frown-open'&gt;&lt;/i&gt;</v>
      </c>
    </row>
    <row r="1520" spans="1:6">
      <c r="A1520" s="61">
        <v>1519</v>
      </c>
      <c r="B1520" t="s">
        <v>2447</v>
      </c>
      <c r="C1520" t="s">
        <v>2272</v>
      </c>
      <c r="D1520" t="str">
        <f t="shared" si="69"/>
        <v>far</v>
      </c>
      <c r="E1520" t="str">
        <f t="shared" si="70"/>
        <v>far fa-futbol</v>
      </c>
      <c r="F1520" t="str">
        <f t="shared" si="71"/>
        <v>&lt;I class='far fa-futbol'&gt;&lt;/i&gt;</v>
      </c>
    </row>
    <row r="1521" spans="1:6">
      <c r="A1521" s="61">
        <v>1520</v>
      </c>
      <c r="B1521" t="s">
        <v>2450</v>
      </c>
      <c r="C1521" t="s">
        <v>2272</v>
      </c>
      <c r="D1521" t="str">
        <f t="shared" si="69"/>
        <v>far</v>
      </c>
      <c r="E1521" t="str">
        <f t="shared" si="70"/>
        <v>far fa-gem</v>
      </c>
      <c r="F1521" t="str">
        <f t="shared" si="71"/>
        <v>&lt;I class='far fa-gem'&gt;&lt;/i&gt;</v>
      </c>
    </row>
    <row r="1522" spans="1:6">
      <c r="A1522" s="61">
        <v>1521</v>
      </c>
      <c r="B1522" t="s">
        <v>2453</v>
      </c>
      <c r="C1522" t="s">
        <v>2272</v>
      </c>
      <c r="D1522" t="str">
        <f t="shared" si="69"/>
        <v>far</v>
      </c>
      <c r="E1522" t="str">
        <f t="shared" si="70"/>
        <v>far fa-grimace</v>
      </c>
      <c r="F1522" t="str">
        <f t="shared" si="71"/>
        <v>&lt;I class='far fa-grimace'&gt;&lt;/i&gt;</v>
      </c>
    </row>
    <row r="1523" spans="1:6">
      <c r="A1523" s="61">
        <v>1522</v>
      </c>
      <c r="B1523" t="s">
        <v>2456</v>
      </c>
      <c r="C1523" t="s">
        <v>2272</v>
      </c>
      <c r="D1523" t="str">
        <f t="shared" si="69"/>
        <v>far</v>
      </c>
      <c r="E1523" t="str">
        <f t="shared" si="70"/>
        <v>far fa-grin</v>
      </c>
      <c r="F1523" t="str">
        <f t="shared" si="71"/>
        <v>&lt;I class='far fa-grin'&gt;&lt;/i&gt;</v>
      </c>
    </row>
    <row r="1524" spans="1:6">
      <c r="A1524" s="61">
        <v>1523</v>
      </c>
      <c r="B1524" t="s">
        <v>2459</v>
      </c>
      <c r="C1524" t="s">
        <v>2272</v>
      </c>
      <c r="D1524" t="str">
        <f t="shared" si="69"/>
        <v>far</v>
      </c>
      <c r="E1524" t="str">
        <f t="shared" si="70"/>
        <v>far fa-grin-alt</v>
      </c>
      <c r="F1524" t="str">
        <f t="shared" si="71"/>
        <v>&lt;I class='far fa-grin-alt'&gt;&lt;/i&gt;</v>
      </c>
    </row>
    <row r="1525" spans="1:6">
      <c r="A1525" s="61">
        <v>1524</v>
      </c>
      <c r="B1525" t="s">
        <v>2462</v>
      </c>
      <c r="C1525" t="s">
        <v>2272</v>
      </c>
      <c r="D1525" t="str">
        <f t="shared" si="69"/>
        <v>far</v>
      </c>
      <c r="E1525" t="str">
        <f t="shared" si="70"/>
        <v>far fa-grin-beam</v>
      </c>
      <c r="F1525" t="str">
        <f t="shared" si="71"/>
        <v>&lt;I class='far fa-grin-beam'&gt;&lt;/i&gt;</v>
      </c>
    </row>
    <row r="1526" spans="1:6">
      <c r="A1526" s="61">
        <v>1525</v>
      </c>
      <c r="B1526" t="s">
        <v>2465</v>
      </c>
      <c r="C1526" t="s">
        <v>2272</v>
      </c>
      <c r="D1526" t="str">
        <f t="shared" si="69"/>
        <v>far</v>
      </c>
      <c r="E1526" t="str">
        <f t="shared" si="70"/>
        <v>far fa-grin-beam-sweat</v>
      </c>
      <c r="F1526" t="str">
        <f t="shared" si="71"/>
        <v>&lt;I class='far fa-grin-beam-sweat'&gt;&lt;/i&gt;</v>
      </c>
    </row>
    <row r="1527" spans="1:6">
      <c r="A1527" s="61">
        <v>1526</v>
      </c>
      <c r="B1527" t="s">
        <v>2468</v>
      </c>
      <c r="C1527" t="s">
        <v>2272</v>
      </c>
      <c r="D1527" t="str">
        <f t="shared" si="69"/>
        <v>far</v>
      </c>
      <c r="E1527" t="str">
        <f t="shared" si="70"/>
        <v>far fa-grin-hearts</v>
      </c>
      <c r="F1527" t="str">
        <f t="shared" si="71"/>
        <v>&lt;I class='far fa-grin-hearts'&gt;&lt;/i&gt;</v>
      </c>
    </row>
    <row r="1528" spans="1:6">
      <c r="A1528" s="61">
        <v>1527</v>
      </c>
      <c r="B1528" t="s">
        <v>2471</v>
      </c>
      <c r="C1528" t="s">
        <v>2272</v>
      </c>
      <c r="D1528" t="str">
        <f t="shared" si="69"/>
        <v>far</v>
      </c>
      <c r="E1528" t="str">
        <f t="shared" si="70"/>
        <v>far fa-grin-squint</v>
      </c>
      <c r="F1528" t="str">
        <f t="shared" si="71"/>
        <v>&lt;I class='far fa-grin-squint'&gt;&lt;/i&gt;</v>
      </c>
    </row>
    <row r="1529" spans="1:6">
      <c r="A1529" s="61">
        <v>1528</v>
      </c>
      <c r="B1529" t="s">
        <v>2474</v>
      </c>
      <c r="C1529" t="s">
        <v>2272</v>
      </c>
      <c r="D1529" t="str">
        <f t="shared" si="69"/>
        <v>far</v>
      </c>
      <c r="E1529" t="str">
        <f t="shared" si="70"/>
        <v>far fa-grin-squint-tears</v>
      </c>
      <c r="F1529" t="str">
        <f t="shared" si="71"/>
        <v>&lt;I class='far fa-grin-squint-tears'&gt;&lt;/i&gt;</v>
      </c>
    </row>
    <row r="1530" spans="1:6">
      <c r="A1530" s="61">
        <v>1529</v>
      </c>
      <c r="B1530" t="s">
        <v>2477</v>
      </c>
      <c r="C1530" t="s">
        <v>2272</v>
      </c>
      <c r="D1530" t="str">
        <f t="shared" si="69"/>
        <v>far</v>
      </c>
      <c r="E1530" t="str">
        <f t="shared" si="70"/>
        <v>far fa-grin-stars</v>
      </c>
      <c r="F1530" t="str">
        <f t="shared" si="71"/>
        <v>&lt;I class='far fa-grin-stars'&gt;&lt;/i&gt;</v>
      </c>
    </row>
    <row r="1531" spans="1:6">
      <c r="A1531" s="61">
        <v>1530</v>
      </c>
      <c r="B1531" t="s">
        <v>2480</v>
      </c>
      <c r="C1531" t="s">
        <v>2272</v>
      </c>
      <c r="D1531" t="str">
        <f t="shared" si="69"/>
        <v>far</v>
      </c>
      <c r="E1531" t="str">
        <f t="shared" si="70"/>
        <v>far fa-grin-tears</v>
      </c>
      <c r="F1531" t="str">
        <f t="shared" si="71"/>
        <v>&lt;I class='far fa-grin-tears'&gt;&lt;/i&gt;</v>
      </c>
    </row>
    <row r="1532" spans="1:6">
      <c r="A1532" s="61">
        <v>1531</v>
      </c>
      <c r="B1532" t="s">
        <v>2482</v>
      </c>
      <c r="C1532" t="s">
        <v>2272</v>
      </c>
      <c r="D1532" t="str">
        <f t="shared" si="69"/>
        <v>far</v>
      </c>
      <c r="E1532" t="str">
        <f t="shared" si="70"/>
        <v>far fa-grin-tongue</v>
      </c>
      <c r="F1532" t="str">
        <f t="shared" si="71"/>
        <v>&lt;I class='far fa-grin-tongue'&gt;&lt;/i&gt;</v>
      </c>
    </row>
    <row r="1533" spans="1:6">
      <c r="A1533" s="61">
        <v>1532</v>
      </c>
      <c r="B1533" t="s">
        <v>2484</v>
      </c>
      <c r="C1533" t="s">
        <v>2272</v>
      </c>
      <c r="D1533" t="str">
        <f t="shared" si="69"/>
        <v>far</v>
      </c>
      <c r="E1533" t="str">
        <f t="shared" si="70"/>
        <v>far fa-grin-tongue-squint</v>
      </c>
      <c r="F1533" t="str">
        <f t="shared" si="71"/>
        <v>&lt;I class='far fa-grin-tongue-squint'&gt;&lt;/i&gt;</v>
      </c>
    </row>
    <row r="1534" spans="1:6">
      <c r="A1534" s="61">
        <v>1533</v>
      </c>
      <c r="B1534" t="s">
        <v>2487</v>
      </c>
      <c r="C1534" t="s">
        <v>2272</v>
      </c>
      <c r="D1534" t="str">
        <f t="shared" si="69"/>
        <v>far</v>
      </c>
      <c r="E1534" t="str">
        <f t="shared" si="70"/>
        <v>far fa-grin-tongue-wink</v>
      </c>
      <c r="F1534" t="str">
        <f t="shared" si="71"/>
        <v>&lt;I class='far fa-grin-tongue-wink'&gt;&lt;/i&gt;</v>
      </c>
    </row>
    <row r="1535" spans="1:6">
      <c r="A1535" s="61">
        <v>1534</v>
      </c>
      <c r="B1535" t="s">
        <v>2490</v>
      </c>
      <c r="C1535" t="s">
        <v>2272</v>
      </c>
      <c r="D1535" t="str">
        <f t="shared" si="69"/>
        <v>far</v>
      </c>
      <c r="E1535" t="str">
        <f t="shared" si="70"/>
        <v>far fa-grin-wink</v>
      </c>
      <c r="F1535" t="str">
        <f t="shared" si="71"/>
        <v>&lt;I class='far fa-grin-wink'&gt;&lt;/i&gt;</v>
      </c>
    </row>
    <row r="1536" spans="1:6">
      <c r="A1536" s="61">
        <v>1535</v>
      </c>
      <c r="B1536" t="s">
        <v>2493</v>
      </c>
      <c r="C1536" t="s">
        <v>2272</v>
      </c>
      <c r="D1536" t="str">
        <f t="shared" si="69"/>
        <v>far</v>
      </c>
      <c r="E1536" t="str">
        <f t="shared" si="70"/>
        <v>far fa-hand-lizard</v>
      </c>
      <c r="F1536" t="str">
        <f t="shared" si="71"/>
        <v>&lt;I class='far fa-hand-lizard'&gt;&lt;/i&gt;</v>
      </c>
    </row>
    <row r="1537" spans="1:6">
      <c r="A1537" s="61">
        <v>1536</v>
      </c>
      <c r="B1537" t="s">
        <v>2496</v>
      </c>
      <c r="C1537" t="s">
        <v>2272</v>
      </c>
      <c r="D1537" t="str">
        <f t="shared" si="69"/>
        <v>far</v>
      </c>
      <c r="E1537" t="str">
        <f t="shared" si="70"/>
        <v>far fa-hand-paper</v>
      </c>
      <c r="F1537" t="str">
        <f t="shared" si="71"/>
        <v>&lt;I class='far fa-hand-paper'&gt;&lt;/i&gt;</v>
      </c>
    </row>
    <row r="1538" spans="1:6">
      <c r="A1538" s="61">
        <v>1537</v>
      </c>
      <c r="B1538" t="s">
        <v>2499</v>
      </c>
      <c r="C1538" t="s">
        <v>2272</v>
      </c>
      <c r="D1538" t="str">
        <f t="shared" si="69"/>
        <v>far</v>
      </c>
      <c r="E1538" t="str">
        <f t="shared" si="70"/>
        <v>far fa-hand-peace</v>
      </c>
      <c r="F1538" t="str">
        <f t="shared" si="71"/>
        <v>&lt;I class='far fa-hand-peace'&gt;&lt;/i&gt;</v>
      </c>
    </row>
    <row r="1539" spans="1:6">
      <c r="A1539" s="61">
        <v>1538</v>
      </c>
      <c r="B1539" t="s">
        <v>2502</v>
      </c>
      <c r="C1539" t="s">
        <v>2272</v>
      </c>
      <c r="D1539" t="str">
        <f t="shared" ref="D1539:D1602" si="72">IF(C1539="DevIcon"," ","fa"&amp;LOWER(LEFT(C1539,1)))</f>
        <v>far</v>
      </c>
      <c r="E1539" t="str">
        <f t="shared" ref="E1539:E1602" si="73">IF(C1539="DevIcon","",D1539&amp;" "&amp;"fa-")&amp;B1539</f>
        <v>far fa-hand-point-down</v>
      </c>
      <c r="F1539" t="str">
        <f t="shared" ref="F1539:F1602" si="74">IF(C1539="DevIcon","","&lt;I class='"&amp;E1539&amp;"'&gt;&lt;/i&gt;")</f>
        <v>&lt;I class='far fa-hand-point-down'&gt;&lt;/i&gt;</v>
      </c>
    </row>
    <row r="1540" spans="1:6">
      <c r="A1540" s="61">
        <v>1539</v>
      </c>
      <c r="B1540" t="s">
        <v>2505</v>
      </c>
      <c r="C1540" t="s">
        <v>2272</v>
      </c>
      <c r="D1540" t="str">
        <f t="shared" si="72"/>
        <v>far</v>
      </c>
      <c r="E1540" t="str">
        <f t="shared" si="73"/>
        <v>far fa-hand-point-left</v>
      </c>
      <c r="F1540" t="str">
        <f t="shared" si="74"/>
        <v>&lt;I class='far fa-hand-point-left'&gt;&lt;/i&gt;</v>
      </c>
    </row>
    <row r="1541" spans="1:6">
      <c r="A1541" s="61">
        <v>1540</v>
      </c>
      <c r="B1541" t="s">
        <v>2508</v>
      </c>
      <c r="C1541" t="s">
        <v>2272</v>
      </c>
      <c r="D1541" t="str">
        <f t="shared" si="72"/>
        <v>far</v>
      </c>
      <c r="E1541" t="str">
        <f t="shared" si="73"/>
        <v>far fa-hand-point-right</v>
      </c>
      <c r="F1541" t="str">
        <f t="shared" si="74"/>
        <v>&lt;I class='far fa-hand-point-right'&gt;&lt;/i&gt;</v>
      </c>
    </row>
    <row r="1542" spans="1:6">
      <c r="A1542" s="61">
        <v>1541</v>
      </c>
      <c r="B1542" t="s">
        <v>2511</v>
      </c>
      <c r="C1542" t="s">
        <v>2272</v>
      </c>
      <c r="D1542" t="str">
        <f t="shared" si="72"/>
        <v>far</v>
      </c>
      <c r="E1542" t="str">
        <f t="shared" si="73"/>
        <v>far fa-hand-point-up</v>
      </c>
      <c r="F1542" t="str">
        <f t="shared" si="74"/>
        <v>&lt;I class='far fa-hand-point-up'&gt;&lt;/i&gt;</v>
      </c>
    </row>
    <row r="1543" spans="1:6">
      <c r="A1543" s="61">
        <v>1542</v>
      </c>
      <c r="B1543" t="s">
        <v>2514</v>
      </c>
      <c r="C1543" t="s">
        <v>2272</v>
      </c>
      <c r="D1543" t="str">
        <f t="shared" si="72"/>
        <v>far</v>
      </c>
      <c r="E1543" t="str">
        <f t="shared" si="73"/>
        <v>far fa-hand-pointer</v>
      </c>
      <c r="F1543" t="str">
        <f t="shared" si="74"/>
        <v>&lt;I class='far fa-hand-pointer'&gt;&lt;/i&gt;</v>
      </c>
    </row>
    <row r="1544" spans="1:6">
      <c r="A1544" s="61">
        <v>1543</v>
      </c>
      <c r="B1544" t="s">
        <v>2517</v>
      </c>
      <c r="C1544" t="s">
        <v>2272</v>
      </c>
      <c r="D1544" t="str">
        <f t="shared" si="72"/>
        <v>far</v>
      </c>
      <c r="E1544" t="str">
        <f t="shared" si="73"/>
        <v>far fa-hand-rock</v>
      </c>
      <c r="F1544" t="str">
        <f t="shared" si="74"/>
        <v>&lt;I class='far fa-hand-rock'&gt;&lt;/i&gt;</v>
      </c>
    </row>
    <row r="1545" spans="1:6">
      <c r="A1545" s="61">
        <v>1544</v>
      </c>
      <c r="B1545" t="s">
        <v>2520</v>
      </c>
      <c r="C1545" t="s">
        <v>2272</v>
      </c>
      <c r="D1545" t="str">
        <f t="shared" si="72"/>
        <v>far</v>
      </c>
      <c r="E1545" t="str">
        <f t="shared" si="73"/>
        <v>far fa-hand-scissors</v>
      </c>
      <c r="F1545" t="str">
        <f t="shared" si="74"/>
        <v>&lt;I class='far fa-hand-scissors'&gt;&lt;/i&gt;</v>
      </c>
    </row>
    <row r="1546" spans="1:6">
      <c r="A1546" s="61">
        <v>1545</v>
      </c>
      <c r="B1546" t="s">
        <v>2523</v>
      </c>
      <c r="C1546" t="s">
        <v>2272</v>
      </c>
      <c r="D1546" t="str">
        <f t="shared" si="72"/>
        <v>far</v>
      </c>
      <c r="E1546" t="str">
        <f t="shared" si="73"/>
        <v>far fa-hand-spock</v>
      </c>
      <c r="F1546" t="str">
        <f t="shared" si="74"/>
        <v>&lt;I class='far fa-hand-spock'&gt;&lt;/i&gt;</v>
      </c>
    </row>
    <row r="1547" spans="1:6">
      <c r="A1547" s="61">
        <v>1546</v>
      </c>
      <c r="B1547" t="s">
        <v>2526</v>
      </c>
      <c r="C1547" t="s">
        <v>2272</v>
      </c>
      <c r="D1547" t="str">
        <f t="shared" si="72"/>
        <v>far</v>
      </c>
      <c r="E1547" t="str">
        <f t="shared" si="73"/>
        <v>far fa-handshake</v>
      </c>
      <c r="F1547" t="str">
        <f t="shared" si="74"/>
        <v>&lt;I class='far fa-handshake'&gt;&lt;/i&gt;</v>
      </c>
    </row>
    <row r="1548" spans="1:6">
      <c r="A1548" s="61">
        <v>1547</v>
      </c>
      <c r="B1548" t="s">
        <v>2529</v>
      </c>
      <c r="C1548" t="s">
        <v>2272</v>
      </c>
      <c r="D1548" t="str">
        <f t="shared" si="72"/>
        <v>far</v>
      </c>
      <c r="E1548" t="str">
        <f t="shared" si="73"/>
        <v>far fa-hdd</v>
      </c>
      <c r="F1548" t="str">
        <f t="shared" si="74"/>
        <v>&lt;I class='far fa-hdd'&gt;&lt;/i&gt;</v>
      </c>
    </row>
    <row r="1549" spans="1:6">
      <c r="A1549" s="61">
        <v>1548</v>
      </c>
      <c r="B1549" t="s">
        <v>2532</v>
      </c>
      <c r="C1549" t="s">
        <v>2272</v>
      </c>
      <c r="D1549" t="str">
        <f t="shared" si="72"/>
        <v>far</v>
      </c>
      <c r="E1549" t="str">
        <f t="shared" si="73"/>
        <v>far fa-heart</v>
      </c>
      <c r="F1549" t="str">
        <f t="shared" si="74"/>
        <v>&lt;I class='far fa-heart'&gt;&lt;/i&gt;</v>
      </c>
    </row>
    <row r="1550" spans="1:6">
      <c r="A1550" s="61">
        <v>1549</v>
      </c>
      <c r="B1550" t="s">
        <v>2535</v>
      </c>
      <c r="C1550" t="s">
        <v>2272</v>
      </c>
      <c r="D1550" t="str">
        <f t="shared" si="72"/>
        <v>far</v>
      </c>
      <c r="E1550" t="str">
        <f t="shared" si="73"/>
        <v>far fa-hospital</v>
      </c>
      <c r="F1550" t="str">
        <f t="shared" si="74"/>
        <v>&lt;I class='far fa-hospital'&gt;&lt;/i&gt;</v>
      </c>
    </row>
    <row r="1551" spans="1:6">
      <c r="A1551" s="61">
        <v>1550</v>
      </c>
      <c r="B1551" t="s">
        <v>2538</v>
      </c>
      <c r="C1551" t="s">
        <v>2272</v>
      </c>
      <c r="D1551" t="str">
        <f t="shared" si="72"/>
        <v>far</v>
      </c>
      <c r="E1551" t="str">
        <f t="shared" si="73"/>
        <v>far fa-hourglass</v>
      </c>
      <c r="F1551" t="str">
        <f t="shared" si="74"/>
        <v>&lt;I class='far fa-hourglass'&gt;&lt;/i&gt;</v>
      </c>
    </row>
    <row r="1552" spans="1:6">
      <c r="A1552" s="61">
        <v>1551</v>
      </c>
      <c r="B1552" t="s">
        <v>2541</v>
      </c>
      <c r="C1552" t="s">
        <v>2272</v>
      </c>
      <c r="D1552" t="str">
        <f t="shared" si="72"/>
        <v>far</v>
      </c>
      <c r="E1552" t="str">
        <f t="shared" si="73"/>
        <v>far fa-id-badge</v>
      </c>
      <c r="F1552" t="str">
        <f t="shared" si="74"/>
        <v>&lt;I class='far fa-id-badge'&gt;&lt;/i&gt;</v>
      </c>
    </row>
    <row r="1553" spans="1:6">
      <c r="A1553" s="61">
        <v>1552</v>
      </c>
      <c r="B1553" t="s">
        <v>2544</v>
      </c>
      <c r="C1553" t="s">
        <v>2272</v>
      </c>
      <c r="D1553" t="str">
        <f t="shared" si="72"/>
        <v>far</v>
      </c>
      <c r="E1553" t="str">
        <f t="shared" si="73"/>
        <v>far fa-id-card</v>
      </c>
      <c r="F1553" t="str">
        <f t="shared" si="74"/>
        <v>&lt;I class='far fa-id-card'&gt;&lt;/i&gt;</v>
      </c>
    </row>
    <row r="1554" spans="1:6">
      <c r="A1554" s="61">
        <v>1553</v>
      </c>
      <c r="B1554" t="s">
        <v>2547</v>
      </c>
      <c r="C1554" t="s">
        <v>2272</v>
      </c>
      <c r="D1554" t="str">
        <f t="shared" si="72"/>
        <v>far</v>
      </c>
      <c r="E1554" t="str">
        <f t="shared" si="73"/>
        <v>far fa-image</v>
      </c>
      <c r="F1554" t="str">
        <f t="shared" si="74"/>
        <v>&lt;I class='far fa-image'&gt;&lt;/i&gt;</v>
      </c>
    </row>
    <row r="1555" spans="1:6">
      <c r="A1555" s="61">
        <v>1554</v>
      </c>
      <c r="B1555" t="s">
        <v>2549</v>
      </c>
      <c r="C1555" t="s">
        <v>2272</v>
      </c>
      <c r="D1555" t="str">
        <f t="shared" si="72"/>
        <v>far</v>
      </c>
      <c r="E1555" t="str">
        <f t="shared" si="73"/>
        <v>far fa-images</v>
      </c>
      <c r="F1555" t="str">
        <f t="shared" si="74"/>
        <v>&lt;I class='far fa-images'&gt;&lt;/i&gt;</v>
      </c>
    </row>
    <row r="1556" spans="1:6">
      <c r="A1556" s="61">
        <v>1555</v>
      </c>
      <c r="B1556" t="s">
        <v>2552</v>
      </c>
      <c r="C1556" t="s">
        <v>2272</v>
      </c>
      <c r="D1556" t="str">
        <f t="shared" si="72"/>
        <v>far</v>
      </c>
      <c r="E1556" t="str">
        <f t="shared" si="73"/>
        <v>far fa-keyboard</v>
      </c>
      <c r="F1556" t="str">
        <f t="shared" si="74"/>
        <v>&lt;I class='far fa-keyboard'&gt;&lt;/i&gt;</v>
      </c>
    </row>
    <row r="1557" spans="1:6">
      <c r="A1557" s="61">
        <v>1556</v>
      </c>
      <c r="B1557" t="s">
        <v>2555</v>
      </c>
      <c r="C1557" t="s">
        <v>2272</v>
      </c>
      <c r="D1557" t="str">
        <f t="shared" si="72"/>
        <v>far</v>
      </c>
      <c r="E1557" t="str">
        <f t="shared" si="73"/>
        <v>far fa-kiss</v>
      </c>
      <c r="F1557" t="str">
        <f t="shared" si="74"/>
        <v>&lt;I class='far fa-kiss'&gt;&lt;/i&gt;</v>
      </c>
    </row>
    <row r="1558" spans="1:6">
      <c r="A1558" s="61">
        <v>1557</v>
      </c>
      <c r="B1558" t="s">
        <v>2558</v>
      </c>
      <c r="C1558" t="s">
        <v>2272</v>
      </c>
      <c r="D1558" t="str">
        <f t="shared" si="72"/>
        <v>far</v>
      </c>
      <c r="E1558" t="str">
        <f t="shared" si="73"/>
        <v>far fa-kiss-beam</v>
      </c>
      <c r="F1558" t="str">
        <f t="shared" si="74"/>
        <v>&lt;I class='far fa-kiss-beam'&gt;&lt;/i&gt;</v>
      </c>
    </row>
    <row r="1559" spans="1:6">
      <c r="A1559" s="61">
        <v>1558</v>
      </c>
      <c r="B1559" t="s">
        <v>2561</v>
      </c>
      <c r="C1559" t="s">
        <v>2272</v>
      </c>
      <c r="D1559" t="str">
        <f t="shared" si="72"/>
        <v>far</v>
      </c>
      <c r="E1559" t="str">
        <f t="shared" si="73"/>
        <v>far fa-kiss-wink-heart</v>
      </c>
      <c r="F1559" t="str">
        <f t="shared" si="74"/>
        <v>&lt;I class='far fa-kiss-wink-heart'&gt;&lt;/i&gt;</v>
      </c>
    </row>
    <row r="1560" spans="1:6">
      <c r="A1560" s="61">
        <v>1559</v>
      </c>
      <c r="B1560" t="s">
        <v>2564</v>
      </c>
      <c r="C1560" t="s">
        <v>2272</v>
      </c>
      <c r="D1560" t="str">
        <f t="shared" si="72"/>
        <v>far</v>
      </c>
      <c r="E1560" t="str">
        <f t="shared" si="73"/>
        <v>far fa-laugh</v>
      </c>
      <c r="F1560" t="str">
        <f t="shared" si="74"/>
        <v>&lt;I class='far fa-laugh'&gt;&lt;/i&gt;</v>
      </c>
    </row>
    <row r="1561" spans="1:6">
      <c r="A1561" s="61">
        <v>1560</v>
      </c>
      <c r="B1561" t="s">
        <v>2567</v>
      </c>
      <c r="C1561" t="s">
        <v>2272</v>
      </c>
      <c r="D1561" t="str">
        <f t="shared" si="72"/>
        <v>far</v>
      </c>
      <c r="E1561" t="str">
        <f t="shared" si="73"/>
        <v>far fa-laugh-beam</v>
      </c>
      <c r="F1561" t="str">
        <f t="shared" si="74"/>
        <v>&lt;I class='far fa-laugh-beam'&gt;&lt;/i&gt;</v>
      </c>
    </row>
    <row r="1562" spans="1:6">
      <c r="A1562" s="61">
        <v>1561</v>
      </c>
      <c r="B1562" t="s">
        <v>2570</v>
      </c>
      <c r="C1562" t="s">
        <v>2272</v>
      </c>
      <c r="D1562" t="str">
        <f t="shared" si="72"/>
        <v>far</v>
      </c>
      <c r="E1562" t="str">
        <f t="shared" si="73"/>
        <v>far fa-laugh-squint</v>
      </c>
      <c r="F1562" t="str">
        <f t="shared" si="74"/>
        <v>&lt;I class='far fa-laugh-squint'&gt;&lt;/i&gt;</v>
      </c>
    </row>
    <row r="1563" spans="1:6">
      <c r="A1563" s="61">
        <v>1562</v>
      </c>
      <c r="B1563" t="s">
        <v>2573</v>
      </c>
      <c r="C1563" t="s">
        <v>2272</v>
      </c>
      <c r="D1563" t="str">
        <f t="shared" si="72"/>
        <v>far</v>
      </c>
      <c r="E1563" t="str">
        <f t="shared" si="73"/>
        <v>far fa-laugh-wink</v>
      </c>
      <c r="F1563" t="str">
        <f t="shared" si="74"/>
        <v>&lt;I class='far fa-laugh-wink'&gt;&lt;/i&gt;</v>
      </c>
    </row>
    <row r="1564" spans="1:6">
      <c r="A1564" s="61">
        <v>1563</v>
      </c>
      <c r="B1564" t="s">
        <v>2576</v>
      </c>
      <c r="C1564" t="s">
        <v>2272</v>
      </c>
      <c r="D1564" t="str">
        <f t="shared" si="72"/>
        <v>far</v>
      </c>
      <c r="E1564" t="str">
        <f t="shared" si="73"/>
        <v>far fa-lemon</v>
      </c>
      <c r="F1564" t="str">
        <f t="shared" si="74"/>
        <v>&lt;I class='far fa-lemon'&gt;&lt;/i&gt;</v>
      </c>
    </row>
    <row r="1565" spans="1:6">
      <c r="A1565" s="61">
        <v>1564</v>
      </c>
      <c r="B1565" t="s">
        <v>2579</v>
      </c>
      <c r="C1565" t="s">
        <v>2272</v>
      </c>
      <c r="D1565" t="str">
        <f t="shared" si="72"/>
        <v>far</v>
      </c>
      <c r="E1565" t="str">
        <f t="shared" si="73"/>
        <v>far fa-life-ring</v>
      </c>
      <c r="F1565" t="str">
        <f t="shared" si="74"/>
        <v>&lt;I class='far fa-life-ring'&gt;&lt;/i&gt;</v>
      </c>
    </row>
    <row r="1566" spans="1:6">
      <c r="A1566" s="61">
        <v>1565</v>
      </c>
      <c r="B1566" t="s">
        <v>2582</v>
      </c>
      <c r="C1566" t="s">
        <v>2272</v>
      </c>
      <c r="D1566" t="str">
        <f t="shared" si="72"/>
        <v>far</v>
      </c>
      <c r="E1566" t="str">
        <f t="shared" si="73"/>
        <v>far fa-lightbulb</v>
      </c>
      <c r="F1566" t="str">
        <f t="shared" si="74"/>
        <v>&lt;I class='far fa-lightbulb'&gt;&lt;/i&gt;</v>
      </c>
    </row>
    <row r="1567" spans="1:6">
      <c r="A1567" s="61">
        <v>1566</v>
      </c>
      <c r="B1567" t="s">
        <v>2585</v>
      </c>
      <c r="C1567" t="s">
        <v>2272</v>
      </c>
      <c r="D1567" t="str">
        <f t="shared" si="72"/>
        <v>far</v>
      </c>
      <c r="E1567" t="str">
        <f t="shared" si="73"/>
        <v>far fa-list-alt</v>
      </c>
      <c r="F1567" t="str">
        <f t="shared" si="74"/>
        <v>&lt;I class='far fa-list-alt'&gt;&lt;/i&gt;</v>
      </c>
    </row>
    <row r="1568" spans="1:6">
      <c r="A1568" s="61">
        <v>1567</v>
      </c>
      <c r="B1568" t="s">
        <v>2588</v>
      </c>
      <c r="C1568" t="s">
        <v>2272</v>
      </c>
      <c r="D1568" t="str">
        <f t="shared" si="72"/>
        <v>far</v>
      </c>
      <c r="E1568" t="str">
        <f t="shared" si="73"/>
        <v>far fa-map</v>
      </c>
      <c r="F1568" t="str">
        <f t="shared" si="74"/>
        <v>&lt;I class='far fa-map'&gt;&lt;/i&gt;</v>
      </c>
    </row>
    <row r="1569" spans="1:6">
      <c r="A1569" s="61">
        <v>1568</v>
      </c>
      <c r="B1569" t="s">
        <v>2591</v>
      </c>
      <c r="C1569" t="s">
        <v>2272</v>
      </c>
      <c r="D1569" t="str">
        <f t="shared" si="72"/>
        <v>far</v>
      </c>
      <c r="E1569" t="str">
        <f t="shared" si="73"/>
        <v>far fa-meh</v>
      </c>
      <c r="F1569" t="str">
        <f t="shared" si="74"/>
        <v>&lt;I class='far fa-meh'&gt;&lt;/i&gt;</v>
      </c>
    </row>
    <row r="1570" spans="1:6">
      <c r="A1570" s="61">
        <v>1569</v>
      </c>
      <c r="B1570" t="s">
        <v>2594</v>
      </c>
      <c r="C1570" t="s">
        <v>2272</v>
      </c>
      <c r="D1570" t="str">
        <f t="shared" si="72"/>
        <v>far</v>
      </c>
      <c r="E1570" t="str">
        <f t="shared" si="73"/>
        <v>far fa-meh-blank</v>
      </c>
      <c r="F1570" t="str">
        <f t="shared" si="74"/>
        <v>&lt;I class='far fa-meh-blank'&gt;&lt;/i&gt;</v>
      </c>
    </row>
    <row r="1571" spans="1:6">
      <c r="A1571" s="61">
        <v>1570</v>
      </c>
      <c r="B1571" t="s">
        <v>2597</v>
      </c>
      <c r="C1571" t="s">
        <v>2272</v>
      </c>
      <c r="D1571" t="str">
        <f t="shared" si="72"/>
        <v>far</v>
      </c>
      <c r="E1571" t="str">
        <f t="shared" si="73"/>
        <v>far fa-meh-rolling-eyes</v>
      </c>
      <c r="F1571" t="str">
        <f t="shared" si="74"/>
        <v>&lt;I class='far fa-meh-rolling-eyes'&gt;&lt;/i&gt;</v>
      </c>
    </row>
    <row r="1572" spans="1:6">
      <c r="A1572" s="61">
        <v>1571</v>
      </c>
      <c r="B1572" t="s">
        <v>2600</v>
      </c>
      <c r="C1572" t="s">
        <v>2272</v>
      </c>
      <c r="D1572" t="str">
        <f t="shared" si="72"/>
        <v>far</v>
      </c>
      <c r="E1572" t="str">
        <f t="shared" si="73"/>
        <v>far fa-minus-square</v>
      </c>
      <c r="F1572" t="str">
        <f t="shared" si="74"/>
        <v>&lt;I class='far fa-minus-square'&gt;&lt;/i&gt;</v>
      </c>
    </row>
    <row r="1573" spans="1:6">
      <c r="A1573" s="61">
        <v>1572</v>
      </c>
      <c r="B1573" t="s">
        <v>2602</v>
      </c>
      <c r="C1573" t="s">
        <v>2272</v>
      </c>
      <c r="D1573" t="str">
        <f t="shared" si="72"/>
        <v>far</v>
      </c>
      <c r="E1573" t="str">
        <f t="shared" si="73"/>
        <v>far fa-money-bill-alt</v>
      </c>
      <c r="F1573" t="str">
        <f t="shared" si="74"/>
        <v>&lt;I class='far fa-money-bill-alt'&gt;&lt;/i&gt;</v>
      </c>
    </row>
    <row r="1574" spans="1:6">
      <c r="A1574" s="61">
        <v>1573</v>
      </c>
      <c r="B1574" t="s">
        <v>2605</v>
      </c>
      <c r="C1574" t="s">
        <v>2272</v>
      </c>
      <c r="D1574" t="str">
        <f t="shared" si="72"/>
        <v>far</v>
      </c>
      <c r="E1574" t="str">
        <f t="shared" si="73"/>
        <v>far fa-moon</v>
      </c>
      <c r="F1574" t="str">
        <f t="shared" si="74"/>
        <v>&lt;I class='far fa-moon'&gt;&lt;/i&gt;</v>
      </c>
    </row>
    <row r="1575" spans="1:6">
      <c r="A1575" s="61">
        <v>1574</v>
      </c>
      <c r="B1575" t="s">
        <v>2608</v>
      </c>
      <c r="C1575" t="s">
        <v>2272</v>
      </c>
      <c r="D1575" t="str">
        <f t="shared" si="72"/>
        <v>far</v>
      </c>
      <c r="E1575" t="str">
        <f t="shared" si="73"/>
        <v>far fa-newspaper</v>
      </c>
      <c r="F1575" t="str">
        <f t="shared" si="74"/>
        <v>&lt;I class='far fa-newspaper'&gt;&lt;/i&gt;</v>
      </c>
    </row>
    <row r="1576" spans="1:6">
      <c r="A1576" s="61">
        <v>1575</v>
      </c>
      <c r="B1576" t="s">
        <v>2611</v>
      </c>
      <c r="C1576" t="s">
        <v>2272</v>
      </c>
      <c r="D1576" t="str">
        <f t="shared" si="72"/>
        <v>far</v>
      </c>
      <c r="E1576" t="str">
        <f t="shared" si="73"/>
        <v>far fa-object-group</v>
      </c>
      <c r="F1576" t="str">
        <f t="shared" si="74"/>
        <v>&lt;I class='far fa-object-group'&gt;&lt;/i&gt;</v>
      </c>
    </row>
    <row r="1577" spans="1:6">
      <c r="A1577" s="61">
        <v>1576</v>
      </c>
      <c r="B1577" t="s">
        <v>2614</v>
      </c>
      <c r="C1577" t="s">
        <v>2272</v>
      </c>
      <c r="D1577" t="str">
        <f t="shared" si="72"/>
        <v>far</v>
      </c>
      <c r="E1577" t="str">
        <f t="shared" si="73"/>
        <v>far fa-object-ungroup</v>
      </c>
      <c r="F1577" t="str">
        <f t="shared" si="74"/>
        <v>&lt;I class='far fa-object-ungroup'&gt;&lt;/i&gt;</v>
      </c>
    </row>
    <row r="1578" spans="1:6">
      <c r="A1578" s="61">
        <v>1577</v>
      </c>
      <c r="B1578" t="s">
        <v>2617</v>
      </c>
      <c r="C1578" t="s">
        <v>2272</v>
      </c>
      <c r="D1578" t="str">
        <f t="shared" si="72"/>
        <v>far</v>
      </c>
      <c r="E1578" t="str">
        <f t="shared" si="73"/>
        <v>far fa-paper-plane</v>
      </c>
      <c r="F1578" t="str">
        <f t="shared" si="74"/>
        <v>&lt;I class='far fa-paper-plane'&gt;&lt;/i&gt;</v>
      </c>
    </row>
    <row r="1579" spans="1:6">
      <c r="A1579" s="61">
        <v>1578</v>
      </c>
      <c r="B1579" t="s">
        <v>2620</v>
      </c>
      <c r="C1579" t="s">
        <v>2272</v>
      </c>
      <c r="D1579" t="str">
        <f t="shared" si="72"/>
        <v>far</v>
      </c>
      <c r="E1579" t="str">
        <f t="shared" si="73"/>
        <v>far fa-pause-circle</v>
      </c>
      <c r="F1579" t="str">
        <f t="shared" si="74"/>
        <v>&lt;I class='far fa-pause-circle'&gt;&lt;/i&gt;</v>
      </c>
    </row>
    <row r="1580" spans="1:6">
      <c r="A1580" s="61">
        <v>1579</v>
      </c>
      <c r="B1580" t="s">
        <v>2623</v>
      </c>
      <c r="C1580" t="s">
        <v>2272</v>
      </c>
      <c r="D1580" t="str">
        <f t="shared" si="72"/>
        <v>far</v>
      </c>
      <c r="E1580" t="str">
        <f t="shared" si="73"/>
        <v>far fa-play-circle</v>
      </c>
      <c r="F1580" t="str">
        <f t="shared" si="74"/>
        <v>&lt;I class='far fa-play-circle'&gt;&lt;/i&gt;</v>
      </c>
    </row>
    <row r="1581" spans="1:6">
      <c r="A1581" s="61">
        <v>1580</v>
      </c>
      <c r="B1581" t="s">
        <v>2625</v>
      </c>
      <c r="C1581" t="s">
        <v>2272</v>
      </c>
      <c r="D1581" t="str">
        <f t="shared" si="72"/>
        <v>far</v>
      </c>
      <c r="E1581" t="str">
        <f t="shared" si="73"/>
        <v>far fa-plus-square</v>
      </c>
      <c r="F1581" t="str">
        <f t="shared" si="74"/>
        <v>&lt;I class='far fa-plus-square'&gt;&lt;/i&gt;</v>
      </c>
    </row>
    <row r="1582" spans="1:6">
      <c r="A1582" s="61">
        <v>1581</v>
      </c>
      <c r="B1582" t="s">
        <v>2627</v>
      </c>
      <c r="C1582" t="s">
        <v>2272</v>
      </c>
      <c r="D1582" t="str">
        <f t="shared" si="72"/>
        <v>far</v>
      </c>
      <c r="E1582" t="str">
        <f t="shared" si="73"/>
        <v>far fa-question-circle</v>
      </c>
      <c r="F1582" t="str">
        <f t="shared" si="74"/>
        <v>&lt;I class='far fa-question-circle'&gt;&lt;/i&gt;</v>
      </c>
    </row>
    <row r="1583" spans="1:6">
      <c r="A1583" s="61">
        <v>1582</v>
      </c>
      <c r="B1583" t="s">
        <v>2629</v>
      </c>
      <c r="C1583" t="s">
        <v>2272</v>
      </c>
      <c r="D1583" t="str">
        <f t="shared" si="72"/>
        <v>far</v>
      </c>
      <c r="E1583" t="str">
        <f t="shared" si="73"/>
        <v>far fa-registered</v>
      </c>
      <c r="F1583" t="str">
        <f t="shared" si="74"/>
        <v>&lt;I class='far fa-registered'&gt;&lt;/i&gt;</v>
      </c>
    </row>
    <row r="1584" spans="1:6">
      <c r="A1584" s="61">
        <v>1583</v>
      </c>
      <c r="B1584" t="s">
        <v>2632</v>
      </c>
      <c r="C1584" t="s">
        <v>2272</v>
      </c>
      <c r="D1584" t="str">
        <f t="shared" si="72"/>
        <v>far</v>
      </c>
      <c r="E1584" t="str">
        <f t="shared" si="73"/>
        <v>far fa-sad-cry</v>
      </c>
      <c r="F1584" t="str">
        <f t="shared" si="74"/>
        <v>&lt;I class='far fa-sad-cry'&gt;&lt;/i&gt;</v>
      </c>
    </row>
    <row r="1585" spans="1:6">
      <c r="A1585" s="61">
        <v>1584</v>
      </c>
      <c r="B1585" t="s">
        <v>2634</v>
      </c>
      <c r="C1585" t="s">
        <v>2272</v>
      </c>
      <c r="D1585" t="str">
        <f t="shared" si="72"/>
        <v>far</v>
      </c>
      <c r="E1585" t="str">
        <f t="shared" si="73"/>
        <v>far fa-sad-tear</v>
      </c>
      <c r="F1585" t="str">
        <f t="shared" si="74"/>
        <v>&lt;I class='far fa-sad-tear'&gt;&lt;/i&gt;</v>
      </c>
    </row>
    <row r="1586" spans="1:6">
      <c r="A1586" s="61">
        <v>1585</v>
      </c>
      <c r="B1586" t="s">
        <v>2636</v>
      </c>
      <c r="C1586" t="s">
        <v>2272</v>
      </c>
      <c r="D1586" t="str">
        <f t="shared" si="72"/>
        <v>far</v>
      </c>
      <c r="E1586" t="str">
        <f t="shared" si="73"/>
        <v>far fa-save</v>
      </c>
      <c r="F1586" t="str">
        <f t="shared" si="74"/>
        <v>&lt;I class='far fa-save'&gt;&lt;/i&gt;</v>
      </c>
    </row>
    <row r="1587" spans="1:6">
      <c r="A1587" s="61">
        <v>1586</v>
      </c>
      <c r="B1587" t="s">
        <v>2638</v>
      </c>
      <c r="C1587" t="s">
        <v>2272</v>
      </c>
      <c r="D1587" t="str">
        <f t="shared" si="72"/>
        <v>far</v>
      </c>
      <c r="E1587" t="str">
        <f t="shared" si="73"/>
        <v>far fa-share-square</v>
      </c>
      <c r="F1587" t="str">
        <f t="shared" si="74"/>
        <v>&lt;I class='far fa-share-square'&gt;&lt;/i&gt;</v>
      </c>
    </row>
    <row r="1588" spans="1:6">
      <c r="A1588" s="61">
        <v>1587</v>
      </c>
      <c r="B1588" t="s">
        <v>2641</v>
      </c>
      <c r="C1588" t="s">
        <v>2272</v>
      </c>
      <c r="D1588" t="str">
        <f t="shared" si="72"/>
        <v>far</v>
      </c>
      <c r="E1588" t="str">
        <f t="shared" si="73"/>
        <v>far fa-smile</v>
      </c>
      <c r="F1588" t="str">
        <f t="shared" si="74"/>
        <v>&lt;I class='far fa-smile'&gt;&lt;/i&gt;</v>
      </c>
    </row>
    <row r="1589" spans="1:6">
      <c r="A1589" s="61">
        <v>1588</v>
      </c>
      <c r="B1589" t="s">
        <v>2644</v>
      </c>
      <c r="C1589" t="s">
        <v>2272</v>
      </c>
      <c r="D1589" t="str">
        <f t="shared" si="72"/>
        <v>far</v>
      </c>
      <c r="E1589" t="str">
        <f t="shared" si="73"/>
        <v>far fa-smile-beam</v>
      </c>
      <c r="F1589" t="str">
        <f t="shared" si="74"/>
        <v>&lt;I class='far fa-smile-beam'&gt;&lt;/i&gt;</v>
      </c>
    </row>
    <row r="1590" spans="1:6">
      <c r="A1590" s="61">
        <v>1589</v>
      </c>
      <c r="B1590" t="s">
        <v>2647</v>
      </c>
      <c r="C1590" t="s">
        <v>2272</v>
      </c>
      <c r="D1590" t="str">
        <f t="shared" si="72"/>
        <v>far</v>
      </c>
      <c r="E1590" t="str">
        <f t="shared" si="73"/>
        <v>far fa-smile-wink</v>
      </c>
      <c r="F1590" t="str">
        <f t="shared" si="74"/>
        <v>&lt;I class='far fa-smile-wink'&gt;&lt;/i&gt;</v>
      </c>
    </row>
    <row r="1591" spans="1:6">
      <c r="A1591" s="61">
        <v>1590</v>
      </c>
      <c r="B1591" t="s">
        <v>2650</v>
      </c>
      <c r="C1591" t="s">
        <v>2272</v>
      </c>
      <c r="D1591" t="str">
        <f t="shared" si="72"/>
        <v>far</v>
      </c>
      <c r="E1591" t="str">
        <f t="shared" si="73"/>
        <v>far fa-snowflake</v>
      </c>
      <c r="F1591" t="str">
        <f t="shared" si="74"/>
        <v>&lt;I class='far fa-snowflake'&gt;&lt;/i&gt;</v>
      </c>
    </row>
    <row r="1592" spans="1:6">
      <c r="A1592" s="61">
        <v>1591</v>
      </c>
      <c r="B1592" t="s">
        <v>2653</v>
      </c>
      <c r="C1592" t="s">
        <v>2272</v>
      </c>
      <c r="D1592" t="str">
        <f t="shared" si="72"/>
        <v>far</v>
      </c>
      <c r="E1592" t="str">
        <f t="shared" si="73"/>
        <v>far fa-square</v>
      </c>
      <c r="F1592" t="str">
        <f t="shared" si="74"/>
        <v>&lt;I class='far fa-square'&gt;&lt;/i&gt;</v>
      </c>
    </row>
    <row r="1593" spans="1:6">
      <c r="A1593" s="61">
        <v>1592</v>
      </c>
      <c r="B1593" t="s">
        <v>2656</v>
      </c>
      <c r="C1593" t="s">
        <v>2272</v>
      </c>
      <c r="D1593" t="str">
        <f t="shared" si="72"/>
        <v>far</v>
      </c>
      <c r="E1593" t="str">
        <f t="shared" si="73"/>
        <v>far fa-star</v>
      </c>
      <c r="F1593" t="str">
        <f t="shared" si="74"/>
        <v>&lt;I class='far fa-star'&gt;&lt;/i&gt;</v>
      </c>
    </row>
    <row r="1594" spans="1:6">
      <c r="A1594" s="61">
        <v>1593</v>
      </c>
      <c r="B1594" t="s">
        <v>2659</v>
      </c>
      <c r="C1594" t="s">
        <v>2272</v>
      </c>
      <c r="D1594" t="str">
        <f t="shared" si="72"/>
        <v>far</v>
      </c>
      <c r="E1594" t="str">
        <f t="shared" si="73"/>
        <v>far fa-star-half</v>
      </c>
      <c r="F1594" t="str">
        <f t="shared" si="74"/>
        <v>&lt;I class='far fa-star-half'&gt;&lt;/i&gt;</v>
      </c>
    </row>
    <row r="1595" spans="1:6">
      <c r="A1595" s="61">
        <v>1594</v>
      </c>
      <c r="B1595" t="s">
        <v>2662</v>
      </c>
      <c r="C1595" t="s">
        <v>2272</v>
      </c>
      <c r="D1595" t="str">
        <f t="shared" si="72"/>
        <v>far</v>
      </c>
      <c r="E1595" t="str">
        <f t="shared" si="73"/>
        <v>far fa-sticky-note</v>
      </c>
      <c r="F1595" t="str">
        <f t="shared" si="74"/>
        <v>&lt;I class='far fa-sticky-note'&gt;&lt;/i&gt;</v>
      </c>
    </row>
    <row r="1596" spans="1:6">
      <c r="A1596" s="61">
        <v>1595</v>
      </c>
      <c r="B1596" t="s">
        <v>2665</v>
      </c>
      <c r="C1596" t="s">
        <v>2272</v>
      </c>
      <c r="D1596" t="str">
        <f t="shared" si="72"/>
        <v>far</v>
      </c>
      <c r="E1596" t="str">
        <f t="shared" si="73"/>
        <v>far fa-stop-circle</v>
      </c>
      <c r="F1596" t="str">
        <f t="shared" si="74"/>
        <v>&lt;I class='far fa-stop-circle'&gt;&lt;/i&gt;</v>
      </c>
    </row>
    <row r="1597" spans="1:6">
      <c r="A1597" s="61">
        <v>1596</v>
      </c>
      <c r="B1597" t="s">
        <v>2668</v>
      </c>
      <c r="C1597" t="s">
        <v>2272</v>
      </c>
      <c r="D1597" t="str">
        <f t="shared" si="72"/>
        <v>far</v>
      </c>
      <c r="E1597" t="str">
        <f t="shared" si="73"/>
        <v>far fa-sun</v>
      </c>
      <c r="F1597" t="str">
        <f t="shared" si="74"/>
        <v>&lt;I class='far fa-sun'&gt;&lt;/i&gt;</v>
      </c>
    </row>
    <row r="1598" spans="1:6">
      <c r="A1598" s="61">
        <v>1597</v>
      </c>
      <c r="B1598" t="s">
        <v>2671</v>
      </c>
      <c r="C1598" t="s">
        <v>2272</v>
      </c>
      <c r="D1598" t="str">
        <f t="shared" si="72"/>
        <v>far</v>
      </c>
      <c r="E1598" t="str">
        <f t="shared" si="73"/>
        <v>far fa-surprise</v>
      </c>
      <c r="F1598" t="str">
        <f t="shared" si="74"/>
        <v>&lt;I class='far fa-surprise'&gt;&lt;/i&gt;</v>
      </c>
    </row>
    <row r="1599" spans="1:6">
      <c r="A1599" s="61">
        <v>1598</v>
      </c>
      <c r="B1599" t="s">
        <v>2674</v>
      </c>
      <c r="C1599" t="s">
        <v>2272</v>
      </c>
      <c r="D1599" t="str">
        <f t="shared" si="72"/>
        <v>far</v>
      </c>
      <c r="E1599" t="str">
        <f t="shared" si="73"/>
        <v>far fa-thumbs-down</v>
      </c>
      <c r="F1599" t="str">
        <f t="shared" si="74"/>
        <v>&lt;I class='far fa-thumbs-down'&gt;&lt;/i&gt;</v>
      </c>
    </row>
    <row r="1600" spans="1:6">
      <c r="A1600" s="61">
        <v>1599</v>
      </c>
      <c r="B1600" t="s">
        <v>2677</v>
      </c>
      <c r="C1600" t="s">
        <v>2272</v>
      </c>
      <c r="D1600" t="str">
        <f t="shared" si="72"/>
        <v>far</v>
      </c>
      <c r="E1600" t="str">
        <f t="shared" si="73"/>
        <v>far fa-thumbs-up</v>
      </c>
      <c r="F1600" t="str">
        <f t="shared" si="74"/>
        <v>&lt;I class='far fa-thumbs-up'&gt;&lt;/i&gt;</v>
      </c>
    </row>
    <row r="1601" spans="1:6">
      <c r="A1601" s="61">
        <v>1600</v>
      </c>
      <c r="B1601" t="s">
        <v>2680</v>
      </c>
      <c r="C1601" t="s">
        <v>2272</v>
      </c>
      <c r="D1601" t="str">
        <f t="shared" si="72"/>
        <v>far</v>
      </c>
      <c r="E1601" t="str">
        <f t="shared" si="73"/>
        <v>far fa-times-circle</v>
      </c>
      <c r="F1601" t="str">
        <f t="shared" si="74"/>
        <v>&lt;I class='far fa-times-circle'&gt;&lt;/i&gt;</v>
      </c>
    </row>
    <row r="1602" spans="1:6">
      <c r="A1602" s="61">
        <v>1601</v>
      </c>
      <c r="B1602" t="s">
        <v>2683</v>
      </c>
      <c r="C1602" t="s">
        <v>2272</v>
      </c>
      <c r="D1602" t="str">
        <f t="shared" si="72"/>
        <v>far</v>
      </c>
      <c r="E1602" t="str">
        <f t="shared" si="73"/>
        <v>far fa-tired</v>
      </c>
      <c r="F1602" t="str">
        <f t="shared" si="74"/>
        <v>&lt;I class='far fa-tired'&gt;&lt;/i&gt;</v>
      </c>
    </row>
    <row r="1603" spans="1:6">
      <c r="A1603" s="61">
        <v>1602</v>
      </c>
      <c r="B1603" t="s">
        <v>2686</v>
      </c>
      <c r="C1603" t="s">
        <v>2272</v>
      </c>
      <c r="D1603" t="str">
        <f t="shared" ref="D1603:D1666" si="75">IF(C1603="DevIcon"," ","fa"&amp;LOWER(LEFT(C1603,1)))</f>
        <v>far</v>
      </c>
      <c r="E1603" t="str">
        <f t="shared" ref="E1603:E1666" si="76">IF(C1603="DevIcon","",D1603&amp;" "&amp;"fa-")&amp;B1603</f>
        <v>far fa-trash-alt</v>
      </c>
      <c r="F1603" t="str">
        <f t="shared" ref="F1603:F1666" si="77">IF(C1603="DevIcon","","&lt;I class='"&amp;E1603&amp;"'&gt;&lt;/i&gt;")</f>
        <v>&lt;I class='far fa-trash-alt'&gt;&lt;/i&gt;</v>
      </c>
    </row>
    <row r="1604" spans="1:6">
      <c r="A1604" s="61">
        <v>1603</v>
      </c>
      <c r="B1604" t="s">
        <v>2688</v>
      </c>
      <c r="C1604" t="s">
        <v>2272</v>
      </c>
      <c r="D1604" t="str">
        <f t="shared" si="75"/>
        <v>far</v>
      </c>
      <c r="E1604" t="str">
        <f t="shared" si="76"/>
        <v>far fa-user</v>
      </c>
      <c r="F1604" t="str">
        <f t="shared" si="77"/>
        <v>&lt;I class='far fa-user'&gt;&lt;/i&gt;</v>
      </c>
    </row>
    <row r="1605" spans="1:6">
      <c r="A1605" s="61">
        <v>1604</v>
      </c>
      <c r="B1605" t="s">
        <v>2690</v>
      </c>
      <c r="C1605" t="s">
        <v>2272</v>
      </c>
      <c r="D1605" t="str">
        <f t="shared" si="75"/>
        <v>far</v>
      </c>
      <c r="E1605" t="str">
        <f t="shared" si="76"/>
        <v>far fa-user-circle</v>
      </c>
      <c r="F1605" t="str">
        <f t="shared" si="77"/>
        <v>&lt;I class='far fa-user-circle'&gt;&lt;/i&gt;</v>
      </c>
    </row>
    <row r="1606" spans="1:6">
      <c r="A1606" s="61">
        <v>1605</v>
      </c>
      <c r="B1606" t="s">
        <v>2692</v>
      </c>
      <c r="C1606" t="s">
        <v>2272</v>
      </c>
      <c r="D1606" t="str">
        <f t="shared" si="75"/>
        <v>far</v>
      </c>
      <c r="E1606" t="str">
        <f t="shared" si="76"/>
        <v>far fa-window-close</v>
      </c>
      <c r="F1606" t="str">
        <f t="shared" si="77"/>
        <v>&lt;I class='far fa-window-close'&gt;&lt;/i&gt;</v>
      </c>
    </row>
    <row r="1607" spans="1:6">
      <c r="A1607" s="61">
        <v>1606</v>
      </c>
      <c r="B1607" t="s">
        <v>2694</v>
      </c>
      <c r="C1607" t="s">
        <v>2272</v>
      </c>
      <c r="D1607" t="str">
        <f t="shared" si="75"/>
        <v>far</v>
      </c>
      <c r="E1607" t="str">
        <f t="shared" si="76"/>
        <v>far fa-window-maximize</v>
      </c>
      <c r="F1607" t="str">
        <f t="shared" si="77"/>
        <v>&lt;I class='far fa-window-maximize'&gt;&lt;/i&gt;</v>
      </c>
    </row>
    <row r="1608" spans="1:6">
      <c r="A1608" s="61">
        <v>1607</v>
      </c>
      <c r="B1608" t="s">
        <v>2697</v>
      </c>
      <c r="C1608" t="s">
        <v>2272</v>
      </c>
      <c r="D1608" t="str">
        <f t="shared" si="75"/>
        <v>far</v>
      </c>
      <c r="E1608" t="str">
        <f t="shared" si="76"/>
        <v>far fa-window-minimize</v>
      </c>
      <c r="F1608" t="str">
        <f t="shared" si="77"/>
        <v>&lt;I class='far fa-window-minimize'&gt;&lt;/i&gt;</v>
      </c>
    </row>
    <row r="1609" spans="1:6">
      <c r="A1609" s="61">
        <v>1608</v>
      </c>
      <c r="B1609" t="s">
        <v>2700</v>
      </c>
      <c r="C1609" t="s">
        <v>2272</v>
      </c>
      <c r="D1609" t="str">
        <f t="shared" si="75"/>
        <v>far</v>
      </c>
      <c r="E1609" t="str">
        <f t="shared" si="76"/>
        <v>far fa-window-restore</v>
      </c>
      <c r="F1609" t="str">
        <f t="shared" si="77"/>
        <v>&lt;I class='far fa-window-restore'&gt;&lt;/i&gt;</v>
      </c>
    </row>
    <row r="1610" spans="1:6">
      <c r="A1610" s="61">
        <v>1609</v>
      </c>
      <c r="B1610" t="s">
        <v>3082</v>
      </c>
      <c r="C1610" t="s">
        <v>3083</v>
      </c>
      <c r="D1610" t="str">
        <f t="shared" si="75"/>
        <v xml:space="preserve"> </v>
      </c>
      <c r="E1610" t="str">
        <f t="shared" si="76"/>
        <v>activefolder</v>
      </c>
      <c r="F1610" t="str">
        <f t="shared" si="77"/>
        <v/>
      </c>
    </row>
    <row r="1611" spans="1:6">
      <c r="A1611" s="61">
        <v>1610</v>
      </c>
      <c r="B1611" t="s">
        <v>3089</v>
      </c>
      <c r="C1611" t="s">
        <v>3083</v>
      </c>
      <c r="D1611" t="str">
        <f t="shared" si="75"/>
        <v xml:space="preserve"> </v>
      </c>
      <c r="E1611" t="str">
        <f t="shared" si="76"/>
        <v>arrowdown</v>
      </c>
      <c r="F1611" t="str">
        <f t="shared" si="77"/>
        <v/>
      </c>
    </row>
    <row r="1612" spans="1:6">
      <c r="A1612" s="61">
        <v>1611</v>
      </c>
      <c r="B1612" t="s">
        <v>2519</v>
      </c>
      <c r="C1612" t="s">
        <v>3083</v>
      </c>
      <c r="D1612" t="str">
        <f t="shared" si="75"/>
        <v xml:space="preserve"> </v>
      </c>
      <c r="E1612" t="str">
        <f t="shared" si="76"/>
        <v>bold</v>
      </c>
      <c r="F1612" t="str">
        <f t="shared" si="77"/>
        <v/>
      </c>
    </row>
    <row r="1613" spans="1:6">
      <c r="A1613" s="61">
        <v>1612</v>
      </c>
      <c r="B1613" t="s">
        <v>3097</v>
      </c>
      <c r="C1613" t="s">
        <v>3083</v>
      </c>
      <c r="D1613" t="str">
        <f t="shared" si="75"/>
        <v xml:space="preserve"> </v>
      </c>
      <c r="E1613" t="str">
        <f t="shared" si="76"/>
        <v>cart</v>
      </c>
      <c r="F1613" t="str">
        <f t="shared" si="77"/>
        <v/>
      </c>
    </row>
    <row r="1614" spans="1:6">
      <c r="A1614" s="61">
        <v>1613</v>
      </c>
      <c r="B1614" t="s">
        <v>3102</v>
      </c>
      <c r="C1614" t="s">
        <v>3083</v>
      </c>
      <c r="D1614" t="str">
        <f t="shared" si="75"/>
        <v xml:space="preserve"> </v>
      </c>
      <c r="E1614" t="str">
        <f t="shared" si="76"/>
        <v>chevronleft</v>
      </c>
      <c r="F1614" t="str">
        <f t="shared" si="77"/>
        <v/>
      </c>
    </row>
    <row r="1615" spans="1:6">
      <c r="A1615" s="61">
        <v>1614</v>
      </c>
      <c r="B1615" t="s">
        <v>2346</v>
      </c>
      <c r="C1615" t="s">
        <v>3083</v>
      </c>
      <c r="D1615" t="str">
        <f t="shared" si="75"/>
        <v xml:space="preserve"> </v>
      </c>
      <c r="E1615" t="str">
        <f t="shared" si="76"/>
        <v>clock</v>
      </c>
      <c r="F1615" t="str">
        <f t="shared" si="77"/>
        <v/>
      </c>
    </row>
    <row r="1616" spans="1:6">
      <c r="A1616" s="61">
        <v>1615</v>
      </c>
      <c r="B1616" t="s">
        <v>3112</v>
      </c>
      <c r="C1616" t="s">
        <v>3083</v>
      </c>
      <c r="D1616" t="str">
        <f t="shared" si="75"/>
        <v xml:space="preserve"> </v>
      </c>
      <c r="E1616" t="str">
        <f t="shared" si="76"/>
        <v>columnchooser</v>
      </c>
      <c r="F1616" t="str">
        <f t="shared" si="77"/>
        <v/>
      </c>
    </row>
    <row r="1617" spans="1:6">
      <c r="A1617" s="61">
        <v>1616</v>
      </c>
      <c r="B1617" t="s">
        <v>2872</v>
      </c>
      <c r="C1617" t="s">
        <v>3083</v>
      </c>
      <c r="D1617" t="str">
        <f t="shared" si="75"/>
        <v xml:space="preserve"> </v>
      </c>
      <c r="E1617" t="str">
        <f t="shared" si="76"/>
        <v>cut</v>
      </c>
      <c r="F1617" t="str">
        <f t="shared" si="77"/>
        <v/>
      </c>
    </row>
    <row r="1618" spans="1:6">
      <c r="A1618" s="61">
        <v>1617</v>
      </c>
      <c r="B1618" t="s">
        <v>3121</v>
      </c>
      <c r="C1618" t="s">
        <v>3083</v>
      </c>
      <c r="D1618" t="str">
        <f t="shared" si="75"/>
        <v xml:space="preserve"> </v>
      </c>
      <c r="E1618" t="str">
        <f t="shared" si="76"/>
        <v>docxfile</v>
      </c>
      <c r="F1618" t="str">
        <f t="shared" si="77"/>
        <v/>
      </c>
    </row>
    <row r="1619" spans="1:6">
      <c r="A1619" s="61">
        <v>1618</v>
      </c>
      <c r="B1619" t="s">
        <v>3125</v>
      </c>
      <c r="C1619" t="s">
        <v>3083</v>
      </c>
      <c r="D1619" t="str">
        <f t="shared" si="75"/>
        <v xml:space="preserve"> </v>
      </c>
      <c r="E1619" t="str">
        <f t="shared" si="76"/>
        <v>equal</v>
      </c>
      <c r="F1619" t="str">
        <f t="shared" si="77"/>
        <v/>
      </c>
    </row>
    <row r="1620" spans="1:6">
      <c r="A1620" s="61">
        <v>1619</v>
      </c>
      <c r="B1620" t="s">
        <v>3130</v>
      </c>
      <c r="C1620" t="s">
        <v>3083</v>
      </c>
      <c r="D1620" t="str">
        <f t="shared" si="75"/>
        <v xml:space="preserve"> </v>
      </c>
      <c r="E1620" t="str">
        <f t="shared" si="76"/>
        <v>exportxlsx</v>
      </c>
      <c r="F1620" t="str">
        <f t="shared" si="77"/>
        <v/>
      </c>
    </row>
    <row r="1621" spans="1:6">
      <c r="A1621" s="61">
        <v>1620</v>
      </c>
      <c r="B1621" t="s">
        <v>3058</v>
      </c>
      <c r="C1621" t="s">
        <v>3083</v>
      </c>
      <c r="D1621" t="str">
        <f t="shared" si="75"/>
        <v xml:space="preserve"> </v>
      </c>
      <c r="E1621" t="str">
        <f t="shared" si="76"/>
        <v>filter</v>
      </c>
      <c r="F1621" t="str">
        <f t="shared" si="77"/>
        <v/>
      </c>
    </row>
    <row r="1622" spans="1:6">
      <c r="A1622" s="61">
        <v>1621</v>
      </c>
      <c r="B1622" t="s">
        <v>3139</v>
      </c>
      <c r="C1622" t="s">
        <v>3083</v>
      </c>
      <c r="D1622" t="str">
        <f t="shared" si="75"/>
        <v xml:space="preserve"> </v>
      </c>
      <c r="E1622" t="str">
        <f t="shared" si="76"/>
        <v>fullscreen</v>
      </c>
      <c r="F1622" t="str">
        <f t="shared" si="77"/>
        <v/>
      </c>
    </row>
    <row r="1623" spans="1:6">
      <c r="A1623" s="61">
        <v>1622</v>
      </c>
      <c r="B1623" t="s">
        <v>3145</v>
      </c>
      <c r="C1623" t="s">
        <v>3083</v>
      </c>
      <c r="D1623" t="str">
        <f t="shared" si="75"/>
        <v xml:space="preserve"> </v>
      </c>
      <c r="E1623" t="str">
        <f t="shared" si="76"/>
        <v>growfont</v>
      </c>
      <c r="F1623" t="str">
        <f t="shared" si="77"/>
        <v/>
      </c>
    </row>
    <row r="1624" spans="1:6">
      <c r="A1624" s="61">
        <v>1623</v>
      </c>
      <c r="B1624" t="s">
        <v>2547</v>
      </c>
      <c r="C1624" t="s">
        <v>3083</v>
      </c>
      <c r="D1624" t="str">
        <f t="shared" si="75"/>
        <v xml:space="preserve"> </v>
      </c>
      <c r="E1624" t="str">
        <f t="shared" si="76"/>
        <v>image</v>
      </c>
      <c r="F1624" t="str">
        <f t="shared" si="77"/>
        <v/>
      </c>
    </row>
    <row r="1625" spans="1:6">
      <c r="A1625" s="61">
        <v>1624</v>
      </c>
      <c r="B1625" t="s">
        <v>3156</v>
      </c>
      <c r="C1625" t="s">
        <v>3083</v>
      </c>
      <c r="D1625" t="str">
        <f t="shared" si="75"/>
        <v xml:space="preserve"> </v>
      </c>
      <c r="E1625" t="str">
        <f t="shared" si="76"/>
        <v>isnotblank</v>
      </c>
      <c r="F1625" t="str">
        <f t="shared" si="77"/>
        <v/>
      </c>
    </row>
    <row r="1626" spans="1:6">
      <c r="A1626" s="61">
        <v>1625</v>
      </c>
      <c r="B1626" t="s">
        <v>3161</v>
      </c>
      <c r="C1626" t="s">
        <v>3083</v>
      </c>
      <c r="D1626" t="str">
        <f t="shared" si="75"/>
        <v xml:space="preserve"> </v>
      </c>
      <c r="E1626" t="str">
        <f t="shared" si="76"/>
        <v>link</v>
      </c>
      <c r="F1626" t="str">
        <f t="shared" si="77"/>
        <v/>
      </c>
    </row>
    <row r="1627" spans="1:6">
      <c r="A1627" s="61">
        <v>1626</v>
      </c>
      <c r="B1627" t="s">
        <v>3166</v>
      </c>
      <c r="C1627" t="s">
        <v>3083</v>
      </c>
      <c r="D1627" t="str">
        <f t="shared" si="75"/>
        <v xml:space="preserve"> </v>
      </c>
      <c r="E1627" t="str">
        <f t="shared" si="76"/>
        <v>minus</v>
      </c>
      <c r="F1627" t="str">
        <f t="shared" si="77"/>
        <v/>
      </c>
    </row>
    <row r="1628" spans="1:6">
      <c r="A1628" s="61">
        <v>1627</v>
      </c>
      <c r="B1628" t="s">
        <v>3172</v>
      </c>
      <c r="C1628" t="s">
        <v>3083</v>
      </c>
      <c r="D1628" t="str">
        <f t="shared" si="75"/>
        <v xml:space="preserve"> </v>
      </c>
      <c r="E1628" t="str">
        <f t="shared" si="76"/>
        <v>notequal</v>
      </c>
      <c r="F1628" t="str">
        <f t="shared" si="77"/>
        <v/>
      </c>
    </row>
    <row r="1629" spans="1:6">
      <c r="A1629" s="61">
        <v>1628</v>
      </c>
      <c r="B1629" t="s">
        <v>3178</v>
      </c>
      <c r="C1629" t="s">
        <v>3083</v>
      </c>
      <c r="D1629" t="str">
        <f t="shared" si="75"/>
        <v xml:space="preserve"> </v>
      </c>
      <c r="E1629" t="str">
        <f t="shared" si="76"/>
        <v>pdffile</v>
      </c>
      <c r="F1629" t="str">
        <f t="shared" si="77"/>
        <v/>
      </c>
    </row>
    <row r="1630" spans="1:6">
      <c r="A1630" s="61">
        <v>1629</v>
      </c>
      <c r="B1630" t="s">
        <v>3184</v>
      </c>
      <c r="C1630" t="s">
        <v>3083</v>
      </c>
      <c r="D1630" t="str">
        <f t="shared" si="75"/>
        <v xml:space="preserve"> </v>
      </c>
      <c r="E1630" t="str">
        <f t="shared" si="76"/>
        <v>plus</v>
      </c>
      <c r="F1630" t="str">
        <f t="shared" si="77"/>
        <v/>
      </c>
    </row>
    <row r="1631" spans="1:6">
      <c r="A1631" s="61">
        <v>1630</v>
      </c>
      <c r="B1631" t="s">
        <v>3190</v>
      </c>
      <c r="C1631" t="s">
        <v>3083</v>
      </c>
      <c r="D1631" t="str">
        <f t="shared" si="75"/>
        <v xml:space="preserve"> </v>
      </c>
      <c r="E1631" t="str">
        <f t="shared" si="76"/>
        <v>pulldown</v>
      </c>
      <c r="F1631" t="str">
        <f t="shared" si="77"/>
        <v/>
      </c>
    </row>
    <row r="1632" spans="1:6">
      <c r="A1632" s="61">
        <v>1631</v>
      </c>
      <c r="B1632" t="s">
        <v>3196</v>
      </c>
      <c r="C1632" t="s">
        <v>3083</v>
      </c>
      <c r="D1632" t="str">
        <f t="shared" si="75"/>
        <v xml:space="preserve"> </v>
      </c>
      <c r="E1632" t="str">
        <f t="shared" si="76"/>
        <v>rowfield</v>
      </c>
      <c r="F1632" t="str">
        <f t="shared" si="77"/>
        <v/>
      </c>
    </row>
    <row r="1633" spans="1:6">
      <c r="A1633" s="61">
        <v>1632</v>
      </c>
      <c r="B1633" t="s">
        <v>3201</v>
      </c>
      <c r="C1633" t="s">
        <v>3083</v>
      </c>
      <c r="D1633" t="str">
        <f t="shared" si="75"/>
        <v xml:space="preserve"> </v>
      </c>
      <c r="E1633" t="str">
        <f t="shared" si="76"/>
        <v>share</v>
      </c>
      <c r="F1633" t="str">
        <f t="shared" si="77"/>
        <v/>
      </c>
    </row>
    <row r="1634" spans="1:6">
      <c r="A1634" s="61">
        <v>1633</v>
      </c>
      <c r="B1634" t="s">
        <v>3207</v>
      </c>
      <c r="C1634" t="s">
        <v>3083</v>
      </c>
      <c r="D1634" t="str">
        <f t="shared" si="75"/>
        <v xml:space="preserve"> </v>
      </c>
      <c r="E1634" t="str">
        <f t="shared" si="76"/>
        <v>sorted</v>
      </c>
      <c r="F1634" t="str">
        <f t="shared" si="77"/>
        <v/>
      </c>
    </row>
    <row r="1635" spans="1:6">
      <c r="A1635" s="61">
        <v>1634</v>
      </c>
      <c r="B1635" t="s">
        <v>3213</v>
      </c>
      <c r="C1635" t="s">
        <v>3083</v>
      </c>
      <c r="D1635" t="str">
        <f t="shared" si="75"/>
        <v xml:space="preserve"> </v>
      </c>
      <c r="E1635" t="str">
        <f t="shared" si="76"/>
        <v>spinup</v>
      </c>
      <c r="F1635" t="str">
        <f t="shared" si="77"/>
        <v/>
      </c>
    </row>
    <row r="1636" spans="1:6">
      <c r="A1636" s="61">
        <v>1635</v>
      </c>
      <c r="B1636" t="s">
        <v>3218</v>
      </c>
      <c r="C1636" t="s">
        <v>3083</v>
      </c>
      <c r="D1636" t="str">
        <f t="shared" si="75"/>
        <v xml:space="preserve"> </v>
      </c>
      <c r="E1636" t="str">
        <f t="shared" si="76"/>
        <v>tags</v>
      </c>
      <c r="F1636" t="str">
        <f t="shared" si="77"/>
        <v/>
      </c>
    </row>
    <row r="1637" spans="1:6">
      <c r="A1637" s="61">
        <v>1636</v>
      </c>
      <c r="B1637" t="s">
        <v>3224</v>
      </c>
      <c r="C1637" t="s">
        <v>3083</v>
      </c>
      <c r="D1637" t="str">
        <f t="shared" si="75"/>
        <v xml:space="preserve"> </v>
      </c>
      <c r="E1637" t="str">
        <f t="shared" si="76"/>
        <v>underline</v>
      </c>
      <c r="F1637" t="str">
        <f t="shared" si="77"/>
        <v/>
      </c>
    </row>
    <row r="1638" spans="1:6">
      <c r="A1638" s="61">
        <v>1637</v>
      </c>
      <c r="B1638" t="s">
        <v>3229</v>
      </c>
      <c r="C1638" t="s">
        <v>3083</v>
      </c>
      <c r="D1638" t="str">
        <f t="shared" si="75"/>
        <v xml:space="preserve"> </v>
      </c>
      <c r="E1638" t="str">
        <f t="shared" si="76"/>
        <v>variable</v>
      </c>
      <c r="F1638" t="str">
        <f t="shared" si="77"/>
        <v/>
      </c>
    </row>
    <row r="1639" spans="1:6">
      <c r="A1639" s="61">
        <v>1638</v>
      </c>
      <c r="B1639" t="s">
        <v>3084</v>
      </c>
      <c r="C1639" t="s">
        <v>3083</v>
      </c>
      <c r="D1639" t="str">
        <f t="shared" si="75"/>
        <v xml:space="preserve"> </v>
      </c>
      <c r="E1639" t="str">
        <f t="shared" si="76"/>
        <v>airplane</v>
      </c>
      <c r="F1639" t="str">
        <f t="shared" si="77"/>
        <v/>
      </c>
    </row>
    <row r="1640" spans="1:6">
      <c r="A1640" s="61">
        <v>1639</v>
      </c>
      <c r="B1640" t="s">
        <v>3090</v>
      </c>
      <c r="C1640" t="s">
        <v>3083</v>
      </c>
      <c r="D1640" t="str">
        <f t="shared" si="75"/>
        <v xml:space="preserve"> </v>
      </c>
      <c r="E1640" t="str">
        <f t="shared" si="76"/>
        <v>arrowleft</v>
      </c>
      <c r="F1640" t="str">
        <f t="shared" si="77"/>
        <v/>
      </c>
    </row>
    <row r="1641" spans="1:6">
      <c r="A1641" s="61">
        <v>1640</v>
      </c>
      <c r="B1641" t="s">
        <v>2297</v>
      </c>
      <c r="C1641" t="s">
        <v>3083</v>
      </c>
      <c r="D1641" t="str">
        <f t="shared" si="75"/>
        <v xml:space="preserve"> </v>
      </c>
      <c r="E1641" t="str">
        <f t="shared" si="76"/>
        <v>bookmark</v>
      </c>
      <c r="F1641" t="str">
        <f t="shared" si="77"/>
        <v/>
      </c>
    </row>
    <row r="1642" spans="1:6">
      <c r="A1642" s="61">
        <v>1641</v>
      </c>
      <c r="B1642" t="s">
        <v>3098</v>
      </c>
      <c r="C1642" t="s">
        <v>3083</v>
      </c>
      <c r="D1642" t="str">
        <f t="shared" si="75"/>
        <v xml:space="preserve"> </v>
      </c>
      <c r="E1642" t="str">
        <f t="shared" si="76"/>
        <v>chart</v>
      </c>
      <c r="F1642" t="str">
        <f t="shared" si="77"/>
        <v/>
      </c>
    </row>
    <row r="1643" spans="1:6">
      <c r="A1643" s="61">
        <v>1642</v>
      </c>
      <c r="B1643" t="s">
        <v>3103</v>
      </c>
      <c r="C1643" t="s">
        <v>3083</v>
      </c>
      <c r="D1643" t="str">
        <f t="shared" si="75"/>
        <v xml:space="preserve"> </v>
      </c>
      <c r="E1643" t="str">
        <f t="shared" si="76"/>
        <v>chevronright</v>
      </c>
      <c r="F1643" t="str">
        <f t="shared" si="77"/>
        <v/>
      </c>
    </row>
    <row r="1644" spans="1:6">
      <c r="A1644" s="61">
        <v>1643</v>
      </c>
      <c r="B1644" t="s">
        <v>3108</v>
      </c>
      <c r="C1644" t="s">
        <v>3083</v>
      </c>
      <c r="D1644" t="str">
        <f t="shared" si="75"/>
        <v xml:space="preserve"> </v>
      </c>
      <c r="E1644" t="str">
        <f t="shared" si="76"/>
        <v>close</v>
      </c>
      <c r="F1644" t="str">
        <f t="shared" si="77"/>
        <v/>
      </c>
    </row>
    <row r="1645" spans="1:6">
      <c r="A1645" s="61">
        <v>1644</v>
      </c>
      <c r="B1645" t="s">
        <v>3113</v>
      </c>
      <c r="C1645" t="s">
        <v>3083</v>
      </c>
      <c r="D1645" t="str">
        <f t="shared" si="75"/>
        <v xml:space="preserve"> </v>
      </c>
      <c r="E1645" t="str">
        <f t="shared" si="76"/>
        <v>columnfield</v>
      </c>
      <c r="F1645" t="str">
        <f t="shared" si="77"/>
        <v/>
      </c>
    </row>
    <row r="1646" spans="1:6">
      <c r="A1646" s="61">
        <v>1645</v>
      </c>
      <c r="B1646" t="s">
        <v>3116</v>
      </c>
      <c r="C1646" t="s">
        <v>3083</v>
      </c>
      <c r="D1646" t="str">
        <f t="shared" si="75"/>
        <v xml:space="preserve"> </v>
      </c>
      <c r="E1646" t="str">
        <f t="shared" si="76"/>
        <v>datafield</v>
      </c>
      <c r="F1646" t="str">
        <f t="shared" si="77"/>
        <v/>
      </c>
    </row>
    <row r="1647" spans="1:6">
      <c r="A1647" s="61">
        <v>1646</v>
      </c>
      <c r="B1647" t="s">
        <v>3122</v>
      </c>
      <c r="C1647" t="s">
        <v>3083</v>
      </c>
      <c r="D1647" t="str">
        <f t="shared" si="75"/>
        <v xml:space="preserve"> </v>
      </c>
      <c r="E1647" t="str">
        <f t="shared" si="76"/>
        <v>doesnotcontain</v>
      </c>
      <c r="F1647" t="str">
        <f t="shared" si="77"/>
        <v/>
      </c>
    </row>
    <row r="1648" spans="1:6">
      <c r="A1648" s="61">
        <v>1647</v>
      </c>
      <c r="B1648" t="s">
        <v>3126</v>
      </c>
      <c r="C1648" t="s">
        <v>3083</v>
      </c>
      <c r="D1648" t="str">
        <f t="shared" si="75"/>
        <v xml:space="preserve"> </v>
      </c>
      <c r="E1648" t="str">
        <f t="shared" si="76"/>
        <v>event</v>
      </c>
      <c r="F1648" t="str">
        <f t="shared" si="77"/>
        <v/>
      </c>
    </row>
    <row r="1649" spans="1:6">
      <c r="A1649" s="61">
        <v>1648</v>
      </c>
      <c r="B1649" t="s">
        <v>3131</v>
      </c>
      <c r="C1649" t="s">
        <v>3083</v>
      </c>
      <c r="D1649" t="str">
        <f t="shared" si="75"/>
        <v xml:space="preserve"> </v>
      </c>
      <c r="E1649" t="str">
        <f t="shared" si="76"/>
        <v>favorites</v>
      </c>
      <c r="F1649" t="str">
        <f t="shared" si="77"/>
        <v/>
      </c>
    </row>
    <row r="1650" spans="1:6">
      <c r="A1650" s="61">
        <v>1649</v>
      </c>
      <c r="B1650" t="s">
        <v>3134</v>
      </c>
      <c r="C1650" t="s">
        <v>3083</v>
      </c>
      <c r="D1650" t="str">
        <f t="shared" si="75"/>
        <v xml:space="preserve"> </v>
      </c>
      <c r="E1650" t="str">
        <f t="shared" si="76"/>
        <v>floppy</v>
      </c>
      <c r="F1650" t="str">
        <f t="shared" si="77"/>
        <v/>
      </c>
    </row>
    <row r="1651" spans="1:6">
      <c r="A1651" s="61">
        <v>1650</v>
      </c>
      <c r="B1651" t="s">
        <v>3140</v>
      </c>
      <c r="C1651" t="s">
        <v>3083</v>
      </c>
      <c r="D1651" t="str">
        <f t="shared" si="75"/>
        <v xml:space="preserve"> </v>
      </c>
      <c r="E1651" t="str">
        <f t="shared" si="76"/>
        <v>gift</v>
      </c>
      <c r="F1651" t="str">
        <f t="shared" si="77"/>
        <v/>
      </c>
    </row>
    <row r="1652" spans="1:6">
      <c r="A1652" s="61">
        <v>1651</v>
      </c>
      <c r="B1652" t="s">
        <v>3146</v>
      </c>
      <c r="C1652" t="s">
        <v>3083</v>
      </c>
      <c r="D1652" t="str">
        <f t="shared" si="75"/>
        <v xml:space="preserve"> </v>
      </c>
      <c r="E1652" t="str">
        <f t="shared" si="76"/>
        <v>header</v>
      </c>
      <c r="F1652" t="str">
        <f t="shared" si="77"/>
        <v/>
      </c>
    </row>
    <row r="1653" spans="1:6">
      <c r="A1653" s="61">
        <v>1652</v>
      </c>
      <c r="B1653" t="s">
        <v>3151</v>
      </c>
      <c r="C1653" t="s">
        <v>3083</v>
      </c>
      <c r="D1653" t="str">
        <f t="shared" si="75"/>
        <v xml:space="preserve"> </v>
      </c>
      <c r="E1653" t="str">
        <f t="shared" si="76"/>
        <v>inactivefolder</v>
      </c>
      <c r="F1653" t="str">
        <f t="shared" si="77"/>
        <v/>
      </c>
    </row>
    <row r="1654" spans="1:6">
      <c r="A1654" s="61">
        <v>1653</v>
      </c>
      <c r="B1654" t="s">
        <v>3157</v>
      </c>
      <c r="C1654" t="s">
        <v>3083</v>
      </c>
      <c r="D1654" t="str">
        <f t="shared" si="75"/>
        <v xml:space="preserve"> </v>
      </c>
      <c r="E1654" t="str">
        <f t="shared" si="76"/>
        <v>italic</v>
      </c>
      <c r="F1654" t="str">
        <f t="shared" si="77"/>
        <v/>
      </c>
    </row>
    <row r="1655" spans="1:6">
      <c r="A1655" s="61">
        <v>1654</v>
      </c>
      <c r="B1655" t="s">
        <v>2588</v>
      </c>
      <c r="C1655" t="s">
        <v>3083</v>
      </c>
      <c r="D1655" t="str">
        <f t="shared" si="75"/>
        <v xml:space="preserve"> </v>
      </c>
      <c r="E1655" t="str">
        <f t="shared" si="76"/>
        <v>map</v>
      </c>
      <c r="F1655" t="str">
        <f t="shared" si="77"/>
        <v/>
      </c>
    </row>
    <row r="1656" spans="1:6">
      <c r="A1656" s="61">
        <v>1655</v>
      </c>
      <c r="B1656" t="s">
        <v>3167</v>
      </c>
      <c r="C1656" t="s">
        <v>3083</v>
      </c>
      <c r="D1656" t="str">
        <f t="shared" si="75"/>
        <v xml:space="preserve"> </v>
      </c>
      <c r="E1656" t="str">
        <f t="shared" si="76"/>
        <v>money</v>
      </c>
      <c r="F1656" t="str">
        <f t="shared" si="77"/>
        <v/>
      </c>
    </row>
    <row r="1657" spans="1:6">
      <c r="A1657" s="61">
        <v>1656</v>
      </c>
      <c r="B1657" t="s">
        <v>3173</v>
      </c>
      <c r="C1657" t="s">
        <v>3083</v>
      </c>
      <c r="D1657" t="str">
        <f t="shared" si="75"/>
        <v xml:space="preserve"> </v>
      </c>
      <c r="E1657" t="str">
        <f t="shared" si="76"/>
        <v>orderedlist</v>
      </c>
      <c r="F1657" t="str">
        <f t="shared" si="77"/>
        <v/>
      </c>
    </row>
    <row r="1658" spans="1:6">
      <c r="A1658" s="61">
        <v>1657</v>
      </c>
      <c r="B1658" t="s">
        <v>3179</v>
      </c>
      <c r="C1658" t="s">
        <v>3083</v>
      </c>
      <c r="D1658" t="str">
        <f t="shared" si="75"/>
        <v xml:space="preserve"> </v>
      </c>
      <c r="E1658" t="str">
        <f t="shared" si="76"/>
        <v>percent</v>
      </c>
      <c r="F1658" t="str">
        <f t="shared" si="77"/>
        <v/>
      </c>
    </row>
    <row r="1659" spans="1:6">
      <c r="A1659" s="61">
        <v>1658</v>
      </c>
      <c r="B1659" t="s">
        <v>3185</v>
      </c>
      <c r="C1659" t="s">
        <v>3083</v>
      </c>
      <c r="D1659" t="str">
        <f t="shared" si="75"/>
        <v xml:space="preserve"> </v>
      </c>
      <c r="E1659" t="str">
        <f t="shared" si="76"/>
        <v>pptfile</v>
      </c>
      <c r="F1659" t="str">
        <f t="shared" si="77"/>
        <v/>
      </c>
    </row>
    <row r="1660" spans="1:6">
      <c r="A1660" s="61">
        <v>1659</v>
      </c>
      <c r="B1660" t="s">
        <v>3191</v>
      </c>
      <c r="C1660" t="s">
        <v>3083</v>
      </c>
      <c r="D1660" t="str">
        <f t="shared" si="75"/>
        <v xml:space="preserve"> </v>
      </c>
      <c r="E1660" t="str">
        <f t="shared" si="76"/>
        <v>range</v>
      </c>
      <c r="F1660" t="str">
        <f t="shared" si="77"/>
        <v/>
      </c>
    </row>
    <row r="1661" spans="1:6">
      <c r="A1661" s="61">
        <v>1660</v>
      </c>
      <c r="B1661" t="s">
        <v>3197</v>
      </c>
      <c r="C1661" t="s">
        <v>3083</v>
      </c>
      <c r="D1661" t="str">
        <f t="shared" si="75"/>
        <v xml:space="preserve"> </v>
      </c>
      <c r="E1661" t="str">
        <f t="shared" si="76"/>
        <v>rtffile</v>
      </c>
      <c r="F1661" t="str">
        <f t="shared" si="77"/>
        <v/>
      </c>
    </row>
    <row r="1662" spans="1:6">
      <c r="A1662" s="61">
        <v>1661</v>
      </c>
      <c r="B1662" t="s">
        <v>3202</v>
      </c>
      <c r="C1662" t="s">
        <v>3083</v>
      </c>
      <c r="D1662" t="str">
        <f t="shared" si="75"/>
        <v xml:space="preserve"> </v>
      </c>
      <c r="E1662" t="str">
        <f t="shared" si="76"/>
        <v>showpanel</v>
      </c>
      <c r="F1662" t="str">
        <f t="shared" si="77"/>
        <v/>
      </c>
    </row>
    <row r="1663" spans="1:6">
      <c r="A1663" s="61">
        <v>1662</v>
      </c>
      <c r="B1663" t="s">
        <v>3208</v>
      </c>
      <c r="C1663" t="s">
        <v>3083</v>
      </c>
      <c r="D1663" t="str">
        <f t="shared" si="75"/>
        <v xml:space="preserve"> </v>
      </c>
      <c r="E1663" t="str">
        <f t="shared" si="76"/>
        <v>sortup</v>
      </c>
      <c r="F1663" t="str">
        <f t="shared" si="77"/>
        <v/>
      </c>
    </row>
    <row r="1664" spans="1:6">
      <c r="A1664" s="61">
        <v>1663</v>
      </c>
      <c r="B1664" t="s">
        <v>2653</v>
      </c>
      <c r="C1664" t="s">
        <v>3083</v>
      </c>
      <c r="D1664" t="str">
        <f t="shared" si="75"/>
        <v xml:space="preserve"> </v>
      </c>
      <c r="E1664" t="str">
        <f t="shared" si="76"/>
        <v>square</v>
      </c>
      <c r="F1664" t="str">
        <f t="shared" si="77"/>
        <v/>
      </c>
    </row>
    <row r="1665" spans="1:6">
      <c r="A1665" s="61">
        <v>1664</v>
      </c>
      <c r="B1665" t="s">
        <v>3219</v>
      </c>
      <c r="C1665" t="s">
        <v>3083</v>
      </c>
      <c r="D1665" t="str">
        <f t="shared" si="75"/>
        <v xml:space="preserve"> </v>
      </c>
      <c r="E1665" t="str">
        <f t="shared" si="76"/>
        <v>tel</v>
      </c>
      <c r="F1665" t="str">
        <f t="shared" si="77"/>
        <v/>
      </c>
    </row>
    <row r="1666" spans="1:6">
      <c r="A1666" s="61">
        <v>1665</v>
      </c>
      <c r="B1666" t="s">
        <v>3225</v>
      </c>
      <c r="C1666" t="s">
        <v>3083</v>
      </c>
      <c r="D1666" t="str">
        <f t="shared" si="75"/>
        <v xml:space="preserve"> </v>
      </c>
      <c r="E1666" t="str">
        <f t="shared" si="76"/>
        <v>undo</v>
      </c>
      <c r="F1666" t="str">
        <f t="shared" si="77"/>
        <v/>
      </c>
    </row>
    <row r="1667" spans="1:6">
      <c r="A1667" s="61">
        <v>1666</v>
      </c>
      <c r="B1667" t="s">
        <v>3230</v>
      </c>
      <c r="C1667" t="s">
        <v>3083</v>
      </c>
      <c r="D1667" t="str">
        <f t="shared" ref="D1667:D1730" si="78">IF(C1667="DevIcon"," ","fa"&amp;LOWER(LEFT(C1667,1)))</f>
        <v xml:space="preserve"> </v>
      </c>
      <c r="E1667" t="str">
        <f t="shared" ref="E1667:E1730" si="79">IF(C1667="DevIcon","",D1667&amp;" "&amp;"fa-")&amp;B1667</f>
        <v>video</v>
      </c>
      <c r="F1667" t="str">
        <f t="shared" ref="F1667:F1730" si="80">IF(C1667="DevIcon","","&lt;I class='"&amp;E1667&amp;"'&gt;&lt;/i&gt;")</f>
        <v/>
      </c>
    </row>
    <row r="1668" spans="1:6">
      <c r="A1668" s="61">
        <v>1667</v>
      </c>
      <c r="B1668" t="s">
        <v>3085</v>
      </c>
      <c r="C1668" t="s">
        <v>3083</v>
      </c>
      <c r="D1668" t="str">
        <f t="shared" si="78"/>
        <v xml:space="preserve"> </v>
      </c>
      <c r="E1668" t="str">
        <f t="shared" si="79"/>
        <v>aligncenter</v>
      </c>
      <c r="F1668" t="str">
        <f t="shared" si="80"/>
        <v/>
      </c>
    </row>
    <row r="1669" spans="1:6">
      <c r="A1669" s="61">
        <v>1668</v>
      </c>
      <c r="B1669" t="s">
        <v>3091</v>
      </c>
      <c r="C1669" t="s">
        <v>3083</v>
      </c>
      <c r="D1669" t="str">
        <f t="shared" si="78"/>
        <v xml:space="preserve"> </v>
      </c>
      <c r="E1669" t="str">
        <f t="shared" si="79"/>
        <v>arrowright</v>
      </c>
      <c r="F1669" t="str">
        <f t="shared" si="80"/>
        <v/>
      </c>
    </row>
    <row r="1670" spans="1:6">
      <c r="A1670" s="61">
        <v>1669</v>
      </c>
      <c r="B1670" t="s">
        <v>2563</v>
      </c>
      <c r="C1670" t="s">
        <v>3083</v>
      </c>
      <c r="D1670" t="str">
        <f t="shared" si="78"/>
        <v xml:space="preserve"> </v>
      </c>
      <c r="E1670" t="str">
        <f t="shared" si="79"/>
        <v>box</v>
      </c>
      <c r="F1670" t="str">
        <f t="shared" si="80"/>
        <v/>
      </c>
    </row>
    <row r="1671" spans="1:6">
      <c r="A1671" s="61">
        <v>1670</v>
      </c>
      <c r="B1671" t="s">
        <v>2727</v>
      </c>
      <c r="C1671" t="s">
        <v>3083</v>
      </c>
      <c r="D1671" t="str">
        <f t="shared" si="78"/>
        <v xml:space="preserve"> </v>
      </c>
      <c r="E1671" t="str">
        <f t="shared" si="79"/>
        <v>check</v>
      </c>
      <c r="F1671" t="str">
        <f t="shared" si="80"/>
        <v/>
      </c>
    </row>
    <row r="1672" spans="1:6">
      <c r="A1672" s="61">
        <v>1671</v>
      </c>
      <c r="B1672" t="s">
        <v>3104</v>
      </c>
      <c r="C1672" t="s">
        <v>3083</v>
      </c>
      <c r="D1672" t="str">
        <f t="shared" si="78"/>
        <v xml:space="preserve"> </v>
      </c>
      <c r="E1672" t="str">
        <f t="shared" si="79"/>
        <v>chevronup</v>
      </c>
      <c r="F1672" t="str">
        <f t="shared" si="80"/>
        <v/>
      </c>
    </row>
    <row r="1673" spans="1:6">
      <c r="A1673" s="61">
        <v>1672</v>
      </c>
      <c r="B1673" t="s">
        <v>3109</v>
      </c>
      <c r="C1673" t="s">
        <v>3083</v>
      </c>
      <c r="D1673" t="str">
        <f t="shared" si="78"/>
        <v xml:space="preserve"> </v>
      </c>
      <c r="E1673" t="str">
        <f t="shared" si="79"/>
        <v>codeblock</v>
      </c>
      <c r="F1673" t="str">
        <f t="shared" si="80"/>
        <v/>
      </c>
    </row>
    <row r="1674" spans="1:6">
      <c r="A1674" s="61">
        <v>1673</v>
      </c>
      <c r="B1674" t="s">
        <v>2352</v>
      </c>
      <c r="C1674" t="s">
        <v>3083</v>
      </c>
      <c r="D1674" t="str">
        <f t="shared" si="78"/>
        <v xml:space="preserve"> </v>
      </c>
      <c r="E1674" t="str">
        <f t="shared" si="79"/>
        <v>comment</v>
      </c>
      <c r="F1674" t="str">
        <f t="shared" si="80"/>
        <v/>
      </c>
    </row>
    <row r="1675" spans="1:6">
      <c r="A1675" s="61">
        <v>1674</v>
      </c>
      <c r="B1675" t="s">
        <v>3117</v>
      </c>
      <c r="C1675" t="s">
        <v>3083</v>
      </c>
      <c r="D1675" t="str">
        <f t="shared" si="78"/>
        <v xml:space="preserve"> </v>
      </c>
      <c r="E1675" t="str">
        <f t="shared" si="79"/>
        <v>decreaseindent</v>
      </c>
      <c r="F1675" t="str">
        <f t="shared" si="80"/>
        <v/>
      </c>
    </row>
    <row r="1676" spans="1:6">
      <c r="A1676" s="61">
        <v>1675</v>
      </c>
      <c r="B1676" t="s">
        <v>2932</v>
      </c>
      <c r="C1676" t="s">
        <v>3083</v>
      </c>
      <c r="D1676" t="str">
        <f t="shared" si="78"/>
        <v xml:space="preserve"> </v>
      </c>
      <c r="E1676" t="str">
        <f t="shared" si="79"/>
        <v>download</v>
      </c>
      <c r="F1676" t="str">
        <f t="shared" si="80"/>
        <v/>
      </c>
    </row>
    <row r="1677" spans="1:6">
      <c r="A1677" s="61">
        <v>1676</v>
      </c>
      <c r="B1677" t="s">
        <v>2985</v>
      </c>
      <c r="C1677" t="s">
        <v>3083</v>
      </c>
      <c r="D1677" t="str">
        <f t="shared" si="78"/>
        <v xml:space="preserve"> </v>
      </c>
      <c r="E1677" t="str">
        <f t="shared" si="79"/>
        <v>expand</v>
      </c>
      <c r="F1677" t="str">
        <f t="shared" si="80"/>
        <v/>
      </c>
    </row>
    <row r="1678" spans="1:6">
      <c r="A1678" s="61">
        <v>1677</v>
      </c>
      <c r="B1678" t="s">
        <v>3132</v>
      </c>
      <c r="C1678" t="s">
        <v>3083</v>
      </c>
      <c r="D1678" t="str">
        <f t="shared" si="78"/>
        <v xml:space="preserve"> </v>
      </c>
      <c r="E1678" t="str">
        <f t="shared" si="79"/>
        <v>fieldchooser</v>
      </c>
      <c r="F1678" t="str">
        <f t="shared" si="80"/>
        <v/>
      </c>
    </row>
    <row r="1679" spans="1:6">
      <c r="A1679" s="61">
        <v>1678</v>
      </c>
      <c r="B1679" t="s">
        <v>3135</v>
      </c>
      <c r="C1679" t="s">
        <v>3083</v>
      </c>
      <c r="D1679" t="str">
        <f t="shared" si="78"/>
        <v xml:space="preserve"> </v>
      </c>
      <c r="E1679" t="str">
        <f t="shared" si="79"/>
        <v>font</v>
      </c>
      <c r="F1679" t="str">
        <f t="shared" si="80"/>
        <v/>
      </c>
    </row>
    <row r="1680" spans="1:6">
      <c r="A1680" s="61">
        <v>1679</v>
      </c>
      <c r="B1680" t="s">
        <v>3141</v>
      </c>
      <c r="C1680" t="s">
        <v>3083</v>
      </c>
      <c r="D1680" t="str">
        <f t="shared" si="78"/>
        <v xml:space="preserve"> </v>
      </c>
      <c r="E1680" t="str">
        <f t="shared" si="79"/>
        <v>globe</v>
      </c>
      <c r="F1680" t="str">
        <f t="shared" si="80"/>
        <v/>
      </c>
    </row>
    <row r="1681" spans="1:6">
      <c r="A1681" s="61">
        <v>1680</v>
      </c>
      <c r="B1681" t="s">
        <v>3147</v>
      </c>
      <c r="C1681" t="s">
        <v>3083</v>
      </c>
      <c r="D1681" t="str">
        <f t="shared" si="78"/>
        <v xml:space="preserve"> </v>
      </c>
      <c r="E1681" t="str">
        <f t="shared" si="79"/>
        <v>help</v>
      </c>
      <c r="F1681" t="str">
        <f t="shared" si="80"/>
        <v/>
      </c>
    </row>
    <row r="1682" spans="1:6">
      <c r="A1682" s="61">
        <v>1681</v>
      </c>
      <c r="B1682" t="s">
        <v>3152</v>
      </c>
      <c r="C1682" t="s">
        <v>3083</v>
      </c>
      <c r="D1682" t="str">
        <f t="shared" si="78"/>
        <v xml:space="preserve"> </v>
      </c>
      <c r="E1682" t="str">
        <f t="shared" si="79"/>
        <v>increaseindent</v>
      </c>
      <c r="F1682" t="str">
        <f t="shared" si="80"/>
        <v/>
      </c>
    </row>
    <row r="1683" spans="1:6">
      <c r="A1683" s="61">
        <v>1682</v>
      </c>
      <c r="B1683" t="s">
        <v>3158</v>
      </c>
      <c r="C1683" t="s">
        <v>3083</v>
      </c>
      <c r="D1683" t="str">
        <f t="shared" si="78"/>
        <v xml:space="preserve"> </v>
      </c>
      <c r="E1683" t="str">
        <f t="shared" si="79"/>
        <v>key</v>
      </c>
      <c r="F1683" t="str">
        <f t="shared" si="80"/>
        <v/>
      </c>
    </row>
    <row r="1684" spans="1:6">
      <c r="A1684" s="61">
        <v>1683</v>
      </c>
      <c r="B1684" t="s">
        <v>3162</v>
      </c>
      <c r="C1684" t="s">
        <v>3083</v>
      </c>
      <c r="D1684" t="str">
        <f t="shared" si="78"/>
        <v xml:space="preserve"> </v>
      </c>
      <c r="E1684" t="str">
        <f t="shared" si="79"/>
        <v>mediumiconslayout</v>
      </c>
      <c r="F1684" t="str">
        <f t="shared" si="80"/>
        <v/>
      </c>
    </row>
    <row r="1685" spans="1:6">
      <c r="A1685" s="61">
        <v>1684</v>
      </c>
      <c r="B1685" t="s">
        <v>3168</v>
      </c>
      <c r="C1685" t="s">
        <v>3083</v>
      </c>
      <c r="D1685" t="str">
        <f t="shared" si="78"/>
        <v xml:space="preserve"> </v>
      </c>
      <c r="E1685" t="str">
        <f t="shared" si="79"/>
        <v>more</v>
      </c>
      <c r="F1685" t="str">
        <f t="shared" si="80"/>
        <v/>
      </c>
    </row>
    <row r="1686" spans="1:6">
      <c r="A1686" s="61">
        <v>1685</v>
      </c>
      <c r="B1686" t="s">
        <v>3174</v>
      </c>
      <c r="C1686" t="s">
        <v>3083</v>
      </c>
      <c r="D1686" t="str">
        <f t="shared" si="78"/>
        <v xml:space="preserve"> </v>
      </c>
      <c r="E1686" t="str">
        <f t="shared" si="79"/>
        <v>overflow</v>
      </c>
      <c r="F1686" t="str">
        <f t="shared" si="80"/>
        <v/>
      </c>
    </row>
    <row r="1687" spans="1:6">
      <c r="A1687" s="61">
        <v>1686</v>
      </c>
      <c r="B1687" t="s">
        <v>3180</v>
      </c>
      <c r="C1687" t="s">
        <v>3083</v>
      </c>
      <c r="D1687" t="str">
        <f t="shared" si="78"/>
        <v xml:space="preserve"> </v>
      </c>
      <c r="E1687" t="str">
        <f t="shared" si="79"/>
        <v>photo</v>
      </c>
      <c r="F1687" t="str">
        <f t="shared" si="80"/>
        <v/>
      </c>
    </row>
    <row r="1688" spans="1:6">
      <c r="A1688" s="61">
        <v>1687</v>
      </c>
      <c r="B1688" t="s">
        <v>3186</v>
      </c>
      <c r="C1688" t="s">
        <v>3083</v>
      </c>
      <c r="D1688" t="str">
        <f t="shared" si="78"/>
        <v xml:space="preserve"> </v>
      </c>
      <c r="E1688" t="str">
        <f t="shared" si="79"/>
        <v>pptxfile</v>
      </c>
      <c r="F1688" t="str">
        <f t="shared" si="80"/>
        <v/>
      </c>
    </row>
    <row r="1689" spans="1:6">
      <c r="A1689" s="61">
        <v>1688</v>
      </c>
      <c r="B1689" t="s">
        <v>3192</v>
      </c>
      <c r="C1689" t="s">
        <v>3083</v>
      </c>
      <c r="D1689" t="str">
        <f t="shared" si="78"/>
        <v xml:space="preserve"> </v>
      </c>
      <c r="E1689" t="str">
        <f t="shared" si="79"/>
        <v>redo</v>
      </c>
      <c r="F1689" t="str">
        <f t="shared" si="80"/>
        <v/>
      </c>
    </row>
    <row r="1690" spans="1:6">
      <c r="A1690" s="61">
        <v>1689</v>
      </c>
      <c r="B1690" t="s">
        <v>3198</v>
      </c>
      <c r="C1690" t="s">
        <v>3083</v>
      </c>
      <c r="D1690" t="str">
        <f t="shared" si="78"/>
        <v xml:space="preserve"> </v>
      </c>
      <c r="E1690" t="str">
        <f t="shared" si="79"/>
        <v>runner</v>
      </c>
      <c r="F1690" t="str">
        <f t="shared" si="80"/>
        <v/>
      </c>
    </row>
    <row r="1691" spans="1:6">
      <c r="A1691" s="61">
        <v>1690</v>
      </c>
      <c r="B1691" t="s">
        <v>3203</v>
      </c>
      <c r="C1691" t="s">
        <v>3083</v>
      </c>
      <c r="D1691" t="str">
        <f t="shared" si="78"/>
        <v xml:space="preserve"> </v>
      </c>
      <c r="E1691" t="str">
        <f t="shared" si="79"/>
        <v>shrinkfont</v>
      </c>
      <c r="F1691" t="str">
        <f t="shared" si="80"/>
        <v/>
      </c>
    </row>
    <row r="1692" spans="1:6">
      <c r="A1692" s="61">
        <v>1691</v>
      </c>
      <c r="B1692" t="s">
        <v>3209</v>
      </c>
      <c r="C1692" t="s">
        <v>3083</v>
      </c>
      <c r="D1692" t="str">
        <f t="shared" si="78"/>
        <v xml:space="preserve"> </v>
      </c>
      <c r="E1692" t="str">
        <f t="shared" si="79"/>
        <v>sortuptext</v>
      </c>
      <c r="F1692" t="str">
        <f t="shared" si="80"/>
        <v/>
      </c>
    </row>
    <row r="1693" spans="1:6">
      <c r="A1693" s="61">
        <v>1692</v>
      </c>
      <c r="B1693" t="s">
        <v>3214</v>
      </c>
      <c r="C1693" t="s">
        <v>3083</v>
      </c>
      <c r="D1693" t="str">
        <f t="shared" si="78"/>
        <v xml:space="preserve"> </v>
      </c>
      <c r="E1693" t="str">
        <f t="shared" si="79"/>
        <v>startswith</v>
      </c>
      <c r="F1693" t="str">
        <f t="shared" si="80"/>
        <v/>
      </c>
    </row>
    <row r="1694" spans="1:6">
      <c r="A1694" s="61">
        <v>1693</v>
      </c>
      <c r="B1694" t="s">
        <v>3220</v>
      </c>
      <c r="C1694" t="s">
        <v>3083</v>
      </c>
      <c r="D1694" t="str">
        <f t="shared" si="78"/>
        <v xml:space="preserve"> </v>
      </c>
      <c r="E1694" t="str">
        <f t="shared" si="79"/>
        <v>tips</v>
      </c>
      <c r="F1694" t="str">
        <f t="shared" si="80"/>
        <v/>
      </c>
    </row>
    <row r="1695" spans="1:6">
      <c r="A1695" s="61">
        <v>1694</v>
      </c>
      <c r="B1695" t="s">
        <v>3226</v>
      </c>
      <c r="C1695" t="s">
        <v>3083</v>
      </c>
      <c r="D1695" t="str">
        <f t="shared" si="78"/>
        <v xml:space="preserve"> </v>
      </c>
      <c r="E1695" t="str">
        <f t="shared" si="79"/>
        <v>unpin</v>
      </c>
      <c r="F1695" t="str">
        <f t="shared" si="80"/>
        <v/>
      </c>
    </row>
    <row r="1696" spans="1:6">
      <c r="A1696" s="61">
        <v>1695</v>
      </c>
      <c r="B1696" t="s">
        <v>3231</v>
      </c>
      <c r="C1696" t="s">
        <v>3083</v>
      </c>
      <c r="D1696" t="str">
        <f t="shared" si="78"/>
        <v xml:space="preserve"> </v>
      </c>
      <c r="E1696" t="str">
        <f t="shared" si="79"/>
        <v>warning</v>
      </c>
      <c r="F1696" t="str">
        <f t="shared" si="80"/>
        <v/>
      </c>
    </row>
    <row r="1697" spans="1:6">
      <c r="A1697" s="61">
        <v>1696</v>
      </c>
      <c r="B1697" t="s">
        <v>3086</v>
      </c>
      <c r="C1697" t="s">
        <v>3083</v>
      </c>
      <c r="D1697" t="str">
        <f t="shared" si="78"/>
        <v xml:space="preserve"> </v>
      </c>
      <c r="E1697" t="str">
        <f t="shared" si="79"/>
        <v>alignjustify</v>
      </c>
      <c r="F1697" t="str">
        <f t="shared" si="80"/>
        <v/>
      </c>
    </row>
    <row r="1698" spans="1:6">
      <c r="A1698" s="61">
        <v>1697</v>
      </c>
      <c r="B1698" t="s">
        <v>3092</v>
      </c>
      <c r="C1698" t="s">
        <v>3083</v>
      </c>
      <c r="D1698" t="str">
        <f t="shared" si="78"/>
        <v xml:space="preserve"> </v>
      </c>
      <c r="E1698" t="str">
        <f t="shared" si="79"/>
        <v>arrowup</v>
      </c>
      <c r="F1698" t="str">
        <f t="shared" si="80"/>
        <v/>
      </c>
    </row>
    <row r="1699" spans="1:6">
      <c r="A1699" s="61">
        <v>1698</v>
      </c>
      <c r="B1699" t="s">
        <v>3095</v>
      </c>
      <c r="C1699" t="s">
        <v>3083</v>
      </c>
      <c r="D1699" t="str">
        <f t="shared" si="78"/>
        <v xml:space="preserve"> </v>
      </c>
      <c r="E1699" t="str">
        <f t="shared" si="79"/>
        <v>bulletlist</v>
      </c>
      <c r="F1699" t="str">
        <f t="shared" si="80"/>
        <v/>
      </c>
    </row>
    <row r="1700" spans="1:6">
      <c r="A1700" s="61">
        <v>1699</v>
      </c>
      <c r="B1700" t="s">
        <v>3099</v>
      </c>
      <c r="C1700" t="s">
        <v>3083</v>
      </c>
      <c r="D1700" t="str">
        <f t="shared" si="78"/>
        <v xml:space="preserve"> </v>
      </c>
      <c r="E1700" t="str">
        <f t="shared" si="79"/>
        <v>chevrondoubleleft</v>
      </c>
      <c r="F1700" t="str">
        <f t="shared" si="80"/>
        <v/>
      </c>
    </row>
    <row r="1701" spans="1:6">
      <c r="A1701" s="61">
        <v>1700</v>
      </c>
      <c r="B1701" t="s">
        <v>3105</v>
      </c>
      <c r="C1701" t="s">
        <v>3083</v>
      </c>
      <c r="D1701" t="str">
        <f t="shared" si="78"/>
        <v xml:space="preserve"> </v>
      </c>
      <c r="E1701" t="str">
        <f t="shared" si="79"/>
        <v>clear</v>
      </c>
      <c r="F1701" t="str">
        <f t="shared" si="80"/>
        <v/>
      </c>
    </row>
    <row r="1702" spans="1:6">
      <c r="A1702" s="61">
        <v>1701</v>
      </c>
      <c r="B1702" t="s">
        <v>2812</v>
      </c>
      <c r="C1702" t="s">
        <v>3083</v>
      </c>
      <c r="D1702" t="str">
        <f t="shared" si="78"/>
        <v xml:space="preserve"> </v>
      </c>
      <c r="E1702" t="str">
        <f t="shared" si="79"/>
        <v>coffee</v>
      </c>
      <c r="F1702" t="str">
        <f t="shared" si="80"/>
        <v/>
      </c>
    </row>
    <row r="1703" spans="1:6">
      <c r="A1703" s="61">
        <v>1702</v>
      </c>
      <c r="B1703" t="s">
        <v>3114</v>
      </c>
      <c r="C1703" t="s">
        <v>3083</v>
      </c>
      <c r="D1703" t="str">
        <f t="shared" si="78"/>
        <v xml:space="preserve"> </v>
      </c>
      <c r="E1703" t="str">
        <f t="shared" si="79"/>
        <v>contains</v>
      </c>
      <c r="F1703" t="str">
        <f t="shared" si="80"/>
        <v/>
      </c>
    </row>
    <row r="1704" spans="1:6">
      <c r="A1704" s="61">
        <v>1703</v>
      </c>
      <c r="B1704" t="s">
        <v>3118</v>
      </c>
      <c r="C1704" t="s">
        <v>3083</v>
      </c>
      <c r="D1704" t="str">
        <f t="shared" si="78"/>
        <v xml:space="preserve"> </v>
      </c>
      <c r="E1704" t="str">
        <f t="shared" si="79"/>
        <v>decreaselinespacing</v>
      </c>
      <c r="F1704" t="str">
        <f t="shared" si="80"/>
        <v/>
      </c>
    </row>
    <row r="1705" spans="1:6">
      <c r="A1705" s="61">
        <v>1704</v>
      </c>
      <c r="B1705" t="s">
        <v>3123</v>
      </c>
      <c r="C1705" t="s">
        <v>3083</v>
      </c>
      <c r="D1705" t="str">
        <f t="shared" si="78"/>
        <v xml:space="preserve"> </v>
      </c>
      <c r="E1705" t="str">
        <f t="shared" si="79"/>
        <v>dragvertical</v>
      </c>
      <c r="F1705" t="str">
        <f t="shared" si="80"/>
        <v/>
      </c>
    </row>
    <row r="1706" spans="1:6">
      <c r="A1706" s="61">
        <v>1705</v>
      </c>
      <c r="B1706" t="s">
        <v>3127</v>
      </c>
      <c r="C1706" t="s">
        <v>3083</v>
      </c>
      <c r="D1706" t="str">
        <f t="shared" si="78"/>
        <v xml:space="preserve"> </v>
      </c>
      <c r="E1706" t="str">
        <f t="shared" si="79"/>
        <v>export</v>
      </c>
      <c r="F1706" t="str">
        <f t="shared" si="80"/>
        <v/>
      </c>
    </row>
    <row r="1707" spans="1:6">
      <c r="A1707" s="61">
        <v>1706</v>
      </c>
      <c r="B1707" t="s">
        <v>3133</v>
      </c>
      <c r="C1707" t="s">
        <v>3083</v>
      </c>
      <c r="D1707" t="str">
        <f t="shared" si="78"/>
        <v xml:space="preserve"> </v>
      </c>
      <c r="E1707" t="str">
        <f t="shared" si="79"/>
        <v>fields</v>
      </c>
      <c r="F1707" t="str">
        <f t="shared" si="80"/>
        <v/>
      </c>
    </row>
    <row r="1708" spans="1:6">
      <c r="A1708" s="61">
        <v>1707</v>
      </c>
      <c r="B1708" t="s">
        <v>3136</v>
      </c>
      <c r="C1708" t="s">
        <v>3083</v>
      </c>
      <c r="D1708" t="str">
        <f t="shared" si="78"/>
        <v xml:space="preserve"> </v>
      </c>
      <c r="E1708" t="str">
        <f t="shared" si="79"/>
        <v>fontsize</v>
      </c>
      <c r="F1708" t="str">
        <f t="shared" si="80"/>
        <v/>
      </c>
    </row>
    <row r="1709" spans="1:6">
      <c r="A1709" s="61">
        <v>1708</v>
      </c>
      <c r="B1709" t="s">
        <v>3142</v>
      </c>
      <c r="C1709" t="s">
        <v>3083</v>
      </c>
      <c r="D1709" t="str">
        <f t="shared" si="78"/>
        <v xml:space="preserve"> </v>
      </c>
      <c r="E1709" t="str">
        <f t="shared" si="79"/>
        <v>greater</v>
      </c>
      <c r="F1709" t="str">
        <f t="shared" si="80"/>
        <v/>
      </c>
    </row>
    <row r="1710" spans="1:6">
      <c r="A1710" s="61">
        <v>1709</v>
      </c>
      <c r="B1710" t="s">
        <v>3148</v>
      </c>
      <c r="C1710" t="s">
        <v>3083</v>
      </c>
      <c r="D1710" t="str">
        <f t="shared" si="78"/>
        <v xml:space="preserve"> </v>
      </c>
      <c r="E1710" t="str">
        <f t="shared" si="79"/>
        <v>hidepanel</v>
      </c>
      <c r="F1710" t="str">
        <f t="shared" si="80"/>
        <v/>
      </c>
    </row>
    <row r="1711" spans="1:6">
      <c r="A1711" s="61">
        <v>1710</v>
      </c>
      <c r="B1711" t="s">
        <v>3153</v>
      </c>
      <c r="C1711" t="s">
        <v>3083</v>
      </c>
      <c r="D1711" t="str">
        <f t="shared" si="78"/>
        <v xml:space="preserve"> </v>
      </c>
      <c r="E1711" t="str">
        <f t="shared" si="79"/>
        <v>increaselinespacing</v>
      </c>
      <c r="F1711" t="str">
        <f t="shared" si="80"/>
        <v/>
      </c>
    </row>
    <row r="1712" spans="1:6">
      <c r="A1712" s="61">
        <v>1711</v>
      </c>
      <c r="B1712" t="s">
        <v>2857</v>
      </c>
      <c r="C1712" t="s">
        <v>3083</v>
      </c>
      <c r="D1712" t="str">
        <f t="shared" si="78"/>
        <v xml:space="preserve"> </v>
      </c>
      <c r="E1712" t="str">
        <f t="shared" si="79"/>
        <v>less</v>
      </c>
      <c r="F1712" t="str">
        <f t="shared" si="80"/>
        <v/>
      </c>
    </row>
    <row r="1713" spans="1:6">
      <c r="A1713" s="61">
        <v>1712</v>
      </c>
      <c r="B1713" t="s">
        <v>3163</v>
      </c>
      <c r="C1713" t="s">
        <v>3083</v>
      </c>
      <c r="D1713" t="str">
        <f t="shared" si="78"/>
        <v xml:space="preserve"> </v>
      </c>
      <c r="E1713" t="str">
        <f t="shared" si="79"/>
        <v>mention</v>
      </c>
      <c r="F1713" t="str">
        <f t="shared" si="80"/>
        <v/>
      </c>
    </row>
    <row r="1714" spans="1:6">
      <c r="A1714" s="61">
        <v>1713</v>
      </c>
      <c r="B1714" t="s">
        <v>3169</v>
      </c>
      <c r="C1714" t="s">
        <v>3083</v>
      </c>
      <c r="D1714" t="str">
        <f t="shared" si="78"/>
        <v xml:space="preserve"> </v>
      </c>
      <c r="E1714" t="str">
        <f t="shared" si="79"/>
        <v>movetofolder</v>
      </c>
      <c r="F1714" t="str">
        <f t="shared" si="80"/>
        <v/>
      </c>
    </row>
    <row r="1715" spans="1:6">
      <c r="A1715" s="61">
        <v>1714</v>
      </c>
      <c r="B1715" t="s">
        <v>3175</v>
      </c>
      <c r="C1715" t="s">
        <v>3083</v>
      </c>
      <c r="D1715" t="str">
        <f t="shared" si="78"/>
        <v xml:space="preserve"> </v>
      </c>
      <c r="E1715" t="str">
        <f t="shared" si="79"/>
        <v>palette</v>
      </c>
      <c r="F1715" t="str">
        <f t="shared" si="80"/>
        <v/>
      </c>
    </row>
    <row r="1716" spans="1:6">
      <c r="A1716" s="61">
        <v>1715</v>
      </c>
      <c r="B1716" t="s">
        <v>3181</v>
      </c>
      <c r="C1716" t="s">
        <v>3083</v>
      </c>
      <c r="D1716" t="str">
        <f t="shared" si="78"/>
        <v xml:space="preserve"> </v>
      </c>
      <c r="E1716" t="str">
        <f t="shared" si="79"/>
        <v>pin</v>
      </c>
      <c r="F1716" t="str">
        <f t="shared" si="80"/>
        <v/>
      </c>
    </row>
    <row r="1717" spans="1:6">
      <c r="A1717" s="61">
        <v>1716</v>
      </c>
      <c r="B1717" t="s">
        <v>3187</v>
      </c>
      <c r="C1717" t="s">
        <v>3083</v>
      </c>
      <c r="D1717" t="str">
        <f t="shared" si="78"/>
        <v xml:space="preserve"> </v>
      </c>
      <c r="E1717" t="str">
        <f t="shared" si="79"/>
        <v>preferences</v>
      </c>
      <c r="F1717" t="str">
        <f t="shared" si="80"/>
        <v/>
      </c>
    </row>
    <row r="1718" spans="1:6">
      <c r="A1718" s="61">
        <v>1717</v>
      </c>
      <c r="B1718" t="s">
        <v>3193</v>
      </c>
      <c r="C1718" t="s">
        <v>3083</v>
      </c>
      <c r="D1718" t="str">
        <f t="shared" si="78"/>
        <v xml:space="preserve"> </v>
      </c>
      <c r="E1718" t="str">
        <f t="shared" si="79"/>
        <v>refresh</v>
      </c>
      <c r="F1718" t="str">
        <f t="shared" si="80"/>
        <v/>
      </c>
    </row>
    <row r="1719" spans="1:6">
      <c r="A1719" s="61">
        <v>1718</v>
      </c>
      <c r="B1719" t="s">
        <v>2636</v>
      </c>
      <c r="C1719" t="s">
        <v>3083</v>
      </c>
      <c r="D1719" t="str">
        <f t="shared" si="78"/>
        <v xml:space="preserve"> </v>
      </c>
      <c r="E1719" t="str">
        <f t="shared" si="79"/>
        <v>save</v>
      </c>
      <c r="F1719" t="str">
        <f t="shared" si="80"/>
        <v/>
      </c>
    </row>
    <row r="1720" spans="1:6">
      <c r="A1720" s="61">
        <v>1719</v>
      </c>
      <c r="B1720" t="s">
        <v>3204</v>
      </c>
      <c r="C1720" t="s">
        <v>3083</v>
      </c>
      <c r="D1720" t="str">
        <f t="shared" si="78"/>
        <v xml:space="preserve"> </v>
      </c>
      <c r="E1720" t="str">
        <f t="shared" si="79"/>
        <v>smalliconslayout</v>
      </c>
      <c r="F1720" t="str">
        <f t="shared" si="80"/>
        <v/>
      </c>
    </row>
    <row r="1721" spans="1:6">
      <c r="A1721" s="61">
        <v>1720</v>
      </c>
      <c r="B1721" t="s">
        <v>3210</v>
      </c>
      <c r="C1721" t="s">
        <v>3083</v>
      </c>
      <c r="D1721" t="str">
        <f t="shared" si="78"/>
        <v xml:space="preserve"> </v>
      </c>
      <c r="E1721" t="str">
        <f t="shared" si="79"/>
        <v>spindown</v>
      </c>
      <c r="F1721" t="str">
        <f t="shared" si="80"/>
        <v/>
      </c>
    </row>
    <row r="1722" spans="1:6">
      <c r="A1722" s="61">
        <v>1721</v>
      </c>
      <c r="B1722" t="s">
        <v>3215</v>
      </c>
      <c r="C1722" t="s">
        <v>3083</v>
      </c>
      <c r="D1722" t="str">
        <f t="shared" si="78"/>
        <v xml:space="preserve"> </v>
      </c>
      <c r="E1722" t="str">
        <f t="shared" si="79"/>
        <v>strike</v>
      </c>
      <c r="F1722" t="str">
        <f t="shared" si="80"/>
        <v/>
      </c>
    </row>
    <row r="1723" spans="1:6">
      <c r="A1723" s="61">
        <v>1722</v>
      </c>
      <c r="B1723" t="s">
        <v>3221</v>
      </c>
      <c r="C1723" t="s">
        <v>3083</v>
      </c>
      <c r="D1723" t="str">
        <f t="shared" si="78"/>
        <v xml:space="preserve"> </v>
      </c>
      <c r="E1723" t="str">
        <f t="shared" si="79"/>
        <v>toolbox</v>
      </c>
      <c r="F1723" t="str">
        <f t="shared" si="80"/>
        <v/>
      </c>
    </row>
    <row r="1724" spans="1:6">
      <c r="A1724" s="61">
        <v>1723</v>
      </c>
      <c r="B1724" t="s">
        <v>3227</v>
      </c>
      <c r="C1724" t="s">
        <v>3083</v>
      </c>
      <c r="D1724" t="str">
        <f t="shared" si="78"/>
        <v xml:space="preserve"> </v>
      </c>
      <c r="E1724" t="str">
        <f t="shared" si="79"/>
        <v>unselectall</v>
      </c>
      <c r="F1724" t="str">
        <f t="shared" si="80"/>
        <v/>
      </c>
    </row>
    <row r="1725" spans="1:6">
      <c r="A1725" s="61">
        <v>1724</v>
      </c>
      <c r="B1725" t="s">
        <v>3232</v>
      </c>
      <c r="C1725" t="s">
        <v>3083</v>
      </c>
      <c r="D1725" t="str">
        <f t="shared" si="78"/>
        <v xml:space="preserve"> </v>
      </c>
      <c r="E1725" t="str">
        <f t="shared" si="79"/>
        <v>xlsfile</v>
      </c>
      <c r="F1725" t="str">
        <f t="shared" si="80"/>
        <v/>
      </c>
    </row>
    <row r="1726" spans="1:6">
      <c r="A1726" s="61">
        <v>1725</v>
      </c>
      <c r="B1726" t="s">
        <v>3087</v>
      </c>
      <c r="C1726" t="s">
        <v>3083</v>
      </c>
      <c r="D1726" t="str">
        <f t="shared" si="78"/>
        <v xml:space="preserve"> </v>
      </c>
      <c r="E1726" t="str">
        <f t="shared" si="79"/>
        <v>alignleft</v>
      </c>
      <c r="F1726" t="str">
        <f t="shared" si="80"/>
        <v/>
      </c>
    </row>
    <row r="1727" spans="1:6">
      <c r="A1727" s="61">
        <v>1726</v>
      </c>
      <c r="B1727" t="s">
        <v>3093</v>
      </c>
      <c r="C1727" t="s">
        <v>3083</v>
      </c>
      <c r="D1727" t="str">
        <f t="shared" si="78"/>
        <v xml:space="preserve"> </v>
      </c>
      <c r="E1727" t="str">
        <f t="shared" si="79"/>
        <v>background</v>
      </c>
      <c r="F1727" t="str">
        <f t="shared" si="80"/>
        <v/>
      </c>
    </row>
    <row r="1728" spans="1:6">
      <c r="A1728" s="61">
        <v>1727</v>
      </c>
      <c r="B1728" t="s">
        <v>2661</v>
      </c>
      <c r="C1728" t="s">
        <v>3083</v>
      </c>
      <c r="D1728" t="str">
        <f t="shared" si="78"/>
        <v xml:space="preserve"> </v>
      </c>
      <c r="E1728" t="str">
        <f t="shared" si="79"/>
        <v>car</v>
      </c>
      <c r="F1728" t="str">
        <f t="shared" si="80"/>
        <v/>
      </c>
    </row>
    <row r="1729" spans="1:6">
      <c r="A1729" s="61">
        <v>1728</v>
      </c>
      <c r="B1729" t="s">
        <v>3100</v>
      </c>
      <c r="C1729" t="s">
        <v>3083</v>
      </c>
      <c r="D1729" t="str">
        <f t="shared" si="78"/>
        <v xml:space="preserve"> </v>
      </c>
      <c r="E1729" t="str">
        <f t="shared" si="79"/>
        <v>chevrondoubleright</v>
      </c>
      <c r="F1729" t="str">
        <f t="shared" si="80"/>
        <v/>
      </c>
    </row>
    <row r="1730" spans="1:6">
      <c r="A1730" s="61">
        <v>1729</v>
      </c>
      <c r="B1730" t="s">
        <v>3106</v>
      </c>
      <c r="C1730" t="s">
        <v>3083</v>
      </c>
      <c r="D1730" t="str">
        <f t="shared" si="78"/>
        <v xml:space="preserve"> </v>
      </c>
      <c r="E1730" t="str">
        <f t="shared" si="79"/>
        <v>clearformat</v>
      </c>
      <c r="F1730" t="str">
        <f t="shared" si="80"/>
        <v/>
      </c>
    </row>
    <row r="1731" spans="1:6">
      <c r="A1731" s="61">
        <v>1730</v>
      </c>
      <c r="B1731" t="s">
        <v>3110</v>
      </c>
      <c r="C1731" t="s">
        <v>3083</v>
      </c>
      <c r="D1731" t="str">
        <f t="shared" ref="D1731:D1782" si="81">IF(C1731="DevIcon"," ","fa"&amp;LOWER(LEFT(C1731,1)))</f>
        <v xml:space="preserve"> </v>
      </c>
      <c r="E1731" t="str">
        <f t="shared" ref="E1731:E1782" si="82">IF(C1731="DevIcon","",D1731&amp;" "&amp;"fa-")&amp;B1731</f>
        <v>collapse</v>
      </c>
      <c r="F1731" t="str">
        <f t="shared" ref="F1731:F1782" si="83">IF(C1731="DevIcon","","&lt;I class='"&amp;E1731&amp;"'&gt;&lt;/i&gt;")</f>
        <v/>
      </c>
    </row>
    <row r="1732" spans="1:6">
      <c r="A1732" s="61">
        <v>1731</v>
      </c>
      <c r="B1732" t="s">
        <v>3115</v>
      </c>
      <c r="C1732" t="s">
        <v>3083</v>
      </c>
      <c r="D1732" t="str">
        <f t="shared" si="81"/>
        <v xml:space="preserve"> </v>
      </c>
      <c r="E1732" t="str">
        <f t="shared" si="82"/>
        <v>contentlayout</v>
      </c>
      <c r="F1732" t="str">
        <f t="shared" si="83"/>
        <v/>
      </c>
    </row>
    <row r="1733" spans="1:6">
      <c r="A1733" s="61">
        <v>1732</v>
      </c>
      <c r="B1733" t="s">
        <v>3119</v>
      </c>
      <c r="C1733" t="s">
        <v>3083</v>
      </c>
      <c r="D1733" t="str">
        <f t="shared" si="81"/>
        <v xml:space="preserve"> </v>
      </c>
      <c r="E1733" t="str">
        <f t="shared" si="82"/>
        <v>detailslayout</v>
      </c>
      <c r="F1733" t="str">
        <f t="shared" si="83"/>
        <v/>
      </c>
    </row>
    <row r="1734" spans="1:6">
      <c r="A1734" s="61">
        <v>1733</v>
      </c>
      <c r="B1734" t="s">
        <v>2382</v>
      </c>
      <c r="C1734" t="s">
        <v>3083</v>
      </c>
      <c r="D1734" t="str">
        <f t="shared" si="81"/>
        <v xml:space="preserve"> </v>
      </c>
      <c r="E1734" t="str">
        <f t="shared" si="82"/>
        <v>edit</v>
      </c>
      <c r="F1734" t="str">
        <f t="shared" si="83"/>
        <v/>
      </c>
    </row>
    <row r="1735" spans="1:6">
      <c r="A1735" s="61">
        <v>1734</v>
      </c>
      <c r="B1735" t="s">
        <v>3128</v>
      </c>
      <c r="C1735" t="s">
        <v>3083</v>
      </c>
      <c r="D1735" t="str">
        <f t="shared" si="81"/>
        <v xml:space="preserve"> </v>
      </c>
      <c r="E1735" t="str">
        <f t="shared" si="82"/>
        <v>exportpdf</v>
      </c>
      <c r="F1735" t="str">
        <f t="shared" si="83"/>
        <v/>
      </c>
    </row>
    <row r="1736" spans="1:6">
      <c r="A1736" s="61">
        <v>1735</v>
      </c>
      <c r="B1736" t="s">
        <v>2396</v>
      </c>
      <c r="C1736" t="s">
        <v>3083</v>
      </c>
      <c r="D1736" t="str">
        <f t="shared" si="81"/>
        <v xml:space="preserve"> </v>
      </c>
      <c r="E1736" t="str">
        <f t="shared" si="82"/>
        <v>file</v>
      </c>
      <c r="F1736" t="str">
        <f t="shared" si="83"/>
        <v/>
      </c>
    </row>
    <row r="1737" spans="1:6">
      <c r="A1737" s="61">
        <v>1736</v>
      </c>
      <c r="B1737" t="s">
        <v>3137</v>
      </c>
      <c r="C1737" t="s">
        <v>3083</v>
      </c>
      <c r="D1737" t="str">
        <f t="shared" si="81"/>
        <v xml:space="preserve"> </v>
      </c>
      <c r="E1737" t="str">
        <f t="shared" si="82"/>
        <v>food</v>
      </c>
      <c r="F1737" t="str">
        <f t="shared" si="83"/>
        <v/>
      </c>
    </row>
    <row r="1738" spans="1:6">
      <c r="A1738" s="61">
        <v>1737</v>
      </c>
      <c r="B1738" t="s">
        <v>3143</v>
      </c>
      <c r="C1738" t="s">
        <v>3083</v>
      </c>
      <c r="D1738" t="str">
        <f t="shared" si="81"/>
        <v xml:space="preserve"> </v>
      </c>
      <c r="E1738" t="str">
        <f t="shared" si="82"/>
        <v>greaterorequal</v>
      </c>
      <c r="F1738" t="str">
        <f t="shared" si="83"/>
        <v/>
      </c>
    </row>
    <row r="1739" spans="1:6">
      <c r="A1739" s="61">
        <v>1738</v>
      </c>
      <c r="B1739" t="s">
        <v>3149</v>
      </c>
      <c r="C1739" t="s">
        <v>3083</v>
      </c>
      <c r="D1739" t="str">
        <f t="shared" si="81"/>
        <v xml:space="preserve"> </v>
      </c>
      <c r="E1739" t="str">
        <f t="shared" si="82"/>
        <v>hierarchy</v>
      </c>
      <c r="F1739" t="str">
        <f t="shared" si="83"/>
        <v/>
      </c>
    </row>
    <row r="1740" spans="1:6">
      <c r="A1740" s="61">
        <v>1739</v>
      </c>
      <c r="B1740" t="s">
        <v>3154</v>
      </c>
      <c r="C1740" t="s">
        <v>3083</v>
      </c>
      <c r="D1740" t="str">
        <f t="shared" si="81"/>
        <v xml:space="preserve"> </v>
      </c>
      <c r="E1740" t="str">
        <f t="shared" si="82"/>
        <v>info</v>
      </c>
      <c r="F1740" t="str">
        <f t="shared" si="83"/>
        <v/>
      </c>
    </row>
    <row r="1741" spans="1:6">
      <c r="A1741" s="61">
        <v>1740</v>
      </c>
      <c r="B1741" t="s">
        <v>3159</v>
      </c>
      <c r="C1741" t="s">
        <v>3083</v>
      </c>
      <c r="D1741" t="str">
        <f t="shared" si="81"/>
        <v xml:space="preserve"> </v>
      </c>
      <c r="E1741" t="str">
        <f t="shared" si="82"/>
        <v>lessorequal</v>
      </c>
      <c r="F1741" t="str">
        <f t="shared" si="83"/>
        <v/>
      </c>
    </row>
    <row r="1742" spans="1:6">
      <c r="A1742" s="61">
        <v>1741</v>
      </c>
      <c r="B1742" t="s">
        <v>3164</v>
      </c>
      <c r="C1742" t="s">
        <v>3083</v>
      </c>
      <c r="D1742" t="str">
        <f t="shared" si="81"/>
        <v xml:space="preserve"> </v>
      </c>
      <c r="E1742" t="str">
        <f t="shared" si="82"/>
        <v>menu</v>
      </c>
      <c r="F1742" t="str">
        <f t="shared" si="83"/>
        <v/>
      </c>
    </row>
    <row r="1743" spans="1:6">
      <c r="A1743" s="61">
        <v>1742</v>
      </c>
      <c r="B1743" t="s">
        <v>3170</v>
      </c>
      <c r="C1743" t="s">
        <v>3083</v>
      </c>
      <c r="D1743" t="str">
        <f t="shared" si="81"/>
        <v xml:space="preserve"> </v>
      </c>
      <c r="E1743" t="str">
        <f t="shared" si="82"/>
        <v>music</v>
      </c>
      <c r="F1743" t="str">
        <f t="shared" si="83"/>
        <v/>
      </c>
    </row>
    <row r="1744" spans="1:6">
      <c r="A1744" s="61">
        <v>1743</v>
      </c>
      <c r="B1744" t="s">
        <v>3176</v>
      </c>
      <c r="C1744" t="s">
        <v>3083</v>
      </c>
      <c r="D1744" t="str">
        <f t="shared" si="81"/>
        <v xml:space="preserve"> </v>
      </c>
      <c r="E1744" t="str">
        <f t="shared" si="82"/>
        <v>parentfolder</v>
      </c>
      <c r="F1744" t="str">
        <f t="shared" si="83"/>
        <v/>
      </c>
    </row>
    <row r="1745" spans="1:6">
      <c r="A1745" s="61">
        <v>1744</v>
      </c>
      <c r="B1745" t="s">
        <v>3182</v>
      </c>
      <c r="C1745" t="s">
        <v>3083</v>
      </c>
      <c r="D1745" t="str">
        <f t="shared" si="81"/>
        <v xml:space="preserve"> </v>
      </c>
      <c r="E1745" t="str">
        <f t="shared" si="82"/>
        <v>pinleft</v>
      </c>
      <c r="F1745" t="str">
        <f t="shared" si="83"/>
        <v/>
      </c>
    </row>
    <row r="1746" spans="1:6">
      <c r="A1746" s="61">
        <v>1745</v>
      </c>
      <c r="B1746" t="s">
        <v>3188</v>
      </c>
      <c r="C1746" t="s">
        <v>3083</v>
      </c>
      <c r="D1746" t="str">
        <f t="shared" si="81"/>
        <v xml:space="preserve"> </v>
      </c>
      <c r="E1746" t="str">
        <f t="shared" si="82"/>
        <v>print</v>
      </c>
      <c r="F1746" t="str">
        <f t="shared" si="83"/>
        <v/>
      </c>
    </row>
    <row r="1747" spans="1:6">
      <c r="A1747" s="61">
        <v>1746</v>
      </c>
      <c r="B1747" t="s">
        <v>3194</v>
      </c>
      <c r="C1747" t="s">
        <v>3083</v>
      </c>
      <c r="D1747" t="str">
        <f t="shared" si="81"/>
        <v xml:space="preserve"> </v>
      </c>
      <c r="E1747" t="str">
        <f t="shared" si="82"/>
        <v>rename</v>
      </c>
      <c r="F1747" t="str">
        <f t="shared" si="83"/>
        <v/>
      </c>
    </row>
    <row r="1748" spans="1:6">
      <c r="A1748" s="61">
        <v>1747</v>
      </c>
      <c r="B1748" t="s">
        <v>3199</v>
      </c>
      <c r="C1748" t="s">
        <v>3083</v>
      </c>
      <c r="D1748" t="str">
        <f t="shared" si="81"/>
        <v xml:space="preserve"> </v>
      </c>
      <c r="E1748" t="str">
        <f t="shared" si="82"/>
        <v>search</v>
      </c>
      <c r="F1748" t="str">
        <f t="shared" si="83"/>
        <v/>
      </c>
    </row>
    <row r="1749" spans="1:6">
      <c r="A1749" s="61">
        <v>1748</v>
      </c>
      <c r="B1749" t="s">
        <v>3205</v>
      </c>
      <c r="C1749" t="s">
        <v>3083</v>
      </c>
      <c r="D1749" t="str">
        <f t="shared" si="81"/>
        <v xml:space="preserve"> </v>
      </c>
      <c r="E1749" t="str">
        <f t="shared" si="82"/>
        <v>sortdown</v>
      </c>
      <c r="F1749" t="str">
        <f t="shared" si="83"/>
        <v/>
      </c>
    </row>
    <row r="1750" spans="1:6">
      <c r="A1750" s="61">
        <v>1749</v>
      </c>
      <c r="B1750" t="s">
        <v>3211</v>
      </c>
      <c r="C1750" t="s">
        <v>3083</v>
      </c>
      <c r="D1750" t="str">
        <f t="shared" si="81"/>
        <v xml:space="preserve"> </v>
      </c>
      <c r="E1750" t="str">
        <f t="shared" si="82"/>
        <v>spinleft</v>
      </c>
      <c r="F1750" t="str">
        <f t="shared" si="83"/>
        <v/>
      </c>
    </row>
    <row r="1751" spans="1:6">
      <c r="A1751" s="61">
        <v>1750</v>
      </c>
      <c r="B1751" t="s">
        <v>3216</v>
      </c>
      <c r="C1751" t="s">
        <v>3083</v>
      </c>
      <c r="D1751" t="str">
        <f t="shared" si="81"/>
        <v xml:space="preserve"> </v>
      </c>
      <c r="E1751" t="str">
        <f t="shared" si="82"/>
        <v>subscript</v>
      </c>
      <c r="F1751" t="str">
        <f t="shared" si="83"/>
        <v/>
      </c>
    </row>
    <row r="1752" spans="1:6">
      <c r="A1752" s="61">
        <v>1751</v>
      </c>
      <c r="B1752" t="s">
        <v>3222</v>
      </c>
      <c r="C1752" t="s">
        <v>3083</v>
      </c>
      <c r="D1752" t="str">
        <f t="shared" si="81"/>
        <v xml:space="preserve"> </v>
      </c>
      <c r="E1752" t="str">
        <f t="shared" si="82"/>
        <v>trash</v>
      </c>
      <c r="F1752" t="str">
        <f t="shared" si="83"/>
        <v/>
      </c>
    </row>
    <row r="1753" spans="1:6">
      <c r="A1753" s="61">
        <v>1752</v>
      </c>
      <c r="B1753" t="s">
        <v>3228</v>
      </c>
      <c r="C1753" t="s">
        <v>3083</v>
      </c>
      <c r="D1753" t="str">
        <f t="shared" si="81"/>
        <v xml:space="preserve"> </v>
      </c>
      <c r="E1753" t="str">
        <f t="shared" si="82"/>
        <v>upload</v>
      </c>
      <c r="F1753" t="str">
        <f t="shared" si="83"/>
        <v/>
      </c>
    </row>
    <row r="1754" spans="1:6">
      <c r="A1754" s="61">
        <v>1753</v>
      </c>
      <c r="B1754" t="s">
        <v>3233</v>
      </c>
      <c r="C1754" t="s">
        <v>3083</v>
      </c>
      <c r="D1754" t="str">
        <f t="shared" si="81"/>
        <v xml:space="preserve"> </v>
      </c>
      <c r="E1754" t="str">
        <f t="shared" si="82"/>
        <v>xlsxfile</v>
      </c>
      <c r="F1754" t="str">
        <f t="shared" si="83"/>
        <v/>
      </c>
    </row>
    <row r="1755" spans="1:6">
      <c r="A1755" s="61">
        <v>1754</v>
      </c>
      <c r="B1755" t="s">
        <v>3088</v>
      </c>
      <c r="C1755" t="s">
        <v>3083</v>
      </c>
      <c r="D1755" t="str">
        <f t="shared" si="81"/>
        <v xml:space="preserve"> </v>
      </c>
      <c r="E1755" t="str">
        <f t="shared" si="82"/>
        <v>alignright</v>
      </c>
      <c r="F1755" t="str">
        <f t="shared" si="83"/>
        <v/>
      </c>
    </row>
    <row r="1756" spans="1:6">
      <c r="A1756" s="61">
        <v>1755</v>
      </c>
      <c r="B1756" t="s">
        <v>3094</v>
      </c>
      <c r="C1756" t="s">
        <v>3083</v>
      </c>
      <c r="D1756" t="str">
        <f t="shared" si="81"/>
        <v xml:space="preserve"> </v>
      </c>
      <c r="E1756" t="str">
        <f t="shared" si="82"/>
        <v>blockquote</v>
      </c>
      <c r="F1756" t="str">
        <f t="shared" si="83"/>
        <v/>
      </c>
    </row>
    <row r="1757" spans="1:6">
      <c r="A1757" s="61">
        <v>1756</v>
      </c>
      <c r="B1757" t="s">
        <v>3096</v>
      </c>
      <c r="C1757" t="s">
        <v>3083</v>
      </c>
      <c r="D1757" t="str">
        <f t="shared" si="81"/>
        <v xml:space="preserve"> </v>
      </c>
      <c r="E1757" t="str">
        <f t="shared" si="82"/>
        <v>card</v>
      </c>
      <c r="F1757" t="str">
        <f t="shared" si="83"/>
        <v/>
      </c>
    </row>
    <row r="1758" spans="1:6">
      <c r="A1758" s="61">
        <v>1757</v>
      </c>
      <c r="B1758" t="s">
        <v>3101</v>
      </c>
      <c r="C1758" t="s">
        <v>3083</v>
      </c>
      <c r="D1758" t="str">
        <f t="shared" si="81"/>
        <v xml:space="preserve"> </v>
      </c>
      <c r="E1758" t="str">
        <f t="shared" si="82"/>
        <v>chevrondown</v>
      </c>
      <c r="F1758" t="str">
        <f t="shared" si="83"/>
        <v/>
      </c>
    </row>
    <row r="1759" spans="1:6">
      <c r="A1759" s="61">
        <v>1758</v>
      </c>
      <c r="B1759" t="s">
        <v>3107</v>
      </c>
      <c r="C1759" t="s">
        <v>3083</v>
      </c>
      <c r="D1759" t="str">
        <f t="shared" si="81"/>
        <v xml:space="preserve"> </v>
      </c>
      <c r="E1759" t="str">
        <f t="shared" si="82"/>
        <v>clearsquare</v>
      </c>
      <c r="F1759" t="str">
        <f t="shared" si="83"/>
        <v/>
      </c>
    </row>
    <row r="1760" spans="1:6">
      <c r="A1760" s="61">
        <v>1759</v>
      </c>
      <c r="B1760" t="s">
        <v>3111</v>
      </c>
      <c r="C1760" t="s">
        <v>3083</v>
      </c>
      <c r="D1760" t="str">
        <f t="shared" si="81"/>
        <v xml:space="preserve"> </v>
      </c>
      <c r="E1760" t="str">
        <f t="shared" si="82"/>
        <v>color</v>
      </c>
      <c r="F1760" t="str">
        <f t="shared" si="83"/>
        <v/>
      </c>
    </row>
    <row r="1761" spans="1:6">
      <c r="A1761" s="61">
        <v>1760</v>
      </c>
      <c r="B1761" t="s">
        <v>2367</v>
      </c>
      <c r="C1761" t="s">
        <v>3083</v>
      </c>
      <c r="D1761" t="str">
        <f t="shared" si="81"/>
        <v xml:space="preserve"> </v>
      </c>
      <c r="E1761" t="str">
        <f t="shared" si="82"/>
        <v>copy</v>
      </c>
      <c r="F1761" t="str">
        <f t="shared" si="83"/>
        <v/>
      </c>
    </row>
    <row r="1762" spans="1:6">
      <c r="A1762" s="61">
        <v>1761</v>
      </c>
      <c r="B1762" t="s">
        <v>3120</v>
      </c>
      <c r="C1762" t="s">
        <v>3083</v>
      </c>
      <c r="D1762" t="str">
        <f t="shared" si="81"/>
        <v xml:space="preserve"> </v>
      </c>
      <c r="E1762" t="str">
        <f t="shared" si="82"/>
        <v>docfile</v>
      </c>
      <c r="F1762" t="str">
        <f t="shared" si="83"/>
        <v/>
      </c>
    </row>
    <row r="1763" spans="1:6">
      <c r="A1763" s="61">
        <v>1762</v>
      </c>
      <c r="B1763" t="s">
        <v>3124</v>
      </c>
      <c r="C1763" t="s">
        <v>3083</v>
      </c>
      <c r="D1763" t="str">
        <f t="shared" si="81"/>
        <v xml:space="preserve"> </v>
      </c>
      <c r="E1763" t="str">
        <f t="shared" si="82"/>
        <v>endswith</v>
      </c>
      <c r="F1763" t="str">
        <f t="shared" si="83"/>
        <v/>
      </c>
    </row>
    <row r="1764" spans="1:6">
      <c r="A1764" s="61">
        <v>1763</v>
      </c>
      <c r="B1764" t="s">
        <v>3129</v>
      </c>
      <c r="C1764" t="s">
        <v>3083</v>
      </c>
      <c r="D1764" t="str">
        <f t="shared" si="81"/>
        <v xml:space="preserve"> </v>
      </c>
      <c r="E1764" t="str">
        <f t="shared" si="82"/>
        <v>exportselected</v>
      </c>
      <c r="F1764" t="str">
        <f t="shared" si="83"/>
        <v/>
      </c>
    </row>
    <row r="1765" spans="1:6">
      <c r="A1765" s="61">
        <v>1764</v>
      </c>
      <c r="B1765" t="s">
        <v>3052</v>
      </c>
      <c r="C1765" t="s">
        <v>3083</v>
      </c>
      <c r="D1765" t="str">
        <f t="shared" si="81"/>
        <v xml:space="preserve"> </v>
      </c>
      <c r="E1765" t="str">
        <f t="shared" si="82"/>
        <v>fill</v>
      </c>
      <c r="F1765" t="str">
        <f t="shared" si="83"/>
        <v/>
      </c>
    </row>
    <row r="1766" spans="1:6">
      <c r="A1766" s="61">
        <v>1765</v>
      </c>
      <c r="B1766" t="s">
        <v>3138</v>
      </c>
      <c r="C1766" t="s">
        <v>3083</v>
      </c>
      <c r="D1766" t="str">
        <f t="shared" si="81"/>
        <v xml:space="preserve"> </v>
      </c>
      <c r="E1766" t="str">
        <f t="shared" si="82"/>
        <v>formula</v>
      </c>
      <c r="F1766" t="str">
        <f t="shared" si="83"/>
        <v/>
      </c>
    </row>
    <row r="1767" spans="1:6">
      <c r="A1767" s="61">
        <v>1766</v>
      </c>
      <c r="B1767" t="s">
        <v>3144</v>
      </c>
      <c r="C1767" t="s">
        <v>3083</v>
      </c>
      <c r="D1767" t="str">
        <f t="shared" si="81"/>
        <v xml:space="preserve"> </v>
      </c>
      <c r="E1767" t="str">
        <f t="shared" si="82"/>
        <v>group</v>
      </c>
      <c r="F1767" t="str">
        <f t="shared" si="83"/>
        <v/>
      </c>
    </row>
    <row r="1768" spans="1:6">
      <c r="A1768" s="61">
        <v>1767</v>
      </c>
      <c r="B1768" t="s">
        <v>3150</v>
      </c>
      <c r="C1768" t="s">
        <v>3083</v>
      </c>
      <c r="D1768" t="str">
        <f t="shared" si="81"/>
        <v xml:space="preserve"> </v>
      </c>
      <c r="E1768" t="str">
        <f t="shared" si="82"/>
        <v>home</v>
      </c>
      <c r="F1768" t="str">
        <f t="shared" si="83"/>
        <v/>
      </c>
    </row>
    <row r="1769" spans="1:6">
      <c r="A1769" s="61">
        <v>1768</v>
      </c>
      <c r="B1769" t="s">
        <v>3155</v>
      </c>
      <c r="C1769" t="s">
        <v>3083</v>
      </c>
      <c r="D1769" t="str">
        <f t="shared" si="81"/>
        <v xml:space="preserve"> </v>
      </c>
      <c r="E1769" t="str">
        <f t="shared" si="82"/>
        <v>isblank</v>
      </c>
      <c r="F1769" t="str">
        <f t="shared" si="83"/>
        <v/>
      </c>
    </row>
    <row r="1770" spans="1:6">
      <c r="A1770" s="61">
        <v>1769</v>
      </c>
      <c r="B1770" t="s">
        <v>3160</v>
      </c>
      <c r="C1770" t="s">
        <v>3083</v>
      </c>
      <c r="D1770" t="str">
        <f t="shared" si="81"/>
        <v xml:space="preserve"> </v>
      </c>
      <c r="E1770" t="str">
        <f t="shared" si="82"/>
        <v>like</v>
      </c>
      <c r="F1770" t="str">
        <f t="shared" si="83"/>
        <v/>
      </c>
    </row>
    <row r="1771" spans="1:6">
      <c r="A1771" s="61">
        <v>1770</v>
      </c>
      <c r="B1771" t="s">
        <v>3165</v>
      </c>
      <c r="C1771" t="s">
        <v>3083</v>
      </c>
      <c r="D1771" t="str">
        <f t="shared" si="81"/>
        <v xml:space="preserve"> </v>
      </c>
      <c r="E1771" t="str">
        <f t="shared" si="82"/>
        <v>message</v>
      </c>
      <c r="F1771" t="str">
        <f t="shared" si="83"/>
        <v/>
      </c>
    </row>
    <row r="1772" spans="1:6">
      <c r="A1772" s="61">
        <v>1771</v>
      </c>
      <c r="B1772" t="s">
        <v>3171</v>
      </c>
      <c r="C1772" t="s">
        <v>3083</v>
      </c>
      <c r="D1772" t="str">
        <f t="shared" si="81"/>
        <v xml:space="preserve"> </v>
      </c>
      <c r="E1772" t="str">
        <f t="shared" si="82"/>
        <v>newfolder</v>
      </c>
      <c r="F1772" t="str">
        <f t="shared" si="83"/>
        <v/>
      </c>
    </row>
    <row r="1773" spans="1:6">
      <c r="A1773" s="61">
        <v>1772</v>
      </c>
      <c r="B1773" t="s">
        <v>3177</v>
      </c>
      <c r="C1773" t="s">
        <v>3083</v>
      </c>
      <c r="D1773" t="str">
        <f t="shared" si="81"/>
        <v xml:space="preserve"> </v>
      </c>
      <c r="E1773" t="str">
        <f t="shared" si="82"/>
        <v>paste</v>
      </c>
      <c r="F1773" t="str">
        <f t="shared" si="83"/>
        <v/>
      </c>
    </row>
    <row r="1774" spans="1:6">
      <c r="A1774" s="61">
        <v>1773</v>
      </c>
      <c r="B1774" t="s">
        <v>3183</v>
      </c>
      <c r="C1774" t="s">
        <v>3083</v>
      </c>
      <c r="D1774" t="str">
        <f t="shared" si="81"/>
        <v xml:space="preserve"> </v>
      </c>
      <c r="E1774" t="str">
        <f t="shared" si="82"/>
        <v>pinright</v>
      </c>
      <c r="F1774" t="str">
        <f t="shared" si="83"/>
        <v/>
      </c>
    </row>
    <row r="1775" spans="1:6">
      <c r="A1775" s="61">
        <v>1774</v>
      </c>
      <c r="B1775" t="s">
        <v>3189</v>
      </c>
      <c r="C1775" t="s">
        <v>3083</v>
      </c>
      <c r="D1775" t="str">
        <f t="shared" si="81"/>
        <v xml:space="preserve"> </v>
      </c>
      <c r="E1775" t="str">
        <f t="shared" si="82"/>
        <v>product</v>
      </c>
      <c r="F1775" t="str">
        <f t="shared" si="83"/>
        <v/>
      </c>
    </row>
    <row r="1776" spans="1:6">
      <c r="A1776" s="61">
        <v>1775</v>
      </c>
      <c r="B1776" t="s">
        <v>3195</v>
      </c>
      <c r="C1776" t="s">
        <v>3083</v>
      </c>
      <c r="D1776" t="str">
        <f t="shared" si="81"/>
        <v xml:space="preserve"> </v>
      </c>
      <c r="E1776" t="str">
        <f t="shared" si="82"/>
        <v>repeat</v>
      </c>
      <c r="F1776" t="str">
        <f t="shared" si="83"/>
        <v/>
      </c>
    </row>
    <row r="1777" spans="1:6">
      <c r="A1777" s="61">
        <v>1776</v>
      </c>
      <c r="B1777" t="s">
        <v>3200</v>
      </c>
      <c r="C1777" t="s">
        <v>3083</v>
      </c>
      <c r="D1777" t="str">
        <f t="shared" si="81"/>
        <v xml:space="preserve"> </v>
      </c>
      <c r="E1777" t="str">
        <f t="shared" si="82"/>
        <v>selectall</v>
      </c>
      <c r="F1777" t="str">
        <f t="shared" si="83"/>
        <v/>
      </c>
    </row>
    <row r="1778" spans="1:6">
      <c r="A1778" s="61">
        <v>1777</v>
      </c>
      <c r="B1778" t="s">
        <v>3206</v>
      </c>
      <c r="C1778" t="s">
        <v>3083</v>
      </c>
      <c r="D1778" t="str">
        <f t="shared" si="81"/>
        <v xml:space="preserve"> </v>
      </c>
      <c r="E1778" t="str">
        <f t="shared" si="82"/>
        <v>sortdowntext</v>
      </c>
      <c r="F1778" t="str">
        <f t="shared" si="83"/>
        <v/>
      </c>
    </row>
    <row r="1779" spans="1:6">
      <c r="A1779" s="61">
        <v>1778</v>
      </c>
      <c r="B1779" t="s">
        <v>3212</v>
      </c>
      <c r="C1779" t="s">
        <v>3083</v>
      </c>
      <c r="D1779" t="str">
        <f t="shared" si="81"/>
        <v xml:space="preserve"> </v>
      </c>
      <c r="E1779" t="str">
        <f t="shared" si="82"/>
        <v>spinright</v>
      </c>
      <c r="F1779" t="str">
        <f t="shared" si="83"/>
        <v/>
      </c>
    </row>
    <row r="1780" spans="1:6">
      <c r="A1780" s="61">
        <v>1779</v>
      </c>
      <c r="B1780" t="s">
        <v>3217</v>
      </c>
      <c r="C1780" t="s">
        <v>3083</v>
      </c>
      <c r="D1780" t="str">
        <f t="shared" si="81"/>
        <v xml:space="preserve"> </v>
      </c>
      <c r="E1780" t="str">
        <f t="shared" si="82"/>
        <v>superscript</v>
      </c>
      <c r="F1780" t="str">
        <f t="shared" si="83"/>
        <v/>
      </c>
    </row>
    <row r="1781" spans="1:6">
      <c r="A1781" s="61">
        <v>1780</v>
      </c>
      <c r="B1781" t="s">
        <v>3223</v>
      </c>
      <c r="C1781" t="s">
        <v>3083</v>
      </c>
      <c r="D1781" t="str">
        <f t="shared" si="81"/>
        <v xml:space="preserve"> </v>
      </c>
      <c r="E1781" t="str">
        <f t="shared" si="82"/>
        <v>txtfile</v>
      </c>
      <c r="F1781" t="str">
        <f t="shared" si="83"/>
        <v/>
      </c>
    </row>
    <row r="1782" spans="1:6">
      <c r="A1782" s="61">
        <v>1781</v>
      </c>
      <c r="B1782" t="s">
        <v>2688</v>
      </c>
      <c r="C1782" t="s">
        <v>3083</v>
      </c>
      <c r="D1782" t="str">
        <f t="shared" si="81"/>
        <v xml:space="preserve"> </v>
      </c>
      <c r="E1782" t="str">
        <f t="shared" si="82"/>
        <v>user</v>
      </c>
      <c r="F1782" t="str">
        <f t="shared" si="83"/>
        <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45"/>
  <sheetViews>
    <sheetView showGridLines="0" workbookViewId="0">
      <pane ySplit="1" topLeftCell="A2" activePane="bottomLeft" state="frozen"/>
      <selection pane="bottomLeft"/>
    </sheetView>
  </sheetViews>
  <sheetFormatPr defaultRowHeight="15"/>
  <cols>
    <col min="1" max="1" width="4.5703125" customWidth="1"/>
    <col min="7" max="7" width="11" bestFit="1" customWidth="1"/>
    <col min="17" max="17" width="6.28515625" customWidth="1"/>
    <col min="18" max="18" width="10.5703125" bestFit="1" customWidth="1"/>
    <col min="19" max="19" width="9.5703125" bestFit="1" customWidth="1"/>
    <col min="23" max="23" width="11" bestFit="1" customWidth="1"/>
    <col min="24" max="24" width="40.28515625" bestFit="1" customWidth="1"/>
    <col min="25" max="26" width="10" bestFit="1" customWidth="1"/>
  </cols>
  <sheetData>
    <row r="1" spans="1:3" ht="23.25" customHeight="1">
      <c r="A1" s="179"/>
    </row>
    <row r="5" spans="1:3">
      <c r="C5" s="94"/>
    </row>
    <row r="7" spans="1:3">
      <c r="C7" s="94"/>
    </row>
    <row r="26" spans="4:17">
      <c r="D26" s="427" t="s">
        <v>2088</v>
      </c>
      <c r="E26" s="428"/>
      <c r="F26" s="428"/>
      <c r="G26" s="428"/>
      <c r="H26" s="428"/>
      <c r="I26" s="428"/>
      <c r="J26" s="428"/>
      <c r="K26" s="428"/>
      <c r="L26" s="428"/>
      <c r="M26" s="428"/>
      <c r="N26" s="428"/>
      <c r="O26" s="429"/>
    </row>
    <row r="28" spans="4:17">
      <c r="D28" s="424" t="s">
        <v>2071</v>
      </c>
      <c r="E28" s="425" t="s">
        <v>2073</v>
      </c>
      <c r="F28" s="425"/>
      <c r="G28" s="425"/>
      <c r="H28" s="3"/>
      <c r="I28" s="3" t="s">
        <v>2074</v>
      </c>
      <c r="J28" s="3"/>
      <c r="K28" s="3"/>
      <c r="L28" s="3"/>
      <c r="M28" s="3"/>
      <c r="N28" s="3"/>
      <c r="O28" s="3"/>
      <c r="P28" s="3"/>
      <c r="Q28" s="3"/>
    </row>
    <row r="29" spans="4:17">
      <c r="D29" s="3"/>
      <c r="E29" s="425" t="s">
        <v>2069</v>
      </c>
      <c r="F29" s="425"/>
      <c r="G29" s="425"/>
      <c r="H29" s="3"/>
      <c r="I29" s="3" t="s">
        <v>2078</v>
      </c>
      <c r="J29" s="3"/>
      <c r="K29" s="3"/>
      <c r="L29" s="3"/>
      <c r="M29" s="3"/>
      <c r="N29" s="3"/>
      <c r="O29" s="3"/>
      <c r="P29" s="3"/>
      <c r="Q29" s="3"/>
    </row>
    <row r="30" spans="4:17">
      <c r="D30" s="126" t="s">
        <v>2084</v>
      </c>
      <c r="E30" s="425" t="s">
        <v>2072</v>
      </c>
      <c r="F30" s="425"/>
      <c r="G30" s="425"/>
      <c r="H30" s="3"/>
      <c r="I30" s="3" t="s">
        <v>2075</v>
      </c>
      <c r="J30" s="3"/>
      <c r="K30" s="3"/>
      <c r="L30" s="3"/>
      <c r="M30" s="3"/>
      <c r="N30" s="3"/>
      <c r="O30" s="3"/>
      <c r="P30" s="3"/>
      <c r="Q30" s="3"/>
    </row>
    <row r="31" spans="4:17">
      <c r="D31" s="126" t="s">
        <v>2084</v>
      </c>
      <c r="E31" s="425" t="s">
        <v>2076</v>
      </c>
      <c r="F31" s="425"/>
      <c r="G31" s="425"/>
      <c r="H31" s="3"/>
      <c r="I31" s="3" t="s">
        <v>2077</v>
      </c>
      <c r="J31" s="3"/>
      <c r="K31" s="3"/>
      <c r="L31" s="3"/>
      <c r="M31" s="3"/>
      <c r="N31" s="3"/>
      <c r="O31" s="3"/>
      <c r="P31" s="3"/>
      <c r="Q31" s="3" t="s">
        <v>2089</v>
      </c>
    </row>
    <row r="32" spans="4:17">
      <c r="D32" s="126" t="s">
        <v>2084</v>
      </c>
      <c r="E32" s="425" t="s">
        <v>2070</v>
      </c>
      <c r="F32" s="425"/>
      <c r="G32" s="425"/>
      <c r="H32" s="3"/>
      <c r="I32" s="3" t="s">
        <v>2087</v>
      </c>
      <c r="J32" s="3"/>
      <c r="K32" s="3"/>
      <c r="L32" s="3"/>
      <c r="M32" s="3"/>
      <c r="N32" s="3"/>
      <c r="O32" s="3"/>
      <c r="P32" s="3"/>
      <c r="Q32" s="3"/>
    </row>
    <row r="33" spans="4:17">
      <c r="D33" s="3"/>
      <c r="E33" s="425"/>
      <c r="F33" s="425"/>
      <c r="G33" s="425"/>
      <c r="H33" s="3"/>
      <c r="I33" s="3"/>
      <c r="J33" s="3"/>
      <c r="K33" s="3"/>
      <c r="L33" s="3"/>
      <c r="M33" s="3"/>
      <c r="N33" s="3"/>
      <c r="O33" s="3"/>
      <c r="P33" s="3"/>
      <c r="Q33" s="3"/>
    </row>
    <row r="34" spans="4:17">
      <c r="D34" s="426" t="s">
        <v>2079</v>
      </c>
      <c r="E34" s="425" t="s">
        <v>2085</v>
      </c>
      <c r="F34" s="3"/>
      <c r="G34" s="3"/>
      <c r="H34" s="3"/>
      <c r="I34" s="3" t="s">
        <v>2086</v>
      </c>
      <c r="J34" s="3"/>
      <c r="K34" s="3"/>
      <c r="L34" s="3"/>
      <c r="M34" s="3"/>
      <c r="N34" s="3"/>
      <c r="O34" s="3"/>
      <c r="P34" s="3"/>
      <c r="Q34" s="3"/>
    </row>
    <row r="35" spans="4:17">
      <c r="D35" s="126" t="s">
        <v>2084</v>
      </c>
      <c r="E35" s="425" t="s">
        <v>2081</v>
      </c>
      <c r="F35" s="3"/>
      <c r="G35" s="3"/>
      <c r="H35" s="3"/>
      <c r="I35" s="3" t="s">
        <v>2080</v>
      </c>
      <c r="J35" s="3"/>
      <c r="K35" s="3"/>
      <c r="L35" s="3"/>
      <c r="M35" s="3"/>
      <c r="N35" s="3"/>
      <c r="O35" s="3"/>
      <c r="P35" s="3"/>
      <c r="Q35" s="3"/>
    </row>
    <row r="36" spans="4:17">
      <c r="D36" s="3"/>
      <c r="E36" s="3"/>
      <c r="F36" s="3"/>
      <c r="G36" s="3"/>
      <c r="H36" s="3"/>
      <c r="I36" s="3" t="s">
        <v>2083</v>
      </c>
      <c r="J36" s="3"/>
      <c r="K36" s="3"/>
      <c r="L36" s="3"/>
      <c r="M36" s="3"/>
      <c r="N36" s="3"/>
      <c r="O36" s="3"/>
      <c r="P36" s="3" t="s">
        <v>2090</v>
      </c>
      <c r="Q36" s="3"/>
    </row>
    <row r="37" spans="4:17">
      <c r="D37" s="3"/>
      <c r="E37" s="3"/>
      <c r="F37" s="3"/>
      <c r="G37" s="3"/>
      <c r="H37" s="3"/>
      <c r="I37" s="3" t="s">
        <v>2082</v>
      </c>
      <c r="J37" s="3"/>
      <c r="K37" s="3"/>
      <c r="L37" s="3"/>
      <c r="M37" s="3"/>
      <c r="N37" s="3"/>
      <c r="O37" s="3"/>
      <c r="P37" s="3"/>
      <c r="Q37" s="3"/>
    </row>
    <row r="38" spans="4:17">
      <c r="D38" s="3"/>
      <c r="E38" s="3"/>
      <c r="F38" s="3"/>
      <c r="G38" s="3"/>
      <c r="H38" s="3"/>
      <c r="I38" s="3"/>
      <c r="J38" s="3"/>
      <c r="K38" s="3"/>
      <c r="L38" s="3"/>
      <c r="M38" s="3"/>
      <c r="N38" s="3"/>
      <c r="O38" s="3"/>
      <c r="P38" s="3"/>
      <c r="Q38" s="3"/>
    </row>
    <row r="39" spans="4:17">
      <c r="D39" s="3"/>
      <c r="E39" s="3"/>
      <c r="F39" s="3"/>
      <c r="G39" s="3"/>
      <c r="H39" s="3"/>
      <c r="I39" s="3"/>
      <c r="J39" s="3"/>
      <c r="K39" s="3"/>
      <c r="L39" s="3"/>
      <c r="M39" s="3"/>
      <c r="N39" s="3"/>
      <c r="O39" s="3"/>
      <c r="P39" s="3"/>
      <c r="Q39" s="3"/>
    </row>
    <row r="42" spans="4:17">
      <c r="D42" t="s">
        <v>2248</v>
      </c>
    </row>
    <row r="44" spans="4:17">
      <c r="D44">
        <v>100</v>
      </c>
      <c r="E44" t="s">
        <v>2118</v>
      </c>
      <c r="G44" s="439" t="s">
        <v>2260</v>
      </c>
      <c r="H44" t="s">
        <v>2045</v>
      </c>
      <c r="I44" s="61">
        <v>1</v>
      </c>
      <c r="J44" t="s">
        <v>2253</v>
      </c>
      <c r="K44" t="s">
        <v>2252</v>
      </c>
    </row>
    <row r="45" spans="4:17">
      <c r="D45">
        <v>200</v>
      </c>
      <c r="E45" t="s">
        <v>2068</v>
      </c>
      <c r="G45" t="s">
        <v>2251</v>
      </c>
    </row>
    <row r="46" spans="4:17">
      <c r="D46">
        <v>300</v>
      </c>
      <c r="E46" t="s">
        <v>2033</v>
      </c>
      <c r="G46" t="s">
        <v>2251</v>
      </c>
    </row>
    <row r="47" spans="4:17">
      <c r="D47">
        <v>400</v>
      </c>
      <c r="E47" t="s">
        <v>2249</v>
      </c>
      <c r="H47" t="s">
        <v>2253</v>
      </c>
      <c r="I47" t="s">
        <v>2252</v>
      </c>
    </row>
    <row r="48" spans="4:17">
      <c r="D48">
        <v>500</v>
      </c>
      <c r="E48" t="s">
        <v>2250</v>
      </c>
      <c r="H48" t="s">
        <v>72</v>
      </c>
      <c r="I48" t="s">
        <v>2254</v>
      </c>
    </row>
    <row r="50" spans="4:24">
      <c r="D50" t="s">
        <v>2258</v>
      </c>
    </row>
    <row r="51" spans="4:24">
      <c r="E51" t="s">
        <v>2255</v>
      </c>
    </row>
    <row r="52" spans="4:24">
      <c r="E52" t="s">
        <v>2256</v>
      </c>
    </row>
    <row r="53" spans="4:24">
      <c r="E53" t="s">
        <v>2257</v>
      </c>
    </row>
    <row r="55" spans="4:24">
      <c r="D55" t="s">
        <v>2259</v>
      </c>
    </row>
    <row r="58" spans="4:24">
      <c r="P58" s="460" t="s">
        <v>4170</v>
      </c>
      <c r="Q58" s="461"/>
      <c r="R58" s="462" t="s">
        <v>4171</v>
      </c>
      <c r="S58" s="462"/>
      <c r="T58" s="462"/>
      <c r="U58" s="460" t="s">
        <v>4172</v>
      </c>
      <c r="V58" s="462"/>
      <c r="W58" s="462"/>
      <c r="X58" s="461"/>
    </row>
    <row r="59" spans="4:24">
      <c r="P59" s="87" t="s">
        <v>2199</v>
      </c>
      <c r="Q59" s="311"/>
      <c r="R59" s="459" t="s">
        <v>4162</v>
      </c>
      <c r="S59" s="459"/>
      <c r="T59" s="459"/>
      <c r="U59" s="87" t="s">
        <v>1310</v>
      </c>
      <c r="V59" s="459"/>
      <c r="W59" s="458"/>
      <c r="X59" s="457"/>
    </row>
    <row r="60" spans="4:24" ht="16.5">
      <c r="D60" s="465" t="s">
        <v>4139</v>
      </c>
      <c r="E60" s="449"/>
      <c r="F60" s="449"/>
      <c r="G60" s="450"/>
      <c r="H60" s="450"/>
      <c r="I60" s="450"/>
      <c r="J60" s="450"/>
      <c r="K60" s="450"/>
      <c r="L60" s="450"/>
      <c r="P60" s="87" t="s">
        <v>4157</v>
      </c>
      <c r="Q60" s="311"/>
      <c r="R60" s="459" t="s">
        <v>4163</v>
      </c>
      <c r="S60" s="459"/>
      <c r="T60" s="459"/>
      <c r="U60" s="87" t="s">
        <v>4164</v>
      </c>
      <c r="V60" s="459"/>
      <c r="W60" s="458"/>
      <c r="X60" s="457"/>
    </row>
    <row r="61" spans="4:24">
      <c r="D61" s="449" t="s">
        <v>4140</v>
      </c>
      <c r="E61" s="449"/>
      <c r="F61" s="449"/>
      <c r="G61" s="449"/>
      <c r="H61" s="449"/>
      <c r="I61" s="449"/>
      <c r="J61" s="449"/>
      <c r="K61" s="449"/>
      <c r="L61" s="449"/>
      <c r="P61" s="87" t="s">
        <v>4167</v>
      </c>
      <c r="Q61" s="311"/>
      <c r="R61" s="459" t="s">
        <v>4169</v>
      </c>
      <c r="S61" s="459"/>
      <c r="T61" s="459"/>
      <c r="U61" s="87" t="s">
        <v>4168</v>
      </c>
      <c r="V61" s="459"/>
      <c r="W61" s="458"/>
      <c r="X61" s="457"/>
    </row>
    <row r="62" spans="4:24" ht="16.5">
      <c r="D62" s="449" t="s">
        <v>4141</v>
      </c>
      <c r="E62" s="449"/>
      <c r="F62" s="449"/>
      <c r="G62" s="450"/>
      <c r="H62" s="450"/>
      <c r="I62" s="450"/>
      <c r="J62" s="450"/>
      <c r="K62" s="450"/>
      <c r="L62" s="450"/>
    </row>
    <row r="63" spans="4:24">
      <c r="D63" s="449" t="s">
        <v>4142</v>
      </c>
      <c r="E63" s="449"/>
      <c r="F63" s="449"/>
      <c r="G63" s="449"/>
      <c r="H63" s="449"/>
      <c r="I63" s="449"/>
      <c r="J63" s="449"/>
      <c r="K63" s="449"/>
      <c r="L63" s="449"/>
      <c r="P63" s="578" t="s">
        <v>4160</v>
      </c>
      <c r="Q63" s="579"/>
      <c r="R63" s="464">
        <v>10000</v>
      </c>
    </row>
    <row r="64" spans="4:24" ht="16.5">
      <c r="D64" s="449" t="s">
        <v>4143</v>
      </c>
      <c r="E64" s="449"/>
      <c r="F64" s="449"/>
      <c r="G64" s="450"/>
      <c r="H64" s="450"/>
      <c r="I64" s="450"/>
      <c r="J64" s="450"/>
      <c r="K64" s="450"/>
      <c r="L64" s="450"/>
    </row>
    <row r="65" spans="4:26" ht="16.5">
      <c r="D65" s="450"/>
      <c r="E65" s="450"/>
      <c r="F65" s="450"/>
      <c r="G65" s="450"/>
      <c r="H65" s="450"/>
      <c r="I65" s="450"/>
      <c r="J65" s="450"/>
      <c r="K65" s="450"/>
      <c r="L65" s="450"/>
      <c r="P65" s="470" t="s">
        <v>42</v>
      </c>
      <c r="Q65" s="471"/>
      <c r="R65" s="472" t="s">
        <v>4177</v>
      </c>
      <c r="S65" s="472" t="s">
        <v>4178</v>
      </c>
      <c r="V65" s="1"/>
      <c r="W65" s="477" t="s">
        <v>4176</v>
      </c>
      <c r="X65" s="477" t="s">
        <v>54</v>
      </c>
      <c r="Y65" s="80" t="s">
        <v>4174</v>
      </c>
      <c r="Z65" s="80" t="s">
        <v>4175</v>
      </c>
    </row>
    <row r="66" spans="4:26" ht="16.5">
      <c r="D66" s="451" t="s">
        <v>4144</v>
      </c>
      <c r="E66" s="453" t="s">
        <v>4157</v>
      </c>
      <c r="G66" s="452">
        <v>1130</v>
      </c>
      <c r="H66" s="451" t="s">
        <v>4145</v>
      </c>
      <c r="J66" s="449" t="s">
        <v>4158</v>
      </c>
      <c r="K66" s="450"/>
      <c r="L66" s="450"/>
      <c r="P66" s="87" t="s">
        <v>2068</v>
      </c>
      <c r="Q66" s="457"/>
      <c r="R66" s="463">
        <v>1500</v>
      </c>
      <c r="S66" s="374">
        <v>0</v>
      </c>
      <c r="T66" s="1"/>
      <c r="U66" s="1"/>
      <c r="V66" s="27" t="s">
        <v>4161</v>
      </c>
      <c r="W66" s="467" t="s">
        <v>4157</v>
      </c>
      <c r="X66" s="27" t="str">
        <f>VLOOKUP(W66,$P$59:$U$61,6,0)</f>
        <v>เงินสำรองจ่าย - ค่าน้ำมัน</v>
      </c>
      <c r="Y66" s="466">
        <f>+R63-R67-R66</f>
        <v>7000</v>
      </c>
      <c r="Z66" s="478"/>
    </row>
    <row r="67" spans="4:26">
      <c r="E67" s="451" t="s">
        <v>4146</v>
      </c>
      <c r="F67" s="453" t="s">
        <v>2199</v>
      </c>
      <c r="H67" s="452">
        <v>1180</v>
      </c>
      <c r="I67" s="451" t="s">
        <v>4147</v>
      </c>
      <c r="J67" s="449" t="s">
        <v>4148</v>
      </c>
      <c r="K67" s="449"/>
      <c r="L67" s="449"/>
      <c r="P67" s="87" t="s">
        <v>2068</v>
      </c>
      <c r="Q67" s="457"/>
      <c r="R67" s="463">
        <v>1500</v>
      </c>
      <c r="S67" s="374">
        <v>0</v>
      </c>
      <c r="T67" s="1"/>
      <c r="U67" s="1"/>
      <c r="V67" s="27" t="s">
        <v>4166</v>
      </c>
      <c r="W67" s="467" t="s">
        <v>2199</v>
      </c>
      <c r="X67" s="27" t="str">
        <f>VLOOKUP(W67,$P$59:$U$61,6,0)</f>
        <v>ยานพาหนะ - ค่าน้ำมัน</v>
      </c>
      <c r="Y67" s="466"/>
      <c r="Z67" s="478">
        <f>+R63-R70</f>
        <v>4000</v>
      </c>
    </row>
    <row r="68" spans="4:26" ht="16.5">
      <c r="D68" s="450"/>
      <c r="E68" s="450"/>
      <c r="F68" s="453" t="s">
        <v>4157</v>
      </c>
      <c r="H68" s="452">
        <v>1130</v>
      </c>
      <c r="I68" s="451" t="s">
        <v>4149</v>
      </c>
      <c r="J68" s="449" t="s">
        <v>4150</v>
      </c>
      <c r="K68" s="449"/>
      <c r="L68" s="449"/>
      <c r="P68" s="484" t="s">
        <v>2117</v>
      </c>
      <c r="Q68" s="481"/>
      <c r="R68" s="482">
        <v>1000</v>
      </c>
      <c r="S68" s="482">
        <v>1000</v>
      </c>
      <c r="T68" s="1"/>
      <c r="U68" s="1"/>
      <c r="V68" s="27" t="s">
        <v>4166</v>
      </c>
      <c r="W68" s="467" t="s">
        <v>4157</v>
      </c>
      <c r="X68" s="27" t="str">
        <f>VLOOKUP(W68,$P$59:$U$61,6,0)</f>
        <v>เงินสำรองจ่าย - ค่าน้ำมัน</v>
      </c>
      <c r="Y68" s="466"/>
      <c r="Z68" s="478">
        <f>+S70</f>
        <v>3000</v>
      </c>
    </row>
    <row r="69" spans="4:26">
      <c r="P69" s="485" t="s">
        <v>4159</v>
      </c>
      <c r="Q69" s="483"/>
      <c r="R69" s="482">
        <v>2000</v>
      </c>
      <c r="S69" s="482">
        <v>2000</v>
      </c>
      <c r="T69" s="1"/>
      <c r="U69" s="1"/>
      <c r="V69" s="1"/>
      <c r="W69" s="468" t="s">
        <v>4179</v>
      </c>
      <c r="X69" s="1"/>
      <c r="Y69" s="1"/>
      <c r="Z69" s="1"/>
    </row>
    <row r="70" spans="4:26">
      <c r="M70" s="449"/>
      <c r="P70" s="469" t="s">
        <v>4165</v>
      </c>
      <c r="Q70" s="457"/>
      <c r="R70" s="463">
        <f>+R67+R68+R69+R66</f>
        <v>6000</v>
      </c>
      <c r="S70" s="374">
        <f>+S67+S68+S69</f>
        <v>3000</v>
      </c>
      <c r="T70" s="1"/>
      <c r="U70" s="1"/>
      <c r="V70" s="1"/>
      <c r="W70" s="475" t="s">
        <v>4176</v>
      </c>
      <c r="X70" s="475" t="s">
        <v>54</v>
      </c>
      <c r="Y70" s="476" t="s">
        <v>4174</v>
      </c>
      <c r="Z70" s="476" t="s">
        <v>4175</v>
      </c>
    </row>
    <row r="71" spans="4:26">
      <c r="S71" s="456"/>
      <c r="T71" s="1"/>
      <c r="U71" s="1"/>
      <c r="V71" s="27" t="s">
        <v>4161</v>
      </c>
      <c r="W71" s="467" t="s">
        <v>4157</v>
      </c>
      <c r="X71" s="27" t="str">
        <f>VLOOKUP(W71,$P$59:$U$61,6,0)</f>
        <v>เงินสำรองจ่าย - ค่าน้ำมัน</v>
      </c>
      <c r="Y71" s="466">
        <f>+Z68</f>
        <v>3000</v>
      </c>
      <c r="Z71" s="27"/>
    </row>
    <row r="72" spans="4:26">
      <c r="S72" s="1"/>
      <c r="T72" s="1"/>
      <c r="U72" s="1"/>
      <c r="V72" s="27" t="s">
        <v>4166</v>
      </c>
      <c r="W72" s="467" t="s">
        <v>4167</v>
      </c>
      <c r="X72" s="27" t="str">
        <f>VLOOKUP(W72,$P$59:$U$61,6,0)</f>
        <v>เงินฝากออมทรัพย์ธ.ซิตี้แบงก์ - บาท - 5116258023</v>
      </c>
      <c r="Y72" s="466"/>
      <c r="Z72" s="466">
        <f>+Y71</f>
        <v>3000</v>
      </c>
    </row>
    <row r="73" spans="4:26" ht="16.5">
      <c r="D73" s="449" t="s">
        <v>4151</v>
      </c>
      <c r="E73" s="449"/>
      <c r="F73" s="449"/>
      <c r="G73" s="449"/>
      <c r="H73" s="449"/>
      <c r="I73" s="449"/>
      <c r="J73" s="449"/>
      <c r="K73" s="449"/>
      <c r="L73" s="449"/>
      <c r="M73" s="450"/>
      <c r="V73" s="1"/>
      <c r="W73" s="1"/>
      <c r="X73" s="1"/>
      <c r="Y73" s="1"/>
      <c r="Z73" s="1"/>
    </row>
    <row r="74" spans="4:26" ht="16.5">
      <c r="D74" s="449" t="s">
        <v>4143</v>
      </c>
      <c r="E74" s="449"/>
      <c r="F74" s="449"/>
      <c r="G74" s="450"/>
      <c r="H74" s="450"/>
      <c r="I74" s="450"/>
      <c r="J74" s="450"/>
      <c r="K74" s="450"/>
      <c r="L74" s="450"/>
      <c r="V74" s="1"/>
      <c r="W74" s="1"/>
      <c r="X74" s="1"/>
      <c r="Y74" s="1"/>
      <c r="Z74" s="1"/>
    </row>
    <row r="75" spans="4:26" ht="16.5">
      <c r="D75" s="450"/>
      <c r="E75" s="450"/>
      <c r="F75" s="450"/>
      <c r="G75" s="450"/>
      <c r="H75" s="450"/>
      <c r="I75" s="450"/>
      <c r="J75" s="450"/>
      <c r="K75" s="450"/>
      <c r="L75" s="450"/>
      <c r="P75" s="470" t="s">
        <v>42</v>
      </c>
      <c r="Q75" s="471"/>
      <c r="R75" s="472" t="s">
        <v>4177</v>
      </c>
      <c r="S75" s="472" t="s">
        <v>4178</v>
      </c>
      <c r="V75" s="1"/>
      <c r="W75" s="477" t="s">
        <v>4176</v>
      </c>
      <c r="X75" s="477" t="s">
        <v>54</v>
      </c>
      <c r="Y75" s="80" t="s">
        <v>4174</v>
      </c>
      <c r="Z75" s="80" t="s">
        <v>4175</v>
      </c>
    </row>
    <row r="76" spans="4:26" ht="16.5">
      <c r="D76" s="451" t="s">
        <v>4144</v>
      </c>
      <c r="E76" s="453" t="s">
        <v>4157</v>
      </c>
      <c r="G76" s="454">
        <v>1130</v>
      </c>
      <c r="H76" s="451" t="s">
        <v>4152</v>
      </c>
      <c r="I76" s="454"/>
      <c r="J76" s="454" t="s">
        <v>4153</v>
      </c>
      <c r="K76" s="455"/>
      <c r="L76" s="450"/>
      <c r="P76" s="87" t="s">
        <v>2068</v>
      </c>
      <c r="Q76" s="457"/>
      <c r="R76" s="463">
        <v>1200</v>
      </c>
      <c r="S76" s="374">
        <v>0</v>
      </c>
      <c r="V76" s="27" t="str">
        <f>IF(Y76="","Cr","Dr")</f>
        <v>Dr</v>
      </c>
      <c r="W76" s="467" t="s">
        <v>4157</v>
      </c>
      <c r="X76" s="27" t="s">
        <v>4164</v>
      </c>
      <c r="Y76" s="466">
        <f>$R$63-R76-R77-R78-R79</f>
        <v>4000</v>
      </c>
      <c r="Z76" s="463"/>
    </row>
    <row r="77" spans="4:26" ht="16.5">
      <c r="D77" s="455"/>
      <c r="E77" s="453" t="s">
        <v>2199</v>
      </c>
      <c r="G77" s="454">
        <v>1180</v>
      </c>
      <c r="H77" s="451" t="s">
        <v>4154</v>
      </c>
      <c r="J77" s="454" t="s">
        <v>4155</v>
      </c>
      <c r="K77" s="454"/>
      <c r="L77" s="450"/>
      <c r="P77" s="87" t="s">
        <v>2068</v>
      </c>
      <c r="Q77" s="457"/>
      <c r="R77" s="463">
        <v>1800</v>
      </c>
      <c r="S77" s="374">
        <v>0</v>
      </c>
      <c r="V77" s="27" t="str">
        <f>IF(Y77="","Cr","Dr")</f>
        <v>Dr</v>
      </c>
      <c r="W77" s="467" t="s">
        <v>2199</v>
      </c>
      <c r="X77" s="27" t="s">
        <v>1310</v>
      </c>
      <c r="Y77" s="466">
        <f>IF(($R$63-R82)&gt;=0,"",ABS($R$63-R82))</f>
        <v>1000</v>
      </c>
      <c r="Z77" s="463" t="str">
        <f>IF(($R$63-R82)&lt;0,"",($R$63-R82))</f>
        <v/>
      </c>
    </row>
    <row r="78" spans="4:26" ht="16.5">
      <c r="D78" s="455"/>
      <c r="E78" s="451" t="s">
        <v>4146</v>
      </c>
      <c r="F78" s="453" t="s">
        <v>4297</v>
      </c>
      <c r="H78" s="454">
        <v>1130</v>
      </c>
      <c r="I78" s="451" t="s">
        <v>4156</v>
      </c>
      <c r="J78" s="454" t="s">
        <v>4180</v>
      </c>
      <c r="K78" s="454"/>
      <c r="L78" s="448"/>
      <c r="P78" s="87" t="s">
        <v>2068</v>
      </c>
      <c r="Q78" s="457"/>
      <c r="R78" s="463">
        <v>1300</v>
      </c>
      <c r="S78" s="374">
        <v>0</v>
      </c>
      <c r="V78" s="27" t="str">
        <f>IF(Y78="","Cr","Dr")</f>
        <v>Cr</v>
      </c>
      <c r="W78" s="467" t="s">
        <v>4157</v>
      </c>
      <c r="X78" s="27" t="s">
        <v>4164</v>
      </c>
      <c r="Y78" s="466"/>
      <c r="Z78" s="463">
        <f>S82</f>
        <v>5000</v>
      </c>
    </row>
    <row r="79" spans="4:26">
      <c r="P79" s="87" t="s">
        <v>2068</v>
      </c>
      <c r="Q79" s="457"/>
      <c r="R79" s="463">
        <v>1700</v>
      </c>
      <c r="S79" s="374">
        <v>0</v>
      </c>
      <c r="V79" s="1"/>
      <c r="W79" s="468" t="s">
        <v>4179</v>
      </c>
      <c r="X79" s="1"/>
      <c r="Y79" s="1"/>
      <c r="Z79" s="1"/>
    </row>
    <row r="80" spans="4:26">
      <c r="P80" s="484" t="s">
        <v>2117</v>
      </c>
      <c r="Q80" s="481"/>
      <c r="R80" s="482">
        <v>2000</v>
      </c>
      <c r="S80" s="482">
        <f>+R80</f>
        <v>2000</v>
      </c>
      <c r="V80" s="1"/>
      <c r="W80" s="475" t="s">
        <v>4176</v>
      </c>
      <c r="X80" s="475" t="s">
        <v>54</v>
      </c>
      <c r="Y80" s="476" t="s">
        <v>4174</v>
      </c>
      <c r="Z80" s="476" t="s">
        <v>4175</v>
      </c>
    </row>
    <row r="81" spans="5:26">
      <c r="P81" s="485" t="s">
        <v>4159</v>
      </c>
      <c r="Q81" s="483"/>
      <c r="R81" s="482">
        <v>3000</v>
      </c>
      <c r="S81" s="482">
        <f>+R81</f>
        <v>3000</v>
      </c>
      <c r="V81" s="27" t="s">
        <v>4161</v>
      </c>
      <c r="W81" s="467" t="s">
        <v>4157</v>
      </c>
      <c r="X81" s="27" t="str">
        <f>VLOOKUP(W81,$P$59:$U$61,6,0)</f>
        <v>เงินสำรองจ่าย - ค่าน้ำมัน</v>
      </c>
      <c r="Y81" s="466">
        <f>+Z78</f>
        <v>5000</v>
      </c>
      <c r="Z81" s="27"/>
    </row>
    <row r="82" spans="5:26">
      <c r="P82" s="469" t="s">
        <v>4165</v>
      </c>
      <c r="Q82" s="457"/>
      <c r="R82" s="463">
        <f>SUM(R76:R81)</f>
        <v>11000</v>
      </c>
      <c r="S82" s="374">
        <f>SUM(S76:S81)</f>
        <v>5000</v>
      </c>
      <c r="V82" s="27" t="s">
        <v>4166</v>
      </c>
      <c r="W82" s="467" t="s">
        <v>4167</v>
      </c>
      <c r="X82" s="27" t="str">
        <f>VLOOKUP(W82,$P$59:$U$61,6,0)</f>
        <v>เงินฝากออมทรัพย์ธ.ซิตี้แบงก์ - บาท - 5116258023</v>
      </c>
      <c r="Y82" s="466"/>
      <c r="Z82" s="466">
        <f>+Y81</f>
        <v>5000</v>
      </c>
    </row>
    <row r="83" spans="5:26">
      <c r="E83" t="s">
        <v>4300</v>
      </c>
      <c r="H83" t="s">
        <v>4301</v>
      </c>
      <c r="V83" s="1"/>
      <c r="W83" s="1"/>
      <c r="X83" s="1"/>
      <c r="Y83" s="1"/>
      <c r="Z83" s="1"/>
    </row>
    <row r="84" spans="5:26">
      <c r="V84" s="1"/>
      <c r="W84" s="1"/>
      <c r="X84" s="1"/>
      <c r="Y84" s="1"/>
      <c r="Z84" s="1"/>
    </row>
    <row r="85" spans="5:26">
      <c r="F85" t="s">
        <v>4302</v>
      </c>
      <c r="I85" t="s">
        <v>4298</v>
      </c>
      <c r="P85" s="473" t="s">
        <v>4173</v>
      </c>
      <c r="Q85" s="474"/>
      <c r="R85" s="474"/>
      <c r="S85" s="474"/>
      <c r="T85" s="474"/>
      <c r="U85" s="474"/>
      <c r="V85" s="479"/>
      <c r="W85" s="479"/>
      <c r="X85" s="479"/>
      <c r="Y85" s="479"/>
      <c r="Z85" s="479"/>
    </row>
    <row r="86" spans="5:26">
      <c r="V86" s="1"/>
      <c r="W86" s="1"/>
      <c r="X86" s="1"/>
      <c r="Y86" s="1"/>
      <c r="Z86" s="1"/>
    </row>
    <row r="87" spans="5:26">
      <c r="P87" s="578" t="s">
        <v>4160</v>
      </c>
      <c r="Q87" s="579"/>
      <c r="R87" s="464">
        <v>8000</v>
      </c>
    </row>
    <row r="89" spans="5:26">
      <c r="P89" s="470" t="s">
        <v>42</v>
      </c>
      <c r="Q89" s="471"/>
      <c r="R89" s="472" t="s">
        <v>4177</v>
      </c>
      <c r="S89" s="472" t="s">
        <v>4178</v>
      </c>
      <c r="V89" s="1"/>
      <c r="W89" s="477" t="s">
        <v>4176</v>
      </c>
      <c r="X89" s="477" t="s">
        <v>54</v>
      </c>
      <c r="Y89" s="80" t="s">
        <v>4174</v>
      </c>
      <c r="Z89" s="80" t="s">
        <v>4175</v>
      </c>
    </row>
    <row r="90" spans="5:26">
      <c r="P90" s="83" t="s">
        <v>2068</v>
      </c>
      <c r="Q90" s="84"/>
      <c r="R90" s="480">
        <v>1250</v>
      </c>
      <c r="S90" s="480">
        <v>0</v>
      </c>
      <c r="V90" s="27" t="str">
        <f>IF(Y90="","Cr","Dr")</f>
        <v>Dr</v>
      </c>
      <c r="W90" s="467" t="s">
        <v>4157</v>
      </c>
      <c r="X90" s="27" t="s">
        <v>4164</v>
      </c>
      <c r="Y90" s="463">
        <f>$R$87-(R99-S99)</f>
        <v>400</v>
      </c>
      <c r="Z90" s="463"/>
    </row>
    <row r="91" spans="5:26">
      <c r="P91" s="83" t="s">
        <v>2068</v>
      </c>
      <c r="Q91" s="84"/>
      <c r="R91" s="480">
        <v>1300</v>
      </c>
      <c r="S91" s="480">
        <v>0</v>
      </c>
      <c r="V91" s="27" t="str">
        <f>IF(Y91="","Cr","Dr")</f>
        <v>Dr</v>
      </c>
      <c r="W91" s="467" t="s">
        <v>2199</v>
      </c>
      <c r="X91" s="27" t="s">
        <v>1310</v>
      </c>
      <c r="Y91" s="466">
        <f>IF(($R$87-R99)&gt;=0,"",ABS($R$87-R99))</f>
        <v>200</v>
      </c>
      <c r="Z91" s="463" t="str">
        <f>IF(($R$87-R99)&lt;0,"",($R$87-R99))</f>
        <v/>
      </c>
    </row>
    <row r="92" spans="5:26">
      <c r="P92" s="83" t="s">
        <v>2068</v>
      </c>
      <c r="Q92" s="84"/>
      <c r="R92" s="480">
        <v>1450</v>
      </c>
      <c r="S92" s="480">
        <v>0</v>
      </c>
      <c r="V92" s="27" t="str">
        <f>IF(Y92="","Cr","Dr")</f>
        <v>Cr</v>
      </c>
      <c r="W92" s="467" t="s">
        <v>4297</v>
      </c>
      <c r="X92" s="27" t="s">
        <v>4299</v>
      </c>
      <c r="Y92" s="463"/>
      <c r="Z92" s="463">
        <f>S99</f>
        <v>600</v>
      </c>
    </row>
    <row r="93" spans="5:26">
      <c r="P93" s="83" t="s">
        <v>2068</v>
      </c>
      <c r="Q93" s="84"/>
      <c r="R93" s="480">
        <v>1650</v>
      </c>
      <c r="S93" s="480">
        <v>0</v>
      </c>
      <c r="V93" s="1"/>
      <c r="W93" s="468" t="s">
        <v>4179</v>
      </c>
      <c r="X93" s="1"/>
      <c r="Y93" s="1"/>
      <c r="Z93" s="1"/>
    </row>
    <row r="94" spans="5:26">
      <c r="P94" s="83" t="s">
        <v>2068</v>
      </c>
      <c r="Q94" s="84"/>
      <c r="R94" s="480">
        <v>1250</v>
      </c>
      <c r="S94" s="480">
        <v>0</v>
      </c>
      <c r="V94" s="1"/>
      <c r="W94" s="475" t="s">
        <v>4176</v>
      </c>
      <c r="X94" s="475" t="s">
        <v>54</v>
      </c>
      <c r="Y94" s="476" t="s">
        <v>4174</v>
      </c>
      <c r="Z94" s="476" t="s">
        <v>4175</v>
      </c>
    </row>
    <row r="95" spans="5:26">
      <c r="P95" s="83" t="s">
        <v>2068</v>
      </c>
      <c r="Q95" s="84"/>
      <c r="R95" s="480">
        <v>700</v>
      </c>
      <c r="S95" s="480">
        <v>0</v>
      </c>
      <c r="V95" s="27" t="s">
        <v>4161</v>
      </c>
      <c r="W95" s="467" t="s">
        <v>4157</v>
      </c>
      <c r="X95" s="27" t="str">
        <f>VLOOKUP(W95,$P$59:$U$61,6,0)</f>
        <v>เงินสำรองจ่าย - ค่าน้ำมัน</v>
      </c>
      <c r="Y95" s="466">
        <f>+Z92</f>
        <v>600</v>
      </c>
      <c r="Z95" s="27"/>
    </row>
    <row r="96" spans="5:26">
      <c r="P96" s="83" t="s">
        <v>2068</v>
      </c>
      <c r="Q96" s="84"/>
      <c r="R96" s="480">
        <v>0</v>
      </c>
      <c r="S96" s="480">
        <v>0</v>
      </c>
      <c r="V96" s="27" t="s">
        <v>4166</v>
      </c>
      <c r="W96" s="467" t="s">
        <v>4167</v>
      </c>
      <c r="X96" s="27" t="str">
        <f>VLOOKUP(W96,$P$59:$U$61,6,0)</f>
        <v>เงินฝากออมทรัพย์ธ.ซิตี้แบงก์ - บาท - 5116258023</v>
      </c>
      <c r="Y96" s="466"/>
      <c r="Z96" s="466">
        <f>+Y95</f>
        <v>600</v>
      </c>
    </row>
    <row r="97" spans="16:19">
      <c r="P97" s="484" t="s">
        <v>2117</v>
      </c>
      <c r="Q97" s="481"/>
      <c r="R97" s="482">
        <v>400</v>
      </c>
      <c r="S97" s="482">
        <f>+R97</f>
        <v>400</v>
      </c>
    </row>
    <row r="98" spans="16:19">
      <c r="P98" s="485" t="s">
        <v>4159</v>
      </c>
      <c r="Q98" s="483"/>
      <c r="R98" s="482">
        <v>200</v>
      </c>
      <c r="S98" s="482">
        <f>+R98</f>
        <v>200</v>
      </c>
    </row>
    <row r="99" spans="16:19">
      <c r="P99" s="469" t="s">
        <v>4165</v>
      </c>
      <c r="Q99" s="84"/>
      <c r="R99" s="480">
        <f>SUM(R90:R98)</f>
        <v>8200</v>
      </c>
      <c r="S99" s="480">
        <f>SUM(S90:S98)</f>
        <v>600</v>
      </c>
    </row>
    <row r="103" spans="16:19">
      <c r="P103" t="s">
        <v>4181</v>
      </c>
    </row>
    <row r="104" spans="16:19">
      <c r="P104" t="str">
        <f>SUBSTITUTE(SUBSTITUTE(P103,"[",""),"]","")</f>
        <v>HeadRefNo,LimitedAmount,TotalLAmount,TotalRefundAmt,DC01,AC01,AN01,AT01,DC02,AC02,AN02,AT02,DC03,AC03,AN03,AT03,DC04,AC04,AN04,AT04,DC05,AC05,AN05,AT05</v>
      </c>
    </row>
    <row r="106" spans="16:19">
      <c r="P106" t="s">
        <v>4298</v>
      </c>
      <c r="Q106" t="s">
        <v>4299</v>
      </c>
    </row>
    <row r="109" spans="16:19">
      <c r="R109" s="498" t="s">
        <v>4296</v>
      </c>
    </row>
    <row r="111" spans="16:19">
      <c r="R111" t="s">
        <v>4330</v>
      </c>
    </row>
    <row r="112" spans="16:19">
      <c r="R112" t="s">
        <v>4331</v>
      </c>
    </row>
    <row r="113" spans="7:18">
      <c r="G113" s="490">
        <v>5101150003</v>
      </c>
      <c r="H113" s="490" t="s">
        <v>4315</v>
      </c>
      <c r="K113" s="490" t="s">
        <v>4314</v>
      </c>
      <c r="R113" t="s">
        <v>4332</v>
      </c>
    </row>
    <row r="114" spans="7:18">
      <c r="G114" s="490">
        <v>5105100001</v>
      </c>
      <c r="H114" s="490" t="s">
        <v>4316</v>
      </c>
      <c r="K114" s="490" t="s">
        <v>2044</v>
      </c>
      <c r="R114" t="s">
        <v>4333</v>
      </c>
    </row>
    <row r="115" spans="7:18">
      <c r="G115" s="490">
        <v>5101150004</v>
      </c>
      <c r="H115" s="490" t="s">
        <v>4318</v>
      </c>
      <c r="K115" s="490" t="s">
        <v>4317</v>
      </c>
      <c r="R115" t="s">
        <v>4334</v>
      </c>
    </row>
    <row r="116" spans="7:18">
      <c r="G116" s="490">
        <v>5102300001</v>
      </c>
      <c r="H116" s="490" t="s">
        <v>4162</v>
      </c>
      <c r="K116" s="490" t="s">
        <v>4319</v>
      </c>
      <c r="R116" t="s">
        <v>4335</v>
      </c>
    </row>
    <row r="117" spans="7:18">
      <c r="G117" s="490">
        <v>5505200002</v>
      </c>
      <c r="H117" s="490" t="s">
        <v>4321</v>
      </c>
      <c r="K117" s="490" t="s">
        <v>4320</v>
      </c>
      <c r="R117" t="s">
        <v>4336</v>
      </c>
    </row>
    <row r="118" spans="7:18">
      <c r="G118" s="490">
        <v>5101130001</v>
      </c>
      <c r="H118" s="490" t="s">
        <v>4323</v>
      </c>
      <c r="K118" s="490" t="s">
        <v>4322</v>
      </c>
      <c r="R118" t="s">
        <v>4337</v>
      </c>
    </row>
    <row r="119" spans="7:18">
      <c r="G119" s="490">
        <v>5101110001</v>
      </c>
      <c r="H119" s="490" t="s">
        <v>4325</v>
      </c>
      <c r="K119" s="490" t="s">
        <v>4324</v>
      </c>
      <c r="R119" t="s">
        <v>4338</v>
      </c>
    </row>
    <row r="120" spans="7:18">
      <c r="G120" s="490">
        <v>5101150001</v>
      </c>
      <c r="H120" s="490" t="s">
        <v>4327</v>
      </c>
      <c r="K120" s="490" t="s">
        <v>4326</v>
      </c>
    </row>
    <row r="121" spans="7:18">
      <c r="G121" s="490">
        <v>520410004</v>
      </c>
      <c r="H121" s="490" t="s">
        <v>4329</v>
      </c>
      <c r="K121" s="490" t="s">
        <v>4328</v>
      </c>
      <c r="R121" t="s">
        <v>4339</v>
      </c>
    </row>
    <row r="122" spans="7:18">
      <c r="R122" t="s">
        <v>4340</v>
      </c>
    </row>
    <row r="123" spans="7:18">
      <c r="R123" t="s">
        <v>4371</v>
      </c>
    </row>
    <row r="125" spans="7:18">
      <c r="R125" t="s">
        <v>4341</v>
      </c>
    </row>
    <row r="126" spans="7:18">
      <c r="R126" t="s">
        <v>4342</v>
      </c>
    </row>
    <row r="127" spans="7:18">
      <c r="R127" t="s">
        <v>4372</v>
      </c>
    </row>
    <row r="128" spans="7:18">
      <c r="R128" t="s">
        <v>4343</v>
      </c>
    </row>
    <row r="133" spans="18:23">
      <c r="R133" t="s">
        <v>4345</v>
      </c>
      <c r="U133" t="str">
        <f>TRIM(SUBSTITUTE(SUBSTITUTE(R133,"[",""),"]",""))</f>
        <v>HeadRefNo</v>
      </c>
      <c r="W133" t="str">
        <f>+U133&amp;U134&amp;U135&amp;U136&amp;U137&amp;U138&amp;U139&amp;U140&amp;U141&amp;U142&amp;U143&amp;U144&amp;U145</f>
        <v>HeadRefNo,DC,ExpensesCode,TAccDesc,EAccDesc,Division,DRAMT,CRAMT,PayToCode,PayToName,PBatchNo,PBatchDate,PPMREFNO</v>
      </c>
    </row>
    <row r="134" spans="18:23">
      <c r="R134" t="s">
        <v>4346</v>
      </c>
      <c r="U134" t="str">
        <f t="shared" ref="U134:U145" si="0">TRIM(SUBSTITUTE(SUBSTITUTE(R134,"[",""),"]",""))</f>
        <v>,DC</v>
      </c>
    </row>
    <row r="135" spans="18:23">
      <c r="R135" t="s">
        <v>4347</v>
      </c>
      <c r="U135" t="str">
        <f t="shared" si="0"/>
        <v>,ExpensesCode</v>
      </c>
    </row>
    <row r="136" spans="18:23">
      <c r="R136" t="s">
        <v>4348</v>
      </c>
      <c r="U136" t="str">
        <f t="shared" si="0"/>
        <v>,TAccDesc</v>
      </c>
    </row>
    <row r="137" spans="18:23">
      <c r="R137" t="s">
        <v>4349</v>
      </c>
      <c r="U137" t="str">
        <f t="shared" si="0"/>
        <v>,EAccDesc</v>
      </c>
    </row>
    <row r="138" spans="18:23">
      <c r="R138" t="s">
        <v>4350</v>
      </c>
      <c r="U138" t="str">
        <f t="shared" si="0"/>
        <v>,Division</v>
      </c>
    </row>
    <row r="139" spans="18:23">
      <c r="R139" t="s">
        <v>4351</v>
      </c>
      <c r="U139" t="str">
        <f t="shared" si="0"/>
        <v>,DRAMT</v>
      </c>
    </row>
    <row r="140" spans="18:23">
      <c r="R140" t="s">
        <v>4352</v>
      </c>
      <c r="U140" t="str">
        <f t="shared" si="0"/>
        <v>,CRAMT</v>
      </c>
    </row>
    <row r="141" spans="18:23">
      <c r="R141" t="s">
        <v>4353</v>
      </c>
      <c r="U141" t="str">
        <f t="shared" si="0"/>
        <v>,PayToCode</v>
      </c>
    </row>
    <row r="142" spans="18:23">
      <c r="R142" t="s">
        <v>4354</v>
      </c>
      <c r="U142" t="str">
        <f t="shared" si="0"/>
        <v>,PayToName</v>
      </c>
    </row>
    <row r="143" spans="18:23">
      <c r="R143" t="s">
        <v>4355</v>
      </c>
      <c r="U143" t="str">
        <f t="shared" si="0"/>
        <v>,PBatchNo</v>
      </c>
    </row>
    <row r="144" spans="18:23">
      <c r="R144" t="s">
        <v>4356</v>
      </c>
      <c r="U144" t="str">
        <f t="shared" si="0"/>
        <v>,PBatchDate</v>
      </c>
    </row>
    <row r="145" spans="18:21">
      <c r="R145" t="s">
        <v>4357</v>
      </c>
      <c r="U145" t="str">
        <f t="shared" si="0"/>
        <v>,PPMREFNO</v>
      </c>
    </row>
  </sheetData>
  <mergeCells count="2">
    <mergeCell ref="P63:Q63"/>
    <mergeCell ref="P87:Q87"/>
  </mergeCells>
  <pageMargins left="0.7" right="0.7" top="0.75" bottom="0.75" header="0.3" footer="0.3"/>
  <pageSetup paperSize="9" orientation="portrait" r:id="rId1"/>
  <ignoredErrors>
    <ignoredError sqref="W66:W68 W76:W78 Y92 X90 W91 W70:W72 W80:W82 W94:Y95 X93:Y93 X96:Y96" numberStoredAsText="1"/>
  </ignoredError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BCD38-EF81-4B09-BD4B-D0AFD0104D0F}">
  <sheetPr codeName="Sheet7">
    <tabColor theme="4" tint="0.79998168889431442"/>
  </sheetPr>
  <dimension ref="B3:CZ159"/>
  <sheetViews>
    <sheetView topLeftCell="N132" workbookViewId="0">
      <selection activeCell="A97" sqref="A97:C105"/>
    </sheetView>
  </sheetViews>
  <sheetFormatPr defaultRowHeight="15"/>
  <cols>
    <col min="3" max="3" width="10" bestFit="1" customWidth="1"/>
    <col min="5" max="5" width="7.85546875" bestFit="1" customWidth="1"/>
    <col min="8" max="8" width="12" bestFit="1" customWidth="1"/>
    <col min="9" max="9" width="16.28515625" customWidth="1"/>
    <col min="10" max="10" width="15.7109375" customWidth="1"/>
    <col min="11" max="12" width="14.5703125" customWidth="1"/>
    <col min="13" max="13" width="15.42578125" customWidth="1"/>
    <col min="14" max="14" width="15.28515625" customWidth="1"/>
    <col min="15" max="15" width="14.85546875" customWidth="1"/>
    <col min="16" max="16" width="19.42578125" customWidth="1"/>
    <col min="17" max="17" width="14.7109375" customWidth="1"/>
    <col min="18" max="18" width="12.5703125" customWidth="1"/>
    <col min="19" max="19" width="15.140625" customWidth="1"/>
    <col min="20" max="20" width="15" customWidth="1"/>
    <col min="21" max="21" width="17.28515625" customWidth="1"/>
    <col min="22" max="22" width="15.85546875" bestFit="1" customWidth="1"/>
    <col min="26" max="26" width="10.42578125" customWidth="1"/>
    <col min="28" max="28" width="10" customWidth="1"/>
    <col min="29" max="29" width="10.85546875" bestFit="1" customWidth="1"/>
  </cols>
  <sheetData>
    <row r="3" spans="2:49">
      <c r="B3">
        <v>1</v>
      </c>
      <c r="C3" s="4" t="s">
        <v>1205</v>
      </c>
      <c r="D3" s="4">
        <v>20</v>
      </c>
      <c r="E3" s="4" t="s">
        <v>11</v>
      </c>
      <c r="F3" s="3"/>
      <c r="I3" t="s">
        <v>1113</v>
      </c>
      <c r="J3" t="s">
        <v>1124</v>
      </c>
      <c r="K3" t="s">
        <v>1114</v>
      </c>
      <c r="L3" t="s">
        <v>1115</v>
      </c>
      <c r="M3" t="s">
        <v>377</v>
      </c>
      <c r="N3" t="s">
        <v>320</v>
      </c>
      <c r="O3" t="s">
        <v>1116</v>
      </c>
      <c r="P3" t="s">
        <v>1117</v>
      </c>
      <c r="Q3" t="s">
        <v>72</v>
      </c>
      <c r="R3" t="s">
        <v>1118</v>
      </c>
      <c r="S3" t="s">
        <v>1119</v>
      </c>
      <c r="T3" t="s">
        <v>1120</v>
      </c>
      <c r="U3" t="s">
        <v>1128</v>
      </c>
      <c r="V3" t="s">
        <v>1129</v>
      </c>
      <c r="W3" t="s">
        <v>826</v>
      </c>
      <c r="X3" t="s">
        <v>73</v>
      </c>
      <c r="Y3" t="s">
        <v>74</v>
      </c>
      <c r="Z3" t="s">
        <v>1204</v>
      </c>
      <c r="AA3" t="s">
        <v>1265</v>
      </c>
      <c r="AB3" t="s">
        <v>1272</v>
      </c>
      <c r="AC3" t="s">
        <v>1273</v>
      </c>
      <c r="AD3" t="s">
        <v>1274</v>
      </c>
      <c r="AE3" t="s">
        <v>1275</v>
      </c>
      <c r="AF3" t="s">
        <v>1291</v>
      </c>
      <c r="AG3" t="s">
        <v>1292</v>
      </c>
      <c r="AH3" t="s">
        <v>1293</v>
      </c>
      <c r="AI3" t="s">
        <v>1297</v>
      </c>
      <c r="AJ3" t="s">
        <v>1294</v>
      </c>
      <c r="AK3" t="s">
        <v>1295</v>
      </c>
      <c r="AL3" t="s">
        <v>1296</v>
      </c>
    </row>
    <row r="4" spans="2:49">
      <c r="B4">
        <v>2</v>
      </c>
      <c r="C4" s="4" t="s">
        <v>1206</v>
      </c>
      <c r="D4" s="4"/>
      <c r="E4" s="4" t="s">
        <v>12</v>
      </c>
      <c r="F4" s="3"/>
      <c r="G4" s="3"/>
      <c r="H4" s="3"/>
      <c r="I4" s="411" t="s">
        <v>1308</v>
      </c>
      <c r="J4" s="413">
        <v>44368</v>
      </c>
      <c r="K4" s="411">
        <v>101301</v>
      </c>
      <c r="L4" s="411" t="s">
        <v>1309</v>
      </c>
      <c r="M4" s="411">
        <v>1182</v>
      </c>
      <c r="N4" s="411"/>
      <c r="O4" s="411">
        <v>5102300001</v>
      </c>
      <c r="P4" s="411" t="s">
        <v>1310</v>
      </c>
      <c r="Q4" s="411" t="s">
        <v>1311</v>
      </c>
      <c r="R4" s="411">
        <v>1</v>
      </c>
      <c r="S4" s="411">
        <v>25000</v>
      </c>
      <c r="T4" s="411">
        <v>25000</v>
      </c>
      <c r="U4" s="411">
        <v>0</v>
      </c>
      <c r="V4" s="411">
        <v>0</v>
      </c>
      <c r="W4" s="411"/>
      <c r="X4" s="411" t="s">
        <v>316</v>
      </c>
      <c r="Y4" s="412">
        <v>44371</v>
      </c>
      <c r="Z4" s="411">
        <v>0</v>
      </c>
      <c r="AA4" s="411"/>
      <c r="AB4" s="411">
        <v>0</v>
      </c>
      <c r="AC4" s="411"/>
      <c r="AD4" s="411">
        <v>0</v>
      </c>
      <c r="AE4" s="411"/>
      <c r="AF4" s="411"/>
      <c r="AG4" s="411"/>
      <c r="AH4" s="411"/>
      <c r="AI4" s="411"/>
      <c r="AJ4" s="412">
        <v>31</v>
      </c>
      <c r="AK4" s="412">
        <v>31</v>
      </c>
      <c r="AL4" s="411">
        <v>0</v>
      </c>
    </row>
    <row r="5" spans="2:49">
      <c r="B5">
        <v>3</v>
      </c>
      <c r="C5" s="4" t="s">
        <v>1208</v>
      </c>
      <c r="D5" s="4">
        <v>200</v>
      </c>
      <c r="E5" s="4" t="s">
        <v>11</v>
      </c>
      <c r="F5" s="3"/>
      <c r="G5" s="3"/>
      <c r="H5" s="3"/>
      <c r="I5" s="411" t="s">
        <v>1312</v>
      </c>
      <c r="J5" s="413">
        <v>44368</v>
      </c>
      <c r="K5" s="411">
        <v>101301</v>
      </c>
      <c r="L5" s="411" t="s">
        <v>1309</v>
      </c>
      <c r="M5" s="411">
        <v>1182</v>
      </c>
      <c r="N5" s="411"/>
      <c r="O5" s="411">
        <v>5102300001</v>
      </c>
      <c r="P5" s="411" t="s">
        <v>1310</v>
      </c>
      <c r="Q5" s="411" t="s">
        <v>1311</v>
      </c>
      <c r="R5" s="411">
        <v>1</v>
      </c>
      <c r="S5" s="411">
        <v>25000</v>
      </c>
      <c r="T5" s="411">
        <v>25000</v>
      </c>
      <c r="U5" s="411">
        <v>0</v>
      </c>
      <c r="V5" s="411">
        <v>0</v>
      </c>
      <c r="W5" s="411"/>
      <c r="X5" s="411" t="s">
        <v>316</v>
      </c>
      <c r="Y5" s="412">
        <v>44371</v>
      </c>
      <c r="Z5" s="411">
        <v>0</v>
      </c>
      <c r="AA5" s="411"/>
      <c r="AB5" s="411">
        <v>0</v>
      </c>
      <c r="AC5" s="411"/>
      <c r="AD5" s="411">
        <v>0</v>
      </c>
      <c r="AE5" s="411"/>
      <c r="AF5" s="411"/>
      <c r="AG5" s="411"/>
      <c r="AH5" s="411"/>
      <c r="AI5" s="411"/>
      <c r="AJ5" s="412">
        <v>367</v>
      </c>
      <c r="AK5" s="412">
        <v>367</v>
      </c>
      <c r="AL5" s="411">
        <v>0</v>
      </c>
    </row>
    <row r="6" spans="2:49">
      <c r="B6">
        <v>4</v>
      </c>
      <c r="C6" s="4" t="s">
        <v>1207</v>
      </c>
      <c r="D6" s="4"/>
      <c r="E6" s="4" t="s">
        <v>1086</v>
      </c>
      <c r="F6" s="3"/>
      <c r="G6" s="3"/>
      <c r="H6" s="3"/>
      <c r="I6" s="411" t="s">
        <v>1313</v>
      </c>
      <c r="J6" s="413">
        <v>44368</v>
      </c>
      <c r="K6" s="411">
        <v>101301</v>
      </c>
      <c r="L6" s="411" t="s">
        <v>1309</v>
      </c>
      <c r="M6" s="411">
        <v>1182</v>
      </c>
      <c r="N6" s="411"/>
      <c r="O6" s="411">
        <v>5102300001</v>
      </c>
      <c r="P6" s="411" t="s">
        <v>1310</v>
      </c>
      <c r="Q6" s="411" t="s">
        <v>1311</v>
      </c>
      <c r="R6" s="411">
        <v>1</v>
      </c>
      <c r="S6" s="411">
        <v>25000</v>
      </c>
      <c r="T6" s="411">
        <v>25000</v>
      </c>
      <c r="U6" s="411">
        <v>0</v>
      </c>
      <c r="V6" s="411">
        <v>0</v>
      </c>
      <c r="W6" s="411"/>
      <c r="X6" s="411" t="s">
        <v>316</v>
      </c>
      <c r="Y6" s="412">
        <v>44371</v>
      </c>
      <c r="Z6" s="411">
        <v>0</v>
      </c>
      <c r="AA6" s="411"/>
      <c r="AB6" s="411">
        <v>0</v>
      </c>
      <c r="AC6" s="411"/>
      <c r="AD6" s="411">
        <v>0</v>
      </c>
      <c r="AE6" s="411"/>
      <c r="AF6" s="411"/>
      <c r="AG6" s="411"/>
      <c r="AH6" s="411"/>
      <c r="AI6" s="411"/>
      <c r="AJ6" s="412">
        <v>31</v>
      </c>
      <c r="AK6" s="412">
        <v>31</v>
      </c>
      <c r="AL6" s="411">
        <v>0</v>
      </c>
    </row>
    <row r="7" spans="2:49">
      <c r="B7">
        <v>5</v>
      </c>
      <c r="C7" s="4" t="s">
        <v>1290</v>
      </c>
      <c r="D7" s="4"/>
      <c r="E7" s="4" t="s">
        <v>375</v>
      </c>
      <c r="I7" s="411" t="s">
        <v>1314</v>
      </c>
      <c r="J7" s="413">
        <v>44368</v>
      </c>
      <c r="K7" s="411">
        <v>101301</v>
      </c>
      <c r="L7" s="411" t="s">
        <v>1309</v>
      </c>
      <c r="M7" s="411">
        <v>1182</v>
      </c>
      <c r="N7" s="411"/>
      <c r="O7" s="411">
        <v>5102300001</v>
      </c>
      <c r="P7" s="411" t="s">
        <v>1310</v>
      </c>
      <c r="Q7" s="411" t="s">
        <v>1311</v>
      </c>
      <c r="R7" s="411">
        <v>1</v>
      </c>
      <c r="S7" s="411">
        <v>25000</v>
      </c>
      <c r="T7" s="411">
        <v>25000</v>
      </c>
      <c r="U7" s="411">
        <v>0</v>
      </c>
      <c r="V7" s="411">
        <v>0</v>
      </c>
      <c r="W7" s="411"/>
      <c r="X7" s="411" t="s">
        <v>316</v>
      </c>
      <c r="Y7" s="412">
        <v>44371</v>
      </c>
      <c r="Z7" s="411">
        <v>0</v>
      </c>
      <c r="AA7" s="411"/>
      <c r="AB7" s="411">
        <v>0</v>
      </c>
      <c r="AC7" s="411"/>
      <c r="AD7" s="411">
        <v>0</v>
      </c>
      <c r="AE7" s="411"/>
      <c r="AF7" s="411"/>
      <c r="AG7" s="411"/>
      <c r="AH7" s="411"/>
      <c r="AI7" s="411"/>
      <c r="AJ7" s="412">
        <v>31</v>
      </c>
      <c r="AK7" s="412">
        <v>31</v>
      </c>
      <c r="AL7" s="411">
        <v>0</v>
      </c>
    </row>
    <row r="8" spans="2:49">
      <c r="B8">
        <v>6</v>
      </c>
      <c r="C8" s="4" t="s">
        <v>1209</v>
      </c>
      <c r="D8" s="4">
        <v>20</v>
      </c>
      <c r="E8" s="4" t="s">
        <v>11</v>
      </c>
      <c r="I8" s="411" t="s">
        <v>1315</v>
      </c>
      <c r="J8" s="413">
        <v>44368</v>
      </c>
      <c r="K8" s="411">
        <v>101301</v>
      </c>
      <c r="L8" s="411" t="s">
        <v>1309</v>
      </c>
      <c r="M8" s="411">
        <v>1182</v>
      </c>
      <c r="N8" s="411"/>
      <c r="O8" s="411">
        <v>5102300001</v>
      </c>
      <c r="P8" s="411" t="s">
        <v>1310</v>
      </c>
      <c r="Q8" s="411" t="s">
        <v>1311</v>
      </c>
      <c r="R8" s="411">
        <v>1</v>
      </c>
      <c r="S8" s="411">
        <v>25000</v>
      </c>
      <c r="T8" s="411">
        <v>25000</v>
      </c>
      <c r="U8" s="411">
        <v>0</v>
      </c>
      <c r="V8" s="411">
        <v>0</v>
      </c>
      <c r="W8" s="411"/>
      <c r="X8" s="411" t="s">
        <v>316</v>
      </c>
      <c r="Y8" s="412">
        <v>44371</v>
      </c>
      <c r="Z8" s="411">
        <v>0</v>
      </c>
      <c r="AA8" s="411"/>
      <c r="AB8" s="411">
        <v>0</v>
      </c>
      <c r="AC8" s="411"/>
      <c r="AD8" s="411">
        <v>0</v>
      </c>
      <c r="AE8" s="411"/>
      <c r="AF8" s="411"/>
      <c r="AG8" s="411"/>
      <c r="AH8" s="411"/>
      <c r="AI8" s="411"/>
      <c r="AJ8" s="412">
        <v>31</v>
      </c>
      <c r="AK8" s="412">
        <v>31</v>
      </c>
      <c r="AL8" s="411">
        <v>0</v>
      </c>
    </row>
    <row r="9" spans="2:49">
      <c r="B9">
        <v>7</v>
      </c>
      <c r="C9" s="4" t="s">
        <v>1210</v>
      </c>
      <c r="D9" s="4"/>
      <c r="E9" s="4" t="s">
        <v>12</v>
      </c>
      <c r="I9" s="411" t="s">
        <v>1316</v>
      </c>
      <c r="J9" s="413">
        <v>44368</v>
      </c>
      <c r="K9" s="411">
        <v>101301</v>
      </c>
      <c r="L9" s="411" t="s">
        <v>1309</v>
      </c>
      <c r="M9" s="411">
        <v>1182</v>
      </c>
      <c r="N9" s="411"/>
      <c r="O9" s="411">
        <v>5102300001</v>
      </c>
      <c r="P9" s="411" t="s">
        <v>1310</v>
      </c>
      <c r="Q9" s="411" t="s">
        <v>1311</v>
      </c>
      <c r="R9" s="411">
        <v>1</v>
      </c>
      <c r="S9" s="411">
        <v>25000</v>
      </c>
      <c r="T9" s="411">
        <v>25000</v>
      </c>
      <c r="U9" s="411">
        <v>0</v>
      </c>
      <c r="V9" s="411">
        <v>0</v>
      </c>
      <c r="W9" s="411"/>
      <c r="X9" s="411" t="s">
        <v>316</v>
      </c>
      <c r="Y9" s="412">
        <v>44371</v>
      </c>
      <c r="Z9" s="411">
        <v>0</v>
      </c>
      <c r="AA9" s="411"/>
      <c r="AB9" s="411">
        <v>0</v>
      </c>
      <c r="AC9" s="411"/>
      <c r="AD9" s="411">
        <v>0</v>
      </c>
      <c r="AE9" s="411"/>
      <c r="AF9" s="411"/>
      <c r="AG9" s="411"/>
      <c r="AH9" s="411"/>
      <c r="AI9" s="411"/>
      <c r="AJ9" s="412">
        <v>31</v>
      </c>
      <c r="AK9" s="412">
        <v>31</v>
      </c>
      <c r="AL9" s="411">
        <v>0</v>
      </c>
    </row>
    <row r="10" spans="2:49">
      <c r="B10">
        <v>8</v>
      </c>
      <c r="C10" s="4" t="s">
        <v>1211</v>
      </c>
      <c r="D10" s="4">
        <v>200</v>
      </c>
      <c r="E10" s="4" t="s">
        <v>11</v>
      </c>
      <c r="I10" s="411" t="s">
        <v>1317</v>
      </c>
      <c r="J10" s="413">
        <v>44368</v>
      </c>
      <c r="K10" s="411">
        <v>101301</v>
      </c>
      <c r="L10" s="411" t="s">
        <v>1309</v>
      </c>
      <c r="M10" s="411">
        <v>1182</v>
      </c>
      <c r="N10" s="411"/>
      <c r="O10" s="411">
        <v>5102300001</v>
      </c>
      <c r="P10" s="411" t="s">
        <v>1310</v>
      </c>
      <c r="Q10" s="411" t="s">
        <v>1311</v>
      </c>
      <c r="R10" s="411">
        <v>1</v>
      </c>
      <c r="S10" s="411">
        <v>25000</v>
      </c>
      <c r="T10" s="411">
        <v>25000</v>
      </c>
      <c r="U10" s="411">
        <v>0</v>
      </c>
      <c r="V10" s="411">
        <v>0</v>
      </c>
      <c r="W10" s="411"/>
      <c r="X10" s="411" t="s">
        <v>316</v>
      </c>
      <c r="Y10" s="412">
        <v>44371</v>
      </c>
      <c r="Z10" s="411">
        <v>0</v>
      </c>
      <c r="AA10" s="411"/>
      <c r="AB10" s="411">
        <v>0</v>
      </c>
      <c r="AC10" s="411"/>
      <c r="AD10" s="411">
        <v>0</v>
      </c>
      <c r="AE10" s="411"/>
      <c r="AF10" s="411"/>
      <c r="AG10" s="411"/>
      <c r="AH10" s="411"/>
      <c r="AI10" s="411"/>
      <c r="AJ10" s="412">
        <v>31</v>
      </c>
      <c r="AK10" s="412">
        <v>31</v>
      </c>
      <c r="AL10" s="411">
        <v>0</v>
      </c>
    </row>
    <row r="11" spans="2:49">
      <c r="B11">
        <v>9</v>
      </c>
      <c r="C11" s="4" t="s">
        <v>1212</v>
      </c>
      <c r="D11" s="4"/>
      <c r="E11" s="4" t="s">
        <v>1086</v>
      </c>
      <c r="I11" s="411" t="s">
        <v>1318</v>
      </c>
      <c r="J11" s="413">
        <v>44368</v>
      </c>
      <c r="K11" s="411">
        <v>101301</v>
      </c>
      <c r="L11" s="411" t="s">
        <v>1309</v>
      </c>
      <c r="M11" s="411">
        <v>1182</v>
      </c>
      <c r="N11" s="411"/>
      <c r="O11" s="411">
        <v>5102300001</v>
      </c>
      <c r="P11" s="411" t="s">
        <v>1310</v>
      </c>
      <c r="Q11" s="411" t="s">
        <v>1311</v>
      </c>
      <c r="R11" s="411">
        <v>1</v>
      </c>
      <c r="S11" s="411">
        <v>25000</v>
      </c>
      <c r="T11" s="411">
        <v>25000</v>
      </c>
      <c r="U11" s="411">
        <v>0</v>
      </c>
      <c r="V11" s="411">
        <v>0</v>
      </c>
      <c r="W11" s="411"/>
      <c r="X11" s="411" t="s">
        <v>316</v>
      </c>
      <c r="Y11" s="412">
        <v>44371</v>
      </c>
      <c r="Z11" s="411">
        <v>0</v>
      </c>
      <c r="AA11" s="411"/>
      <c r="AB11" s="411">
        <v>0</v>
      </c>
      <c r="AC11" s="411"/>
      <c r="AD11" s="411">
        <v>0</v>
      </c>
      <c r="AE11" s="411"/>
      <c r="AF11" s="411"/>
      <c r="AG11" s="411"/>
      <c r="AH11" s="411"/>
      <c r="AI11" s="411"/>
      <c r="AJ11" s="412">
        <v>31</v>
      </c>
      <c r="AK11" s="412">
        <v>31</v>
      </c>
      <c r="AL11" s="411">
        <v>0</v>
      </c>
    </row>
    <row r="12" spans="2:49">
      <c r="B12">
        <v>10</v>
      </c>
      <c r="C12" s="4" t="s">
        <v>1276</v>
      </c>
      <c r="D12" s="4"/>
      <c r="E12" s="4" t="s">
        <v>375</v>
      </c>
      <c r="I12" s="411" t="s">
        <v>1319</v>
      </c>
      <c r="J12" s="413">
        <v>44368</v>
      </c>
      <c r="K12" s="411">
        <v>101301</v>
      </c>
      <c r="L12" s="411" t="s">
        <v>1309</v>
      </c>
      <c r="M12" s="411">
        <v>1182</v>
      </c>
      <c r="N12" s="411"/>
      <c r="O12" s="411">
        <v>5102300001</v>
      </c>
      <c r="P12" s="411" t="s">
        <v>1310</v>
      </c>
      <c r="Q12" s="411" t="s">
        <v>1311</v>
      </c>
      <c r="R12" s="411">
        <v>1</v>
      </c>
      <c r="S12" s="411">
        <v>25000</v>
      </c>
      <c r="T12" s="411">
        <v>25000</v>
      </c>
      <c r="U12" s="411">
        <v>0</v>
      </c>
      <c r="V12" s="411">
        <v>0</v>
      </c>
      <c r="W12" s="411"/>
      <c r="X12" s="411" t="s">
        <v>316</v>
      </c>
      <c r="Y12" s="412">
        <v>44371</v>
      </c>
      <c r="Z12" s="411">
        <v>0</v>
      </c>
      <c r="AA12" s="411"/>
      <c r="AB12" s="411">
        <v>0</v>
      </c>
      <c r="AC12" s="411"/>
      <c r="AD12" s="411">
        <v>0</v>
      </c>
      <c r="AE12" s="411"/>
      <c r="AF12" s="411"/>
      <c r="AG12" s="411"/>
      <c r="AH12" s="411"/>
      <c r="AI12" s="411"/>
      <c r="AJ12" s="412">
        <v>31</v>
      </c>
      <c r="AK12" s="412">
        <v>31</v>
      </c>
      <c r="AL12" s="411">
        <v>0</v>
      </c>
    </row>
    <row r="13" spans="2:49">
      <c r="B13">
        <v>11</v>
      </c>
      <c r="C13" s="4" t="s">
        <v>1213</v>
      </c>
      <c r="D13" s="4">
        <v>20</v>
      </c>
      <c r="E13" s="4" t="s">
        <v>11</v>
      </c>
      <c r="I13" s="411" t="s">
        <v>1320</v>
      </c>
      <c r="J13" s="413">
        <v>44368</v>
      </c>
      <c r="K13" s="411">
        <v>101301</v>
      </c>
      <c r="L13" s="411" t="s">
        <v>1309</v>
      </c>
      <c r="M13" s="411">
        <v>1182</v>
      </c>
      <c r="N13" s="411"/>
      <c r="O13" s="411">
        <v>5102300001</v>
      </c>
      <c r="P13" s="411" t="s">
        <v>1310</v>
      </c>
      <c r="Q13" s="411" t="s">
        <v>1311</v>
      </c>
      <c r="R13" s="411">
        <v>1</v>
      </c>
      <c r="S13" s="411">
        <v>25000</v>
      </c>
      <c r="T13" s="411">
        <v>25000</v>
      </c>
      <c r="U13" s="411">
        <v>0</v>
      </c>
      <c r="V13" s="411">
        <v>0</v>
      </c>
      <c r="W13" s="411"/>
      <c r="X13" s="411" t="s">
        <v>316</v>
      </c>
      <c r="Y13" s="412">
        <v>44371</v>
      </c>
      <c r="Z13" s="411">
        <v>0</v>
      </c>
      <c r="AA13" s="411"/>
      <c r="AB13" s="411">
        <v>0</v>
      </c>
      <c r="AC13" s="411"/>
      <c r="AD13" s="411">
        <v>0</v>
      </c>
      <c r="AE13" s="411"/>
      <c r="AF13" s="411"/>
      <c r="AG13" s="411"/>
      <c r="AH13" s="411"/>
      <c r="AI13" s="411"/>
      <c r="AJ13" s="412">
        <v>31</v>
      </c>
      <c r="AK13" s="412">
        <v>31</v>
      </c>
      <c r="AL13" s="411">
        <v>0</v>
      </c>
    </row>
    <row r="14" spans="2:49">
      <c r="B14">
        <v>12</v>
      </c>
      <c r="C14" s="4" t="s">
        <v>1214</v>
      </c>
      <c r="D14" s="403"/>
      <c r="E14" s="4" t="s">
        <v>12</v>
      </c>
    </row>
    <row r="15" spans="2:49">
      <c r="B15">
        <v>13</v>
      </c>
      <c r="C15" s="4" t="s">
        <v>1239</v>
      </c>
      <c r="D15" s="4">
        <v>200</v>
      </c>
      <c r="E15" s="4" t="s">
        <v>11</v>
      </c>
    </row>
    <row r="16" spans="2:49">
      <c r="B16">
        <v>14</v>
      </c>
      <c r="C16" s="4" t="s">
        <v>1252</v>
      </c>
      <c r="D16" s="403"/>
      <c r="E16" s="4" t="s">
        <v>1086</v>
      </c>
      <c r="I16" s="60" t="s">
        <v>1124</v>
      </c>
      <c r="J16" s="60" t="s">
        <v>74</v>
      </c>
      <c r="K16" s="60" t="s">
        <v>1352</v>
      </c>
      <c r="L16" s="60" t="s">
        <v>1361</v>
      </c>
      <c r="M16" s="60" t="s">
        <v>1294</v>
      </c>
      <c r="N16" s="60" t="s">
        <v>1295</v>
      </c>
      <c r="O16" s="60" t="s">
        <v>1324</v>
      </c>
      <c r="P16" s="60" t="s">
        <v>1325</v>
      </c>
      <c r="Q16" s="60" t="s">
        <v>1326</v>
      </c>
      <c r="R16" s="60" t="s">
        <v>1327</v>
      </c>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row>
    <row r="17" spans="2:104">
      <c r="B17">
        <v>15</v>
      </c>
      <c r="C17" s="4" t="s">
        <v>1277</v>
      </c>
      <c r="D17" s="4"/>
      <c r="E17" s="4" t="s">
        <v>375</v>
      </c>
      <c r="I17" s="60" t="str">
        <f>+I16&amp;": new Date(1900,01)"</f>
        <v>ReqDate: new Date(1900,01)</v>
      </c>
      <c r="J17" s="60" t="str">
        <f t="shared" ref="J17:R17" si="0">+J16&amp;": new Date(1900,01)"</f>
        <v>EntryDate: new Date(1900,01)</v>
      </c>
      <c r="K17" s="60" t="str">
        <f t="shared" si="0"/>
        <v>PBatchDate: new Date(1900,01)</v>
      </c>
      <c r="L17" s="60" t="str">
        <f t="shared" si="0"/>
        <v>PSPvDate: new Date(1900,01)</v>
      </c>
      <c r="M17" s="60" t="str">
        <f t="shared" si="0"/>
        <v>ERODate01: new Date(1900,01)</v>
      </c>
      <c r="N17" s="60" t="str">
        <f t="shared" si="0"/>
        <v>ERODate02: new Date(1900,01)</v>
      </c>
      <c r="O17" s="60" t="str">
        <f t="shared" si="0"/>
        <v>ERODate03: new Date(1900,01)</v>
      </c>
      <c r="P17" s="60" t="str">
        <f t="shared" si="0"/>
        <v>ERODate04: new Date(1900,01)</v>
      </c>
      <c r="Q17" s="60" t="str">
        <f t="shared" si="0"/>
        <v>ERODate05: new Date(1900,01)</v>
      </c>
      <c r="R17" s="60" t="str">
        <f t="shared" si="0"/>
        <v>ERODate06: new Date(1900,01)</v>
      </c>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row>
    <row r="18" spans="2:104">
      <c r="B18">
        <v>16</v>
      </c>
      <c r="C18" s="4" t="s">
        <v>1215</v>
      </c>
      <c r="D18" s="4">
        <v>20</v>
      </c>
      <c r="E18" s="4" t="s">
        <v>11</v>
      </c>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row>
    <row r="19" spans="2:104">
      <c r="B19">
        <v>17</v>
      </c>
      <c r="C19" s="4" t="s">
        <v>1227</v>
      </c>
      <c r="D19" s="403"/>
      <c r="E19" s="4" t="s">
        <v>12</v>
      </c>
      <c r="I19" s="60" t="str">
        <f>K17&amp;","&amp;L17&amp;","&amp;M17&amp;","&amp;N17&amp;","&amp;O17&amp;","&amp;P17&amp;","&amp;Q17&amp;","&amp;R17&amp;","&amp;S17</f>
        <v>PBatchDate: new Date(1900,01),PSPvDate: new Date(1900,01),ERODate01: new Date(1900,01),ERODate02: new Date(1900,01),ERODate03: new Date(1900,01),ERODate04: new Date(1900,01),ERODate05: new Date(1900,01),ERODate06: new Date(1900,01),</v>
      </c>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row>
    <row r="20" spans="2:104">
      <c r="B20">
        <v>18</v>
      </c>
      <c r="C20" s="4" t="s">
        <v>1240</v>
      </c>
      <c r="D20" s="4">
        <v>200</v>
      </c>
      <c r="E20" s="4" t="s">
        <v>11</v>
      </c>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row>
    <row r="21" spans="2:104">
      <c r="B21">
        <v>19</v>
      </c>
      <c r="C21" s="4" t="s">
        <v>1253</v>
      </c>
      <c r="D21" s="403"/>
      <c r="E21" s="4" t="s">
        <v>1086</v>
      </c>
    </row>
    <row r="22" spans="2:104">
      <c r="B22">
        <v>20</v>
      </c>
      <c r="C22" s="4" t="s">
        <v>1278</v>
      </c>
      <c r="D22" s="4"/>
      <c r="E22" s="4" t="s">
        <v>375</v>
      </c>
      <c r="I22" s="60" t="s">
        <v>1380</v>
      </c>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60"/>
      <c r="CF22" s="60"/>
      <c r="CG22" s="60"/>
      <c r="CH22" s="60"/>
      <c r="CI22" s="60"/>
      <c r="CJ22" s="60"/>
      <c r="CK22" s="60"/>
      <c r="CL22" s="60"/>
      <c r="CM22" s="60"/>
      <c r="CN22" s="60"/>
      <c r="CO22" s="60"/>
      <c r="CP22" s="60"/>
      <c r="CQ22" s="60"/>
      <c r="CR22" s="60"/>
      <c r="CS22" s="60"/>
      <c r="CT22" s="60"/>
      <c r="CU22" s="60"/>
      <c r="CV22" s="60"/>
      <c r="CW22" s="60"/>
      <c r="CX22" s="60"/>
      <c r="CY22" s="60"/>
      <c r="CZ22" s="60"/>
    </row>
    <row r="23" spans="2:104">
      <c r="B23">
        <v>21</v>
      </c>
      <c r="C23" s="4" t="s">
        <v>1216</v>
      </c>
      <c r="D23" s="4">
        <v>20</v>
      </c>
      <c r="E23" s="4" t="s">
        <v>11</v>
      </c>
      <c r="I23" s="3"/>
    </row>
    <row r="24" spans="2:104">
      <c r="B24">
        <v>22</v>
      </c>
      <c r="C24" s="4" t="s">
        <v>1228</v>
      </c>
      <c r="D24" s="403"/>
      <c r="E24" s="4" t="s">
        <v>12</v>
      </c>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N24" s="60"/>
      <c r="AO24" s="60"/>
      <c r="AP24" s="60"/>
      <c r="AQ24" s="60"/>
      <c r="AR24" s="60"/>
      <c r="AS24" s="60"/>
      <c r="AT24" s="60"/>
      <c r="AU24" s="60"/>
      <c r="AV24" s="60"/>
      <c r="AW24" s="60"/>
      <c r="AX24" s="60"/>
    </row>
    <row r="25" spans="2:104">
      <c r="B25">
        <v>23</v>
      </c>
      <c r="C25" s="4" t="s">
        <v>1241</v>
      </c>
      <c r="D25" s="4">
        <v>200</v>
      </c>
      <c r="E25" s="4" t="s">
        <v>11</v>
      </c>
      <c r="I25" s="411"/>
      <c r="L25">
        <v>9999</v>
      </c>
      <c r="M25" s="411" t="s">
        <v>2045</v>
      </c>
      <c r="N25" s="411">
        <v>1</v>
      </c>
      <c r="O25" s="411"/>
      <c r="P25" s="411" t="s">
        <v>1395</v>
      </c>
      <c r="Q25" s="411" t="s">
        <v>1394</v>
      </c>
      <c r="R25" s="411" t="s">
        <v>1393</v>
      </c>
      <c r="S25" s="411" t="s">
        <v>1392</v>
      </c>
      <c r="T25" s="411" t="s">
        <v>2035</v>
      </c>
      <c r="U25" s="411" t="s">
        <v>2036</v>
      </c>
      <c r="V25" s="411" t="s">
        <v>2037</v>
      </c>
      <c r="W25" s="411"/>
      <c r="X25" s="411"/>
      <c r="Y25" s="411"/>
    </row>
    <row r="26" spans="2:104">
      <c r="B26">
        <v>24</v>
      </c>
      <c r="C26" s="4" t="s">
        <v>1254</v>
      </c>
      <c r="D26" s="403"/>
      <c r="E26" s="4" t="s">
        <v>1086</v>
      </c>
      <c r="I26" s="411" t="s">
        <v>1389</v>
      </c>
      <c r="J26" s="411" t="s">
        <v>1390</v>
      </c>
      <c r="K26" s="411" t="s">
        <v>54</v>
      </c>
      <c r="L26" s="411" t="s">
        <v>1119</v>
      </c>
      <c r="M26" s="423" t="s">
        <v>72</v>
      </c>
      <c r="N26" s="423" t="s">
        <v>2032</v>
      </c>
      <c r="O26" s="411" t="s">
        <v>1366</v>
      </c>
      <c r="P26" s="411" t="s">
        <v>1397</v>
      </c>
      <c r="Q26" s="411" t="s">
        <v>402</v>
      </c>
      <c r="R26" s="411" t="s">
        <v>1391</v>
      </c>
      <c r="S26" s="411" t="s">
        <v>1417</v>
      </c>
      <c r="T26" s="411" t="s">
        <v>2031</v>
      </c>
      <c r="U26" s="411" t="s">
        <v>2038</v>
      </c>
      <c r="V26" s="411" t="s">
        <v>2039</v>
      </c>
      <c r="W26" s="411"/>
      <c r="X26" s="411"/>
      <c r="Y26" s="411"/>
      <c r="AB26" s="411" t="s">
        <v>1294</v>
      </c>
      <c r="AC26" s="411" t="s">
        <v>1291</v>
      </c>
      <c r="AD26" s="411" t="s">
        <v>1296</v>
      </c>
      <c r="AE26" s="411" t="s">
        <v>1334</v>
      </c>
      <c r="AF26" s="411" t="s">
        <v>1340</v>
      </c>
      <c r="AG26" s="411" t="s">
        <v>1346</v>
      </c>
      <c r="AH26" s="411" t="s">
        <v>1353</v>
      </c>
    </row>
    <row r="27" spans="2:104">
      <c r="B27">
        <v>25</v>
      </c>
      <c r="C27" s="4" t="s">
        <v>1279</v>
      </c>
      <c r="D27" s="4"/>
      <c r="E27" s="4" t="s">
        <v>375</v>
      </c>
      <c r="H27" s="411" t="s">
        <v>2033</v>
      </c>
      <c r="I27" s="411" t="s">
        <v>1340</v>
      </c>
      <c r="J27" s="411" t="s">
        <v>1294</v>
      </c>
      <c r="K27" s="411" t="s">
        <v>1291</v>
      </c>
      <c r="L27" s="411" t="s">
        <v>1119</v>
      </c>
      <c r="M27" s="423" t="s">
        <v>1396</v>
      </c>
      <c r="N27" s="423" t="s">
        <v>1396</v>
      </c>
      <c r="O27" s="60" t="s">
        <v>1120</v>
      </c>
      <c r="P27" s="411" t="s">
        <v>1335</v>
      </c>
      <c r="Q27" s="411" t="s">
        <v>1292</v>
      </c>
      <c r="R27" s="411" t="s">
        <v>1334</v>
      </c>
      <c r="S27" s="411" t="s">
        <v>1293</v>
      </c>
      <c r="T27" s="411" t="s">
        <v>1322</v>
      </c>
      <c r="U27" s="411" t="s">
        <v>1296</v>
      </c>
      <c r="V27" s="411" t="s">
        <v>1328</v>
      </c>
      <c r="W27" s="411"/>
      <c r="AB27" s="411" t="s">
        <v>1295</v>
      </c>
      <c r="AC27" s="411" t="s">
        <v>1292</v>
      </c>
      <c r="AD27" s="411" t="s">
        <v>1328</v>
      </c>
      <c r="AE27" s="411" t="s">
        <v>1335</v>
      </c>
      <c r="AF27" s="411" t="s">
        <v>1341</v>
      </c>
      <c r="AG27" s="411" t="s">
        <v>1347</v>
      </c>
      <c r="AH27" s="411" t="s">
        <v>1354</v>
      </c>
    </row>
    <row r="28" spans="2:104">
      <c r="B28">
        <v>26</v>
      </c>
      <c r="C28" s="4" t="s">
        <v>1217</v>
      </c>
      <c r="D28" s="4">
        <v>20</v>
      </c>
      <c r="E28" s="4" t="s">
        <v>11</v>
      </c>
      <c r="I28" s="3"/>
      <c r="AB28" s="411" t="s">
        <v>1324</v>
      </c>
      <c r="AC28" s="411" t="s">
        <v>1293</v>
      </c>
      <c r="AD28" s="411" t="s">
        <v>1330</v>
      </c>
      <c r="AE28" s="411" t="s">
        <v>1336</v>
      </c>
      <c r="AF28" s="411" t="s">
        <v>1342</v>
      </c>
      <c r="AG28" s="411" t="s">
        <v>1348</v>
      </c>
      <c r="AH28" s="411" t="s">
        <v>1355</v>
      </c>
    </row>
    <row r="29" spans="2:104">
      <c r="B29">
        <v>27</v>
      </c>
      <c r="C29" s="4" t="s">
        <v>1229</v>
      </c>
      <c r="D29" s="403"/>
      <c r="E29" s="4" t="s">
        <v>12</v>
      </c>
      <c r="L29" s="411"/>
      <c r="M29" s="411"/>
      <c r="AB29" s="411" t="s">
        <v>1325</v>
      </c>
      <c r="AC29" s="411" t="s">
        <v>1322</v>
      </c>
      <c r="AD29" s="411" t="s">
        <v>1331</v>
      </c>
      <c r="AE29" s="411" t="s">
        <v>1337</v>
      </c>
      <c r="AF29" s="411" t="s">
        <v>1343</v>
      </c>
      <c r="AG29" s="411" t="s">
        <v>1349</v>
      </c>
      <c r="AH29" s="411" t="s">
        <v>1356</v>
      </c>
    </row>
    <row r="30" spans="2:104">
      <c r="B30">
        <v>28</v>
      </c>
      <c r="C30" s="4" t="s">
        <v>1242</v>
      </c>
      <c r="D30" s="4">
        <v>200</v>
      </c>
      <c r="E30" s="4" t="s">
        <v>11</v>
      </c>
      <c r="H30" s="411" t="s">
        <v>2034</v>
      </c>
      <c r="I30" s="411" t="s">
        <v>2041</v>
      </c>
      <c r="J30" s="411" t="s">
        <v>2040</v>
      </c>
      <c r="K30" s="411" t="s">
        <v>2094</v>
      </c>
      <c r="L30" s="411" t="s">
        <v>1119</v>
      </c>
      <c r="M30" s="423" t="s">
        <v>72</v>
      </c>
      <c r="N30" s="423" t="s">
        <v>2032</v>
      </c>
      <c r="O30" s="411" t="s">
        <v>1366</v>
      </c>
      <c r="P30" s="411" t="s">
        <v>2042</v>
      </c>
      <c r="Q30" s="411" t="s">
        <v>2043</v>
      </c>
      <c r="R30" s="411" t="s">
        <v>826</v>
      </c>
      <c r="AB30" s="411" t="s">
        <v>1326</v>
      </c>
      <c r="AC30" s="411" t="s">
        <v>1323</v>
      </c>
      <c r="AD30" s="411" t="s">
        <v>1332</v>
      </c>
      <c r="AE30" s="411" t="s">
        <v>1338</v>
      </c>
      <c r="AF30" s="411" t="s">
        <v>1344</v>
      </c>
      <c r="AG30" s="411" t="s">
        <v>1350</v>
      </c>
      <c r="AH30" s="411" t="s">
        <v>1357</v>
      </c>
    </row>
    <row r="31" spans="2:104">
      <c r="B31">
        <v>29</v>
      </c>
      <c r="C31" s="4" t="s">
        <v>1255</v>
      </c>
      <c r="D31" s="403"/>
      <c r="E31" s="4" t="s">
        <v>1086</v>
      </c>
      <c r="I31" s="411" t="s">
        <v>1341</v>
      </c>
      <c r="J31" s="411" t="s">
        <v>1340</v>
      </c>
      <c r="K31" s="411" t="s">
        <v>1294</v>
      </c>
      <c r="L31" s="411" t="s">
        <v>1119</v>
      </c>
      <c r="M31" s="423" t="s">
        <v>1396</v>
      </c>
      <c r="N31" s="423" t="s">
        <v>1396</v>
      </c>
      <c r="O31" s="60" t="s">
        <v>1120</v>
      </c>
      <c r="P31" s="411" t="s">
        <v>1296</v>
      </c>
      <c r="Q31" s="411" t="s">
        <v>1328</v>
      </c>
      <c r="R31" s="411" t="s">
        <v>1291</v>
      </c>
      <c r="AB31" s="411" t="s">
        <v>1327</v>
      </c>
      <c r="AC31" s="411" t="s">
        <v>1329</v>
      </c>
      <c r="AD31" s="411" t="s">
        <v>1333</v>
      </c>
      <c r="AE31" s="411" t="s">
        <v>1339</v>
      </c>
      <c r="AF31" s="411" t="s">
        <v>1345</v>
      </c>
      <c r="AG31" s="411" t="s">
        <v>1351</v>
      </c>
      <c r="AH31" s="411" t="s">
        <v>1358</v>
      </c>
    </row>
    <row r="32" spans="2:104">
      <c r="B32">
        <v>30</v>
      </c>
      <c r="C32" s="4" t="s">
        <v>1280</v>
      </c>
      <c r="D32" s="4"/>
      <c r="E32" s="4" t="s">
        <v>375</v>
      </c>
    </row>
    <row r="33" spans="2:25">
      <c r="B33">
        <v>31</v>
      </c>
      <c r="C33" s="4" t="s">
        <v>1218</v>
      </c>
      <c r="D33" s="4">
        <v>20</v>
      </c>
      <c r="E33" s="4" t="s">
        <v>11</v>
      </c>
      <c r="I33" s="411" t="s">
        <v>1389</v>
      </c>
      <c r="J33" s="411" t="s">
        <v>1390</v>
      </c>
      <c r="K33" s="411" t="s">
        <v>54</v>
      </c>
      <c r="L33" s="411" t="s">
        <v>1119</v>
      </c>
      <c r="M33" s="411" t="s">
        <v>72</v>
      </c>
      <c r="N33" s="411" t="s">
        <v>2032</v>
      </c>
      <c r="O33" s="411" t="s">
        <v>1366</v>
      </c>
    </row>
    <row r="34" spans="2:25">
      <c r="B34">
        <v>32</v>
      </c>
      <c r="C34" s="4" t="s">
        <v>1230</v>
      </c>
      <c r="D34" s="403"/>
      <c r="E34" s="4" t="s">
        <v>12</v>
      </c>
      <c r="H34" s="1" t="s">
        <v>2044</v>
      </c>
      <c r="I34" s="411" t="s">
        <v>1340</v>
      </c>
      <c r="J34" s="411" t="s">
        <v>1294</v>
      </c>
      <c r="K34" s="411" t="s">
        <v>1291</v>
      </c>
      <c r="L34" s="60" t="s">
        <v>1119</v>
      </c>
      <c r="M34" s="411"/>
      <c r="N34" s="411"/>
      <c r="O34" s="60" t="s">
        <v>1120</v>
      </c>
    </row>
    <row r="35" spans="2:25">
      <c r="B35">
        <v>33</v>
      </c>
      <c r="C35" s="4" t="s">
        <v>1243</v>
      </c>
      <c r="D35" s="4">
        <v>200</v>
      </c>
      <c r="E35" s="4" t="s">
        <v>11</v>
      </c>
    </row>
    <row r="36" spans="2:25">
      <c r="B36">
        <v>34</v>
      </c>
      <c r="C36" s="4" t="s">
        <v>1256</v>
      </c>
      <c r="D36" s="403"/>
      <c r="E36" s="4" t="s">
        <v>1086</v>
      </c>
    </row>
    <row r="37" spans="2:25">
      <c r="B37">
        <v>35</v>
      </c>
      <c r="C37" s="4" t="s">
        <v>1281</v>
      </c>
      <c r="D37" s="4"/>
      <c r="E37" s="4" t="s">
        <v>375</v>
      </c>
    </row>
    <row r="38" spans="2:25">
      <c r="B38">
        <v>36</v>
      </c>
      <c r="C38" s="4" t="s">
        <v>1219</v>
      </c>
      <c r="D38" s="4">
        <v>20</v>
      </c>
      <c r="E38" s="4" t="s">
        <v>11</v>
      </c>
      <c r="J38" s="430"/>
      <c r="Y38" s="411"/>
    </row>
    <row r="39" spans="2:25">
      <c r="B39">
        <v>37</v>
      </c>
      <c r="C39" s="4" t="s">
        <v>1231</v>
      </c>
      <c r="D39" s="403"/>
      <c r="E39" s="4" t="s">
        <v>12</v>
      </c>
      <c r="I39" s="431" t="s">
        <v>2110</v>
      </c>
      <c r="J39" s="411"/>
      <c r="K39" s="60" t="s">
        <v>2105</v>
      </c>
    </row>
    <row r="40" spans="2:25">
      <c r="B40">
        <v>38</v>
      </c>
      <c r="C40" s="4" t="s">
        <v>1244</v>
      </c>
      <c r="D40" s="4">
        <v>200</v>
      </c>
      <c r="E40" s="4" t="s">
        <v>11</v>
      </c>
      <c r="I40" s="432" t="s">
        <v>42</v>
      </c>
      <c r="J40" s="432" t="s">
        <v>54</v>
      </c>
      <c r="K40" s="432" t="s">
        <v>826</v>
      </c>
    </row>
    <row r="41" spans="2:25">
      <c r="B41">
        <v>39</v>
      </c>
      <c r="C41" s="4" t="s">
        <v>1257</v>
      </c>
      <c r="D41" s="403"/>
      <c r="E41" s="4" t="s">
        <v>1086</v>
      </c>
      <c r="L41" s="411"/>
    </row>
    <row r="42" spans="2:25">
      <c r="B42">
        <v>40</v>
      </c>
      <c r="C42" s="4" t="s">
        <v>1283</v>
      </c>
      <c r="D42" s="4"/>
      <c r="E42" s="4" t="s">
        <v>375</v>
      </c>
      <c r="I42" s="432" t="s">
        <v>2107</v>
      </c>
      <c r="J42" s="432" t="s">
        <v>2106</v>
      </c>
      <c r="K42" s="432"/>
      <c r="L42" s="411"/>
      <c r="M42" s="411"/>
      <c r="N42" s="411"/>
      <c r="O42" s="411"/>
      <c r="P42" s="411"/>
      <c r="Q42" s="411"/>
      <c r="R42" s="411"/>
      <c r="S42" s="411"/>
      <c r="T42" s="411"/>
      <c r="U42" s="411"/>
      <c r="V42" s="411"/>
      <c r="W42" s="3"/>
    </row>
    <row r="43" spans="2:25">
      <c r="B43">
        <v>41</v>
      </c>
      <c r="C43" s="4" t="s">
        <v>1220</v>
      </c>
      <c r="D43" s="4">
        <v>20</v>
      </c>
      <c r="E43" s="4" t="s">
        <v>11</v>
      </c>
      <c r="I43" s="139" t="s">
        <v>2108</v>
      </c>
      <c r="J43" s="139" t="s">
        <v>2109</v>
      </c>
      <c r="K43" s="403"/>
      <c r="M43" s="411"/>
      <c r="N43" s="411"/>
      <c r="O43" s="411"/>
      <c r="P43" s="411"/>
      <c r="Q43" s="411"/>
      <c r="R43" s="411"/>
      <c r="S43" s="411"/>
      <c r="T43" s="411"/>
      <c r="U43" s="411"/>
      <c r="V43" s="411"/>
      <c r="W43" s="3"/>
    </row>
    <row r="44" spans="2:25">
      <c r="B44">
        <v>42</v>
      </c>
      <c r="C44" s="4" t="s">
        <v>1232</v>
      </c>
      <c r="D44" s="403"/>
      <c r="E44" s="4" t="s">
        <v>12</v>
      </c>
      <c r="L44" s="411"/>
      <c r="M44" s="411"/>
      <c r="N44" s="411"/>
      <c r="O44" s="411"/>
      <c r="P44" s="411"/>
      <c r="Q44" s="411"/>
      <c r="R44" s="411"/>
      <c r="S44" s="411"/>
      <c r="T44" s="411"/>
      <c r="U44" s="411"/>
      <c r="V44" s="411"/>
      <c r="W44" s="3"/>
    </row>
    <row r="45" spans="2:25">
      <c r="B45">
        <v>43</v>
      </c>
      <c r="C45" s="4" t="s">
        <v>1245</v>
      </c>
      <c r="D45" s="4">
        <v>200</v>
      </c>
      <c r="E45" s="4" t="s">
        <v>11</v>
      </c>
      <c r="I45" s="431" t="s">
        <v>2104</v>
      </c>
      <c r="J45" s="411"/>
      <c r="K45" s="411"/>
      <c r="L45" s="411"/>
      <c r="M45" s="411"/>
      <c r="N45" s="411"/>
      <c r="O45" s="411"/>
      <c r="P45" s="411"/>
      <c r="Q45" s="411"/>
      <c r="R45" s="411"/>
      <c r="S45" s="411"/>
      <c r="T45" s="411"/>
      <c r="U45" s="411"/>
      <c r="V45" s="411"/>
      <c r="W45" s="3"/>
    </row>
    <row r="46" spans="2:25">
      <c r="B46">
        <v>44</v>
      </c>
      <c r="C46" s="4" t="s">
        <v>1258</v>
      </c>
      <c r="D46" s="403"/>
      <c r="E46" s="4" t="s">
        <v>1086</v>
      </c>
      <c r="I46" s="432" t="s">
        <v>2101</v>
      </c>
      <c r="J46" s="432" t="s">
        <v>826</v>
      </c>
      <c r="K46" s="411"/>
      <c r="L46" s="411"/>
      <c r="M46" s="411"/>
      <c r="N46" s="411"/>
      <c r="O46" s="411"/>
      <c r="P46" s="411"/>
      <c r="Q46" s="411"/>
      <c r="R46" s="411"/>
      <c r="S46" s="411"/>
      <c r="T46" s="411"/>
      <c r="U46" s="411"/>
      <c r="V46" s="411"/>
      <c r="W46" s="3"/>
    </row>
    <row r="47" spans="2:25">
      <c r="B47">
        <v>45</v>
      </c>
      <c r="C47" s="4" t="s">
        <v>1289</v>
      </c>
      <c r="D47" s="4"/>
      <c r="E47" s="4" t="s">
        <v>375</v>
      </c>
      <c r="K47" s="411"/>
      <c r="L47" s="411"/>
      <c r="M47" s="411"/>
      <c r="N47" s="411"/>
      <c r="O47" s="411"/>
      <c r="P47" s="411"/>
      <c r="Q47" s="411"/>
      <c r="R47" s="411"/>
      <c r="S47" s="411"/>
      <c r="T47" s="411"/>
      <c r="U47" s="411"/>
      <c r="V47" s="411"/>
      <c r="W47" s="3"/>
    </row>
    <row r="48" spans="2:25">
      <c r="B48">
        <v>46</v>
      </c>
      <c r="C48" s="4" t="s">
        <v>1221</v>
      </c>
      <c r="D48" s="4">
        <v>20</v>
      </c>
      <c r="E48" s="4" t="s">
        <v>11</v>
      </c>
      <c r="I48" s="432" t="s">
        <v>1194</v>
      </c>
      <c r="J48" s="432" t="s">
        <v>2113</v>
      </c>
      <c r="K48" s="411"/>
      <c r="L48" s="411"/>
      <c r="M48" s="411"/>
      <c r="N48" s="411"/>
      <c r="O48" s="411"/>
      <c r="P48" s="411"/>
      <c r="Q48" s="411"/>
      <c r="R48" s="411"/>
      <c r="S48" s="411"/>
      <c r="T48" s="411"/>
      <c r="U48" s="411"/>
      <c r="V48" s="411"/>
      <c r="W48" s="3"/>
    </row>
    <row r="49" spans="2:23">
      <c r="B49">
        <v>47</v>
      </c>
      <c r="C49" s="4" t="s">
        <v>1233</v>
      </c>
      <c r="D49" s="403"/>
      <c r="E49" s="4" t="s">
        <v>12</v>
      </c>
      <c r="I49" s="432" t="s">
        <v>2111</v>
      </c>
      <c r="J49" s="432" t="s">
        <v>2114</v>
      </c>
      <c r="W49" s="3"/>
    </row>
    <row r="50" spans="2:23">
      <c r="B50">
        <v>48</v>
      </c>
      <c r="C50" s="4" t="s">
        <v>1246</v>
      </c>
      <c r="D50" s="4">
        <v>200</v>
      </c>
      <c r="E50" s="4" t="s">
        <v>11</v>
      </c>
      <c r="I50" s="432" t="s">
        <v>2112</v>
      </c>
      <c r="J50" s="432" t="s">
        <v>2115</v>
      </c>
      <c r="W50" s="3"/>
    </row>
    <row r="51" spans="2:23">
      <c r="B51">
        <v>49</v>
      </c>
      <c r="C51" s="4" t="s">
        <v>1259</v>
      </c>
      <c r="D51" s="403"/>
      <c r="E51" s="4" t="s">
        <v>1086</v>
      </c>
      <c r="W51" s="3"/>
    </row>
    <row r="52" spans="2:23">
      <c r="B52">
        <v>50</v>
      </c>
      <c r="C52" s="4" t="s">
        <v>1288</v>
      </c>
      <c r="D52" s="4"/>
      <c r="E52" s="4" t="s">
        <v>375</v>
      </c>
      <c r="W52" s="3"/>
    </row>
    <row r="53" spans="2:23">
      <c r="B53">
        <v>51</v>
      </c>
      <c r="C53" s="4" t="s">
        <v>1222</v>
      </c>
      <c r="D53" s="4">
        <v>20</v>
      </c>
      <c r="E53" s="4" t="s">
        <v>11</v>
      </c>
      <c r="I53" s="431" t="s">
        <v>2126</v>
      </c>
      <c r="J53" s="411"/>
      <c r="K53" s="411"/>
      <c r="L53" s="411"/>
      <c r="M53" s="411"/>
      <c r="W53" s="3"/>
    </row>
    <row r="54" spans="2:23">
      <c r="B54">
        <v>52</v>
      </c>
      <c r="C54" s="4" t="s">
        <v>1234</v>
      </c>
      <c r="D54" s="403"/>
      <c r="E54" s="4" t="s">
        <v>12</v>
      </c>
      <c r="I54" s="411" t="s">
        <v>2124</v>
      </c>
      <c r="J54" s="411" t="s">
        <v>2129</v>
      </c>
      <c r="K54" s="60" t="s">
        <v>2137</v>
      </c>
      <c r="L54" s="60" t="s">
        <v>2103</v>
      </c>
      <c r="M54" s="60" t="s">
        <v>2133</v>
      </c>
      <c r="N54" s="411" t="s">
        <v>2122</v>
      </c>
      <c r="O54" s="411" t="s">
        <v>2123</v>
      </c>
      <c r="P54" s="411" t="s">
        <v>826</v>
      </c>
      <c r="W54" s="3"/>
    </row>
    <row r="55" spans="2:23">
      <c r="B55">
        <v>53</v>
      </c>
      <c r="C55" s="4" t="s">
        <v>1247</v>
      </c>
      <c r="D55" s="4">
        <v>200</v>
      </c>
      <c r="E55" s="4" t="s">
        <v>11</v>
      </c>
      <c r="M55" s="60" t="s">
        <v>375</v>
      </c>
      <c r="N55" s="411"/>
      <c r="O55" s="411"/>
      <c r="P55" s="411"/>
      <c r="Q55" s="411"/>
      <c r="R55" s="411"/>
      <c r="S55" s="411"/>
      <c r="T55" s="411"/>
      <c r="U55" s="411"/>
      <c r="V55" s="411"/>
      <c r="W55" s="3"/>
    </row>
    <row r="56" spans="2:23">
      <c r="B56">
        <v>54</v>
      </c>
      <c r="C56" s="4" t="s">
        <v>1260</v>
      </c>
      <c r="D56" s="403"/>
      <c r="E56" s="4" t="s">
        <v>1086</v>
      </c>
      <c r="I56" s="433" t="s">
        <v>2068</v>
      </c>
      <c r="J56" s="411" t="s">
        <v>2068</v>
      </c>
      <c r="K56" s="434" t="s">
        <v>2143</v>
      </c>
      <c r="L56" s="411" t="s">
        <v>2068</v>
      </c>
      <c r="M56" s="283">
        <v>0</v>
      </c>
      <c r="N56" s="434" t="s">
        <v>2199</v>
      </c>
      <c r="O56" s="60" t="s">
        <v>1310</v>
      </c>
      <c r="P56" s="411"/>
      <c r="Q56" s="411"/>
      <c r="R56" s="411"/>
      <c r="S56" s="411"/>
      <c r="T56" s="411"/>
      <c r="U56" s="411"/>
      <c r="V56" s="411"/>
      <c r="W56" s="3"/>
    </row>
    <row r="57" spans="2:23">
      <c r="B57">
        <v>55</v>
      </c>
      <c r="C57" s="4" t="s">
        <v>1287</v>
      </c>
      <c r="D57" s="4"/>
      <c r="E57" s="4" t="s">
        <v>375</v>
      </c>
      <c r="I57" s="411" t="s">
        <v>2116</v>
      </c>
      <c r="J57" s="411" t="s">
        <v>2121</v>
      </c>
      <c r="K57" s="434" t="s">
        <v>2143</v>
      </c>
      <c r="L57" s="411" t="s">
        <v>2068</v>
      </c>
      <c r="M57" s="283">
        <v>1</v>
      </c>
      <c r="N57" s="434" t="s">
        <v>2199</v>
      </c>
      <c r="O57" s="60" t="s">
        <v>1310</v>
      </c>
      <c r="P57" s="411"/>
      <c r="Q57" s="411"/>
      <c r="R57" s="411"/>
      <c r="S57" s="411"/>
      <c r="T57" s="411"/>
      <c r="U57" s="411"/>
      <c r="V57" s="411"/>
    </row>
    <row r="58" spans="2:23">
      <c r="B58">
        <v>56</v>
      </c>
      <c r="C58" s="4" t="s">
        <v>1223</v>
      </c>
      <c r="D58" s="4">
        <v>20</v>
      </c>
      <c r="E58" s="4" t="s">
        <v>11</v>
      </c>
      <c r="I58" s="411" t="s">
        <v>2117</v>
      </c>
      <c r="J58" s="411" t="s">
        <v>2120</v>
      </c>
      <c r="K58" s="434" t="s">
        <v>2143</v>
      </c>
      <c r="L58" s="411" t="s">
        <v>2068</v>
      </c>
      <c r="M58" s="283">
        <v>1</v>
      </c>
      <c r="N58" s="434" t="s">
        <v>2199</v>
      </c>
      <c r="O58" s="60" t="s">
        <v>1310</v>
      </c>
      <c r="P58" s="411"/>
    </row>
    <row r="59" spans="2:23">
      <c r="B59">
        <v>57</v>
      </c>
      <c r="C59" s="4" t="s">
        <v>1235</v>
      </c>
      <c r="D59" s="403"/>
      <c r="E59" s="4" t="s">
        <v>12</v>
      </c>
      <c r="I59" s="411" t="s">
        <v>2033</v>
      </c>
      <c r="J59" s="411" t="s">
        <v>2119</v>
      </c>
      <c r="K59" s="434" t="s">
        <v>2144</v>
      </c>
      <c r="L59" s="411" t="s">
        <v>2033</v>
      </c>
      <c r="M59" s="283">
        <v>1</v>
      </c>
      <c r="N59" s="434" t="s">
        <v>2198</v>
      </c>
      <c r="O59" s="60" t="s">
        <v>2119</v>
      </c>
      <c r="P59" s="411"/>
    </row>
    <row r="60" spans="2:23">
      <c r="B60">
        <v>58</v>
      </c>
      <c r="C60" s="4" t="s">
        <v>1248</v>
      </c>
      <c r="D60" s="4">
        <v>200</v>
      </c>
      <c r="E60" s="4" t="s">
        <v>11</v>
      </c>
      <c r="I60" s="411" t="s">
        <v>2125</v>
      </c>
      <c r="J60" s="411" t="s">
        <v>2130</v>
      </c>
      <c r="K60" s="434" t="s">
        <v>2145</v>
      </c>
      <c r="L60" s="411" t="s">
        <v>2044</v>
      </c>
      <c r="M60" s="283">
        <v>1</v>
      </c>
      <c r="N60" s="411"/>
      <c r="O60" s="411"/>
      <c r="P60" s="411"/>
    </row>
    <row r="61" spans="2:23">
      <c r="B61">
        <v>59</v>
      </c>
      <c r="C61" s="4" t="s">
        <v>1261</v>
      </c>
      <c r="D61" s="403"/>
      <c r="E61" s="4" t="s">
        <v>1086</v>
      </c>
      <c r="I61" s="411" t="s">
        <v>2127</v>
      </c>
      <c r="J61" s="411" t="s">
        <v>2128</v>
      </c>
      <c r="K61" s="434" t="s">
        <v>2145</v>
      </c>
      <c r="L61" s="411" t="s">
        <v>2044</v>
      </c>
      <c r="M61" s="283">
        <v>1</v>
      </c>
    </row>
    <row r="62" spans="2:23">
      <c r="B62">
        <v>60</v>
      </c>
      <c r="C62" s="4" t="s">
        <v>1286</v>
      </c>
      <c r="D62" s="4"/>
      <c r="E62" s="4" t="s">
        <v>375</v>
      </c>
      <c r="Q62" s="60" t="s">
        <v>1116</v>
      </c>
      <c r="R62" s="60" t="s">
        <v>1117</v>
      </c>
    </row>
    <row r="63" spans="2:23">
      <c r="B63">
        <v>61</v>
      </c>
      <c r="C63" s="4" t="s">
        <v>1224</v>
      </c>
      <c r="D63" s="4">
        <v>20</v>
      </c>
      <c r="E63" s="4" t="s">
        <v>11</v>
      </c>
      <c r="I63" s="431" t="s">
        <v>2102</v>
      </c>
      <c r="Q63" s="434" t="s">
        <v>2198</v>
      </c>
      <c r="R63" s="60" t="s">
        <v>2119</v>
      </c>
    </row>
    <row r="64" spans="2:23">
      <c r="B64">
        <v>62</v>
      </c>
      <c r="C64" s="4" t="s">
        <v>1236</v>
      </c>
      <c r="D64" s="403"/>
      <c r="E64" s="4" t="s">
        <v>12</v>
      </c>
      <c r="I64" s="60" t="s">
        <v>2137</v>
      </c>
      <c r="J64" s="411" t="s">
        <v>2135</v>
      </c>
      <c r="K64" s="411" t="s">
        <v>2136</v>
      </c>
      <c r="L64" s="411" t="s">
        <v>2122</v>
      </c>
      <c r="M64" s="411" t="s">
        <v>2123</v>
      </c>
      <c r="N64" s="411" t="s">
        <v>2134</v>
      </c>
      <c r="O64" s="60" t="s">
        <v>826</v>
      </c>
    </row>
    <row r="65" spans="2:22">
      <c r="B65">
        <v>63</v>
      </c>
      <c r="C65" s="4" t="s">
        <v>1249</v>
      </c>
      <c r="D65" s="4">
        <v>200</v>
      </c>
      <c r="E65" s="4" t="s">
        <v>11</v>
      </c>
      <c r="Q65" s="60" t="s">
        <v>1116</v>
      </c>
      <c r="R65" s="60" t="s">
        <v>1117</v>
      </c>
    </row>
    <row r="66" spans="2:22">
      <c r="B66">
        <v>64</v>
      </c>
      <c r="C66" s="4" t="s">
        <v>1262</v>
      </c>
      <c r="D66" s="403"/>
      <c r="E66" s="4" t="s">
        <v>1086</v>
      </c>
      <c r="I66" s="434" t="s">
        <v>942</v>
      </c>
      <c r="J66" s="411" t="s">
        <v>2118</v>
      </c>
      <c r="K66" s="411" t="s">
        <v>2131</v>
      </c>
      <c r="L66" s="430" t="s">
        <v>1</v>
      </c>
      <c r="M66" s="430" t="s">
        <v>1</v>
      </c>
      <c r="Q66" s="434" t="s">
        <v>2199</v>
      </c>
      <c r="R66" s="60" t="s">
        <v>1310</v>
      </c>
    </row>
    <row r="67" spans="2:22">
      <c r="B67">
        <v>65</v>
      </c>
      <c r="C67" s="4" t="s">
        <v>1285</v>
      </c>
      <c r="D67" s="4"/>
      <c r="E67" s="4" t="s">
        <v>375</v>
      </c>
      <c r="I67" s="434" t="s">
        <v>2143</v>
      </c>
      <c r="J67" s="411" t="s">
        <v>2068</v>
      </c>
      <c r="K67" s="411" t="s">
        <v>2068</v>
      </c>
      <c r="L67" s="434" t="s">
        <v>2199</v>
      </c>
      <c r="M67" s="60" t="s">
        <v>1310</v>
      </c>
    </row>
    <row r="68" spans="2:22">
      <c r="B68">
        <v>66</v>
      </c>
      <c r="C68" s="4" t="s">
        <v>1225</v>
      </c>
      <c r="D68" s="4">
        <v>20</v>
      </c>
      <c r="E68" s="4" t="s">
        <v>11</v>
      </c>
      <c r="I68" s="434" t="s">
        <v>2144</v>
      </c>
      <c r="J68" s="411" t="s">
        <v>2033</v>
      </c>
      <c r="K68" s="411" t="s">
        <v>2119</v>
      </c>
      <c r="L68" s="434" t="s">
        <v>2198</v>
      </c>
      <c r="M68" s="60" t="s">
        <v>2119</v>
      </c>
    </row>
    <row r="69" spans="2:22">
      <c r="B69">
        <v>67</v>
      </c>
      <c r="C69" s="4" t="s">
        <v>1237</v>
      </c>
      <c r="D69" s="403"/>
      <c r="E69" s="4" t="s">
        <v>12</v>
      </c>
      <c r="I69" s="434" t="s">
        <v>2145</v>
      </c>
      <c r="J69" s="411" t="s">
        <v>2044</v>
      </c>
      <c r="K69" s="411" t="s">
        <v>2044</v>
      </c>
      <c r="L69" s="430" t="s">
        <v>1</v>
      </c>
      <c r="M69" s="430" t="s">
        <v>1</v>
      </c>
    </row>
    <row r="70" spans="2:22">
      <c r="B70">
        <v>68</v>
      </c>
      <c r="C70" s="4" t="s">
        <v>1250</v>
      </c>
      <c r="D70" s="4">
        <v>200</v>
      </c>
      <c r="E70" s="4" t="s">
        <v>11</v>
      </c>
      <c r="I70" s="437" t="s">
        <v>2147</v>
      </c>
      <c r="J70" s="423" t="s">
        <v>2139</v>
      </c>
      <c r="K70" s="423" t="s">
        <v>2158</v>
      </c>
      <c r="L70" s="438"/>
      <c r="M70" s="438"/>
      <c r="N70" s="438"/>
      <c r="O70" s="438"/>
      <c r="V70" s="411"/>
    </row>
    <row r="71" spans="2:22">
      <c r="B71">
        <v>69</v>
      </c>
      <c r="C71" s="4" t="s">
        <v>1263</v>
      </c>
      <c r="D71" s="403"/>
      <c r="E71" s="4" t="s">
        <v>1086</v>
      </c>
      <c r="I71" s="437" t="s">
        <v>2146</v>
      </c>
      <c r="J71" s="423" t="s">
        <v>2140</v>
      </c>
      <c r="K71" s="423" t="s">
        <v>2159</v>
      </c>
      <c r="L71" s="438"/>
      <c r="M71" s="438"/>
      <c r="N71" s="438"/>
      <c r="O71" s="438"/>
    </row>
    <row r="72" spans="2:22">
      <c r="B72">
        <v>70</v>
      </c>
      <c r="C72" s="4" t="s">
        <v>1284</v>
      </c>
      <c r="D72" s="4"/>
      <c r="E72" s="4" t="s">
        <v>375</v>
      </c>
      <c r="I72" s="437" t="s">
        <v>2148</v>
      </c>
      <c r="J72" s="423" t="s">
        <v>2141</v>
      </c>
      <c r="K72" s="438"/>
      <c r="L72" s="438"/>
      <c r="M72" s="438"/>
      <c r="N72" s="438"/>
      <c r="O72" s="438"/>
    </row>
    <row r="73" spans="2:22">
      <c r="C73" s="4" t="s">
        <v>1226</v>
      </c>
      <c r="D73" s="4">
        <v>20</v>
      </c>
      <c r="E73" s="4" t="s">
        <v>11</v>
      </c>
      <c r="I73" s="437" t="s">
        <v>2149</v>
      </c>
      <c r="J73" s="423" t="s">
        <v>2142</v>
      </c>
      <c r="K73" s="438"/>
      <c r="L73" s="438"/>
      <c r="M73" s="438"/>
      <c r="N73" s="438"/>
      <c r="O73" s="438"/>
    </row>
    <row r="74" spans="2:22">
      <c r="C74" s="4" t="s">
        <v>1238</v>
      </c>
      <c r="D74" s="403"/>
      <c r="E74" s="4" t="s">
        <v>12</v>
      </c>
      <c r="I74" s="437" t="s">
        <v>2153</v>
      </c>
      <c r="J74" s="423" t="s">
        <v>2151</v>
      </c>
      <c r="K74" s="438"/>
      <c r="L74" s="438"/>
      <c r="M74" s="438"/>
      <c r="N74" s="438"/>
      <c r="O74" s="438"/>
    </row>
    <row r="75" spans="2:22">
      <c r="C75" s="4" t="s">
        <v>1251</v>
      </c>
      <c r="D75" s="4">
        <v>200</v>
      </c>
      <c r="E75" s="4" t="s">
        <v>11</v>
      </c>
      <c r="I75" s="437" t="s">
        <v>2150</v>
      </c>
      <c r="J75" s="423" t="s">
        <v>2152</v>
      </c>
      <c r="K75" s="438"/>
      <c r="L75" s="438"/>
      <c r="M75" s="438"/>
      <c r="N75" s="438"/>
      <c r="O75" s="438"/>
    </row>
    <row r="76" spans="2:22">
      <c r="C76" s="4" t="s">
        <v>1264</v>
      </c>
      <c r="D76" s="403"/>
      <c r="E76" s="4" t="s">
        <v>1086</v>
      </c>
      <c r="I76" s="437" t="s">
        <v>2154</v>
      </c>
      <c r="J76" s="423" t="s">
        <v>2156</v>
      </c>
      <c r="K76" s="438"/>
      <c r="L76" s="438"/>
      <c r="M76" s="438"/>
      <c r="N76" s="438"/>
      <c r="O76" s="438"/>
    </row>
    <row r="77" spans="2:22">
      <c r="C77" s="4" t="s">
        <v>1282</v>
      </c>
      <c r="D77" s="4"/>
      <c r="E77" s="4" t="s">
        <v>375</v>
      </c>
      <c r="G77">
        <f>100-(MAX(B:B)+23)</f>
        <v>7</v>
      </c>
      <c r="I77" s="437" t="s">
        <v>2155</v>
      </c>
      <c r="J77" s="423" t="s">
        <v>2157</v>
      </c>
      <c r="K77" s="438"/>
      <c r="L77" s="438"/>
      <c r="M77" s="438"/>
      <c r="N77" s="438"/>
      <c r="O77" s="438"/>
    </row>
    <row r="78" spans="2:22">
      <c r="C78" s="3"/>
      <c r="E78" s="3"/>
      <c r="G78">
        <f>MAX(B:B)+30</f>
        <v>100</v>
      </c>
      <c r="I78" s="434"/>
    </row>
    <row r="79" spans="2:22" s="411" customFormat="1" ht="12"/>
    <row r="80" spans="2:22" s="411" customFormat="1" ht="12">
      <c r="I80" s="411" t="s">
        <v>2174</v>
      </c>
    </row>
    <row r="81" spans="9:20" s="411" customFormat="1" ht="12">
      <c r="I81" s="411" t="s">
        <v>2173</v>
      </c>
      <c r="J81" s="411" t="s">
        <v>2175</v>
      </c>
      <c r="K81" s="411" t="s">
        <v>2176</v>
      </c>
    </row>
    <row r="82" spans="9:20" s="411" customFormat="1" ht="12"/>
    <row r="83" spans="9:20" s="411" customFormat="1" ht="12">
      <c r="I83" s="411" t="s">
        <v>2177</v>
      </c>
    </row>
    <row r="84" spans="9:20" s="411" customFormat="1" ht="12">
      <c r="I84" s="411" t="s">
        <v>2178</v>
      </c>
    </row>
    <row r="85" spans="9:20" s="411" customFormat="1" ht="12">
      <c r="I85" s="411" t="s">
        <v>2179</v>
      </c>
    </row>
    <row r="86" spans="9:20" s="411" customFormat="1" ht="12">
      <c r="I86" s="411" t="s">
        <v>2180</v>
      </c>
    </row>
    <row r="87" spans="9:20" s="411" customFormat="1" ht="12"/>
    <row r="88" spans="9:20" s="411" customFormat="1" ht="12"/>
    <row r="89" spans="9:20" s="411" customFormat="1" ht="12"/>
    <row r="90" spans="9:20" s="411" customFormat="1" ht="12"/>
    <row r="91" spans="9:20" s="411" customFormat="1" ht="12">
      <c r="I91" s="431" t="s">
        <v>2163</v>
      </c>
    </row>
    <row r="92" spans="9:20" s="411" customFormat="1" ht="12">
      <c r="I92" s="411" t="s">
        <v>1267</v>
      </c>
      <c r="J92" s="411" t="s">
        <v>2161</v>
      </c>
      <c r="K92" s="411" t="s">
        <v>2137</v>
      </c>
      <c r="L92" s="411" t="s">
        <v>2103</v>
      </c>
      <c r="M92" s="411" t="s">
        <v>2162</v>
      </c>
      <c r="N92" s="411" t="s">
        <v>2169</v>
      </c>
      <c r="O92" s="411" t="s">
        <v>2097</v>
      </c>
      <c r="P92" s="411" t="s">
        <v>2164</v>
      </c>
      <c r="Q92" s="411" t="s">
        <v>2165</v>
      </c>
      <c r="R92" s="411" t="s">
        <v>2166</v>
      </c>
      <c r="S92" s="411" t="s">
        <v>2167</v>
      </c>
      <c r="T92" s="411" t="s">
        <v>2168</v>
      </c>
    </row>
    <row r="93" spans="9:20" s="411" customFormat="1" ht="12"/>
    <row r="94" spans="9:20" s="411" customFormat="1" ht="12">
      <c r="J94" s="411" t="s">
        <v>316</v>
      </c>
      <c r="K94" s="433" t="s">
        <v>2143</v>
      </c>
      <c r="L94" s="411" t="s">
        <v>2068</v>
      </c>
      <c r="M94" s="435">
        <v>2021</v>
      </c>
      <c r="N94" s="435">
        <v>1</v>
      </c>
      <c r="O94" s="411">
        <v>8000</v>
      </c>
      <c r="R94" s="411">
        <v>96000</v>
      </c>
    </row>
    <row r="95" spans="9:20" s="411" customFormat="1" ht="12">
      <c r="K95" s="433" t="s">
        <v>2144</v>
      </c>
      <c r="L95" s="411" t="s">
        <v>2033</v>
      </c>
      <c r="M95" s="436">
        <v>2021</v>
      </c>
      <c r="N95" s="435"/>
      <c r="O95" s="411">
        <v>30000</v>
      </c>
      <c r="P95" s="411">
        <v>2000</v>
      </c>
      <c r="Q95" s="411">
        <f>+O95-P95</f>
        <v>28000</v>
      </c>
      <c r="R95" s="411">
        <v>30000</v>
      </c>
      <c r="S95" s="411">
        <v>2000</v>
      </c>
      <c r="T95" s="411">
        <f>+R95-S95</f>
        <v>28000</v>
      </c>
    </row>
    <row r="96" spans="9:20" s="411" customFormat="1" ht="12"/>
    <row r="97" spans="9:27" s="411" customFormat="1" ht="12"/>
    <row r="98" spans="9:27" s="411" customFormat="1" ht="12">
      <c r="I98" s="431" t="s">
        <v>1266</v>
      </c>
    </row>
    <row r="99" spans="9:27" s="411" customFormat="1" ht="12">
      <c r="I99" s="411" t="s">
        <v>1270</v>
      </c>
      <c r="J99" s="411" t="s">
        <v>2171</v>
      </c>
      <c r="K99" s="411" t="s">
        <v>2170</v>
      </c>
      <c r="L99" s="411" t="s">
        <v>2172</v>
      </c>
      <c r="M99" s="411" t="s">
        <v>2173</v>
      </c>
      <c r="N99" s="411" t="s">
        <v>2137</v>
      </c>
      <c r="O99" s="411" t="s">
        <v>2103</v>
      </c>
      <c r="P99" s="411" t="s">
        <v>1268</v>
      </c>
      <c r="Q99" s="411" t="s">
        <v>1269</v>
      </c>
      <c r="R99" s="411" t="s">
        <v>2095</v>
      </c>
      <c r="S99" s="411" t="s">
        <v>2092</v>
      </c>
      <c r="T99" s="411" t="s">
        <v>2093</v>
      </c>
      <c r="U99" s="411" t="s">
        <v>2096</v>
      </c>
      <c r="V99" s="411" t="s">
        <v>1271</v>
      </c>
      <c r="W99" s="411" t="s">
        <v>2098</v>
      </c>
      <c r="X99" s="411" t="s">
        <v>2097</v>
      </c>
      <c r="Y99" s="411" t="s">
        <v>2099</v>
      </c>
      <c r="Z99" s="411" t="s">
        <v>2100</v>
      </c>
      <c r="AA99" s="411" t="s">
        <v>826</v>
      </c>
    </row>
    <row r="100" spans="9:27" s="411" customFormat="1" ht="12"/>
    <row r="101" spans="9:27" s="411" customFormat="1" ht="12">
      <c r="I101" s="433" t="s">
        <v>2138</v>
      </c>
      <c r="J101" s="433" t="s">
        <v>2225</v>
      </c>
      <c r="K101" s="411" t="s">
        <v>316</v>
      </c>
      <c r="N101" s="433" t="s">
        <v>2143</v>
      </c>
      <c r="O101" s="411" t="s">
        <v>2068</v>
      </c>
      <c r="R101" s="411" t="s">
        <v>2160</v>
      </c>
      <c r="W101" s="411">
        <v>8000</v>
      </c>
      <c r="X101" s="411">
        <v>8000</v>
      </c>
      <c r="Y101" s="411">
        <v>96000</v>
      </c>
    </row>
    <row r="102" spans="9:27" s="411" customFormat="1" ht="12">
      <c r="I102" s="433" t="s">
        <v>2224</v>
      </c>
      <c r="J102" s="433" t="s">
        <v>2225</v>
      </c>
      <c r="N102" s="433" t="s">
        <v>2144</v>
      </c>
      <c r="O102" s="411" t="s">
        <v>2033</v>
      </c>
      <c r="W102" s="411">
        <v>30000</v>
      </c>
      <c r="X102" s="411">
        <v>30000</v>
      </c>
      <c r="Y102" s="411">
        <v>30000</v>
      </c>
    </row>
    <row r="103" spans="9:27" s="411" customFormat="1" ht="12"/>
    <row r="104" spans="9:27" s="411" customFormat="1" ht="12"/>
    <row r="105" spans="9:27" s="411" customFormat="1" ht="12"/>
    <row r="106" spans="9:27" s="411" customFormat="1" ht="12"/>
    <row r="109" spans="9:27">
      <c r="I109" s="431" t="s">
        <v>4182</v>
      </c>
    </row>
    <row r="110" spans="9:27">
      <c r="I110" s="486" t="s">
        <v>1270</v>
      </c>
      <c r="J110" s="486" t="s">
        <v>4223</v>
      </c>
      <c r="K110" s="486" t="s">
        <v>4224</v>
      </c>
      <c r="L110" s="486" t="s">
        <v>4225</v>
      </c>
      <c r="M110" s="486" t="s">
        <v>4186</v>
      </c>
      <c r="N110" s="486" t="s">
        <v>4187</v>
      </c>
      <c r="O110" s="486" t="s">
        <v>4188</v>
      </c>
      <c r="P110" s="194" t="s">
        <v>4189</v>
      </c>
      <c r="Q110" s="486" t="s">
        <v>4190</v>
      </c>
      <c r="R110" s="486" t="s">
        <v>4227</v>
      </c>
      <c r="S110" s="139" t="s">
        <v>1137</v>
      </c>
      <c r="T110" s="139" t="s">
        <v>73</v>
      </c>
      <c r="U110" s="139" t="s">
        <v>74</v>
      </c>
    </row>
    <row r="111" spans="9:27">
      <c r="I111" s="140" t="s">
        <v>4207</v>
      </c>
      <c r="J111" s="139" t="s">
        <v>4191</v>
      </c>
      <c r="K111" s="139">
        <v>1</v>
      </c>
      <c r="L111" s="139">
        <v>1</v>
      </c>
      <c r="M111" s="139">
        <v>0</v>
      </c>
      <c r="N111" s="139">
        <v>30000</v>
      </c>
      <c r="O111" s="139">
        <v>10000</v>
      </c>
      <c r="P111" s="487">
        <v>600000</v>
      </c>
      <c r="Q111" s="139">
        <v>8000</v>
      </c>
      <c r="R111" s="403"/>
      <c r="S111" s="139"/>
      <c r="T111" s="139" t="s">
        <v>316</v>
      </c>
      <c r="U111" s="488">
        <v>44432</v>
      </c>
    </row>
    <row r="112" spans="9:27">
      <c r="I112" s="140" t="s">
        <v>4208</v>
      </c>
      <c r="J112" s="139" t="s">
        <v>4192</v>
      </c>
      <c r="K112" s="139">
        <v>1</v>
      </c>
      <c r="L112" s="139">
        <v>1</v>
      </c>
      <c r="M112" s="139">
        <v>0</v>
      </c>
      <c r="N112" s="139">
        <v>30000</v>
      </c>
      <c r="O112" s="139">
        <v>10000</v>
      </c>
      <c r="P112" s="487">
        <v>600000</v>
      </c>
      <c r="Q112" s="139">
        <v>9000</v>
      </c>
      <c r="R112" s="403"/>
      <c r="S112" s="139"/>
      <c r="T112" s="139" t="s">
        <v>316</v>
      </c>
      <c r="U112" s="488">
        <v>44432</v>
      </c>
    </row>
    <row r="113" spans="9:21">
      <c r="I113" s="140" t="s">
        <v>4209</v>
      </c>
      <c r="J113" s="139" t="s">
        <v>4193</v>
      </c>
      <c r="K113" s="139">
        <v>1</v>
      </c>
      <c r="L113" s="139">
        <v>1</v>
      </c>
      <c r="M113" s="139">
        <v>0</v>
      </c>
      <c r="N113" s="139">
        <v>30000</v>
      </c>
      <c r="O113" s="139">
        <v>10000</v>
      </c>
      <c r="P113" s="487">
        <v>600000</v>
      </c>
      <c r="Q113" s="139">
        <v>10000</v>
      </c>
      <c r="R113" s="403"/>
      <c r="S113" s="139"/>
      <c r="T113" s="139" t="s">
        <v>316</v>
      </c>
      <c r="U113" s="488">
        <v>44432</v>
      </c>
    </row>
    <row r="114" spans="9:21">
      <c r="I114" s="140" t="s">
        <v>4210</v>
      </c>
      <c r="J114" s="139" t="s">
        <v>4194</v>
      </c>
      <c r="K114" s="139">
        <v>1</v>
      </c>
      <c r="L114" s="139">
        <v>1</v>
      </c>
      <c r="M114" s="139">
        <v>0</v>
      </c>
      <c r="N114" s="139">
        <v>30000</v>
      </c>
      <c r="O114" s="139">
        <v>10000</v>
      </c>
      <c r="P114" s="487">
        <v>600000</v>
      </c>
      <c r="Q114" s="139">
        <v>12000</v>
      </c>
      <c r="R114" s="403"/>
      <c r="S114" s="139"/>
      <c r="T114" s="139" t="s">
        <v>316</v>
      </c>
      <c r="U114" s="488">
        <v>44432</v>
      </c>
    </row>
    <row r="115" spans="9:21">
      <c r="I115" s="140" t="s">
        <v>4211</v>
      </c>
      <c r="J115" s="139" t="s">
        <v>4195</v>
      </c>
      <c r="K115" s="139">
        <v>1</v>
      </c>
      <c r="L115" s="139">
        <v>1</v>
      </c>
      <c r="M115" s="139">
        <v>0</v>
      </c>
      <c r="N115" s="139">
        <v>30000</v>
      </c>
      <c r="O115" s="139">
        <v>10000</v>
      </c>
      <c r="P115" s="487">
        <v>600000</v>
      </c>
      <c r="Q115" s="139">
        <v>30000</v>
      </c>
      <c r="R115" s="403"/>
      <c r="S115" s="139"/>
      <c r="T115" s="139" t="s">
        <v>316</v>
      </c>
      <c r="U115" s="488">
        <v>44432</v>
      </c>
    </row>
    <row r="116" spans="9:21">
      <c r="I116" s="140" t="s">
        <v>4212</v>
      </c>
      <c r="J116" s="139" t="s">
        <v>4196</v>
      </c>
      <c r="K116" s="139">
        <v>1</v>
      </c>
      <c r="L116" s="139">
        <v>0</v>
      </c>
      <c r="M116" s="139">
        <v>0</v>
      </c>
      <c r="N116" s="139">
        <v>30000</v>
      </c>
      <c r="O116" s="139">
        <v>10000</v>
      </c>
      <c r="P116" s="487">
        <v>600000</v>
      </c>
      <c r="Q116" s="139">
        <v>8000</v>
      </c>
      <c r="R116" s="403"/>
      <c r="S116" s="139"/>
      <c r="T116" s="139" t="s">
        <v>316</v>
      </c>
      <c r="U116" s="488">
        <v>44432</v>
      </c>
    </row>
    <row r="117" spans="9:21">
      <c r="I117" s="140" t="s">
        <v>4213</v>
      </c>
      <c r="J117" s="139" t="s">
        <v>4197</v>
      </c>
      <c r="K117" s="139">
        <v>1</v>
      </c>
      <c r="L117" s="139">
        <v>0</v>
      </c>
      <c r="M117" s="139">
        <v>0</v>
      </c>
      <c r="N117" s="139">
        <v>30000</v>
      </c>
      <c r="O117" s="139">
        <v>10000</v>
      </c>
      <c r="P117" s="487">
        <v>600000</v>
      </c>
      <c r="Q117" s="139">
        <v>9000</v>
      </c>
      <c r="R117" s="403"/>
      <c r="S117" s="139"/>
      <c r="T117" s="139" t="s">
        <v>316</v>
      </c>
      <c r="U117" s="488">
        <v>44432</v>
      </c>
    </row>
    <row r="118" spans="9:21">
      <c r="I118" s="140" t="s">
        <v>4214</v>
      </c>
      <c r="J118" s="139" t="s">
        <v>4198</v>
      </c>
      <c r="K118" s="139">
        <v>1</v>
      </c>
      <c r="L118" s="139">
        <v>0</v>
      </c>
      <c r="M118" s="139">
        <v>0</v>
      </c>
      <c r="N118" s="139">
        <v>30000</v>
      </c>
      <c r="O118" s="139">
        <v>10000</v>
      </c>
      <c r="P118" s="487">
        <v>600000</v>
      </c>
      <c r="Q118" s="139">
        <v>10000</v>
      </c>
      <c r="R118" s="403"/>
      <c r="S118" s="139"/>
      <c r="T118" s="139" t="s">
        <v>316</v>
      </c>
      <c r="U118" s="488">
        <v>44432</v>
      </c>
    </row>
    <row r="119" spans="9:21">
      <c r="I119" s="140" t="s">
        <v>4215</v>
      </c>
      <c r="J119" s="139" t="s">
        <v>4199</v>
      </c>
      <c r="K119" s="139">
        <v>1</v>
      </c>
      <c r="L119" s="139">
        <v>0</v>
      </c>
      <c r="M119" s="139">
        <v>0</v>
      </c>
      <c r="N119" s="139">
        <v>30000</v>
      </c>
      <c r="O119" s="139">
        <v>10000</v>
      </c>
      <c r="P119" s="487">
        <v>600000</v>
      </c>
      <c r="Q119" s="139">
        <v>12000</v>
      </c>
      <c r="R119" s="403"/>
      <c r="S119" s="139"/>
      <c r="T119" s="139" t="s">
        <v>316</v>
      </c>
      <c r="U119" s="488">
        <v>44432</v>
      </c>
    </row>
    <row r="120" spans="9:21">
      <c r="I120" s="140" t="s">
        <v>4216</v>
      </c>
      <c r="J120" s="139" t="s">
        <v>4200</v>
      </c>
      <c r="K120" s="139">
        <v>1</v>
      </c>
      <c r="L120" s="139">
        <v>0</v>
      </c>
      <c r="M120" s="139">
        <v>0</v>
      </c>
      <c r="N120" s="139">
        <v>30000</v>
      </c>
      <c r="O120" s="139">
        <v>10000</v>
      </c>
      <c r="P120" s="487">
        <v>600000</v>
      </c>
      <c r="Q120" s="139">
        <v>30000</v>
      </c>
      <c r="R120" s="403"/>
      <c r="S120" s="139"/>
      <c r="T120" s="139" t="s">
        <v>316</v>
      </c>
      <c r="U120" s="488">
        <v>44432</v>
      </c>
    </row>
    <row r="121" spans="9:21">
      <c r="I121" s="140" t="s">
        <v>4217</v>
      </c>
      <c r="J121" s="139" t="s">
        <v>4201</v>
      </c>
      <c r="K121" s="139">
        <v>0</v>
      </c>
      <c r="L121" s="139">
        <v>1</v>
      </c>
      <c r="M121" s="139">
        <v>1000</v>
      </c>
      <c r="N121" s="139">
        <v>10000</v>
      </c>
      <c r="O121" s="139">
        <v>0</v>
      </c>
      <c r="P121" s="487">
        <v>0</v>
      </c>
      <c r="Q121" s="139">
        <v>0</v>
      </c>
      <c r="R121" s="403"/>
      <c r="S121" s="139"/>
      <c r="T121" s="139" t="s">
        <v>316</v>
      </c>
      <c r="U121" s="488">
        <v>44432</v>
      </c>
    </row>
    <row r="122" spans="9:21">
      <c r="I122" s="140" t="s">
        <v>4218</v>
      </c>
      <c r="J122" s="139" t="s">
        <v>4202</v>
      </c>
      <c r="K122" s="139">
        <v>0</v>
      </c>
      <c r="L122" s="139">
        <v>1</v>
      </c>
      <c r="M122" s="139">
        <v>2000</v>
      </c>
      <c r="N122" s="139">
        <v>30000</v>
      </c>
      <c r="O122" s="139">
        <v>10000</v>
      </c>
      <c r="P122" s="487">
        <v>0</v>
      </c>
      <c r="Q122" s="139">
        <v>0</v>
      </c>
      <c r="R122" s="403"/>
      <c r="S122" s="139"/>
      <c r="T122" s="139" t="s">
        <v>316</v>
      </c>
      <c r="U122" s="488">
        <v>44432</v>
      </c>
    </row>
    <row r="123" spans="9:21">
      <c r="I123" s="140" t="s">
        <v>4219</v>
      </c>
      <c r="J123" s="139" t="s">
        <v>4203</v>
      </c>
      <c r="K123" s="139">
        <v>1</v>
      </c>
      <c r="L123" s="139">
        <v>1</v>
      </c>
      <c r="M123" s="139">
        <v>0</v>
      </c>
      <c r="N123" s="139">
        <v>30000</v>
      </c>
      <c r="O123" s="139">
        <v>10000</v>
      </c>
      <c r="P123" s="487">
        <v>150000</v>
      </c>
      <c r="Q123" s="139">
        <v>0</v>
      </c>
      <c r="R123" s="403"/>
      <c r="S123" s="139"/>
      <c r="T123" s="139" t="s">
        <v>316</v>
      </c>
      <c r="U123" s="488">
        <v>44432</v>
      </c>
    </row>
    <row r="124" spans="9:21">
      <c r="I124" s="140" t="s">
        <v>4220</v>
      </c>
      <c r="J124" s="139" t="s">
        <v>4204</v>
      </c>
      <c r="K124" s="139">
        <v>1</v>
      </c>
      <c r="L124" s="139">
        <v>1</v>
      </c>
      <c r="M124" s="139">
        <v>0</v>
      </c>
      <c r="N124" s="139">
        <v>30000</v>
      </c>
      <c r="O124" s="139">
        <v>10000</v>
      </c>
      <c r="P124" s="487">
        <v>300000</v>
      </c>
      <c r="Q124" s="139">
        <v>0</v>
      </c>
      <c r="R124" s="403"/>
      <c r="S124" s="139"/>
      <c r="T124" s="139" t="s">
        <v>316</v>
      </c>
      <c r="U124" s="488">
        <v>44432</v>
      </c>
    </row>
    <row r="125" spans="9:21">
      <c r="I125" s="140" t="s">
        <v>4221</v>
      </c>
      <c r="J125" s="139" t="s">
        <v>4205</v>
      </c>
      <c r="K125" s="139">
        <v>0</v>
      </c>
      <c r="L125" s="139">
        <v>0</v>
      </c>
      <c r="M125" s="139">
        <v>0</v>
      </c>
      <c r="N125" s="139">
        <v>0</v>
      </c>
      <c r="O125" s="139">
        <v>0</v>
      </c>
      <c r="P125" s="487">
        <v>0</v>
      </c>
      <c r="Q125" s="139">
        <v>8000</v>
      </c>
      <c r="R125" s="403"/>
      <c r="S125" s="139"/>
      <c r="T125" s="139" t="s">
        <v>316</v>
      </c>
      <c r="U125" s="488">
        <v>44432</v>
      </c>
    </row>
    <row r="126" spans="9:21">
      <c r="I126" s="140" t="s">
        <v>4222</v>
      </c>
      <c r="J126" s="139" t="s">
        <v>4206</v>
      </c>
      <c r="K126" s="139">
        <v>0</v>
      </c>
      <c r="L126" s="139">
        <v>0</v>
      </c>
      <c r="M126" s="139">
        <v>0</v>
      </c>
      <c r="N126" s="139">
        <v>0</v>
      </c>
      <c r="O126" s="139">
        <v>0</v>
      </c>
      <c r="P126" s="487">
        <v>0</v>
      </c>
      <c r="Q126" s="139">
        <v>9000</v>
      </c>
      <c r="R126" s="403"/>
      <c r="S126" s="139"/>
      <c r="T126" s="139" t="s">
        <v>316</v>
      </c>
      <c r="U126" s="488">
        <v>44432</v>
      </c>
    </row>
    <row r="151" spans="15:23">
      <c r="P151" t="s">
        <v>310</v>
      </c>
      <c r="Q151" t="s">
        <v>748</v>
      </c>
      <c r="R151" t="s">
        <v>363</v>
      </c>
      <c r="S151" t="s">
        <v>361</v>
      </c>
      <c r="T151" t="s">
        <v>663</v>
      </c>
      <c r="U151" t="s">
        <v>362</v>
      </c>
      <c r="V151" t="s">
        <v>396</v>
      </c>
      <c r="W151" t="s">
        <v>366</v>
      </c>
    </row>
    <row r="152" spans="15:23">
      <c r="P152" s="536" t="s">
        <v>4455</v>
      </c>
      <c r="R152" s="536" t="s">
        <v>4478</v>
      </c>
      <c r="S152" s="536" t="s">
        <v>3162</v>
      </c>
      <c r="T152" s="536"/>
      <c r="U152" s="536"/>
      <c r="W152" s="536" t="s">
        <v>831</v>
      </c>
    </row>
    <row r="153" spans="15:23">
      <c r="O153" s="535"/>
      <c r="P153" s="536" t="s">
        <v>749</v>
      </c>
      <c r="Q153" s="536"/>
      <c r="R153" s="536" t="s">
        <v>4457</v>
      </c>
      <c r="S153" s="536" t="s">
        <v>3791</v>
      </c>
      <c r="T153" s="536" t="s">
        <v>4457</v>
      </c>
      <c r="U153" s="536" t="s">
        <v>4479</v>
      </c>
      <c r="V153" s="536" t="s">
        <v>4480</v>
      </c>
      <c r="W153" s="536"/>
    </row>
    <row r="154" spans="15:23">
      <c r="O154" s="535"/>
      <c r="P154" s="536" t="s">
        <v>4481</v>
      </c>
      <c r="Q154" s="536"/>
      <c r="R154" s="536" t="s">
        <v>4482</v>
      </c>
      <c r="S154" s="536" t="s">
        <v>3638</v>
      </c>
      <c r="T154" s="536"/>
      <c r="U154" s="536" t="s">
        <v>4483</v>
      </c>
      <c r="V154" s="536"/>
      <c r="W154" s="536"/>
    </row>
    <row r="155" spans="15:23">
      <c r="O155" s="535"/>
      <c r="P155" s="536" t="s">
        <v>4388</v>
      </c>
      <c r="Q155" s="536"/>
      <c r="R155" s="536" t="s">
        <v>4484</v>
      </c>
      <c r="S155" s="536" t="s">
        <v>3360</v>
      </c>
      <c r="T155" s="536" t="s">
        <v>4484</v>
      </c>
      <c r="U155" s="536"/>
      <c r="V155" s="536"/>
      <c r="W155" s="536" t="s">
        <v>4485</v>
      </c>
    </row>
    <row r="156" spans="15:23">
      <c r="O156" s="535"/>
      <c r="P156" s="536" t="s">
        <v>4486</v>
      </c>
      <c r="Q156" s="536"/>
      <c r="R156" s="536" t="s">
        <v>1112</v>
      </c>
      <c r="S156" s="536" t="s">
        <v>3281</v>
      </c>
      <c r="T156" s="536" t="s">
        <v>1112</v>
      </c>
      <c r="U156" s="536"/>
      <c r="V156" s="536"/>
      <c r="W156" s="536"/>
    </row>
    <row r="157" spans="15:23">
      <c r="O157" s="535"/>
      <c r="P157" s="536" t="s">
        <v>3936</v>
      </c>
      <c r="Q157" s="536"/>
      <c r="R157" s="536" t="s">
        <v>4487</v>
      </c>
      <c r="S157" s="536" t="s">
        <v>2874</v>
      </c>
      <c r="T157" s="536" t="s">
        <v>4487</v>
      </c>
      <c r="U157" s="536"/>
      <c r="V157" s="536"/>
      <c r="W157" s="536" t="s">
        <v>4469</v>
      </c>
    </row>
    <row r="158" spans="15:23">
      <c r="O158" s="535"/>
      <c r="P158" s="536" t="s">
        <v>4447</v>
      </c>
      <c r="Q158" s="536"/>
      <c r="R158" s="536" t="s">
        <v>4488</v>
      </c>
      <c r="S158" s="536" t="s">
        <v>2338</v>
      </c>
      <c r="T158" s="536" t="s">
        <v>4489</v>
      </c>
      <c r="U158" s="536"/>
      <c r="V158" s="536"/>
      <c r="W158" s="536" t="s">
        <v>4490</v>
      </c>
    </row>
    <row r="159" spans="15:23">
      <c r="O159" s="535"/>
      <c r="P159" s="536" t="s">
        <v>4491</v>
      </c>
      <c r="Q159" s="536"/>
      <c r="R159" s="536" t="s">
        <v>4492</v>
      </c>
      <c r="S159" s="536" t="s">
        <v>3147</v>
      </c>
      <c r="T159" s="536" t="s">
        <v>4493</v>
      </c>
      <c r="U159" s="536" t="s">
        <v>4494</v>
      </c>
      <c r="V159" s="536"/>
      <c r="W159" s="536"/>
    </row>
  </sheetData>
  <sortState xmlns:xlrd2="http://schemas.microsoft.com/office/spreadsheetml/2017/richdata2" ref="B8:E70">
    <sortCondition ref="B7:B70"/>
  </sortState>
  <phoneticPr fontId="62" type="noConversion"/>
  <hyperlinks>
    <hyperlink ref="O153" r:id="rId1" tooltip="Delete" display="https://webspace.locktonwattana.com/xol/UEM9001.html" xr:uid="{C6B1C2A8-C084-49BB-B17A-1C6E44FB91D5}"/>
    <hyperlink ref="O154" r:id="rId2" tooltip="Delete" display="https://webspace.locktonwattana.com/xol/UEM9001.html" xr:uid="{D5C1EE99-15E4-4F75-8061-1BF2280CFB08}"/>
    <hyperlink ref="O155" r:id="rId3" tooltip="Delete" display="https://webspace.locktonwattana.com/xol/UEM9001.html" xr:uid="{145CABE0-10B5-4311-B48F-B3FB7D945D0C}"/>
    <hyperlink ref="O156" r:id="rId4" tooltip="Delete" display="https://webspace.locktonwattana.com/xol/UEM9001.html" xr:uid="{492315AF-AFEA-4A1B-812B-8E46CDB8325C}"/>
    <hyperlink ref="O157" r:id="rId5" tooltip="Delete" display="https://webspace.locktonwattana.com/xol/UEM9001.html" xr:uid="{41308B05-B337-4BD2-A7A0-31D9B9FAC1E8}"/>
    <hyperlink ref="O158" r:id="rId6" tooltip="Delete" display="https://webspace.locktonwattana.com/xol/UEM9001.html" xr:uid="{87A1F888-03A7-4C6C-8685-19F750B85E3A}"/>
    <hyperlink ref="O159" r:id="rId7" tooltip="Delete" display="https://webspace.locktonwattana.com/xol/UEM9001.html" xr:uid="{E1EDBCCC-E1B7-4552-9C8F-53436A0F724E}"/>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C690D-D36F-460A-BB06-8B95EEAF2B65}">
  <sheetPr codeName="Sheet9">
    <tabColor theme="4" tint="0.79998168889431442"/>
  </sheetPr>
  <dimension ref="A1:P314"/>
  <sheetViews>
    <sheetView workbookViewId="0">
      <selection activeCell="A97" sqref="A97:C105"/>
    </sheetView>
  </sheetViews>
  <sheetFormatPr defaultRowHeight="12.75"/>
  <cols>
    <col min="1" max="1" width="9.140625" style="146"/>
    <col min="2" max="2" width="64.140625" style="414" customWidth="1"/>
    <col min="3" max="3" width="14.28515625" style="414" customWidth="1"/>
    <col min="4" max="4" width="13.28515625" style="414" customWidth="1"/>
    <col min="5" max="6" width="8.7109375" style="146" customWidth="1"/>
    <col min="7" max="7" width="6" style="416" customWidth="1"/>
    <col min="8" max="8" width="30.28515625" style="416" bestFit="1" customWidth="1"/>
    <col min="9" max="9" width="50" style="416" bestFit="1" customWidth="1"/>
    <col min="10" max="10" width="40" style="416" bestFit="1" customWidth="1"/>
    <col min="11" max="11" width="15" style="416" bestFit="1" customWidth="1"/>
    <col min="12" max="12" width="13.42578125" style="416" bestFit="1" customWidth="1"/>
    <col min="13" max="15" width="13.42578125" style="157" customWidth="1"/>
    <col min="16" max="16384" width="9.140625" style="146"/>
  </cols>
  <sheetData>
    <row r="1" spans="1:16">
      <c r="A1" s="146" t="s">
        <v>310</v>
      </c>
      <c r="B1" s="414" t="s">
        <v>1417</v>
      </c>
      <c r="C1" s="414" t="s">
        <v>42</v>
      </c>
      <c r="D1" s="414" t="s">
        <v>826</v>
      </c>
      <c r="G1" s="416" t="s">
        <v>310</v>
      </c>
      <c r="H1" s="416" t="s">
        <v>1860</v>
      </c>
      <c r="I1" s="416" t="s">
        <v>1861</v>
      </c>
      <c r="J1" s="416" t="s">
        <v>1862</v>
      </c>
      <c r="K1" s="416" t="s">
        <v>1863</v>
      </c>
      <c r="L1" s="416" t="s">
        <v>1864</v>
      </c>
      <c r="M1" s="415"/>
      <c r="N1" s="415"/>
      <c r="O1" s="415"/>
    </row>
    <row r="2" spans="1:16">
      <c r="A2" s="447" t="s">
        <v>59</v>
      </c>
      <c r="B2" s="414" t="s">
        <v>1425</v>
      </c>
      <c r="C2" s="414" t="s">
        <v>2033</v>
      </c>
      <c r="G2" s="446" t="s">
        <v>59</v>
      </c>
      <c r="H2" s="416" t="s">
        <v>1507</v>
      </c>
      <c r="I2" s="416" t="s">
        <v>1508</v>
      </c>
      <c r="J2" s="416" t="s">
        <v>1868</v>
      </c>
      <c r="K2" s="416" t="s">
        <v>1509</v>
      </c>
      <c r="L2" s="416" t="s">
        <v>1510</v>
      </c>
      <c r="M2" s="415"/>
      <c r="N2" s="415"/>
      <c r="O2" s="415"/>
      <c r="P2" s="146" t="s">
        <v>1398</v>
      </c>
    </row>
    <row r="3" spans="1:16">
      <c r="A3" s="447" t="s">
        <v>63</v>
      </c>
      <c r="B3" s="414" t="s">
        <v>1426</v>
      </c>
      <c r="C3" s="414" t="s">
        <v>2033</v>
      </c>
      <c r="G3" s="446" t="s">
        <v>63</v>
      </c>
      <c r="H3" s="416" t="s">
        <v>1511</v>
      </c>
      <c r="I3" s="416" t="s">
        <v>1512</v>
      </c>
      <c r="J3" s="416" t="s">
        <v>1869</v>
      </c>
      <c r="K3" s="416" t="s">
        <v>1513</v>
      </c>
      <c r="L3" s="416" t="s">
        <v>1510</v>
      </c>
      <c r="M3" s="415"/>
      <c r="N3" s="415"/>
      <c r="O3" s="415"/>
      <c r="P3" s="146" t="s">
        <v>1399</v>
      </c>
    </row>
    <row r="4" spans="1:16">
      <c r="A4" s="447" t="s">
        <v>62</v>
      </c>
      <c r="B4" s="414" t="s">
        <v>1427</v>
      </c>
      <c r="C4" s="414" t="s">
        <v>2033</v>
      </c>
      <c r="G4" s="446" t="s">
        <v>62</v>
      </c>
      <c r="H4" s="416" t="s">
        <v>1514</v>
      </c>
      <c r="I4" s="416" t="s">
        <v>1515</v>
      </c>
      <c r="J4" s="416" t="s">
        <v>1870</v>
      </c>
      <c r="K4" s="416" t="s">
        <v>1516</v>
      </c>
      <c r="L4" s="416" t="s">
        <v>1510</v>
      </c>
      <c r="M4" s="415"/>
      <c r="N4" s="415"/>
      <c r="O4" s="415"/>
      <c r="P4" s="146" t="s">
        <v>1400</v>
      </c>
    </row>
    <row r="5" spans="1:16">
      <c r="A5" s="447" t="s">
        <v>3948</v>
      </c>
      <c r="B5" s="414" t="s">
        <v>1428</v>
      </c>
      <c r="C5" s="414" t="s">
        <v>2033</v>
      </c>
      <c r="G5" s="446" t="s">
        <v>3948</v>
      </c>
      <c r="H5" s="416" t="s">
        <v>1517</v>
      </c>
      <c r="I5" s="416" t="s">
        <v>1518</v>
      </c>
      <c r="J5" s="416" t="s">
        <v>1871</v>
      </c>
      <c r="K5" s="416" t="s">
        <v>1519</v>
      </c>
      <c r="L5" s="416" t="s">
        <v>1510</v>
      </c>
      <c r="M5" s="415"/>
      <c r="N5" s="415"/>
      <c r="O5" s="415"/>
      <c r="P5" s="146" t="s">
        <v>1401</v>
      </c>
    </row>
    <row r="6" spans="1:16">
      <c r="A6" s="447" t="s">
        <v>3949</v>
      </c>
      <c r="B6" s="146" t="s">
        <v>1492</v>
      </c>
      <c r="C6" s="414" t="s">
        <v>2033</v>
      </c>
      <c r="D6" s="146"/>
      <c r="G6" s="446" t="s">
        <v>3949</v>
      </c>
      <c r="H6" s="416" t="s">
        <v>2030</v>
      </c>
      <c r="I6" s="416" t="s">
        <v>1520</v>
      </c>
      <c r="J6" s="416" t="s">
        <v>1872</v>
      </c>
      <c r="K6" s="416" t="s">
        <v>1521</v>
      </c>
      <c r="L6" s="416" t="s">
        <v>1510</v>
      </c>
      <c r="M6" s="415"/>
      <c r="N6" s="415"/>
      <c r="O6" s="415"/>
      <c r="P6" s="146" t="s">
        <v>1402</v>
      </c>
    </row>
    <row r="7" spans="1:16">
      <c r="A7" s="447" t="s">
        <v>3950</v>
      </c>
      <c r="B7" s="414" t="s">
        <v>1429</v>
      </c>
      <c r="C7" s="414" t="s">
        <v>2033</v>
      </c>
      <c r="G7" s="446" t="s">
        <v>3950</v>
      </c>
      <c r="H7" s="416" t="s">
        <v>1522</v>
      </c>
      <c r="I7" s="416" t="s">
        <v>1523</v>
      </c>
      <c r="J7" s="416" t="s">
        <v>1873</v>
      </c>
      <c r="K7" s="416" t="s">
        <v>1509</v>
      </c>
      <c r="L7" s="416" t="s">
        <v>1510</v>
      </c>
      <c r="M7" s="415"/>
      <c r="N7" s="415"/>
      <c r="O7" s="415"/>
      <c r="P7" s="146" t="s">
        <v>1403</v>
      </c>
    </row>
    <row r="8" spans="1:16">
      <c r="A8" s="447" t="s">
        <v>3951</v>
      </c>
      <c r="B8" s="414" t="s">
        <v>1476</v>
      </c>
      <c r="C8" s="414" t="s">
        <v>2033</v>
      </c>
      <c r="G8" s="446" t="s">
        <v>3951</v>
      </c>
      <c r="H8" s="416" t="s">
        <v>1524</v>
      </c>
      <c r="I8" s="416" t="s">
        <v>1525</v>
      </c>
      <c r="J8" s="416" t="s">
        <v>1874</v>
      </c>
      <c r="K8" s="416" t="s">
        <v>1526</v>
      </c>
      <c r="L8" s="416" t="s">
        <v>1510</v>
      </c>
      <c r="M8" s="415"/>
      <c r="N8" s="415"/>
      <c r="O8" s="415"/>
      <c r="P8" s="146" t="s">
        <v>1404</v>
      </c>
    </row>
    <row r="9" spans="1:16">
      <c r="A9" s="447" t="s">
        <v>3952</v>
      </c>
      <c r="B9" s="414" t="s">
        <v>1430</v>
      </c>
      <c r="C9" s="414" t="s">
        <v>2033</v>
      </c>
      <c r="G9" s="446" t="s">
        <v>3952</v>
      </c>
      <c r="H9" s="416" t="s">
        <v>1527</v>
      </c>
      <c r="I9" s="416" t="s">
        <v>1528</v>
      </c>
      <c r="J9" s="416" t="s">
        <v>1875</v>
      </c>
      <c r="K9" s="416" t="s">
        <v>1529</v>
      </c>
      <c r="L9" s="416" t="s">
        <v>1510</v>
      </c>
      <c r="M9" s="415"/>
      <c r="N9" s="415"/>
      <c r="O9" s="415"/>
      <c r="P9" s="146" t="s">
        <v>1405</v>
      </c>
    </row>
    <row r="10" spans="1:16">
      <c r="A10" s="447" t="s">
        <v>3953</v>
      </c>
      <c r="B10" s="414" t="s">
        <v>1431</v>
      </c>
      <c r="C10" s="414" t="s">
        <v>2033</v>
      </c>
      <c r="G10" s="446" t="s">
        <v>3953</v>
      </c>
      <c r="H10" s="416" t="s">
        <v>1530</v>
      </c>
      <c r="I10" s="416" t="s">
        <v>1531</v>
      </c>
      <c r="J10" s="416" t="s">
        <v>1876</v>
      </c>
      <c r="K10" s="416" t="s">
        <v>1532</v>
      </c>
      <c r="L10" s="416" t="s">
        <v>1510</v>
      </c>
      <c r="M10" s="415"/>
      <c r="N10" s="415"/>
      <c r="O10" s="415"/>
      <c r="P10" s="146" t="s">
        <v>1406</v>
      </c>
    </row>
    <row r="11" spans="1:16">
      <c r="A11" s="447" t="s">
        <v>3954</v>
      </c>
      <c r="B11" s="414" t="s">
        <v>1432</v>
      </c>
      <c r="C11" s="414" t="s">
        <v>2033</v>
      </c>
      <c r="G11" s="446" t="s">
        <v>3954</v>
      </c>
      <c r="H11" s="416" t="s">
        <v>1533</v>
      </c>
      <c r="I11" s="416" t="s">
        <v>1534</v>
      </c>
      <c r="J11" s="416" t="s">
        <v>1877</v>
      </c>
      <c r="K11" s="416" t="s">
        <v>1535</v>
      </c>
      <c r="L11" s="416" t="s">
        <v>1510</v>
      </c>
      <c r="M11" s="415"/>
      <c r="N11" s="415"/>
      <c r="O11" s="415"/>
      <c r="P11" s="146" t="s">
        <v>1407</v>
      </c>
    </row>
    <row r="12" spans="1:16">
      <c r="A12" s="447" t="s">
        <v>3955</v>
      </c>
      <c r="B12" s="414" t="s">
        <v>1433</v>
      </c>
      <c r="C12" s="414" t="s">
        <v>2033</v>
      </c>
      <c r="G12" s="446" t="s">
        <v>3955</v>
      </c>
      <c r="H12" s="416" t="s">
        <v>1536</v>
      </c>
      <c r="I12" s="416" t="s">
        <v>1537</v>
      </c>
      <c r="J12" s="416" t="s">
        <v>1878</v>
      </c>
      <c r="K12" s="416" t="s">
        <v>1538</v>
      </c>
      <c r="L12" s="416" t="s">
        <v>1510</v>
      </c>
      <c r="M12" s="415"/>
      <c r="N12" s="415"/>
      <c r="O12" s="415"/>
      <c r="P12" s="146" t="s">
        <v>1408</v>
      </c>
    </row>
    <row r="13" spans="1:16">
      <c r="A13" s="447" t="s">
        <v>3956</v>
      </c>
      <c r="B13" s="414" t="s">
        <v>1434</v>
      </c>
      <c r="C13" s="414" t="s">
        <v>2033</v>
      </c>
      <c r="G13" s="446" t="s">
        <v>3956</v>
      </c>
      <c r="H13" s="416" t="s">
        <v>1539</v>
      </c>
      <c r="I13" s="416" t="s">
        <v>1540</v>
      </c>
      <c r="J13" s="416" t="s">
        <v>2016</v>
      </c>
      <c r="K13" s="416" t="s">
        <v>1535</v>
      </c>
      <c r="L13" s="416" t="s">
        <v>1510</v>
      </c>
      <c r="M13" s="415"/>
      <c r="N13" s="415"/>
      <c r="O13" s="415"/>
      <c r="P13" s="146" t="s">
        <v>1409</v>
      </c>
    </row>
    <row r="14" spans="1:16">
      <c r="A14" s="447" t="s">
        <v>3957</v>
      </c>
      <c r="B14" s="414" t="s">
        <v>1435</v>
      </c>
      <c r="C14" s="414" t="s">
        <v>2033</v>
      </c>
      <c r="G14" s="446" t="s">
        <v>3957</v>
      </c>
      <c r="H14" s="416" t="s">
        <v>1541</v>
      </c>
      <c r="I14" s="416" t="s">
        <v>1542</v>
      </c>
      <c r="J14" s="416" t="s">
        <v>2017</v>
      </c>
      <c r="K14" s="416" t="s">
        <v>1543</v>
      </c>
      <c r="L14" s="416" t="s">
        <v>1510</v>
      </c>
      <c r="M14" s="415"/>
      <c r="N14" s="415"/>
      <c r="O14" s="415"/>
      <c r="P14" s="146" t="s">
        <v>1410</v>
      </c>
    </row>
    <row r="15" spans="1:16">
      <c r="A15" s="447" t="s">
        <v>3958</v>
      </c>
      <c r="B15" s="414" t="s">
        <v>1494</v>
      </c>
      <c r="C15" s="414" t="s">
        <v>2033</v>
      </c>
      <c r="G15" s="446" t="s">
        <v>3958</v>
      </c>
      <c r="H15" s="416" t="s">
        <v>1544</v>
      </c>
      <c r="I15" s="416" t="s">
        <v>1545</v>
      </c>
      <c r="J15" s="416" t="s">
        <v>1879</v>
      </c>
      <c r="K15" s="416" t="s">
        <v>1543</v>
      </c>
      <c r="L15" s="416" t="s">
        <v>1510</v>
      </c>
      <c r="M15" s="415"/>
      <c r="N15" s="415"/>
      <c r="O15" s="415"/>
      <c r="P15" s="146" t="s">
        <v>1411</v>
      </c>
    </row>
    <row r="16" spans="1:16">
      <c r="A16" s="447" t="s">
        <v>3959</v>
      </c>
      <c r="B16" s="414" t="s">
        <v>1436</v>
      </c>
      <c r="C16" s="414" t="s">
        <v>2033</v>
      </c>
      <c r="G16" s="446" t="s">
        <v>3959</v>
      </c>
      <c r="H16" s="416" t="s">
        <v>1546</v>
      </c>
      <c r="I16" s="416" t="s">
        <v>1547</v>
      </c>
      <c r="J16" s="416" t="s">
        <v>1880</v>
      </c>
      <c r="K16" s="416" t="s">
        <v>1548</v>
      </c>
      <c r="L16" s="416" t="s">
        <v>1510</v>
      </c>
      <c r="M16" s="415"/>
      <c r="N16" s="415"/>
      <c r="O16" s="415"/>
      <c r="P16" s="146" t="s">
        <v>1412</v>
      </c>
    </row>
    <row r="17" spans="1:16">
      <c r="A17" s="447" t="s">
        <v>3960</v>
      </c>
      <c r="B17" s="414" t="s">
        <v>1437</v>
      </c>
      <c r="C17" s="414" t="s">
        <v>2033</v>
      </c>
      <c r="G17" s="446" t="s">
        <v>3960</v>
      </c>
      <c r="H17" s="416" t="s">
        <v>1549</v>
      </c>
      <c r="I17" s="416" t="s">
        <v>1550</v>
      </c>
      <c r="J17" s="416" t="s">
        <v>1881</v>
      </c>
      <c r="K17" s="416" t="s">
        <v>1551</v>
      </c>
      <c r="L17" s="416" t="s">
        <v>1510</v>
      </c>
      <c r="M17" s="415"/>
      <c r="N17" s="415"/>
      <c r="O17" s="415"/>
      <c r="P17" s="146" t="s">
        <v>1413</v>
      </c>
    </row>
    <row r="18" spans="1:16">
      <c r="A18" s="447" t="s">
        <v>3961</v>
      </c>
      <c r="B18" s="414" t="s">
        <v>1438</v>
      </c>
      <c r="C18" s="414" t="s">
        <v>2033</v>
      </c>
      <c r="G18" s="446" t="s">
        <v>3961</v>
      </c>
      <c r="H18" s="416" t="s">
        <v>1552</v>
      </c>
      <c r="I18" s="416" t="s">
        <v>1553</v>
      </c>
      <c r="J18" s="416" t="s">
        <v>1882</v>
      </c>
      <c r="K18" s="416" t="s">
        <v>1554</v>
      </c>
      <c r="L18" s="416" t="s">
        <v>1510</v>
      </c>
      <c r="M18" s="415"/>
      <c r="N18" s="415"/>
      <c r="O18" s="415"/>
      <c r="P18" s="146" t="s">
        <v>1414</v>
      </c>
    </row>
    <row r="19" spans="1:16">
      <c r="A19" s="447" t="s">
        <v>3962</v>
      </c>
      <c r="B19" s="414" t="s">
        <v>1439</v>
      </c>
      <c r="C19" s="414" t="s">
        <v>2033</v>
      </c>
      <c r="G19" s="446" t="s">
        <v>3962</v>
      </c>
      <c r="H19" s="416" t="s">
        <v>1555</v>
      </c>
      <c r="I19" s="416" t="s">
        <v>1556</v>
      </c>
      <c r="J19" s="416" t="s">
        <v>1883</v>
      </c>
      <c r="K19" s="416" t="s">
        <v>1557</v>
      </c>
      <c r="L19" s="416" t="s">
        <v>1510</v>
      </c>
      <c r="M19" s="415"/>
      <c r="N19" s="415"/>
      <c r="O19" s="415"/>
      <c r="P19" s="146" t="s">
        <v>1415</v>
      </c>
    </row>
    <row r="20" spans="1:16">
      <c r="A20" s="447" t="s">
        <v>3963</v>
      </c>
      <c r="B20" s="414" t="s">
        <v>1440</v>
      </c>
      <c r="C20" s="414" t="s">
        <v>2033</v>
      </c>
      <c r="G20" s="446" t="s">
        <v>3963</v>
      </c>
      <c r="H20" s="416" t="s">
        <v>1558</v>
      </c>
      <c r="I20" s="416" t="s">
        <v>1559</v>
      </c>
      <c r="J20" s="416" t="s">
        <v>1884</v>
      </c>
      <c r="K20" s="416" t="s">
        <v>1560</v>
      </c>
      <c r="L20" s="416" t="s">
        <v>1510</v>
      </c>
      <c r="M20" s="415"/>
      <c r="N20" s="415"/>
      <c r="O20" s="415"/>
      <c r="P20" s="146" t="s">
        <v>1416</v>
      </c>
    </row>
    <row r="21" spans="1:16">
      <c r="A21" s="447" t="s">
        <v>3964</v>
      </c>
      <c r="B21" s="414" t="s">
        <v>1441</v>
      </c>
      <c r="C21" s="414" t="s">
        <v>2033</v>
      </c>
      <c r="G21" s="446" t="s">
        <v>3964</v>
      </c>
      <c r="H21" s="416" t="s">
        <v>1561</v>
      </c>
      <c r="I21" s="416" t="s">
        <v>1562</v>
      </c>
      <c r="J21" s="416" t="s">
        <v>1885</v>
      </c>
      <c r="K21" s="416" t="s">
        <v>1560</v>
      </c>
      <c r="L21" s="416" t="s">
        <v>1510</v>
      </c>
      <c r="M21" s="415"/>
      <c r="N21" s="415"/>
      <c r="O21" s="415"/>
    </row>
    <row r="22" spans="1:16">
      <c r="A22" s="447" t="s">
        <v>3965</v>
      </c>
      <c r="B22" s="414" t="s">
        <v>1442</v>
      </c>
      <c r="C22" s="414" t="s">
        <v>2033</v>
      </c>
      <c r="G22" s="446" t="s">
        <v>3965</v>
      </c>
      <c r="H22" s="416" t="s">
        <v>1563</v>
      </c>
      <c r="I22" s="416" t="s">
        <v>1564</v>
      </c>
      <c r="J22" s="416" t="s">
        <v>1886</v>
      </c>
      <c r="K22" s="416" t="s">
        <v>1541</v>
      </c>
      <c r="L22" s="416" t="s">
        <v>1510</v>
      </c>
      <c r="M22" s="415"/>
      <c r="N22" s="415"/>
      <c r="O22" s="415"/>
    </row>
    <row r="23" spans="1:16">
      <c r="A23" s="447" t="s">
        <v>3966</v>
      </c>
      <c r="B23" s="414" t="s">
        <v>1443</v>
      </c>
      <c r="C23" s="414" t="s">
        <v>2033</v>
      </c>
      <c r="G23" s="446" t="s">
        <v>3966</v>
      </c>
      <c r="H23" s="416" t="s">
        <v>1565</v>
      </c>
      <c r="I23" s="416" t="s">
        <v>1566</v>
      </c>
      <c r="J23" s="416" t="s">
        <v>1887</v>
      </c>
      <c r="K23" s="416" t="s">
        <v>1567</v>
      </c>
      <c r="L23" s="416" t="s">
        <v>1510</v>
      </c>
      <c r="M23" s="415"/>
      <c r="N23" s="415"/>
      <c r="O23" s="415"/>
    </row>
    <row r="24" spans="1:16">
      <c r="A24" s="447" t="s">
        <v>3967</v>
      </c>
      <c r="B24" s="414" t="s">
        <v>1502</v>
      </c>
      <c r="C24" s="414" t="s">
        <v>2033</v>
      </c>
      <c r="G24" s="446" t="s">
        <v>3967</v>
      </c>
      <c r="H24" s="416" t="s">
        <v>1568</v>
      </c>
      <c r="I24" s="416" t="s">
        <v>1569</v>
      </c>
      <c r="J24" s="416" t="s">
        <v>1888</v>
      </c>
      <c r="K24" s="416" t="s">
        <v>1567</v>
      </c>
      <c r="L24" s="416" t="s">
        <v>1510</v>
      </c>
      <c r="M24" s="415"/>
      <c r="N24" s="415"/>
      <c r="O24" s="415"/>
    </row>
    <row r="25" spans="1:16">
      <c r="A25" s="447" t="s">
        <v>3968</v>
      </c>
      <c r="B25" s="414" t="s">
        <v>1444</v>
      </c>
      <c r="C25" s="414" t="s">
        <v>2033</v>
      </c>
      <c r="G25" s="446" t="s">
        <v>3968</v>
      </c>
      <c r="H25" s="416" t="s">
        <v>1570</v>
      </c>
      <c r="I25" s="416" t="s">
        <v>1571</v>
      </c>
      <c r="J25" s="416" t="s">
        <v>1889</v>
      </c>
      <c r="K25" s="416" t="s">
        <v>1521</v>
      </c>
      <c r="L25" s="416" t="s">
        <v>1510</v>
      </c>
      <c r="M25" s="415"/>
      <c r="N25" s="415"/>
      <c r="O25" s="415"/>
    </row>
    <row r="26" spans="1:16">
      <c r="A26" s="447" t="s">
        <v>3969</v>
      </c>
      <c r="B26" s="414" t="s">
        <v>1496</v>
      </c>
      <c r="C26" s="414" t="s">
        <v>2033</v>
      </c>
      <c r="G26" s="446" t="s">
        <v>3969</v>
      </c>
      <c r="H26" s="416" t="s">
        <v>2024</v>
      </c>
      <c r="I26" s="416" t="s">
        <v>1572</v>
      </c>
      <c r="J26" s="416" t="s">
        <v>1890</v>
      </c>
      <c r="K26" s="416" t="s">
        <v>1573</v>
      </c>
      <c r="L26" s="416" t="s">
        <v>1510</v>
      </c>
      <c r="M26" s="415"/>
      <c r="N26" s="415"/>
      <c r="O26" s="415"/>
    </row>
    <row r="27" spans="1:16">
      <c r="A27" s="447" t="s">
        <v>3970</v>
      </c>
      <c r="B27" s="414" t="s">
        <v>1495</v>
      </c>
      <c r="C27" s="414" t="s">
        <v>2033</v>
      </c>
      <c r="G27" s="446" t="s">
        <v>3970</v>
      </c>
      <c r="H27" s="416" t="s">
        <v>2025</v>
      </c>
      <c r="I27" s="416" t="s">
        <v>1574</v>
      </c>
      <c r="J27" s="416" t="s">
        <v>1891</v>
      </c>
      <c r="K27" s="416" t="s">
        <v>1554</v>
      </c>
      <c r="L27" s="416" t="s">
        <v>1510</v>
      </c>
      <c r="M27" s="415"/>
      <c r="N27" s="415"/>
      <c r="O27" s="415"/>
    </row>
    <row r="28" spans="1:16">
      <c r="A28" s="447" t="s">
        <v>3971</v>
      </c>
      <c r="B28" s="414" t="s">
        <v>1505</v>
      </c>
      <c r="C28" s="414" t="s">
        <v>2033</v>
      </c>
      <c r="G28" s="446" t="s">
        <v>3971</v>
      </c>
      <c r="H28" s="416" t="s">
        <v>2026</v>
      </c>
      <c r="I28" s="416" t="s">
        <v>1575</v>
      </c>
      <c r="J28" s="416" t="s">
        <v>1892</v>
      </c>
      <c r="K28" s="416" t="s">
        <v>1576</v>
      </c>
      <c r="L28" s="416" t="s">
        <v>1510</v>
      </c>
      <c r="M28" s="415"/>
      <c r="N28" s="415"/>
      <c r="O28" s="415"/>
    </row>
    <row r="29" spans="1:16">
      <c r="A29" s="447" t="s">
        <v>3972</v>
      </c>
      <c r="B29" s="414" t="s">
        <v>1445</v>
      </c>
      <c r="C29" s="414" t="s">
        <v>2033</v>
      </c>
      <c r="G29" s="446" t="s">
        <v>3972</v>
      </c>
      <c r="H29" s="416" t="s">
        <v>1577</v>
      </c>
      <c r="I29" s="416" t="s">
        <v>1578</v>
      </c>
      <c r="J29" s="416" t="s">
        <v>1893</v>
      </c>
      <c r="K29" s="416" t="s">
        <v>1567</v>
      </c>
      <c r="L29" s="416" t="s">
        <v>1510</v>
      </c>
      <c r="M29" s="415"/>
      <c r="N29" s="415"/>
      <c r="O29" s="415"/>
    </row>
    <row r="30" spans="1:16">
      <c r="A30" s="447" t="s">
        <v>3973</v>
      </c>
      <c r="B30" s="414" t="s">
        <v>1424</v>
      </c>
      <c r="C30" s="414" t="s">
        <v>2033</v>
      </c>
      <c r="G30" s="446" t="s">
        <v>3973</v>
      </c>
      <c r="H30" s="416" t="s">
        <v>1579</v>
      </c>
      <c r="I30" s="416" t="s">
        <v>1580</v>
      </c>
      <c r="J30" s="416" t="s">
        <v>1894</v>
      </c>
      <c r="K30" s="416" t="s">
        <v>1576</v>
      </c>
      <c r="L30" s="416" t="s">
        <v>1510</v>
      </c>
      <c r="M30" s="415"/>
      <c r="N30" s="415"/>
      <c r="O30" s="415"/>
    </row>
    <row r="31" spans="1:16">
      <c r="A31" s="447" t="s">
        <v>3974</v>
      </c>
      <c r="B31" s="414" t="s">
        <v>1497</v>
      </c>
      <c r="C31" s="414" t="s">
        <v>2033</v>
      </c>
      <c r="G31" s="446" t="s">
        <v>3974</v>
      </c>
      <c r="H31" s="416" t="s">
        <v>1581</v>
      </c>
      <c r="I31" s="416" t="s">
        <v>1582</v>
      </c>
      <c r="J31" s="416" t="s">
        <v>1895</v>
      </c>
      <c r="K31" s="416" t="s">
        <v>1583</v>
      </c>
      <c r="L31" s="416" t="s">
        <v>1510</v>
      </c>
      <c r="M31" s="415"/>
      <c r="N31" s="415"/>
      <c r="O31" s="415"/>
    </row>
    <row r="32" spans="1:16">
      <c r="A32" s="447" t="s">
        <v>3975</v>
      </c>
      <c r="B32" s="414" t="s">
        <v>1419</v>
      </c>
      <c r="C32" s="414" t="s">
        <v>2033</v>
      </c>
      <c r="G32" s="446" t="s">
        <v>3975</v>
      </c>
      <c r="H32" s="416" t="s">
        <v>1584</v>
      </c>
      <c r="I32" s="416" t="s">
        <v>1585</v>
      </c>
      <c r="J32" s="416" t="s">
        <v>1896</v>
      </c>
      <c r="K32" s="416" t="s">
        <v>1586</v>
      </c>
      <c r="L32" s="416" t="s">
        <v>1510</v>
      </c>
      <c r="M32" s="415"/>
      <c r="N32" s="415"/>
      <c r="O32" s="415"/>
    </row>
    <row r="33" spans="1:15">
      <c r="A33" s="447" t="s">
        <v>3976</v>
      </c>
      <c r="B33" s="414" t="s">
        <v>1446</v>
      </c>
      <c r="C33" s="414" t="s">
        <v>2033</v>
      </c>
      <c r="G33" s="446" t="s">
        <v>3976</v>
      </c>
      <c r="H33" s="416" t="s">
        <v>1587</v>
      </c>
      <c r="I33" s="416" t="s">
        <v>1588</v>
      </c>
      <c r="J33" s="416" t="s">
        <v>1897</v>
      </c>
      <c r="K33" s="416" t="s">
        <v>1589</v>
      </c>
      <c r="L33" s="416" t="s">
        <v>1510</v>
      </c>
      <c r="M33" s="415"/>
      <c r="N33" s="415"/>
      <c r="O33" s="415"/>
    </row>
    <row r="34" spans="1:15">
      <c r="A34" s="447" t="s">
        <v>3977</v>
      </c>
      <c r="B34" s="414" t="s">
        <v>1447</v>
      </c>
      <c r="C34" s="414" t="s">
        <v>2033</v>
      </c>
      <c r="G34" s="446" t="s">
        <v>3977</v>
      </c>
      <c r="H34" s="416" t="s">
        <v>1590</v>
      </c>
      <c r="I34" s="416" t="s">
        <v>1591</v>
      </c>
      <c r="J34" s="416" t="s">
        <v>1898</v>
      </c>
      <c r="K34" s="416" t="s">
        <v>1592</v>
      </c>
      <c r="L34" s="416" t="s">
        <v>1510</v>
      </c>
      <c r="M34" s="415"/>
      <c r="N34" s="415"/>
      <c r="O34" s="415"/>
    </row>
    <row r="35" spans="1:15">
      <c r="A35" s="447" t="s">
        <v>3978</v>
      </c>
      <c r="B35" s="414" t="s">
        <v>1448</v>
      </c>
      <c r="C35" s="414" t="s">
        <v>2033</v>
      </c>
      <c r="G35" s="446" t="s">
        <v>3978</v>
      </c>
      <c r="H35" s="416" t="s">
        <v>1593</v>
      </c>
      <c r="I35" s="416" t="s">
        <v>1594</v>
      </c>
      <c r="J35" s="416" t="s">
        <v>1899</v>
      </c>
      <c r="K35" s="416" t="s">
        <v>1595</v>
      </c>
      <c r="L35" s="416" t="s">
        <v>1510</v>
      </c>
      <c r="M35" s="415"/>
      <c r="N35" s="415"/>
      <c r="O35" s="415"/>
    </row>
    <row r="36" spans="1:15">
      <c r="A36" s="447" t="s">
        <v>3979</v>
      </c>
      <c r="B36" s="414" t="s">
        <v>1449</v>
      </c>
      <c r="C36" s="414" t="s">
        <v>2033</v>
      </c>
      <c r="G36" s="446" t="s">
        <v>3979</v>
      </c>
      <c r="H36" s="416" t="s">
        <v>1596</v>
      </c>
      <c r="I36" s="416" t="s">
        <v>1597</v>
      </c>
      <c r="J36" s="416" t="s">
        <v>2018</v>
      </c>
      <c r="K36" s="416" t="s">
        <v>1573</v>
      </c>
      <c r="L36" s="416" t="s">
        <v>1510</v>
      </c>
      <c r="M36" s="415"/>
      <c r="N36" s="415"/>
      <c r="O36" s="415"/>
    </row>
    <row r="37" spans="1:15">
      <c r="A37" s="447" t="s">
        <v>3980</v>
      </c>
      <c r="B37" s="414" t="s">
        <v>1450</v>
      </c>
      <c r="C37" s="414" t="s">
        <v>2033</v>
      </c>
      <c r="G37" s="446" t="s">
        <v>3980</v>
      </c>
      <c r="H37" s="416" t="s">
        <v>1598</v>
      </c>
      <c r="I37" s="416" t="s">
        <v>1599</v>
      </c>
      <c r="J37" s="416" t="s">
        <v>1900</v>
      </c>
      <c r="K37" s="416" t="s">
        <v>1509</v>
      </c>
      <c r="L37" s="416" t="s">
        <v>1510</v>
      </c>
      <c r="M37" s="415"/>
      <c r="N37" s="415"/>
      <c r="O37" s="415"/>
    </row>
    <row r="38" spans="1:15">
      <c r="A38" s="447" t="s">
        <v>3981</v>
      </c>
      <c r="B38" s="414" t="s">
        <v>1451</v>
      </c>
      <c r="C38" s="414" t="s">
        <v>2033</v>
      </c>
      <c r="G38" s="446" t="s">
        <v>3981</v>
      </c>
      <c r="H38" s="416" t="s">
        <v>1600</v>
      </c>
      <c r="I38" s="416" t="s">
        <v>1601</v>
      </c>
      <c r="J38" s="416" t="s">
        <v>2019</v>
      </c>
      <c r="K38" s="416" t="s">
        <v>1602</v>
      </c>
      <c r="L38" s="416" t="s">
        <v>1510</v>
      </c>
      <c r="M38" s="415"/>
      <c r="N38" s="415"/>
      <c r="O38" s="415"/>
    </row>
    <row r="39" spans="1:15">
      <c r="A39" s="447" t="s">
        <v>3982</v>
      </c>
      <c r="B39" s="414" t="s">
        <v>1452</v>
      </c>
      <c r="C39" s="414" t="s">
        <v>2033</v>
      </c>
      <c r="G39" s="446" t="s">
        <v>3982</v>
      </c>
      <c r="H39" s="416" t="s">
        <v>1603</v>
      </c>
      <c r="I39" s="416" t="s">
        <v>1604</v>
      </c>
      <c r="J39" s="416" t="s">
        <v>1901</v>
      </c>
      <c r="K39" s="416" t="s">
        <v>1605</v>
      </c>
      <c r="L39" s="416" t="s">
        <v>1510</v>
      </c>
      <c r="M39" s="415"/>
      <c r="N39" s="415"/>
      <c r="O39" s="415"/>
    </row>
    <row r="40" spans="1:15">
      <c r="A40" s="447" t="s">
        <v>3983</v>
      </c>
      <c r="B40" s="414" t="s">
        <v>1420</v>
      </c>
      <c r="C40" s="414" t="s">
        <v>2033</v>
      </c>
      <c r="G40" s="446" t="s">
        <v>3983</v>
      </c>
      <c r="H40" s="416" t="s">
        <v>1606</v>
      </c>
      <c r="I40" s="416" t="s">
        <v>1607</v>
      </c>
      <c r="J40" s="416" t="s">
        <v>1902</v>
      </c>
      <c r="K40" s="416" t="s">
        <v>1586</v>
      </c>
      <c r="L40" s="416" t="s">
        <v>1510</v>
      </c>
      <c r="M40" s="415"/>
      <c r="N40" s="415"/>
      <c r="O40" s="415"/>
    </row>
    <row r="41" spans="1:15">
      <c r="A41" s="447" t="s">
        <v>3984</v>
      </c>
      <c r="B41" s="414" t="s">
        <v>1418</v>
      </c>
      <c r="C41" s="414" t="s">
        <v>2033</v>
      </c>
      <c r="G41" s="446" t="s">
        <v>3984</v>
      </c>
      <c r="H41" s="416" t="s">
        <v>1608</v>
      </c>
      <c r="I41" s="416" t="s">
        <v>1609</v>
      </c>
      <c r="J41" s="416" t="s">
        <v>1903</v>
      </c>
      <c r="K41" s="416" t="s">
        <v>1610</v>
      </c>
      <c r="L41" s="416" t="s">
        <v>1510</v>
      </c>
      <c r="M41" s="415"/>
      <c r="N41" s="415"/>
      <c r="O41" s="415"/>
    </row>
    <row r="42" spans="1:15">
      <c r="A42" s="447" t="s">
        <v>3985</v>
      </c>
      <c r="B42" s="414" t="s">
        <v>1422</v>
      </c>
      <c r="C42" s="414" t="s">
        <v>2033</v>
      </c>
      <c r="G42" s="446" t="s">
        <v>3985</v>
      </c>
      <c r="H42" s="416" t="s">
        <v>1611</v>
      </c>
      <c r="I42" s="416" t="s">
        <v>1612</v>
      </c>
      <c r="J42" s="416" t="s">
        <v>1904</v>
      </c>
      <c r="K42" s="416" t="s">
        <v>1602</v>
      </c>
      <c r="L42" s="416" t="s">
        <v>1510</v>
      </c>
      <c r="M42" s="415"/>
      <c r="N42" s="415"/>
      <c r="O42" s="415"/>
    </row>
    <row r="43" spans="1:15">
      <c r="A43" s="447" t="s">
        <v>3986</v>
      </c>
      <c r="B43" s="414" t="s">
        <v>1506</v>
      </c>
      <c r="C43" s="414" t="s">
        <v>2033</v>
      </c>
      <c r="G43" s="446" t="s">
        <v>3986</v>
      </c>
      <c r="H43" s="416" t="s">
        <v>1613</v>
      </c>
      <c r="I43" s="416" t="s">
        <v>1614</v>
      </c>
      <c r="J43" s="416" t="s">
        <v>1905</v>
      </c>
      <c r="K43" s="416" t="s">
        <v>1554</v>
      </c>
      <c r="L43" s="416" t="s">
        <v>1510</v>
      </c>
      <c r="M43" s="415"/>
      <c r="N43" s="415"/>
      <c r="O43" s="415"/>
    </row>
    <row r="44" spans="1:15">
      <c r="A44" s="447" t="s">
        <v>3987</v>
      </c>
      <c r="B44" s="414" t="s">
        <v>1453</v>
      </c>
      <c r="C44" s="414" t="s">
        <v>2033</v>
      </c>
      <c r="G44" s="446" t="s">
        <v>3987</v>
      </c>
      <c r="H44" s="416" t="s">
        <v>1615</v>
      </c>
      <c r="I44" s="416" t="s">
        <v>1616</v>
      </c>
      <c r="J44" s="416" t="s">
        <v>1906</v>
      </c>
      <c r="K44" s="416" t="s">
        <v>1509</v>
      </c>
      <c r="L44" s="416" t="s">
        <v>1510</v>
      </c>
      <c r="M44" s="415"/>
      <c r="N44" s="415"/>
      <c r="O44" s="415"/>
    </row>
    <row r="45" spans="1:15">
      <c r="A45" s="447" t="s">
        <v>3988</v>
      </c>
      <c r="B45" s="414" t="s">
        <v>1454</v>
      </c>
      <c r="C45" s="414" t="s">
        <v>2033</v>
      </c>
      <c r="G45" s="446" t="s">
        <v>3988</v>
      </c>
      <c r="H45" s="416" t="s">
        <v>1617</v>
      </c>
      <c r="I45" s="416" t="s">
        <v>1618</v>
      </c>
      <c r="J45" s="416" t="s">
        <v>1907</v>
      </c>
      <c r="K45" s="416" t="s">
        <v>1592</v>
      </c>
      <c r="L45" s="416" t="s">
        <v>1510</v>
      </c>
      <c r="M45" s="415"/>
      <c r="N45" s="415"/>
      <c r="O45" s="415"/>
    </row>
    <row r="46" spans="1:15">
      <c r="A46" s="447" t="s">
        <v>3989</v>
      </c>
      <c r="B46" s="414" t="s">
        <v>1455</v>
      </c>
      <c r="C46" s="414" t="s">
        <v>2033</v>
      </c>
      <c r="G46" s="446" t="s">
        <v>3989</v>
      </c>
      <c r="H46" s="416" t="s">
        <v>1619</v>
      </c>
      <c r="I46" s="416" t="s">
        <v>1620</v>
      </c>
      <c r="J46" s="416" t="s">
        <v>1908</v>
      </c>
      <c r="K46" s="416" t="s">
        <v>1621</v>
      </c>
      <c r="L46" s="416" t="s">
        <v>1510</v>
      </c>
      <c r="M46" s="415"/>
      <c r="N46" s="415"/>
      <c r="O46" s="415"/>
    </row>
    <row r="47" spans="1:15">
      <c r="A47" s="447" t="s">
        <v>3990</v>
      </c>
      <c r="B47" s="414" t="s">
        <v>1456</v>
      </c>
      <c r="C47" s="414" t="s">
        <v>2033</v>
      </c>
      <c r="G47" s="446" t="s">
        <v>3990</v>
      </c>
      <c r="H47" s="416" t="s">
        <v>1622</v>
      </c>
      <c r="I47" s="416" t="s">
        <v>1623</v>
      </c>
      <c r="J47" s="416" t="s">
        <v>1909</v>
      </c>
      <c r="K47" s="416" t="s">
        <v>1624</v>
      </c>
      <c r="L47" s="416" t="s">
        <v>1510</v>
      </c>
      <c r="M47" s="415"/>
      <c r="N47" s="415"/>
      <c r="O47" s="415"/>
    </row>
    <row r="48" spans="1:15">
      <c r="A48" s="447" t="s">
        <v>3991</v>
      </c>
      <c r="B48" s="414" t="s">
        <v>1498</v>
      </c>
      <c r="C48" s="414" t="s">
        <v>2033</v>
      </c>
      <c r="G48" s="446" t="s">
        <v>3991</v>
      </c>
      <c r="H48" s="416" t="s">
        <v>1625</v>
      </c>
      <c r="I48" s="416" t="s">
        <v>1626</v>
      </c>
      <c r="J48" s="416" t="s">
        <v>2020</v>
      </c>
      <c r="K48" s="416" t="s">
        <v>1513</v>
      </c>
      <c r="L48" s="416" t="s">
        <v>1510</v>
      </c>
      <c r="M48" s="415"/>
      <c r="N48" s="415"/>
      <c r="O48" s="415"/>
    </row>
    <row r="49" spans="1:15">
      <c r="A49" s="447" t="s">
        <v>3992</v>
      </c>
      <c r="B49" s="414" t="s">
        <v>1503</v>
      </c>
      <c r="C49" s="414" t="s">
        <v>2033</v>
      </c>
      <c r="G49" s="446" t="s">
        <v>3992</v>
      </c>
      <c r="H49" s="416" t="s">
        <v>1627</v>
      </c>
      <c r="I49" s="416" t="s">
        <v>1628</v>
      </c>
      <c r="J49" s="416" t="s">
        <v>1910</v>
      </c>
      <c r="K49" s="416" t="s">
        <v>1629</v>
      </c>
      <c r="L49" s="416" t="s">
        <v>1510</v>
      </c>
      <c r="M49" s="415"/>
      <c r="N49" s="415"/>
      <c r="O49" s="415"/>
    </row>
    <row r="50" spans="1:15">
      <c r="A50" s="447" t="s">
        <v>3993</v>
      </c>
      <c r="B50" s="414" t="s">
        <v>1499</v>
      </c>
      <c r="C50" s="414" t="s">
        <v>2033</v>
      </c>
      <c r="G50" s="446" t="s">
        <v>3993</v>
      </c>
      <c r="H50" s="416" t="s">
        <v>1630</v>
      </c>
      <c r="I50" s="416" t="s">
        <v>1631</v>
      </c>
      <c r="J50" s="416" t="s">
        <v>1911</v>
      </c>
      <c r="K50" s="416" t="s">
        <v>1541</v>
      </c>
      <c r="L50" s="416" t="s">
        <v>1510</v>
      </c>
      <c r="M50" s="415"/>
      <c r="N50" s="415"/>
      <c r="O50" s="415"/>
    </row>
    <row r="51" spans="1:15">
      <c r="A51" s="447" t="s">
        <v>3994</v>
      </c>
      <c r="B51" s="414" t="s">
        <v>1457</v>
      </c>
      <c r="C51" s="414" t="s">
        <v>2033</v>
      </c>
      <c r="G51" s="446" t="s">
        <v>3994</v>
      </c>
      <c r="H51" s="416" t="s">
        <v>1632</v>
      </c>
      <c r="I51" s="416" t="s">
        <v>1633</v>
      </c>
      <c r="J51" s="416" t="s">
        <v>2021</v>
      </c>
      <c r="K51" s="416" t="s">
        <v>1634</v>
      </c>
      <c r="L51" s="416" t="s">
        <v>1510</v>
      </c>
      <c r="M51" s="415"/>
      <c r="N51" s="415"/>
      <c r="O51" s="415"/>
    </row>
    <row r="52" spans="1:15">
      <c r="A52" s="447" t="s">
        <v>3995</v>
      </c>
      <c r="B52" s="414" t="s">
        <v>1421</v>
      </c>
      <c r="C52" s="414" t="s">
        <v>2033</v>
      </c>
      <c r="G52" s="446" t="s">
        <v>3995</v>
      </c>
      <c r="H52" s="416" t="s">
        <v>1635</v>
      </c>
      <c r="I52" s="416" t="s">
        <v>1636</v>
      </c>
      <c r="J52" s="416" t="s">
        <v>1912</v>
      </c>
      <c r="K52" s="416" t="s">
        <v>1602</v>
      </c>
      <c r="L52" s="416" t="s">
        <v>1510</v>
      </c>
      <c r="M52" s="415"/>
      <c r="N52" s="415"/>
      <c r="O52" s="415"/>
    </row>
    <row r="53" spans="1:15">
      <c r="A53" s="447" t="s">
        <v>3996</v>
      </c>
      <c r="B53" s="414" t="s">
        <v>1500</v>
      </c>
      <c r="C53" s="414" t="s">
        <v>2033</v>
      </c>
      <c r="G53" s="446" t="s">
        <v>3996</v>
      </c>
      <c r="H53" s="416" t="s">
        <v>1637</v>
      </c>
      <c r="I53" s="416" t="s">
        <v>1638</v>
      </c>
      <c r="J53" s="416" t="s">
        <v>1913</v>
      </c>
      <c r="K53" s="416" t="s">
        <v>1639</v>
      </c>
      <c r="L53" s="416" t="s">
        <v>1510</v>
      </c>
      <c r="M53" s="415"/>
      <c r="N53" s="415"/>
      <c r="O53" s="415"/>
    </row>
    <row r="54" spans="1:15">
      <c r="A54" s="447" t="s">
        <v>3997</v>
      </c>
      <c r="B54" s="414" t="s">
        <v>1501</v>
      </c>
      <c r="C54" s="414" t="s">
        <v>2033</v>
      </c>
      <c r="G54" s="446" t="s">
        <v>3997</v>
      </c>
      <c r="H54" s="416" t="s">
        <v>1640</v>
      </c>
      <c r="I54" s="416" t="s">
        <v>1641</v>
      </c>
      <c r="J54" s="416" t="s">
        <v>1914</v>
      </c>
      <c r="K54" s="416" t="s">
        <v>1602</v>
      </c>
      <c r="L54" s="416" t="s">
        <v>1510</v>
      </c>
      <c r="M54" s="415"/>
      <c r="N54" s="415"/>
      <c r="O54" s="415"/>
    </row>
    <row r="55" spans="1:15">
      <c r="A55" s="447" t="s">
        <v>3998</v>
      </c>
      <c r="B55" s="414" t="s">
        <v>1458</v>
      </c>
      <c r="C55" s="414" t="s">
        <v>2033</v>
      </c>
      <c r="G55" s="446" t="s">
        <v>3998</v>
      </c>
      <c r="H55" s="416" t="s">
        <v>1642</v>
      </c>
      <c r="I55" s="416" t="s">
        <v>1643</v>
      </c>
      <c r="J55" s="416" t="s">
        <v>1915</v>
      </c>
      <c r="K55" s="416" t="s">
        <v>1573</v>
      </c>
      <c r="L55" s="416" t="s">
        <v>1510</v>
      </c>
      <c r="M55" s="415"/>
      <c r="N55" s="415"/>
      <c r="O55" s="415"/>
    </row>
    <row r="56" spans="1:15">
      <c r="A56" s="447" t="s">
        <v>3999</v>
      </c>
      <c r="B56" s="414" t="s">
        <v>1504</v>
      </c>
      <c r="C56" s="414" t="s">
        <v>2033</v>
      </c>
      <c r="G56" s="446" t="s">
        <v>3999</v>
      </c>
      <c r="H56" s="416" t="s">
        <v>1532</v>
      </c>
      <c r="I56" s="416" t="s">
        <v>1644</v>
      </c>
      <c r="J56" s="416" t="s">
        <v>1916</v>
      </c>
      <c r="K56" s="416" t="s">
        <v>1532</v>
      </c>
      <c r="L56" s="416" t="s">
        <v>1510</v>
      </c>
      <c r="M56" s="415"/>
      <c r="N56" s="415"/>
      <c r="O56" s="415"/>
    </row>
    <row r="57" spans="1:15">
      <c r="A57" s="447" t="s">
        <v>4000</v>
      </c>
      <c r="B57" s="414" t="s">
        <v>1459</v>
      </c>
      <c r="C57" s="414" t="s">
        <v>2033</v>
      </c>
      <c r="G57" s="446" t="s">
        <v>4000</v>
      </c>
      <c r="H57" s="416" t="s">
        <v>1645</v>
      </c>
      <c r="I57" s="416" t="s">
        <v>1646</v>
      </c>
      <c r="J57" s="416" t="s">
        <v>1917</v>
      </c>
      <c r="K57" s="416" t="s">
        <v>1647</v>
      </c>
      <c r="L57" s="416" t="s">
        <v>1510</v>
      </c>
      <c r="M57" s="415"/>
      <c r="N57" s="415"/>
      <c r="O57" s="415"/>
    </row>
    <row r="58" spans="1:15">
      <c r="A58" s="447" t="s">
        <v>4001</v>
      </c>
      <c r="B58" s="414" t="s">
        <v>1460</v>
      </c>
      <c r="C58" s="414" t="s">
        <v>2033</v>
      </c>
      <c r="G58" s="446" t="s">
        <v>4001</v>
      </c>
      <c r="H58" s="416" t="s">
        <v>1648</v>
      </c>
      <c r="I58" s="416" t="s">
        <v>1649</v>
      </c>
      <c r="J58" s="416" t="s">
        <v>1918</v>
      </c>
      <c r="K58" s="416" t="s">
        <v>1624</v>
      </c>
      <c r="L58" s="416" t="s">
        <v>1510</v>
      </c>
      <c r="M58" s="415"/>
      <c r="N58" s="415"/>
      <c r="O58" s="415"/>
    </row>
    <row r="59" spans="1:15">
      <c r="A59" s="447" t="s">
        <v>4002</v>
      </c>
      <c r="B59" s="414" t="s">
        <v>1461</v>
      </c>
      <c r="C59" s="414" t="s">
        <v>2033</v>
      </c>
      <c r="G59" s="446" t="s">
        <v>4002</v>
      </c>
      <c r="H59" s="416" t="s">
        <v>1650</v>
      </c>
      <c r="I59" s="416" t="s">
        <v>1651</v>
      </c>
      <c r="J59" s="416" t="s">
        <v>1919</v>
      </c>
      <c r="K59" s="416" t="s">
        <v>1652</v>
      </c>
      <c r="L59" s="416" t="s">
        <v>1510</v>
      </c>
      <c r="M59" s="415"/>
      <c r="N59" s="415"/>
      <c r="O59" s="415"/>
    </row>
    <row r="60" spans="1:15">
      <c r="A60" s="447" t="s">
        <v>4003</v>
      </c>
      <c r="B60" s="414" t="s">
        <v>1462</v>
      </c>
      <c r="C60" s="414" t="s">
        <v>2033</v>
      </c>
      <c r="G60" s="446" t="s">
        <v>4003</v>
      </c>
      <c r="H60" s="416" t="s">
        <v>1653</v>
      </c>
      <c r="I60" s="416" t="s">
        <v>1654</v>
      </c>
      <c r="J60" s="416" t="s">
        <v>1920</v>
      </c>
      <c r="K60" s="416" t="s">
        <v>1543</v>
      </c>
      <c r="L60" s="416" t="s">
        <v>1510</v>
      </c>
      <c r="M60" s="415"/>
      <c r="N60" s="415"/>
      <c r="O60" s="415"/>
    </row>
    <row r="61" spans="1:15">
      <c r="A61" s="447" t="s">
        <v>4004</v>
      </c>
      <c r="B61" s="414" t="s">
        <v>1463</v>
      </c>
      <c r="C61" s="414" t="s">
        <v>2033</v>
      </c>
      <c r="G61" s="446" t="s">
        <v>4004</v>
      </c>
      <c r="H61" s="416" t="s">
        <v>1655</v>
      </c>
      <c r="I61" s="416" t="s">
        <v>1656</v>
      </c>
      <c r="J61" s="416" t="s">
        <v>1921</v>
      </c>
      <c r="K61" s="416" t="s">
        <v>1657</v>
      </c>
      <c r="L61" s="416" t="s">
        <v>1510</v>
      </c>
      <c r="M61" s="415"/>
      <c r="N61" s="415"/>
      <c r="O61" s="415"/>
    </row>
    <row r="62" spans="1:15">
      <c r="A62" s="447" t="s">
        <v>4005</v>
      </c>
      <c r="B62" s="414" t="s">
        <v>1464</v>
      </c>
      <c r="C62" s="414" t="s">
        <v>2033</v>
      </c>
      <c r="G62" s="446" t="s">
        <v>4005</v>
      </c>
      <c r="H62" s="416" t="s">
        <v>1658</v>
      </c>
      <c r="I62" s="416" t="s">
        <v>1659</v>
      </c>
      <c r="J62" s="416" t="s">
        <v>1922</v>
      </c>
      <c r="K62" s="416" t="s">
        <v>1660</v>
      </c>
      <c r="L62" s="416" t="s">
        <v>1510</v>
      </c>
      <c r="M62" s="415"/>
      <c r="N62" s="415"/>
      <c r="O62" s="415"/>
    </row>
    <row r="63" spans="1:15">
      <c r="A63" s="447" t="s">
        <v>4006</v>
      </c>
      <c r="B63" s="414" t="s">
        <v>1465</v>
      </c>
      <c r="C63" s="414" t="s">
        <v>2033</v>
      </c>
      <c r="G63" s="446" t="s">
        <v>4006</v>
      </c>
      <c r="H63" s="416" t="s">
        <v>1661</v>
      </c>
      <c r="I63" s="416" t="s">
        <v>1662</v>
      </c>
      <c r="J63" s="416" t="s">
        <v>1923</v>
      </c>
      <c r="K63" s="416" t="s">
        <v>1521</v>
      </c>
      <c r="L63" s="416" t="s">
        <v>1510</v>
      </c>
      <c r="M63" s="415"/>
      <c r="N63" s="415"/>
      <c r="O63" s="415"/>
    </row>
    <row r="64" spans="1:15">
      <c r="A64" s="447" t="s">
        <v>4007</v>
      </c>
      <c r="B64" s="414" t="s">
        <v>1466</v>
      </c>
      <c r="C64" s="414" t="s">
        <v>2033</v>
      </c>
      <c r="G64" s="446" t="s">
        <v>4007</v>
      </c>
      <c r="H64" s="416" t="s">
        <v>1663</v>
      </c>
      <c r="I64" s="416" t="s">
        <v>1664</v>
      </c>
      <c r="J64" s="416" t="s">
        <v>1924</v>
      </c>
      <c r="K64" s="416" t="s">
        <v>1543</v>
      </c>
      <c r="L64" s="416" t="s">
        <v>1510</v>
      </c>
      <c r="M64" s="415"/>
      <c r="N64" s="415"/>
      <c r="O64" s="415"/>
    </row>
    <row r="65" spans="1:15">
      <c r="A65" s="447" t="s">
        <v>4008</v>
      </c>
      <c r="B65" s="414" t="s">
        <v>1467</v>
      </c>
      <c r="C65" s="414" t="s">
        <v>2033</v>
      </c>
      <c r="G65" s="446" t="s">
        <v>4008</v>
      </c>
      <c r="H65" s="416" t="s">
        <v>1665</v>
      </c>
      <c r="I65" s="416" t="s">
        <v>1666</v>
      </c>
      <c r="J65" s="416" t="s">
        <v>1925</v>
      </c>
      <c r="K65" s="416" t="s">
        <v>1541</v>
      </c>
      <c r="L65" s="416" t="s">
        <v>1510</v>
      </c>
      <c r="M65" s="415"/>
      <c r="N65" s="415"/>
      <c r="O65" s="415"/>
    </row>
    <row r="66" spans="1:15">
      <c r="A66" s="447" t="s">
        <v>4009</v>
      </c>
      <c r="B66" s="414" t="s">
        <v>1469</v>
      </c>
      <c r="C66" s="414" t="s">
        <v>2033</v>
      </c>
      <c r="G66" s="446" t="s">
        <v>4009</v>
      </c>
      <c r="H66" s="416" t="s">
        <v>1667</v>
      </c>
      <c r="I66" s="416" t="s">
        <v>1668</v>
      </c>
      <c r="J66" s="416" t="s">
        <v>1926</v>
      </c>
      <c r="K66" s="416" t="s">
        <v>1589</v>
      </c>
      <c r="L66" s="416" t="s">
        <v>1510</v>
      </c>
      <c r="M66" s="415"/>
      <c r="N66" s="415"/>
      <c r="O66" s="415"/>
    </row>
    <row r="67" spans="1:15">
      <c r="A67" s="447" t="s">
        <v>4010</v>
      </c>
      <c r="B67" s="414" t="s">
        <v>1470</v>
      </c>
      <c r="C67" s="414" t="s">
        <v>2033</v>
      </c>
      <c r="G67" s="446" t="s">
        <v>4010</v>
      </c>
      <c r="H67" s="416" t="s">
        <v>1669</v>
      </c>
      <c r="I67" s="416" t="s">
        <v>1670</v>
      </c>
      <c r="J67" s="416" t="s">
        <v>1927</v>
      </c>
      <c r="K67" s="416" t="s">
        <v>1657</v>
      </c>
      <c r="L67" s="416" t="s">
        <v>1510</v>
      </c>
      <c r="M67" s="415"/>
      <c r="N67" s="415"/>
      <c r="O67" s="415"/>
    </row>
    <row r="68" spans="1:15">
      <c r="A68" s="447" t="s">
        <v>4011</v>
      </c>
      <c r="B68" s="414" t="s">
        <v>1468</v>
      </c>
      <c r="C68" s="414" t="s">
        <v>2033</v>
      </c>
      <c r="G68" s="446" t="s">
        <v>4011</v>
      </c>
      <c r="H68" s="416" t="s">
        <v>1671</v>
      </c>
      <c r="I68" s="416" t="s">
        <v>1672</v>
      </c>
      <c r="J68" s="416" t="s">
        <v>1928</v>
      </c>
      <c r="K68" s="416" t="s">
        <v>1541</v>
      </c>
      <c r="L68" s="416" t="s">
        <v>1510</v>
      </c>
      <c r="M68" s="415"/>
      <c r="N68" s="415"/>
      <c r="O68" s="415"/>
    </row>
    <row r="69" spans="1:15">
      <c r="A69" s="447" t="s">
        <v>4012</v>
      </c>
      <c r="B69" s="414" t="s">
        <v>1471</v>
      </c>
      <c r="C69" s="414" t="s">
        <v>2033</v>
      </c>
      <c r="G69" s="446" t="s">
        <v>4012</v>
      </c>
      <c r="H69" s="416" t="s">
        <v>1673</v>
      </c>
      <c r="I69" s="416" t="s">
        <v>1674</v>
      </c>
      <c r="J69" s="416" t="s">
        <v>1929</v>
      </c>
      <c r="K69" s="416" t="s">
        <v>1675</v>
      </c>
      <c r="L69" s="416" t="s">
        <v>1510</v>
      </c>
      <c r="M69" s="415"/>
      <c r="N69" s="415"/>
      <c r="O69" s="415"/>
    </row>
    <row r="70" spans="1:15">
      <c r="A70" s="447" t="s">
        <v>4013</v>
      </c>
      <c r="B70" s="414" t="s">
        <v>1472</v>
      </c>
      <c r="C70" s="414" t="s">
        <v>2033</v>
      </c>
      <c r="G70" s="446" t="s">
        <v>4013</v>
      </c>
      <c r="H70" s="416" t="s">
        <v>1592</v>
      </c>
      <c r="I70" s="416" t="s">
        <v>1676</v>
      </c>
      <c r="J70" s="416" t="s">
        <v>1930</v>
      </c>
      <c r="K70" s="416" t="s">
        <v>1592</v>
      </c>
      <c r="L70" s="416" t="s">
        <v>1510</v>
      </c>
      <c r="M70" s="415"/>
      <c r="N70" s="415"/>
      <c r="O70" s="415"/>
    </row>
    <row r="71" spans="1:15">
      <c r="A71" s="447" t="s">
        <v>4014</v>
      </c>
      <c r="B71" s="414" t="s">
        <v>1493</v>
      </c>
      <c r="C71" s="414" t="s">
        <v>2033</v>
      </c>
      <c r="G71" s="446" t="s">
        <v>4014</v>
      </c>
      <c r="H71" s="416" t="s">
        <v>1677</v>
      </c>
      <c r="I71" s="416" t="s">
        <v>1678</v>
      </c>
      <c r="J71" s="416" t="s">
        <v>1931</v>
      </c>
      <c r="K71" s="416" t="s">
        <v>1557</v>
      </c>
      <c r="L71" s="416" t="s">
        <v>1510</v>
      </c>
      <c r="M71" s="415"/>
      <c r="N71" s="415"/>
      <c r="O71" s="415"/>
    </row>
    <row r="72" spans="1:15">
      <c r="A72" s="447" t="s">
        <v>4015</v>
      </c>
      <c r="B72" s="414" t="s">
        <v>1473</v>
      </c>
      <c r="C72" s="414" t="s">
        <v>2033</v>
      </c>
      <c r="G72" s="446" t="s">
        <v>4015</v>
      </c>
      <c r="H72" s="416" t="s">
        <v>1679</v>
      </c>
      <c r="I72" s="416" t="s">
        <v>1680</v>
      </c>
      <c r="J72" s="416" t="s">
        <v>1932</v>
      </c>
      <c r="K72" s="416" t="s">
        <v>1529</v>
      </c>
      <c r="L72" s="416" t="s">
        <v>1510</v>
      </c>
      <c r="M72" s="415"/>
      <c r="N72" s="415"/>
      <c r="O72" s="415"/>
    </row>
    <row r="73" spans="1:15">
      <c r="A73" s="447" t="s">
        <v>4016</v>
      </c>
      <c r="B73" s="414" t="s">
        <v>1474</v>
      </c>
      <c r="C73" s="414" t="s">
        <v>2033</v>
      </c>
      <c r="G73" s="446" t="s">
        <v>4016</v>
      </c>
      <c r="H73" s="416" t="s">
        <v>1681</v>
      </c>
      <c r="I73" s="416" t="s">
        <v>1682</v>
      </c>
      <c r="J73" s="416" t="s">
        <v>1933</v>
      </c>
      <c r="K73" s="416" t="s">
        <v>1573</v>
      </c>
      <c r="L73" s="416" t="s">
        <v>1510</v>
      </c>
      <c r="M73" s="415"/>
      <c r="N73" s="415"/>
      <c r="O73" s="415"/>
    </row>
    <row r="74" spans="1:15">
      <c r="A74" s="447" t="s">
        <v>4017</v>
      </c>
      <c r="B74" s="414" t="s">
        <v>1475</v>
      </c>
      <c r="C74" s="414" t="s">
        <v>2033</v>
      </c>
      <c r="G74" s="446" t="s">
        <v>4017</v>
      </c>
      <c r="H74" s="416" t="s">
        <v>1683</v>
      </c>
      <c r="I74" s="416" t="s">
        <v>1684</v>
      </c>
      <c r="J74" s="416" t="s">
        <v>1934</v>
      </c>
      <c r="K74" s="416" t="s">
        <v>1589</v>
      </c>
      <c r="L74" s="416" t="s">
        <v>1510</v>
      </c>
      <c r="M74" s="415"/>
      <c r="N74" s="415"/>
      <c r="O74" s="415"/>
    </row>
    <row r="75" spans="1:15">
      <c r="A75" s="447" t="s">
        <v>4018</v>
      </c>
      <c r="B75" s="414" t="s">
        <v>1477</v>
      </c>
      <c r="C75" s="414" t="s">
        <v>2033</v>
      </c>
      <c r="G75" s="446" t="s">
        <v>4018</v>
      </c>
      <c r="H75" s="416" t="s">
        <v>1685</v>
      </c>
      <c r="I75" s="416" t="s">
        <v>1686</v>
      </c>
      <c r="J75" s="416" t="s">
        <v>1935</v>
      </c>
      <c r="K75" s="416" t="s">
        <v>1685</v>
      </c>
      <c r="L75" s="416" t="s">
        <v>1510</v>
      </c>
      <c r="M75" s="415"/>
      <c r="N75" s="415"/>
      <c r="O75" s="415"/>
    </row>
    <row r="76" spans="1:15">
      <c r="A76" s="447" t="s">
        <v>4019</v>
      </c>
      <c r="B76" s="414" t="s">
        <v>1478</v>
      </c>
      <c r="C76" s="414" t="s">
        <v>2033</v>
      </c>
      <c r="G76" s="446" t="s">
        <v>4019</v>
      </c>
      <c r="H76" s="416" t="s">
        <v>1687</v>
      </c>
      <c r="I76" s="416" t="s">
        <v>1688</v>
      </c>
      <c r="J76" s="416" t="s">
        <v>1936</v>
      </c>
      <c r="K76" s="416" t="s">
        <v>1652</v>
      </c>
      <c r="L76" s="416" t="s">
        <v>1510</v>
      </c>
      <c r="M76" s="415"/>
      <c r="N76" s="415"/>
      <c r="O76" s="415"/>
    </row>
    <row r="77" spans="1:15">
      <c r="A77" s="447" t="s">
        <v>4020</v>
      </c>
      <c r="B77" s="414" t="s">
        <v>1479</v>
      </c>
      <c r="C77" s="414" t="s">
        <v>2033</v>
      </c>
      <c r="G77" s="446" t="s">
        <v>4020</v>
      </c>
      <c r="H77" s="416" t="s">
        <v>1689</v>
      </c>
      <c r="I77" s="416" t="s">
        <v>1690</v>
      </c>
      <c r="J77" s="416" t="s">
        <v>1937</v>
      </c>
      <c r="K77" s="416" t="s">
        <v>1551</v>
      </c>
      <c r="L77" s="416" t="s">
        <v>1510</v>
      </c>
      <c r="M77" s="415"/>
      <c r="N77" s="415"/>
      <c r="O77" s="415"/>
    </row>
    <row r="78" spans="1:15">
      <c r="A78" s="447" t="s">
        <v>4021</v>
      </c>
      <c r="B78" s="414" t="s">
        <v>1480</v>
      </c>
      <c r="C78" s="414" t="s">
        <v>2033</v>
      </c>
      <c r="G78" s="446" t="s">
        <v>4021</v>
      </c>
      <c r="H78" s="416" t="s">
        <v>1691</v>
      </c>
      <c r="I78" s="416" t="s">
        <v>1692</v>
      </c>
      <c r="J78" s="416" t="s">
        <v>1938</v>
      </c>
      <c r="K78" s="416" t="s">
        <v>1693</v>
      </c>
      <c r="L78" s="416" t="s">
        <v>1510</v>
      </c>
      <c r="M78" s="415"/>
      <c r="N78" s="415"/>
      <c r="O78" s="415"/>
    </row>
    <row r="79" spans="1:15">
      <c r="A79" s="447" t="s">
        <v>4022</v>
      </c>
      <c r="B79" s="414" t="s">
        <v>1481</v>
      </c>
      <c r="C79" s="414" t="s">
        <v>2033</v>
      </c>
      <c r="G79" s="446" t="s">
        <v>4022</v>
      </c>
      <c r="H79" s="416" t="s">
        <v>1694</v>
      </c>
      <c r="I79" s="416" t="s">
        <v>1695</v>
      </c>
      <c r="J79" s="416" t="s">
        <v>1939</v>
      </c>
      <c r="K79" s="416" t="s">
        <v>1634</v>
      </c>
      <c r="L79" s="416" t="s">
        <v>1510</v>
      </c>
      <c r="M79" s="415"/>
      <c r="N79" s="415"/>
      <c r="O79" s="415"/>
    </row>
    <row r="80" spans="1:15">
      <c r="A80" s="447" t="s">
        <v>4023</v>
      </c>
      <c r="B80" s="414" t="s">
        <v>1482</v>
      </c>
      <c r="C80" s="414" t="s">
        <v>2033</v>
      </c>
      <c r="G80" s="446" t="s">
        <v>4023</v>
      </c>
      <c r="H80" s="416" t="s">
        <v>1696</v>
      </c>
      <c r="I80" s="416" t="s">
        <v>1697</v>
      </c>
      <c r="J80" s="416" t="s">
        <v>2022</v>
      </c>
      <c r="K80" s="416" t="s">
        <v>1583</v>
      </c>
      <c r="L80" s="416" t="s">
        <v>1510</v>
      </c>
      <c r="M80" s="415"/>
      <c r="N80" s="415"/>
      <c r="O80" s="415"/>
    </row>
    <row r="81" spans="1:15">
      <c r="A81" s="447" t="s">
        <v>4024</v>
      </c>
      <c r="B81" s="414" t="s">
        <v>1483</v>
      </c>
      <c r="C81" s="414" t="s">
        <v>2033</v>
      </c>
      <c r="G81" s="446" t="s">
        <v>4024</v>
      </c>
      <c r="H81" s="416" t="s">
        <v>1698</v>
      </c>
      <c r="I81" s="416" t="s">
        <v>1699</v>
      </c>
      <c r="J81" s="416" t="s">
        <v>1940</v>
      </c>
      <c r="K81" s="416" t="s">
        <v>1595</v>
      </c>
      <c r="L81" s="416" t="s">
        <v>1510</v>
      </c>
      <c r="M81" s="415"/>
      <c r="N81" s="415"/>
      <c r="O81" s="415"/>
    </row>
    <row r="82" spans="1:15">
      <c r="A82" s="447" t="s">
        <v>4025</v>
      </c>
      <c r="B82" s="414" t="s">
        <v>1484</v>
      </c>
      <c r="C82" s="414" t="s">
        <v>2033</v>
      </c>
      <c r="G82" s="446" t="s">
        <v>4025</v>
      </c>
      <c r="H82" s="416" t="s">
        <v>1700</v>
      </c>
      <c r="I82" s="416" t="s">
        <v>1701</v>
      </c>
      <c r="J82" s="416" t="s">
        <v>1941</v>
      </c>
      <c r="K82" s="416" t="s">
        <v>1543</v>
      </c>
      <c r="L82" s="416" t="s">
        <v>1510</v>
      </c>
      <c r="M82" s="415"/>
      <c r="N82" s="415"/>
      <c r="O82" s="415"/>
    </row>
    <row r="83" spans="1:15">
      <c r="A83" s="447" t="s">
        <v>4026</v>
      </c>
      <c r="B83" s="414" t="s">
        <v>1485</v>
      </c>
      <c r="C83" s="414" t="s">
        <v>2033</v>
      </c>
      <c r="G83" s="446" t="s">
        <v>4026</v>
      </c>
      <c r="H83" s="416" t="s">
        <v>1702</v>
      </c>
      <c r="I83" s="416" t="s">
        <v>1703</v>
      </c>
      <c r="J83" s="416" t="s">
        <v>1942</v>
      </c>
      <c r="K83" s="416" t="s">
        <v>1704</v>
      </c>
      <c r="L83" s="416" t="s">
        <v>1510</v>
      </c>
      <c r="M83" s="415"/>
      <c r="N83" s="415"/>
      <c r="O83" s="415"/>
    </row>
    <row r="84" spans="1:15">
      <c r="A84" s="447" t="s">
        <v>4027</v>
      </c>
      <c r="B84" s="414" t="s">
        <v>1486</v>
      </c>
      <c r="C84" s="414" t="s">
        <v>2033</v>
      </c>
      <c r="G84" s="446" t="s">
        <v>4027</v>
      </c>
      <c r="H84" s="416" t="s">
        <v>1705</v>
      </c>
      <c r="I84" s="416" t="s">
        <v>1706</v>
      </c>
      <c r="J84" s="416" t="s">
        <v>1943</v>
      </c>
      <c r="K84" s="416" t="s">
        <v>1509</v>
      </c>
      <c r="L84" s="416" t="s">
        <v>1510</v>
      </c>
      <c r="M84" s="415"/>
      <c r="N84" s="415"/>
      <c r="O84" s="415"/>
    </row>
    <row r="85" spans="1:15">
      <c r="A85" s="447" t="s">
        <v>4028</v>
      </c>
      <c r="B85" s="414" t="s">
        <v>1487</v>
      </c>
      <c r="C85" s="414" t="s">
        <v>2033</v>
      </c>
      <c r="G85" s="446" t="s">
        <v>4028</v>
      </c>
      <c r="H85" s="416" t="s">
        <v>1707</v>
      </c>
      <c r="I85" s="416" t="s">
        <v>1708</v>
      </c>
      <c r="J85" s="416" t="s">
        <v>1944</v>
      </c>
      <c r="K85" s="416" t="s">
        <v>1526</v>
      </c>
      <c r="L85" s="416" t="s">
        <v>1510</v>
      </c>
      <c r="M85" s="415"/>
      <c r="N85" s="415"/>
      <c r="O85" s="415"/>
    </row>
    <row r="86" spans="1:15">
      <c r="A86" s="447" t="s">
        <v>4029</v>
      </c>
      <c r="B86" s="414" t="s">
        <v>1488</v>
      </c>
      <c r="C86" s="414" t="s">
        <v>2033</v>
      </c>
      <c r="G86" s="446" t="s">
        <v>4029</v>
      </c>
      <c r="H86" s="416" t="s">
        <v>1709</v>
      </c>
      <c r="I86" s="416" t="s">
        <v>1710</v>
      </c>
      <c r="J86" s="416" t="s">
        <v>1945</v>
      </c>
      <c r="K86" s="416" t="s">
        <v>1711</v>
      </c>
      <c r="L86" s="416" t="s">
        <v>1510</v>
      </c>
      <c r="M86" s="415"/>
      <c r="N86" s="415"/>
      <c r="O86" s="415"/>
    </row>
    <row r="87" spans="1:15">
      <c r="A87" s="447" t="s">
        <v>4030</v>
      </c>
      <c r="B87" s="414" t="s">
        <v>1489</v>
      </c>
      <c r="C87" s="414" t="s">
        <v>2033</v>
      </c>
      <c r="G87" s="446" t="s">
        <v>4030</v>
      </c>
      <c r="H87" s="416" t="s">
        <v>1712</v>
      </c>
      <c r="I87" s="416" t="s">
        <v>1713</v>
      </c>
      <c r="J87" s="416" t="s">
        <v>1946</v>
      </c>
      <c r="K87" s="416" t="s">
        <v>1660</v>
      </c>
      <c r="L87" s="416" t="s">
        <v>1510</v>
      </c>
      <c r="M87" s="415"/>
      <c r="N87" s="415"/>
      <c r="O87" s="415"/>
    </row>
    <row r="88" spans="1:15">
      <c r="A88" s="447" t="s">
        <v>4031</v>
      </c>
      <c r="B88" s="414" t="s">
        <v>1490</v>
      </c>
      <c r="C88" s="414" t="s">
        <v>2033</v>
      </c>
      <c r="G88" s="446" t="s">
        <v>4031</v>
      </c>
      <c r="H88" s="416" t="s">
        <v>1714</v>
      </c>
      <c r="I88" s="416" t="s">
        <v>1715</v>
      </c>
      <c r="J88" s="416" t="s">
        <v>1947</v>
      </c>
      <c r="K88" s="416" t="s">
        <v>1704</v>
      </c>
      <c r="L88" s="416" t="s">
        <v>1510</v>
      </c>
      <c r="M88" s="415"/>
      <c r="N88" s="415"/>
      <c r="O88" s="415"/>
    </row>
    <row r="89" spans="1:15">
      <c r="A89" s="447" t="s">
        <v>4032</v>
      </c>
      <c r="B89" s="414" t="s">
        <v>1491</v>
      </c>
      <c r="C89" s="414" t="s">
        <v>2033</v>
      </c>
      <c r="G89" s="446" t="s">
        <v>4032</v>
      </c>
      <c r="H89" s="416" t="s">
        <v>1716</v>
      </c>
      <c r="I89" s="416" t="s">
        <v>1717</v>
      </c>
      <c r="J89" s="416" t="s">
        <v>1948</v>
      </c>
      <c r="K89" s="416" t="s">
        <v>1718</v>
      </c>
      <c r="L89" s="416" t="s">
        <v>1510</v>
      </c>
      <c r="M89" s="415"/>
      <c r="N89" s="415"/>
      <c r="O89" s="415"/>
    </row>
    <row r="90" spans="1:15">
      <c r="A90" s="447" t="s">
        <v>4033</v>
      </c>
      <c r="B90" s="414" t="s">
        <v>1423</v>
      </c>
      <c r="C90" s="414" t="s">
        <v>2033</v>
      </c>
      <c r="G90" s="446" t="s">
        <v>4033</v>
      </c>
      <c r="H90" s="416" t="s">
        <v>1719</v>
      </c>
      <c r="I90" s="416" t="s">
        <v>1720</v>
      </c>
      <c r="J90" s="416" t="s">
        <v>1949</v>
      </c>
      <c r="K90" s="416" t="s">
        <v>1526</v>
      </c>
      <c r="L90" s="416" t="s">
        <v>1510</v>
      </c>
      <c r="M90" s="415"/>
      <c r="N90" s="415"/>
      <c r="O90" s="415"/>
    </row>
    <row r="91" spans="1:15">
      <c r="A91" s="447" t="s">
        <v>4034</v>
      </c>
      <c r="B91" s="414" t="s">
        <v>4096</v>
      </c>
      <c r="C91" s="414" t="s">
        <v>2033</v>
      </c>
      <c r="G91" s="446" t="s">
        <v>4034</v>
      </c>
      <c r="H91" s="416" t="s">
        <v>1721</v>
      </c>
      <c r="I91" s="416" t="s">
        <v>1722</v>
      </c>
      <c r="J91" s="416" t="s">
        <v>1950</v>
      </c>
      <c r="K91" s="416" t="s">
        <v>1645</v>
      </c>
      <c r="L91" s="416" t="s">
        <v>1510</v>
      </c>
      <c r="M91" s="415"/>
      <c r="N91" s="415"/>
      <c r="O91" s="415"/>
    </row>
    <row r="92" spans="1:15">
      <c r="A92" s="447" t="s">
        <v>4035</v>
      </c>
      <c r="B92" s="414" t="s">
        <v>4102</v>
      </c>
      <c r="C92" s="414" t="s">
        <v>4101</v>
      </c>
      <c r="G92" s="446" t="s">
        <v>4035</v>
      </c>
      <c r="H92" s="416" t="s">
        <v>1723</v>
      </c>
      <c r="I92" s="416" t="s">
        <v>1724</v>
      </c>
      <c r="J92" s="416" t="s">
        <v>1951</v>
      </c>
      <c r="K92" s="416" t="s">
        <v>1660</v>
      </c>
      <c r="L92" s="416" t="s">
        <v>1510</v>
      </c>
      <c r="M92" s="415"/>
      <c r="N92" s="415"/>
      <c r="O92" s="415"/>
    </row>
    <row r="93" spans="1:15">
      <c r="A93" s="447" t="s">
        <v>4036</v>
      </c>
      <c r="B93" s="414" t="s">
        <v>4103</v>
      </c>
      <c r="C93" s="414" t="s">
        <v>4101</v>
      </c>
      <c r="G93" s="446" t="s">
        <v>4036</v>
      </c>
      <c r="H93" s="416" t="s">
        <v>1725</v>
      </c>
      <c r="I93" s="416" t="s">
        <v>1726</v>
      </c>
      <c r="J93" s="416" t="s">
        <v>1952</v>
      </c>
      <c r="K93" s="416" t="s">
        <v>1605</v>
      </c>
      <c r="L93" s="416" t="s">
        <v>1510</v>
      </c>
      <c r="M93" s="415"/>
      <c r="N93" s="415"/>
      <c r="O93" s="415"/>
    </row>
    <row r="94" spans="1:15">
      <c r="A94" s="447" t="s">
        <v>4037</v>
      </c>
      <c r="B94" s="414" t="s">
        <v>4104</v>
      </c>
      <c r="C94" s="414" t="s">
        <v>4101</v>
      </c>
      <c r="G94" s="446" t="s">
        <v>4037</v>
      </c>
      <c r="H94" s="416" t="s">
        <v>1727</v>
      </c>
      <c r="I94" s="416" t="s">
        <v>1728</v>
      </c>
      <c r="J94" s="416" t="s">
        <v>1953</v>
      </c>
      <c r="K94" s="416" t="s">
        <v>1634</v>
      </c>
      <c r="L94" s="416" t="s">
        <v>1510</v>
      </c>
      <c r="M94" s="415"/>
      <c r="N94" s="415"/>
      <c r="O94" s="415"/>
    </row>
    <row r="95" spans="1:15">
      <c r="A95" s="447" t="s">
        <v>4038</v>
      </c>
      <c r="B95" s="414" t="s">
        <v>4105</v>
      </c>
      <c r="C95" s="414" t="s">
        <v>4101</v>
      </c>
      <c r="G95" s="446" t="s">
        <v>4038</v>
      </c>
      <c r="H95" s="416" t="s">
        <v>1729</v>
      </c>
      <c r="I95" s="416" t="s">
        <v>1730</v>
      </c>
      <c r="J95" s="416" t="s">
        <v>1954</v>
      </c>
      <c r="K95" s="416" t="s">
        <v>1509</v>
      </c>
      <c r="L95" s="416" t="s">
        <v>1510</v>
      </c>
      <c r="M95" s="415"/>
      <c r="N95" s="415"/>
      <c r="O95" s="415"/>
    </row>
    <row r="96" spans="1:15">
      <c r="A96" s="447" t="s">
        <v>4039</v>
      </c>
      <c r="B96" s="414" t="s">
        <v>4106</v>
      </c>
      <c r="C96" s="414" t="s">
        <v>4101</v>
      </c>
      <c r="G96" s="446" t="s">
        <v>4039</v>
      </c>
      <c r="H96" s="416" t="s">
        <v>1731</v>
      </c>
      <c r="I96" s="416" t="s">
        <v>1732</v>
      </c>
      <c r="J96" s="416" t="s">
        <v>1955</v>
      </c>
      <c r="K96" s="416" t="s">
        <v>1513</v>
      </c>
      <c r="L96" s="416" t="s">
        <v>1510</v>
      </c>
      <c r="M96" s="415"/>
      <c r="N96" s="415"/>
      <c r="O96" s="415"/>
    </row>
    <row r="97" spans="1:15">
      <c r="A97" s="447" t="s">
        <v>4040</v>
      </c>
      <c r="B97" s="414" t="s">
        <v>4102</v>
      </c>
      <c r="C97" s="414" t="s">
        <v>4107</v>
      </c>
      <c r="G97" s="446" t="s">
        <v>4040</v>
      </c>
      <c r="H97" s="416" t="s">
        <v>1733</v>
      </c>
      <c r="I97" s="416" t="s">
        <v>1734</v>
      </c>
      <c r="J97" s="416" t="s">
        <v>1956</v>
      </c>
      <c r="K97" s="416" t="s">
        <v>1639</v>
      </c>
      <c r="L97" s="416" t="s">
        <v>1510</v>
      </c>
      <c r="M97" s="415"/>
      <c r="N97" s="415"/>
      <c r="O97" s="415"/>
    </row>
    <row r="98" spans="1:15">
      <c r="A98" s="447" t="s">
        <v>4041</v>
      </c>
      <c r="B98" s="414" t="s">
        <v>4103</v>
      </c>
      <c r="C98" s="414" t="s">
        <v>4107</v>
      </c>
      <c r="G98" s="446" t="s">
        <v>4041</v>
      </c>
      <c r="H98" s="416" t="s">
        <v>1735</v>
      </c>
      <c r="I98" s="416" t="s">
        <v>1736</v>
      </c>
      <c r="J98" s="416" t="s">
        <v>1957</v>
      </c>
      <c r="K98" s="416" t="s">
        <v>1560</v>
      </c>
      <c r="L98" s="416" t="s">
        <v>1510</v>
      </c>
      <c r="M98" s="415"/>
      <c r="N98" s="415"/>
      <c r="O98" s="415"/>
    </row>
    <row r="99" spans="1:15">
      <c r="A99" s="447" t="s">
        <v>4042</v>
      </c>
      <c r="B99" s="414" t="s">
        <v>4104</v>
      </c>
      <c r="C99" s="414" t="s">
        <v>4107</v>
      </c>
      <c r="G99" s="446" t="s">
        <v>4042</v>
      </c>
      <c r="H99" s="416" t="s">
        <v>1737</v>
      </c>
      <c r="I99" s="416" t="s">
        <v>1738</v>
      </c>
      <c r="J99" s="416" t="s">
        <v>1958</v>
      </c>
      <c r="K99" s="416" t="s">
        <v>1657</v>
      </c>
      <c r="L99" s="416" t="s">
        <v>1510</v>
      </c>
      <c r="M99" s="415"/>
      <c r="N99" s="415"/>
      <c r="O99" s="415"/>
    </row>
    <row r="100" spans="1:15">
      <c r="A100" s="447" t="s">
        <v>4043</v>
      </c>
      <c r="B100" s="414" t="s">
        <v>4105</v>
      </c>
      <c r="C100" s="414" t="s">
        <v>4107</v>
      </c>
      <c r="G100" s="446" t="s">
        <v>4043</v>
      </c>
      <c r="H100" s="416" t="s">
        <v>1739</v>
      </c>
      <c r="I100" s="416" t="s">
        <v>1740</v>
      </c>
      <c r="J100" s="416" t="s">
        <v>1959</v>
      </c>
      <c r="K100" s="416" t="s">
        <v>1519</v>
      </c>
      <c r="L100" s="416" t="s">
        <v>1510</v>
      </c>
      <c r="M100" s="415"/>
      <c r="N100" s="415"/>
      <c r="O100" s="415"/>
    </row>
    <row r="101" spans="1:15">
      <c r="A101" s="447" t="s">
        <v>942</v>
      </c>
      <c r="B101" s="414" t="s">
        <v>4106</v>
      </c>
      <c r="C101" s="414" t="s">
        <v>4107</v>
      </c>
      <c r="G101" s="446" t="s">
        <v>942</v>
      </c>
      <c r="H101" s="416" t="s">
        <v>1741</v>
      </c>
      <c r="I101" s="416" t="s">
        <v>1742</v>
      </c>
      <c r="J101" s="416" t="s">
        <v>1960</v>
      </c>
      <c r="K101" s="416" t="s">
        <v>1521</v>
      </c>
      <c r="L101" s="416" t="s">
        <v>1510</v>
      </c>
      <c r="M101" s="415"/>
      <c r="N101" s="415"/>
      <c r="O101" s="415"/>
    </row>
    <row r="102" spans="1:15">
      <c r="A102" s="447"/>
      <c r="G102" s="446" t="s">
        <v>943</v>
      </c>
      <c r="H102" s="416" t="s">
        <v>1743</v>
      </c>
      <c r="I102" s="416" t="s">
        <v>1744</v>
      </c>
      <c r="J102" s="416" t="s">
        <v>1961</v>
      </c>
      <c r="K102" s="416" t="s">
        <v>1521</v>
      </c>
      <c r="L102" s="416" t="s">
        <v>1510</v>
      </c>
      <c r="M102" s="415"/>
      <c r="N102" s="415"/>
      <c r="O102" s="415"/>
    </row>
    <row r="103" spans="1:15">
      <c r="A103" s="447"/>
      <c r="G103" s="446" t="s">
        <v>4044</v>
      </c>
      <c r="H103" s="416" t="s">
        <v>1745</v>
      </c>
      <c r="I103" s="416" t="s">
        <v>1746</v>
      </c>
      <c r="J103" s="416" t="s">
        <v>1962</v>
      </c>
      <c r="K103" s="416" t="s">
        <v>1747</v>
      </c>
      <c r="L103" s="416" t="s">
        <v>1748</v>
      </c>
      <c r="M103" s="415"/>
      <c r="N103" s="415"/>
      <c r="O103" s="415"/>
    </row>
    <row r="104" spans="1:15">
      <c r="G104" s="446" t="s">
        <v>4045</v>
      </c>
      <c r="H104" s="416" t="s">
        <v>1749</v>
      </c>
      <c r="I104" s="416" t="s">
        <v>1750</v>
      </c>
      <c r="J104" s="416" t="s">
        <v>1963</v>
      </c>
      <c r="K104" s="416" t="s">
        <v>1747</v>
      </c>
      <c r="L104" s="416" t="s">
        <v>1748</v>
      </c>
      <c r="M104" s="415"/>
      <c r="N104" s="415"/>
      <c r="O104" s="415"/>
    </row>
    <row r="105" spans="1:15">
      <c r="G105" s="446" t="s">
        <v>4046</v>
      </c>
      <c r="H105" s="416" t="s">
        <v>1751</v>
      </c>
      <c r="I105" s="416" t="s">
        <v>1752</v>
      </c>
      <c r="J105" s="416" t="s">
        <v>1964</v>
      </c>
      <c r="K105" s="416" t="s">
        <v>1753</v>
      </c>
      <c r="L105" s="416" t="s">
        <v>1748</v>
      </c>
      <c r="M105" s="415"/>
      <c r="N105" s="415"/>
      <c r="O105" s="415"/>
    </row>
    <row r="106" spans="1:15">
      <c r="G106" s="446" t="s">
        <v>4047</v>
      </c>
      <c r="H106" s="416" t="s">
        <v>1754</v>
      </c>
      <c r="I106" s="416" t="s">
        <v>1755</v>
      </c>
      <c r="J106" s="416" t="s">
        <v>1965</v>
      </c>
      <c r="K106" s="416" t="s">
        <v>1754</v>
      </c>
      <c r="L106" s="416" t="s">
        <v>1748</v>
      </c>
      <c r="M106" s="415"/>
      <c r="N106" s="415"/>
      <c r="O106" s="415"/>
    </row>
    <row r="107" spans="1:15">
      <c r="G107" s="446" t="s">
        <v>2147</v>
      </c>
      <c r="H107" s="416" t="s">
        <v>1756</v>
      </c>
      <c r="I107" s="416" t="s">
        <v>1757</v>
      </c>
      <c r="J107" s="416" t="s">
        <v>1966</v>
      </c>
      <c r="K107" s="416" t="s">
        <v>1756</v>
      </c>
      <c r="L107" s="416" t="s">
        <v>1748</v>
      </c>
      <c r="M107" s="415"/>
      <c r="N107" s="415"/>
      <c r="O107" s="415"/>
    </row>
    <row r="108" spans="1:15">
      <c r="G108" s="446" t="s">
        <v>4048</v>
      </c>
      <c r="H108" s="416" t="s">
        <v>1758</v>
      </c>
      <c r="I108" s="416" t="s">
        <v>1759</v>
      </c>
      <c r="J108" s="416" t="s">
        <v>1967</v>
      </c>
      <c r="K108" s="416" t="s">
        <v>1758</v>
      </c>
      <c r="L108" s="416" t="s">
        <v>1748</v>
      </c>
      <c r="M108" s="415"/>
      <c r="N108" s="415"/>
      <c r="O108" s="415"/>
    </row>
    <row r="109" spans="1:15">
      <c r="G109" s="446" t="s">
        <v>2146</v>
      </c>
      <c r="H109" s="416" t="s">
        <v>1760</v>
      </c>
      <c r="I109" s="416" t="s">
        <v>1761</v>
      </c>
      <c r="J109" s="416" t="s">
        <v>1968</v>
      </c>
      <c r="K109" s="416" t="s">
        <v>1762</v>
      </c>
      <c r="L109" s="416" t="s">
        <v>1748</v>
      </c>
      <c r="M109" s="415"/>
      <c r="N109" s="415"/>
      <c r="O109" s="415"/>
    </row>
    <row r="110" spans="1:15">
      <c r="G110" s="446" t="s">
        <v>4049</v>
      </c>
      <c r="H110" s="416" t="s">
        <v>1747</v>
      </c>
      <c r="I110" s="416" t="s">
        <v>1763</v>
      </c>
      <c r="J110" s="416" t="s">
        <v>1969</v>
      </c>
      <c r="K110" s="416" t="s">
        <v>1747</v>
      </c>
      <c r="L110" s="416" t="s">
        <v>1748</v>
      </c>
      <c r="M110" s="415"/>
      <c r="N110" s="415"/>
      <c r="O110" s="415"/>
    </row>
    <row r="111" spans="1:15">
      <c r="G111" s="446" t="s">
        <v>937</v>
      </c>
      <c r="H111" s="416" t="s">
        <v>1764</v>
      </c>
      <c r="I111" s="416" t="s">
        <v>1765</v>
      </c>
      <c r="J111" s="416" t="s">
        <v>1970</v>
      </c>
      <c r="K111" s="416" t="s">
        <v>1762</v>
      </c>
      <c r="L111" s="416" t="s">
        <v>1748</v>
      </c>
      <c r="M111" s="415"/>
      <c r="N111" s="415"/>
      <c r="O111" s="415"/>
    </row>
    <row r="112" spans="1:15">
      <c r="G112" s="446" t="s">
        <v>938</v>
      </c>
      <c r="H112" s="416" t="s">
        <v>1766</v>
      </c>
      <c r="I112" s="416" t="s">
        <v>1767</v>
      </c>
      <c r="J112" s="416" t="s">
        <v>1971</v>
      </c>
      <c r="K112" s="416" t="s">
        <v>1747</v>
      </c>
      <c r="L112" s="416" t="s">
        <v>1748</v>
      </c>
      <c r="M112" s="415"/>
      <c r="N112" s="415"/>
      <c r="O112" s="415"/>
    </row>
    <row r="113" spans="7:15">
      <c r="G113" s="446" t="s">
        <v>4050</v>
      </c>
      <c r="H113" s="416" t="s">
        <v>1768</v>
      </c>
      <c r="I113" s="416" t="s">
        <v>1769</v>
      </c>
      <c r="J113" s="416" t="s">
        <v>1972</v>
      </c>
      <c r="K113" s="416" t="s">
        <v>1747</v>
      </c>
      <c r="L113" s="416" t="s">
        <v>1748</v>
      </c>
      <c r="M113" s="415"/>
      <c r="N113" s="415"/>
      <c r="O113" s="415"/>
    </row>
    <row r="114" spans="7:15">
      <c r="G114" s="446" t="s">
        <v>4051</v>
      </c>
      <c r="H114" s="416" t="s">
        <v>1770</v>
      </c>
      <c r="I114" s="416" t="s">
        <v>1771</v>
      </c>
      <c r="J114" s="416" t="s">
        <v>1973</v>
      </c>
      <c r="K114" s="416" t="s">
        <v>1754</v>
      </c>
      <c r="L114" s="416" t="s">
        <v>1748</v>
      </c>
      <c r="M114" s="415"/>
      <c r="N114" s="415"/>
      <c r="O114" s="415"/>
    </row>
    <row r="115" spans="7:15">
      <c r="G115" s="446" t="s">
        <v>4052</v>
      </c>
      <c r="H115" s="416" t="s">
        <v>1772</v>
      </c>
      <c r="I115" s="416" t="s">
        <v>1773</v>
      </c>
      <c r="J115" s="416" t="s">
        <v>1974</v>
      </c>
      <c r="K115" s="416" t="s">
        <v>1758</v>
      </c>
      <c r="L115" s="416" t="s">
        <v>1748</v>
      </c>
      <c r="M115" s="415"/>
      <c r="N115" s="415"/>
      <c r="O115" s="415"/>
    </row>
    <row r="116" spans="7:15">
      <c r="G116" s="446" t="s">
        <v>4053</v>
      </c>
      <c r="H116" s="416" t="s">
        <v>1774</v>
      </c>
      <c r="I116" s="416" t="s">
        <v>1775</v>
      </c>
      <c r="J116" s="416" t="s">
        <v>1975</v>
      </c>
      <c r="K116" s="416" t="s">
        <v>1747</v>
      </c>
      <c r="L116" s="416" t="s">
        <v>1748</v>
      </c>
      <c r="M116" s="415"/>
      <c r="N116" s="415"/>
      <c r="O116" s="415"/>
    </row>
    <row r="117" spans="7:15">
      <c r="G117" s="446" t="s">
        <v>4054</v>
      </c>
      <c r="H117" s="416" t="s">
        <v>1776</v>
      </c>
      <c r="I117" s="416" t="s">
        <v>1777</v>
      </c>
      <c r="J117" s="416" t="s">
        <v>1976</v>
      </c>
      <c r="K117" s="416" t="s">
        <v>1776</v>
      </c>
      <c r="L117" s="416" t="s">
        <v>1748</v>
      </c>
      <c r="M117" s="415"/>
      <c r="N117" s="415"/>
      <c r="O117" s="415"/>
    </row>
    <row r="118" spans="7:15">
      <c r="G118" s="446" t="s">
        <v>4055</v>
      </c>
      <c r="H118" s="416" t="s">
        <v>1778</v>
      </c>
      <c r="I118" s="416" t="s">
        <v>1779</v>
      </c>
      <c r="J118" s="416" t="s">
        <v>1977</v>
      </c>
      <c r="K118" s="416" t="s">
        <v>1780</v>
      </c>
      <c r="L118" s="416" t="s">
        <v>1781</v>
      </c>
      <c r="M118" s="415"/>
      <c r="N118" s="415"/>
      <c r="O118" s="415"/>
    </row>
    <row r="119" spans="7:15">
      <c r="G119" s="446" t="s">
        <v>4056</v>
      </c>
      <c r="H119" s="416" t="s">
        <v>1782</v>
      </c>
      <c r="I119" s="416" t="s">
        <v>1783</v>
      </c>
      <c r="J119" s="416" t="s">
        <v>1978</v>
      </c>
      <c r="K119" s="416" t="s">
        <v>1782</v>
      </c>
      <c r="L119" s="416" t="s">
        <v>1781</v>
      </c>
      <c r="M119" s="415"/>
      <c r="N119" s="415"/>
      <c r="O119" s="415"/>
    </row>
    <row r="120" spans="7:15">
      <c r="G120" s="446" t="s">
        <v>4057</v>
      </c>
      <c r="H120" s="416" t="s">
        <v>1784</v>
      </c>
      <c r="I120" s="416" t="s">
        <v>1785</v>
      </c>
      <c r="J120" s="416" t="s">
        <v>1979</v>
      </c>
      <c r="K120" s="416" t="s">
        <v>1782</v>
      </c>
      <c r="L120" s="416" t="s">
        <v>1781</v>
      </c>
      <c r="M120" s="415"/>
      <c r="N120" s="415"/>
      <c r="O120" s="415"/>
    </row>
    <row r="121" spans="7:15">
      <c r="G121" s="446" t="s">
        <v>4058</v>
      </c>
      <c r="H121" s="416" t="s">
        <v>1786</v>
      </c>
      <c r="I121" s="416" t="s">
        <v>1787</v>
      </c>
      <c r="J121" s="416" t="s">
        <v>1980</v>
      </c>
      <c r="K121" s="416" t="s">
        <v>1786</v>
      </c>
      <c r="L121" s="416" t="s">
        <v>1781</v>
      </c>
      <c r="M121" s="415"/>
      <c r="N121" s="415"/>
      <c r="O121" s="415"/>
    </row>
    <row r="122" spans="7:15">
      <c r="G122" s="446" t="s">
        <v>4059</v>
      </c>
      <c r="H122" s="416" t="s">
        <v>1788</v>
      </c>
      <c r="I122" s="416" t="s">
        <v>1789</v>
      </c>
      <c r="J122" s="416" t="s">
        <v>1981</v>
      </c>
      <c r="K122" s="416" t="s">
        <v>1782</v>
      </c>
      <c r="L122" s="416" t="s">
        <v>1781</v>
      </c>
      <c r="M122" s="415"/>
      <c r="N122" s="415"/>
      <c r="O122" s="415"/>
    </row>
    <row r="123" spans="7:15">
      <c r="G123" s="446" t="s">
        <v>4060</v>
      </c>
      <c r="H123" s="416" t="s">
        <v>1781</v>
      </c>
      <c r="I123" s="416" t="s">
        <v>1790</v>
      </c>
      <c r="J123" s="416" t="s">
        <v>1982</v>
      </c>
      <c r="K123" s="416" t="s">
        <v>1780</v>
      </c>
      <c r="L123" s="416" t="s">
        <v>1781</v>
      </c>
      <c r="M123" s="415"/>
      <c r="N123" s="415"/>
      <c r="O123" s="415"/>
    </row>
    <row r="124" spans="7:15">
      <c r="G124" s="446" t="s">
        <v>4061</v>
      </c>
      <c r="H124" s="416" t="s">
        <v>1791</v>
      </c>
      <c r="I124" s="416" t="s">
        <v>1792</v>
      </c>
      <c r="J124" s="416" t="s">
        <v>1983</v>
      </c>
      <c r="K124" s="416" t="s">
        <v>1786</v>
      </c>
      <c r="L124" s="416" t="s">
        <v>1781</v>
      </c>
      <c r="M124" s="415"/>
      <c r="N124" s="415"/>
      <c r="O124" s="415"/>
    </row>
    <row r="125" spans="7:15">
      <c r="G125" s="446" t="s">
        <v>4062</v>
      </c>
      <c r="H125" s="416" t="s">
        <v>1793</v>
      </c>
      <c r="I125" s="416" t="s">
        <v>1794</v>
      </c>
      <c r="J125" s="416" t="s">
        <v>1984</v>
      </c>
      <c r="K125" s="416" t="s">
        <v>1786</v>
      </c>
      <c r="L125" s="416" t="s">
        <v>1781</v>
      </c>
      <c r="M125" s="415"/>
      <c r="N125" s="415"/>
      <c r="O125" s="415"/>
    </row>
    <row r="126" spans="7:15">
      <c r="G126" s="446" t="s">
        <v>4063</v>
      </c>
      <c r="H126" s="416" t="s">
        <v>1795</v>
      </c>
      <c r="I126" s="416" t="s">
        <v>1796</v>
      </c>
      <c r="J126" s="416" t="s">
        <v>1985</v>
      </c>
      <c r="K126" s="416" t="s">
        <v>1780</v>
      </c>
      <c r="L126" s="416" t="s">
        <v>1781</v>
      </c>
      <c r="M126" s="415"/>
      <c r="N126" s="415"/>
      <c r="O126" s="415"/>
    </row>
    <row r="127" spans="7:15">
      <c r="G127" s="446" t="s">
        <v>4064</v>
      </c>
      <c r="H127" s="416" t="s">
        <v>1797</v>
      </c>
      <c r="I127" s="416" t="s">
        <v>1798</v>
      </c>
      <c r="J127" s="416" t="s">
        <v>1986</v>
      </c>
      <c r="K127" s="416" t="s">
        <v>1782</v>
      </c>
      <c r="L127" s="416" t="s">
        <v>1781</v>
      </c>
      <c r="M127" s="415"/>
      <c r="N127" s="415"/>
      <c r="O127" s="415"/>
    </row>
    <row r="128" spans="7:15">
      <c r="G128" s="446" t="s">
        <v>4065</v>
      </c>
      <c r="H128" s="416" t="s">
        <v>1799</v>
      </c>
      <c r="I128" s="416" t="s">
        <v>1800</v>
      </c>
      <c r="J128" s="416" t="s">
        <v>1987</v>
      </c>
      <c r="K128" s="416" t="s">
        <v>1799</v>
      </c>
      <c r="L128" s="416" t="s">
        <v>1781</v>
      </c>
      <c r="M128" s="415"/>
      <c r="N128" s="415"/>
      <c r="O128" s="415"/>
    </row>
    <row r="129" spans="7:15">
      <c r="G129" s="446" t="s">
        <v>4066</v>
      </c>
      <c r="H129" s="416" t="s">
        <v>1801</v>
      </c>
      <c r="I129" s="416" t="s">
        <v>1802</v>
      </c>
      <c r="J129" s="416" t="s">
        <v>1988</v>
      </c>
      <c r="K129" s="416" t="s">
        <v>1801</v>
      </c>
      <c r="L129" s="416" t="s">
        <v>1781</v>
      </c>
      <c r="M129" s="415"/>
      <c r="N129" s="415"/>
      <c r="O129" s="415"/>
    </row>
    <row r="130" spans="7:15">
      <c r="G130" s="446" t="s">
        <v>4067</v>
      </c>
      <c r="H130" s="416" t="s">
        <v>1803</v>
      </c>
      <c r="I130" s="416" t="s">
        <v>1804</v>
      </c>
      <c r="J130" s="416" t="s">
        <v>1989</v>
      </c>
      <c r="K130" s="416" t="s">
        <v>1803</v>
      </c>
      <c r="L130" s="416" t="s">
        <v>1781</v>
      </c>
      <c r="M130" s="415"/>
      <c r="N130" s="415"/>
      <c r="O130" s="415"/>
    </row>
    <row r="131" spans="7:15">
      <c r="G131" s="446" t="s">
        <v>4068</v>
      </c>
      <c r="H131" s="416" t="s">
        <v>1805</v>
      </c>
      <c r="I131" s="416" t="s">
        <v>1806</v>
      </c>
      <c r="J131" s="416" t="s">
        <v>2023</v>
      </c>
      <c r="K131" s="416" t="s">
        <v>1805</v>
      </c>
      <c r="L131" s="416" t="s">
        <v>1781</v>
      </c>
      <c r="M131" s="415"/>
      <c r="N131" s="415"/>
      <c r="O131" s="415"/>
    </row>
    <row r="132" spans="7:15">
      <c r="G132" s="446" t="s">
        <v>4069</v>
      </c>
      <c r="H132" s="416" t="s">
        <v>1807</v>
      </c>
      <c r="I132" s="416" t="s">
        <v>1808</v>
      </c>
      <c r="J132" s="416" t="s">
        <v>1990</v>
      </c>
      <c r="K132" s="416" t="s">
        <v>1786</v>
      </c>
      <c r="L132" s="416" t="s">
        <v>1781</v>
      </c>
      <c r="M132" s="415"/>
      <c r="N132" s="415"/>
      <c r="O132" s="415"/>
    </row>
    <row r="133" spans="7:15">
      <c r="G133" s="446" t="s">
        <v>4070</v>
      </c>
      <c r="H133" s="416" t="s">
        <v>1809</v>
      </c>
      <c r="I133" s="416" t="s">
        <v>1810</v>
      </c>
      <c r="J133" s="416" t="s">
        <v>1991</v>
      </c>
      <c r="K133" s="416" t="s">
        <v>1780</v>
      </c>
      <c r="L133" s="416" t="s">
        <v>1781</v>
      </c>
      <c r="M133" s="415"/>
      <c r="N133" s="415"/>
      <c r="O133" s="415"/>
    </row>
    <row r="134" spans="7:15">
      <c r="G134" s="446" t="s">
        <v>4071</v>
      </c>
      <c r="H134" s="416" t="s">
        <v>1811</v>
      </c>
      <c r="I134" s="416" t="s">
        <v>1812</v>
      </c>
      <c r="J134" s="416" t="s">
        <v>1992</v>
      </c>
      <c r="K134" s="416" t="s">
        <v>1786</v>
      </c>
      <c r="L134" s="416" t="s">
        <v>1781</v>
      </c>
      <c r="M134" s="415"/>
      <c r="N134" s="415"/>
      <c r="O134" s="415"/>
    </row>
    <row r="135" spans="7:15">
      <c r="G135" s="446" t="s">
        <v>4072</v>
      </c>
      <c r="H135" s="416" t="s">
        <v>1813</v>
      </c>
      <c r="I135" s="416" t="s">
        <v>1814</v>
      </c>
      <c r="J135" s="416" t="s">
        <v>1993</v>
      </c>
      <c r="K135" s="416" t="s">
        <v>1801</v>
      </c>
      <c r="L135" s="416" t="s">
        <v>1781</v>
      </c>
      <c r="M135" s="415"/>
      <c r="N135" s="415"/>
      <c r="O135" s="415"/>
    </row>
    <row r="136" spans="7:15">
      <c r="G136" s="446" t="s">
        <v>4073</v>
      </c>
      <c r="H136" s="416" t="s">
        <v>1815</v>
      </c>
      <c r="I136" s="416" t="s">
        <v>1816</v>
      </c>
      <c r="J136" s="416" t="s">
        <v>1994</v>
      </c>
      <c r="K136" s="416" t="s">
        <v>1817</v>
      </c>
      <c r="L136" s="416" t="s">
        <v>1818</v>
      </c>
      <c r="M136" s="415"/>
      <c r="N136" s="415"/>
      <c r="O136" s="415"/>
    </row>
    <row r="137" spans="7:15">
      <c r="G137" s="446" t="s">
        <v>4074</v>
      </c>
      <c r="H137" s="416" t="s">
        <v>1865</v>
      </c>
      <c r="I137" s="416" t="s">
        <v>1824</v>
      </c>
      <c r="J137" s="416" t="s">
        <v>1997</v>
      </c>
      <c r="K137" s="416" t="s">
        <v>1821</v>
      </c>
      <c r="L137" s="416" t="s">
        <v>1818</v>
      </c>
      <c r="M137" s="415"/>
      <c r="N137" s="415"/>
      <c r="O137" s="415"/>
    </row>
    <row r="138" spans="7:15">
      <c r="G138" s="446" t="s">
        <v>4075</v>
      </c>
      <c r="H138" s="416" t="s">
        <v>1866</v>
      </c>
      <c r="I138" s="416" t="s">
        <v>1825</v>
      </c>
      <c r="J138" s="416" t="s">
        <v>1998</v>
      </c>
      <c r="K138" s="416" t="s">
        <v>1817</v>
      </c>
      <c r="L138" s="416" t="s">
        <v>1818</v>
      </c>
      <c r="M138" s="415"/>
      <c r="N138" s="415"/>
      <c r="O138" s="415"/>
    </row>
    <row r="139" spans="7:15">
      <c r="G139" s="446" t="s">
        <v>4076</v>
      </c>
      <c r="H139" s="416" t="s">
        <v>1819</v>
      </c>
      <c r="I139" s="416" t="s">
        <v>1820</v>
      </c>
      <c r="J139" s="416" t="s">
        <v>1995</v>
      </c>
      <c r="K139" s="416" t="s">
        <v>1821</v>
      </c>
      <c r="L139" s="416" t="s">
        <v>1818</v>
      </c>
      <c r="M139" s="415"/>
      <c r="N139" s="415"/>
      <c r="O139" s="415"/>
    </row>
    <row r="140" spans="7:15">
      <c r="G140" s="446" t="s">
        <v>4077</v>
      </c>
      <c r="H140" s="416" t="s">
        <v>1822</v>
      </c>
      <c r="I140" s="416" t="s">
        <v>1823</v>
      </c>
      <c r="J140" s="416" t="s">
        <v>1996</v>
      </c>
      <c r="K140" s="416" t="s">
        <v>1817</v>
      </c>
      <c r="L140" s="416" t="s">
        <v>1818</v>
      </c>
      <c r="M140" s="415"/>
      <c r="N140" s="415"/>
      <c r="O140" s="415"/>
    </row>
    <row r="141" spans="7:15">
      <c r="G141" s="446" t="s">
        <v>4078</v>
      </c>
      <c r="H141" s="416" t="s">
        <v>1867</v>
      </c>
      <c r="I141" s="416" t="s">
        <v>1826</v>
      </c>
      <c r="J141" s="416" t="s">
        <v>1877</v>
      </c>
      <c r="K141" s="416" t="s">
        <v>1817</v>
      </c>
      <c r="L141" s="416" t="s">
        <v>1818</v>
      </c>
      <c r="M141" s="415"/>
      <c r="N141" s="415"/>
      <c r="O141" s="415"/>
    </row>
    <row r="142" spans="7:15">
      <c r="G142" s="446" t="s">
        <v>4079</v>
      </c>
      <c r="H142" s="416" t="s">
        <v>1827</v>
      </c>
      <c r="I142" s="416" t="s">
        <v>1828</v>
      </c>
      <c r="J142" s="416" t="s">
        <v>1999</v>
      </c>
      <c r="K142" s="416" t="s">
        <v>1821</v>
      </c>
      <c r="L142" s="416" t="s">
        <v>1818</v>
      </c>
      <c r="M142" s="415"/>
      <c r="N142" s="415"/>
      <c r="O142" s="415"/>
    </row>
    <row r="143" spans="7:15">
      <c r="G143" s="446" t="s">
        <v>4080</v>
      </c>
      <c r="H143" s="416" t="s">
        <v>1829</v>
      </c>
      <c r="I143" s="416" t="s">
        <v>1830</v>
      </c>
      <c r="J143" s="416" t="s">
        <v>2000</v>
      </c>
      <c r="K143" s="416" t="s">
        <v>1831</v>
      </c>
      <c r="L143" s="416" t="s">
        <v>1818</v>
      </c>
      <c r="M143" s="415"/>
      <c r="N143" s="415"/>
      <c r="O143" s="415"/>
    </row>
    <row r="144" spans="7:15">
      <c r="G144" s="446" t="s">
        <v>4081</v>
      </c>
      <c r="H144" s="416" t="s">
        <v>1832</v>
      </c>
      <c r="I144" s="416" t="s">
        <v>1833</v>
      </c>
      <c r="J144" s="416" t="s">
        <v>2001</v>
      </c>
      <c r="K144" s="416" t="s">
        <v>1831</v>
      </c>
      <c r="L144" s="416" t="s">
        <v>1818</v>
      </c>
      <c r="M144" s="415"/>
      <c r="N144" s="415"/>
      <c r="O144" s="415"/>
    </row>
    <row r="145" spans="7:15">
      <c r="G145" s="446" t="s">
        <v>4082</v>
      </c>
      <c r="H145" s="416" t="s">
        <v>2027</v>
      </c>
      <c r="I145" s="416" t="s">
        <v>1836</v>
      </c>
      <c r="J145" s="416" t="s">
        <v>2003</v>
      </c>
      <c r="K145" s="416" t="s">
        <v>1837</v>
      </c>
      <c r="L145" s="416" t="s">
        <v>1818</v>
      </c>
      <c r="M145" s="415"/>
      <c r="N145" s="415"/>
      <c r="O145" s="415"/>
    </row>
    <row r="146" spans="7:15">
      <c r="G146" s="446" t="s">
        <v>4083</v>
      </c>
      <c r="H146" s="416" t="s">
        <v>2028</v>
      </c>
      <c r="I146" s="416" t="s">
        <v>1838</v>
      </c>
      <c r="J146" s="416" t="s">
        <v>2004</v>
      </c>
      <c r="K146" s="416" t="s">
        <v>1817</v>
      </c>
      <c r="L146" s="416" t="s">
        <v>1818</v>
      </c>
      <c r="M146" s="415"/>
      <c r="N146" s="415"/>
      <c r="O146" s="415"/>
    </row>
    <row r="147" spans="7:15">
      <c r="G147" s="446" t="s">
        <v>4084</v>
      </c>
      <c r="H147" s="416" t="s">
        <v>1834</v>
      </c>
      <c r="I147" s="416" t="s">
        <v>1835</v>
      </c>
      <c r="J147" s="416" t="s">
        <v>2002</v>
      </c>
      <c r="K147" s="416" t="s">
        <v>1817</v>
      </c>
      <c r="L147" s="416" t="s">
        <v>1818</v>
      </c>
      <c r="M147" s="415"/>
      <c r="N147" s="415"/>
      <c r="O147" s="415"/>
    </row>
    <row r="148" spans="7:15">
      <c r="G148" s="446" t="s">
        <v>4085</v>
      </c>
      <c r="H148" s="416" t="s">
        <v>1839</v>
      </c>
      <c r="I148" s="416" t="s">
        <v>1840</v>
      </c>
      <c r="J148" s="416" t="s">
        <v>2005</v>
      </c>
      <c r="K148" s="416" t="s">
        <v>1839</v>
      </c>
      <c r="L148" s="416" t="s">
        <v>1818</v>
      </c>
      <c r="M148" s="415"/>
      <c r="N148" s="415"/>
      <c r="O148" s="415"/>
    </row>
    <row r="149" spans="7:15">
      <c r="G149" s="446" t="s">
        <v>4086</v>
      </c>
      <c r="H149" s="416" t="s">
        <v>2029</v>
      </c>
      <c r="I149" s="416" t="s">
        <v>1841</v>
      </c>
      <c r="J149" s="416" t="s">
        <v>2006</v>
      </c>
      <c r="K149" s="416" t="s">
        <v>1831</v>
      </c>
      <c r="L149" s="416" t="s">
        <v>1818</v>
      </c>
      <c r="M149" s="415"/>
      <c r="N149" s="415"/>
      <c r="O149" s="415"/>
    </row>
    <row r="150" spans="7:15">
      <c r="G150" s="446" t="s">
        <v>4087</v>
      </c>
      <c r="H150" s="416" t="s">
        <v>1842</v>
      </c>
      <c r="I150" s="416" t="s">
        <v>1843</v>
      </c>
      <c r="J150" s="416" t="s">
        <v>2007</v>
      </c>
      <c r="K150" s="416" t="s">
        <v>1817</v>
      </c>
      <c r="L150" s="416" t="s">
        <v>1818</v>
      </c>
      <c r="M150" s="415"/>
      <c r="N150" s="415"/>
      <c r="O150" s="415"/>
    </row>
    <row r="151" spans="7:15">
      <c r="G151" s="446" t="s">
        <v>4088</v>
      </c>
      <c r="H151" s="416" t="s">
        <v>1844</v>
      </c>
      <c r="I151" s="416" t="s">
        <v>1845</v>
      </c>
      <c r="J151" s="416" t="s">
        <v>2008</v>
      </c>
      <c r="K151" s="416" t="s">
        <v>1839</v>
      </c>
      <c r="L151" s="416" t="s">
        <v>1818</v>
      </c>
      <c r="M151" s="415"/>
      <c r="N151" s="415"/>
      <c r="O151" s="415"/>
    </row>
    <row r="152" spans="7:15">
      <c r="G152" s="446" t="s">
        <v>4089</v>
      </c>
      <c r="H152" s="416" t="s">
        <v>1846</v>
      </c>
      <c r="I152" s="416" t="s">
        <v>1847</v>
      </c>
      <c r="J152" s="416" t="s">
        <v>2009</v>
      </c>
      <c r="K152" s="416" t="s">
        <v>1821</v>
      </c>
      <c r="L152" s="416" t="s">
        <v>1818</v>
      </c>
      <c r="M152" s="415"/>
      <c r="N152" s="415"/>
      <c r="O152" s="415"/>
    </row>
    <row r="153" spans="7:15">
      <c r="G153" s="446" t="s">
        <v>4090</v>
      </c>
      <c r="H153" s="416" t="s">
        <v>1818</v>
      </c>
      <c r="I153" s="416" t="s">
        <v>1848</v>
      </c>
      <c r="J153" s="416" t="s">
        <v>2010</v>
      </c>
      <c r="K153" s="416" t="s">
        <v>1821</v>
      </c>
      <c r="L153" s="416" t="s">
        <v>1818</v>
      </c>
      <c r="M153" s="415"/>
      <c r="N153" s="415"/>
      <c r="O153" s="415"/>
    </row>
    <row r="154" spans="7:15">
      <c r="G154" s="446" t="s">
        <v>4091</v>
      </c>
      <c r="H154" s="416" t="s">
        <v>1849</v>
      </c>
      <c r="I154" s="416" t="s">
        <v>1850</v>
      </c>
      <c r="J154" s="416" t="s">
        <v>2011</v>
      </c>
      <c r="K154" s="416" t="s">
        <v>1821</v>
      </c>
      <c r="L154" s="416" t="s">
        <v>1818</v>
      </c>
      <c r="M154" s="415"/>
      <c r="N154" s="415"/>
      <c r="O154" s="415"/>
    </row>
    <row r="155" spans="7:15">
      <c r="G155" s="446" t="s">
        <v>4092</v>
      </c>
      <c r="H155" s="416" t="s">
        <v>1851</v>
      </c>
      <c r="I155" s="416" t="s">
        <v>1852</v>
      </c>
      <c r="J155" s="416" t="s">
        <v>2012</v>
      </c>
      <c r="K155" s="416" t="s">
        <v>1817</v>
      </c>
      <c r="L155" s="416" t="s">
        <v>1818</v>
      </c>
      <c r="M155" s="415"/>
      <c r="N155" s="415"/>
      <c r="O155" s="415"/>
    </row>
    <row r="156" spans="7:15">
      <c r="G156" s="446" t="s">
        <v>4093</v>
      </c>
      <c r="H156" s="416" t="s">
        <v>1853</v>
      </c>
      <c r="I156" s="416" t="s">
        <v>1854</v>
      </c>
      <c r="J156" s="416" t="s">
        <v>2013</v>
      </c>
      <c r="K156" s="416" t="s">
        <v>1855</v>
      </c>
      <c r="L156" s="416" t="s">
        <v>1818</v>
      </c>
      <c r="M156" s="415"/>
      <c r="N156" s="415"/>
      <c r="O156" s="415"/>
    </row>
    <row r="157" spans="7:15">
      <c r="G157" s="446" t="s">
        <v>4094</v>
      </c>
      <c r="H157" s="416" t="s">
        <v>1856</v>
      </c>
      <c r="I157" s="416" t="s">
        <v>1857</v>
      </c>
      <c r="J157" s="416" t="s">
        <v>2014</v>
      </c>
      <c r="K157" s="416" t="s">
        <v>1753</v>
      </c>
      <c r="L157" s="416" t="s">
        <v>1818</v>
      </c>
      <c r="M157" s="415"/>
      <c r="N157" s="415"/>
      <c r="O157" s="415"/>
    </row>
    <row r="158" spans="7:15">
      <c r="G158" s="446" t="s">
        <v>4095</v>
      </c>
      <c r="H158" s="416" t="s">
        <v>1858</v>
      </c>
      <c r="I158" s="416" t="s">
        <v>1859</v>
      </c>
      <c r="J158" s="416" t="s">
        <v>2015</v>
      </c>
      <c r="K158" s="416" t="s">
        <v>1821</v>
      </c>
      <c r="L158" s="416" t="s">
        <v>1818</v>
      </c>
      <c r="M158" s="415"/>
      <c r="N158" s="415"/>
      <c r="O158" s="415"/>
    </row>
    <row r="159" spans="7:15">
      <c r="M159" s="415"/>
      <c r="N159" s="415"/>
      <c r="O159" s="415"/>
    </row>
    <row r="160" spans="7:15">
      <c r="H160" s="146"/>
      <c r="I160" s="146"/>
      <c r="J160" s="146"/>
      <c r="K160" s="146"/>
      <c r="L160" s="146"/>
      <c r="M160" s="415"/>
      <c r="N160" s="415"/>
      <c r="O160" s="415"/>
    </row>
    <row r="161" spans="8:15">
      <c r="H161" s="146"/>
      <c r="I161" s="146"/>
      <c r="J161" s="146"/>
      <c r="K161" s="146"/>
      <c r="L161" s="146"/>
      <c r="M161" s="415"/>
      <c r="N161" s="415"/>
      <c r="O161" s="415"/>
    </row>
    <row r="162" spans="8:15">
      <c r="H162" s="146"/>
      <c r="I162" s="146"/>
      <c r="J162" s="146"/>
      <c r="K162" s="146"/>
      <c r="L162" s="146"/>
      <c r="M162" s="415"/>
      <c r="N162" s="415"/>
      <c r="O162" s="415"/>
    </row>
    <row r="163" spans="8:15">
      <c r="M163" s="415"/>
      <c r="N163" s="415"/>
      <c r="O163" s="415"/>
    </row>
    <row r="164" spans="8:15">
      <c r="M164" s="415"/>
      <c r="N164" s="415"/>
      <c r="O164" s="415"/>
    </row>
    <row r="165" spans="8:15">
      <c r="M165" s="415"/>
      <c r="N165" s="415"/>
      <c r="O165" s="415"/>
    </row>
    <row r="166" spans="8:15">
      <c r="M166" s="415"/>
      <c r="N166" s="415"/>
      <c r="O166" s="415"/>
    </row>
    <row r="167" spans="8:15">
      <c r="M167" s="415"/>
      <c r="N167" s="415"/>
      <c r="O167" s="415"/>
    </row>
    <row r="168" spans="8:15">
      <c r="M168" s="415"/>
      <c r="N168" s="415"/>
      <c r="O168" s="415"/>
    </row>
    <row r="169" spans="8:15">
      <c r="M169" s="415"/>
      <c r="N169" s="415"/>
      <c r="O169" s="415"/>
    </row>
    <row r="170" spans="8:15">
      <c r="M170" s="415"/>
      <c r="N170" s="415"/>
      <c r="O170" s="415"/>
    </row>
    <row r="171" spans="8:15">
      <c r="M171" s="415"/>
      <c r="N171" s="415"/>
      <c r="O171" s="415"/>
    </row>
    <row r="172" spans="8:15">
      <c r="M172" s="415"/>
      <c r="N172" s="415"/>
      <c r="O172" s="415"/>
    </row>
    <row r="173" spans="8:15">
      <c r="M173" s="415"/>
      <c r="N173" s="415"/>
      <c r="O173" s="415"/>
    </row>
    <row r="174" spans="8:15">
      <c r="M174" s="415"/>
      <c r="N174" s="415"/>
      <c r="O174" s="415"/>
    </row>
    <row r="175" spans="8:15">
      <c r="M175" s="415"/>
      <c r="N175" s="415"/>
      <c r="O175" s="415"/>
    </row>
    <row r="176" spans="8:15">
      <c r="M176" s="415"/>
      <c r="N176" s="415"/>
      <c r="O176" s="415"/>
    </row>
    <row r="177" spans="13:15">
      <c r="M177" s="415"/>
      <c r="N177" s="415"/>
      <c r="O177" s="415"/>
    </row>
    <row r="178" spans="13:15">
      <c r="M178" s="415"/>
      <c r="N178" s="415"/>
      <c r="O178" s="415"/>
    </row>
    <row r="179" spans="13:15">
      <c r="M179" s="415"/>
      <c r="N179" s="415"/>
      <c r="O179" s="415"/>
    </row>
    <row r="180" spans="13:15">
      <c r="M180" s="415"/>
      <c r="N180" s="415"/>
      <c r="O180" s="415"/>
    </row>
    <row r="181" spans="13:15">
      <c r="M181" s="415"/>
      <c r="N181" s="415"/>
      <c r="O181" s="415"/>
    </row>
    <row r="182" spans="13:15">
      <c r="M182" s="415"/>
      <c r="N182" s="415"/>
      <c r="O182" s="415"/>
    </row>
    <row r="183" spans="13:15">
      <c r="M183" s="415"/>
      <c r="N183" s="415"/>
      <c r="O183" s="415"/>
    </row>
    <row r="184" spans="13:15">
      <c r="M184" s="415"/>
      <c r="N184" s="415"/>
      <c r="O184" s="415"/>
    </row>
    <row r="185" spans="13:15">
      <c r="M185" s="415"/>
      <c r="N185" s="415"/>
      <c r="O185" s="415"/>
    </row>
    <row r="186" spans="13:15">
      <c r="M186" s="415"/>
      <c r="N186" s="415"/>
      <c r="O186" s="415"/>
    </row>
    <row r="187" spans="13:15">
      <c r="M187" s="415"/>
      <c r="N187" s="415"/>
      <c r="O187" s="415"/>
    </row>
    <row r="188" spans="13:15">
      <c r="M188" s="415"/>
      <c r="N188" s="415"/>
      <c r="O188" s="415"/>
    </row>
    <row r="189" spans="13:15">
      <c r="M189" s="415"/>
      <c r="N189" s="415"/>
      <c r="O189" s="415"/>
    </row>
    <row r="190" spans="13:15">
      <c r="M190" s="415"/>
      <c r="N190" s="415"/>
      <c r="O190" s="415"/>
    </row>
    <row r="191" spans="13:15">
      <c r="M191" s="415"/>
      <c r="N191" s="415"/>
      <c r="O191" s="415"/>
    </row>
    <row r="192" spans="13:15">
      <c r="M192" s="415"/>
      <c r="N192" s="415"/>
      <c r="O192" s="415"/>
    </row>
    <row r="193" spans="13:15">
      <c r="M193" s="415"/>
      <c r="N193" s="415"/>
      <c r="O193" s="415"/>
    </row>
    <row r="194" spans="13:15">
      <c r="M194" s="415"/>
      <c r="N194" s="415"/>
      <c r="O194" s="415"/>
    </row>
    <row r="195" spans="13:15">
      <c r="M195" s="415"/>
      <c r="N195" s="415"/>
      <c r="O195" s="415"/>
    </row>
    <row r="196" spans="13:15">
      <c r="M196" s="415"/>
      <c r="N196" s="415"/>
      <c r="O196" s="415"/>
    </row>
    <row r="197" spans="13:15">
      <c r="M197" s="415"/>
      <c r="N197" s="415"/>
      <c r="O197" s="415"/>
    </row>
    <row r="198" spans="13:15">
      <c r="M198" s="415"/>
      <c r="N198" s="415"/>
      <c r="O198" s="415"/>
    </row>
    <row r="199" spans="13:15">
      <c r="M199" s="415"/>
      <c r="N199" s="415"/>
      <c r="O199" s="415"/>
    </row>
    <row r="200" spans="13:15">
      <c r="M200" s="415"/>
      <c r="N200" s="415"/>
      <c r="O200" s="415"/>
    </row>
    <row r="201" spans="13:15">
      <c r="M201" s="415"/>
      <c r="N201" s="415"/>
      <c r="O201" s="415"/>
    </row>
    <row r="202" spans="13:15">
      <c r="M202" s="415"/>
      <c r="N202" s="415"/>
      <c r="O202" s="415"/>
    </row>
    <row r="203" spans="13:15">
      <c r="M203" s="415"/>
      <c r="N203" s="415"/>
      <c r="O203" s="415"/>
    </row>
    <row r="204" spans="13:15">
      <c r="M204" s="415"/>
      <c r="N204" s="415"/>
      <c r="O204" s="415"/>
    </row>
    <row r="205" spans="13:15">
      <c r="M205" s="415"/>
      <c r="N205" s="415"/>
      <c r="O205" s="415"/>
    </row>
    <row r="206" spans="13:15">
      <c r="M206" s="415"/>
      <c r="N206" s="415"/>
      <c r="O206" s="415"/>
    </row>
    <row r="207" spans="13:15">
      <c r="M207" s="415"/>
      <c r="N207" s="415"/>
      <c r="O207" s="415"/>
    </row>
    <row r="208" spans="13:15">
      <c r="M208" s="415"/>
      <c r="N208" s="415"/>
      <c r="O208" s="415"/>
    </row>
    <row r="209" spans="13:15">
      <c r="M209" s="415"/>
      <c r="N209" s="415"/>
      <c r="O209" s="415"/>
    </row>
    <row r="210" spans="13:15">
      <c r="M210" s="415"/>
      <c r="N210" s="415"/>
      <c r="O210" s="415"/>
    </row>
    <row r="211" spans="13:15">
      <c r="M211" s="415"/>
      <c r="N211" s="415"/>
      <c r="O211" s="415"/>
    </row>
    <row r="212" spans="13:15">
      <c r="M212" s="415"/>
      <c r="N212" s="415"/>
      <c r="O212" s="415"/>
    </row>
    <row r="213" spans="13:15">
      <c r="M213" s="415"/>
      <c r="N213" s="415"/>
      <c r="O213" s="415"/>
    </row>
    <row r="214" spans="13:15">
      <c r="M214" s="415"/>
      <c r="N214" s="415"/>
      <c r="O214" s="415"/>
    </row>
    <row r="215" spans="13:15">
      <c r="M215" s="415"/>
      <c r="N215" s="415"/>
      <c r="O215" s="415"/>
    </row>
    <row r="216" spans="13:15">
      <c r="M216" s="415"/>
      <c r="N216" s="415"/>
      <c r="O216" s="415"/>
    </row>
    <row r="217" spans="13:15">
      <c r="M217" s="415"/>
      <c r="N217" s="415"/>
      <c r="O217" s="415"/>
    </row>
    <row r="218" spans="13:15">
      <c r="M218" s="415"/>
      <c r="N218" s="415"/>
      <c r="O218" s="415"/>
    </row>
    <row r="219" spans="13:15">
      <c r="M219" s="415"/>
      <c r="N219" s="415"/>
      <c r="O219" s="415"/>
    </row>
    <row r="220" spans="13:15">
      <c r="M220" s="415"/>
      <c r="N220" s="415"/>
      <c r="O220" s="415"/>
    </row>
    <row r="221" spans="13:15">
      <c r="M221" s="415"/>
      <c r="N221" s="415"/>
      <c r="O221" s="415"/>
    </row>
    <row r="222" spans="13:15">
      <c r="M222" s="415"/>
      <c r="N222" s="415"/>
      <c r="O222" s="415"/>
    </row>
    <row r="223" spans="13:15">
      <c r="M223" s="415"/>
      <c r="N223" s="415"/>
      <c r="O223" s="415"/>
    </row>
    <row r="224" spans="13:15">
      <c r="M224" s="415"/>
      <c r="N224" s="415"/>
      <c r="O224" s="415"/>
    </row>
    <row r="225" spans="13:15">
      <c r="M225" s="415"/>
      <c r="N225" s="415"/>
      <c r="O225" s="415"/>
    </row>
    <row r="226" spans="13:15">
      <c r="M226" s="415"/>
      <c r="N226" s="415"/>
      <c r="O226" s="415"/>
    </row>
    <row r="227" spans="13:15">
      <c r="M227" s="415"/>
      <c r="N227" s="415"/>
      <c r="O227" s="415"/>
    </row>
    <row r="228" spans="13:15">
      <c r="M228" s="415"/>
      <c r="N228" s="415"/>
      <c r="O228" s="415"/>
    </row>
    <row r="229" spans="13:15" ht="21" customHeight="1">
      <c r="M229" s="415"/>
      <c r="N229" s="415"/>
      <c r="O229" s="415"/>
    </row>
    <row r="230" spans="13:15">
      <c r="M230" s="415"/>
      <c r="N230" s="415"/>
      <c r="O230" s="415"/>
    </row>
    <row r="231" spans="13:15">
      <c r="M231" s="415"/>
      <c r="N231" s="415"/>
      <c r="O231" s="415"/>
    </row>
    <row r="232" spans="13:15">
      <c r="M232" s="415"/>
      <c r="N232" s="415"/>
      <c r="O232" s="415"/>
    </row>
    <row r="233" spans="13:15">
      <c r="M233" s="415"/>
      <c r="N233" s="415"/>
      <c r="O233" s="415"/>
    </row>
    <row r="234" spans="13:15">
      <c r="M234" s="415"/>
      <c r="N234" s="415"/>
      <c r="O234" s="415"/>
    </row>
    <row r="235" spans="13:15">
      <c r="M235" s="415"/>
      <c r="N235" s="415"/>
      <c r="O235" s="415"/>
    </row>
    <row r="236" spans="13:15">
      <c r="M236" s="415"/>
      <c r="N236" s="415"/>
      <c r="O236" s="415"/>
    </row>
    <row r="237" spans="13:15">
      <c r="M237" s="415"/>
      <c r="N237" s="415"/>
      <c r="O237" s="415"/>
    </row>
    <row r="238" spans="13:15">
      <c r="M238" s="415"/>
      <c r="N238" s="415"/>
      <c r="O238" s="415"/>
    </row>
    <row r="239" spans="13:15">
      <c r="M239" s="415"/>
      <c r="N239" s="415"/>
      <c r="O239" s="415"/>
    </row>
    <row r="240" spans="13:15">
      <c r="M240" s="415"/>
      <c r="N240" s="415"/>
      <c r="O240" s="415"/>
    </row>
    <row r="241" spans="13:15">
      <c r="M241" s="415"/>
      <c r="N241" s="415"/>
      <c r="O241" s="415"/>
    </row>
    <row r="242" spans="13:15">
      <c r="M242" s="415"/>
      <c r="N242" s="415"/>
      <c r="O242" s="415"/>
    </row>
    <row r="243" spans="13:15">
      <c r="M243" s="415"/>
      <c r="N243" s="415"/>
      <c r="O243" s="415"/>
    </row>
    <row r="244" spans="13:15">
      <c r="M244" s="415"/>
      <c r="N244" s="415"/>
      <c r="O244" s="415"/>
    </row>
    <row r="245" spans="13:15">
      <c r="M245" s="415"/>
      <c r="N245" s="415"/>
      <c r="O245" s="415"/>
    </row>
    <row r="246" spans="13:15">
      <c r="M246" s="415"/>
      <c r="N246" s="415"/>
      <c r="O246" s="415"/>
    </row>
    <row r="247" spans="13:15">
      <c r="M247" s="415"/>
      <c r="N247" s="415"/>
      <c r="O247" s="415"/>
    </row>
    <row r="248" spans="13:15">
      <c r="M248" s="415"/>
      <c r="N248" s="415"/>
      <c r="O248" s="415"/>
    </row>
    <row r="249" spans="13:15">
      <c r="M249" s="415"/>
      <c r="N249" s="415"/>
      <c r="O249" s="415"/>
    </row>
    <row r="250" spans="13:15">
      <c r="M250" s="415"/>
      <c r="N250" s="415"/>
      <c r="O250" s="415"/>
    </row>
    <row r="251" spans="13:15">
      <c r="M251" s="415"/>
      <c r="N251" s="415"/>
      <c r="O251" s="415"/>
    </row>
    <row r="252" spans="13:15">
      <c r="M252" s="415"/>
      <c r="N252" s="415"/>
      <c r="O252" s="415"/>
    </row>
    <row r="253" spans="13:15">
      <c r="M253" s="415"/>
      <c r="N253" s="415"/>
      <c r="O253" s="415"/>
    </row>
    <row r="254" spans="13:15">
      <c r="M254" s="415"/>
      <c r="N254" s="415"/>
      <c r="O254" s="415"/>
    </row>
    <row r="255" spans="13:15">
      <c r="M255" s="415"/>
      <c r="N255" s="415"/>
      <c r="O255" s="415"/>
    </row>
    <row r="256" spans="13:15">
      <c r="M256" s="415"/>
      <c r="N256" s="415"/>
      <c r="O256" s="415"/>
    </row>
    <row r="257" spans="13:15">
      <c r="M257" s="415"/>
      <c r="N257" s="415"/>
      <c r="O257" s="415"/>
    </row>
    <row r="258" spans="13:15">
      <c r="M258" s="415"/>
      <c r="N258" s="415"/>
      <c r="O258" s="415"/>
    </row>
    <row r="259" spans="13:15">
      <c r="M259" s="415"/>
      <c r="N259" s="415"/>
      <c r="O259" s="415"/>
    </row>
    <row r="260" spans="13:15">
      <c r="M260" s="415"/>
      <c r="N260" s="415"/>
      <c r="O260" s="415"/>
    </row>
    <row r="261" spans="13:15">
      <c r="M261" s="415"/>
      <c r="N261" s="415"/>
      <c r="O261" s="415"/>
    </row>
    <row r="262" spans="13:15">
      <c r="M262" s="415"/>
      <c r="N262" s="415"/>
      <c r="O262" s="415"/>
    </row>
    <row r="263" spans="13:15">
      <c r="M263" s="415"/>
      <c r="N263" s="415"/>
      <c r="O263" s="415"/>
    </row>
    <row r="264" spans="13:15">
      <c r="M264" s="415"/>
      <c r="N264" s="415"/>
      <c r="O264" s="415"/>
    </row>
    <row r="265" spans="13:15">
      <c r="M265" s="415"/>
      <c r="N265" s="415"/>
      <c r="O265" s="415"/>
    </row>
    <row r="266" spans="13:15">
      <c r="M266" s="415"/>
      <c r="N266" s="415"/>
      <c r="O266" s="415"/>
    </row>
    <row r="267" spans="13:15">
      <c r="M267" s="415"/>
      <c r="N267" s="415"/>
      <c r="O267" s="415"/>
    </row>
    <row r="268" spans="13:15">
      <c r="M268" s="415"/>
      <c r="N268" s="415"/>
      <c r="O268" s="415"/>
    </row>
    <row r="269" spans="13:15">
      <c r="M269" s="415"/>
      <c r="N269" s="415"/>
      <c r="O269" s="415"/>
    </row>
    <row r="270" spans="13:15">
      <c r="M270" s="415"/>
      <c r="N270" s="415"/>
      <c r="O270" s="415"/>
    </row>
    <row r="271" spans="13:15">
      <c r="M271" s="415"/>
      <c r="N271" s="415"/>
      <c r="O271" s="415"/>
    </row>
    <row r="272" spans="13:15">
      <c r="M272" s="415"/>
      <c r="N272" s="415"/>
      <c r="O272" s="415"/>
    </row>
    <row r="273" spans="13:15">
      <c r="M273" s="415"/>
      <c r="N273" s="415"/>
      <c r="O273" s="415"/>
    </row>
    <row r="274" spans="13:15">
      <c r="M274" s="415"/>
      <c r="N274" s="415"/>
      <c r="O274" s="415"/>
    </row>
    <row r="275" spans="13:15">
      <c r="M275" s="415"/>
      <c r="N275" s="415"/>
      <c r="O275" s="415"/>
    </row>
    <row r="276" spans="13:15">
      <c r="M276" s="415"/>
      <c r="N276" s="415"/>
      <c r="O276" s="415"/>
    </row>
    <row r="277" spans="13:15">
      <c r="M277" s="415"/>
      <c r="N277" s="415"/>
      <c r="O277" s="415"/>
    </row>
    <row r="278" spans="13:15">
      <c r="M278" s="415"/>
      <c r="N278" s="415"/>
      <c r="O278" s="415"/>
    </row>
    <row r="279" spans="13:15">
      <c r="M279" s="415"/>
      <c r="N279" s="415"/>
      <c r="O279" s="415"/>
    </row>
    <row r="280" spans="13:15">
      <c r="M280" s="415"/>
      <c r="N280" s="415"/>
      <c r="O280" s="415"/>
    </row>
    <row r="281" spans="13:15">
      <c r="M281" s="415"/>
      <c r="N281" s="415"/>
      <c r="O281" s="415"/>
    </row>
    <row r="282" spans="13:15">
      <c r="M282" s="415"/>
      <c r="N282" s="415"/>
      <c r="O282" s="415"/>
    </row>
    <row r="283" spans="13:15">
      <c r="M283" s="415"/>
      <c r="N283" s="415"/>
      <c r="O283" s="415"/>
    </row>
    <row r="284" spans="13:15">
      <c r="M284" s="415"/>
      <c r="N284" s="415"/>
      <c r="O284" s="415"/>
    </row>
    <row r="285" spans="13:15">
      <c r="M285" s="415"/>
      <c r="N285" s="415"/>
      <c r="O285" s="415"/>
    </row>
    <row r="286" spans="13:15">
      <c r="M286" s="415"/>
      <c r="N286" s="415"/>
      <c r="O286" s="415"/>
    </row>
    <row r="287" spans="13:15">
      <c r="M287" s="415"/>
      <c r="N287" s="415"/>
      <c r="O287" s="415"/>
    </row>
    <row r="288" spans="13:15">
      <c r="M288" s="415"/>
      <c r="N288" s="415"/>
      <c r="O288" s="415"/>
    </row>
    <row r="289" spans="13:15">
      <c r="M289" s="415"/>
      <c r="N289" s="415"/>
      <c r="O289" s="415"/>
    </row>
    <row r="290" spans="13:15">
      <c r="M290" s="415"/>
      <c r="N290" s="415"/>
      <c r="O290" s="415"/>
    </row>
    <row r="291" spans="13:15">
      <c r="M291" s="415"/>
      <c r="N291" s="415"/>
      <c r="O291" s="415"/>
    </row>
    <row r="292" spans="13:15">
      <c r="M292" s="415"/>
      <c r="N292" s="415"/>
      <c r="O292" s="415"/>
    </row>
    <row r="293" spans="13:15">
      <c r="M293" s="415"/>
      <c r="N293" s="415"/>
      <c r="O293" s="415"/>
    </row>
    <row r="294" spans="13:15">
      <c r="M294" s="415"/>
      <c r="N294" s="415"/>
      <c r="O294" s="415"/>
    </row>
    <row r="295" spans="13:15">
      <c r="M295" s="415"/>
      <c r="N295" s="415"/>
      <c r="O295" s="415"/>
    </row>
    <row r="296" spans="13:15">
      <c r="M296" s="415"/>
      <c r="N296" s="415"/>
      <c r="O296" s="415"/>
    </row>
    <row r="297" spans="13:15">
      <c r="M297" s="415"/>
      <c r="N297" s="415"/>
      <c r="O297" s="415"/>
    </row>
    <row r="298" spans="13:15">
      <c r="M298" s="415"/>
      <c r="N298" s="415"/>
      <c r="O298" s="415"/>
    </row>
    <row r="299" spans="13:15">
      <c r="M299" s="415"/>
      <c r="N299" s="415"/>
      <c r="O299" s="415"/>
    </row>
    <row r="300" spans="13:15">
      <c r="M300" s="415"/>
      <c r="N300" s="415"/>
      <c r="O300" s="415"/>
    </row>
    <row r="301" spans="13:15">
      <c r="M301" s="415"/>
      <c r="N301" s="415"/>
      <c r="O301" s="415"/>
    </row>
    <row r="302" spans="13:15">
      <c r="M302" s="415"/>
      <c r="N302" s="415"/>
      <c r="O302" s="415"/>
    </row>
    <row r="303" spans="13:15">
      <c r="M303" s="415"/>
      <c r="N303" s="415"/>
      <c r="O303" s="415"/>
    </row>
    <row r="304" spans="13:15">
      <c r="M304" s="415"/>
      <c r="N304" s="415"/>
      <c r="O304" s="415"/>
    </row>
    <row r="305" spans="13:15">
      <c r="M305" s="415"/>
      <c r="N305" s="415"/>
      <c r="O305" s="415"/>
    </row>
    <row r="306" spans="13:15">
      <c r="M306" s="415"/>
      <c r="N306" s="415"/>
      <c r="O306" s="415"/>
    </row>
    <row r="307" spans="13:15">
      <c r="M307" s="415"/>
      <c r="N307" s="415"/>
      <c r="O307" s="415"/>
    </row>
    <row r="308" spans="13:15">
      <c r="M308" s="415"/>
      <c r="N308" s="415"/>
      <c r="O308" s="415"/>
    </row>
    <row r="309" spans="13:15">
      <c r="M309" s="415"/>
      <c r="N309" s="415"/>
      <c r="O309" s="415"/>
    </row>
    <row r="310" spans="13:15">
      <c r="M310" s="415"/>
      <c r="N310" s="415"/>
      <c r="O310" s="415"/>
    </row>
    <row r="311" spans="13:15">
      <c r="M311" s="415"/>
      <c r="N311" s="415"/>
      <c r="O311" s="415"/>
    </row>
    <row r="312" spans="13:15">
      <c r="M312" s="415"/>
      <c r="N312" s="415"/>
      <c r="O312" s="415"/>
    </row>
    <row r="313" spans="13:15">
      <c r="M313" s="415"/>
      <c r="N313" s="415"/>
      <c r="O313" s="415"/>
    </row>
    <row r="314" spans="13:15">
      <c r="M314" s="415"/>
      <c r="N314" s="415"/>
      <c r="O314" s="415"/>
    </row>
  </sheetData>
  <sortState xmlns:xlrd2="http://schemas.microsoft.com/office/spreadsheetml/2017/richdata2" ref="G2:L158">
    <sortCondition ref="G2:G158"/>
  </sortState>
  <dataConsolidate/>
  <phoneticPr fontId="62"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6EDBD-44A8-4FA7-8680-9E5496042ED8}">
  <sheetPr codeName="Sheet10">
    <tabColor theme="4" tint="0.79998168889431442"/>
  </sheetPr>
  <dimension ref="A1:AF2"/>
  <sheetViews>
    <sheetView topLeftCell="E1" workbookViewId="0">
      <selection activeCell="A97" sqref="A97:C105"/>
    </sheetView>
  </sheetViews>
  <sheetFormatPr defaultRowHeight="15"/>
  <sheetData>
    <row r="1" spans="1:32">
      <c r="A1" t="s">
        <v>1321</v>
      </c>
      <c r="B1" t="s">
        <v>1124</v>
      </c>
      <c r="C1" t="s">
        <v>1114</v>
      </c>
      <c r="D1" t="s">
        <v>1115</v>
      </c>
      <c r="E1" t="s">
        <v>377</v>
      </c>
      <c r="F1" t="s">
        <v>320</v>
      </c>
      <c r="G1" t="s">
        <v>2137</v>
      </c>
      <c r="H1" t="s">
        <v>2135</v>
      </c>
      <c r="I1" t="s">
        <v>1128</v>
      </c>
      <c r="J1" t="s">
        <v>2183</v>
      </c>
      <c r="K1" t="s">
        <v>2091</v>
      </c>
      <c r="L1" t="s">
        <v>2184</v>
      </c>
      <c r="M1" t="s">
        <v>1204</v>
      </c>
      <c r="N1" t="s">
        <v>4294</v>
      </c>
      <c r="O1" t="s">
        <v>1129</v>
      </c>
      <c r="P1" t="s">
        <v>2185</v>
      </c>
      <c r="Q1" t="s">
        <v>1297</v>
      </c>
      <c r="R1" t="s">
        <v>1352</v>
      </c>
      <c r="S1" t="s">
        <v>1360</v>
      </c>
      <c r="T1" t="s">
        <v>1361</v>
      </c>
      <c r="U1" t="s">
        <v>72</v>
      </c>
      <c r="V1" t="s">
        <v>1118</v>
      </c>
      <c r="W1" t="s">
        <v>2187</v>
      </c>
      <c r="X1" t="s">
        <v>2186</v>
      </c>
      <c r="Y1" t="s">
        <v>4303</v>
      </c>
      <c r="Z1" t="s">
        <v>1265</v>
      </c>
      <c r="AA1" t="s">
        <v>4304</v>
      </c>
      <c r="AB1" t="s">
        <v>4305</v>
      </c>
      <c r="AC1" t="s">
        <v>4306</v>
      </c>
      <c r="AD1" t="s">
        <v>4307</v>
      </c>
      <c r="AE1" t="s">
        <v>4308</v>
      </c>
      <c r="AF1" t="s">
        <v>4309</v>
      </c>
    </row>
    <row r="2" spans="1:32">
      <c r="A2" t="s">
        <v>4310</v>
      </c>
      <c r="B2" s="489">
        <v>44414</v>
      </c>
      <c r="C2">
        <v>101301</v>
      </c>
      <c r="D2" t="s">
        <v>1309</v>
      </c>
      <c r="E2">
        <v>1182</v>
      </c>
      <c r="G2">
        <v>300</v>
      </c>
      <c r="H2" t="s">
        <v>2033</v>
      </c>
      <c r="I2">
        <v>1</v>
      </c>
      <c r="J2" s="489">
        <v>367</v>
      </c>
      <c r="K2">
        <v>0</v>
      </c>
      <c r="L2" s="489">
        <v>367</v>
      </c>
      <c r="M2">
        <v>0</v>
      </c>
      <c r="N2" s="489">
        <v>367</v>
      </c>
      <c r="O2">
        <v>0</v>
      </c>
      <c r="P2" s="489">
        <v>367</v>
      </c>
      <c r="R2" s="489">
        <v>367</v>
      </c>
      <c r="T2" s="489">
        <v>367</v>
      </c>
      <c r="U2" t="s">
        <v>2045</v>
      </c>
      <c r="V2">
        <v>1</v>
      </c>
      <c r="W2">
        <v>3600</v>
      </c>
      <c r="X2">
        <v>3600</v>
      </c>
      <c r="Y2">
        <v>2700</v>
      </c>
      <c r="Z2" t="s">
        <v>4311</v>
      </c>
      <c r="AB2" t="s">
        <v>4312</v>
      </c>
      <c r="AC2" t="s">
        <v>4313</v>
      </c>
      <c r="AD2">
        <v>30000</v>
      </c>
      <c r="AE2">
        <v>0</v>
      </c>
      <c r="AF2">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C6AE9-1446-43AB-B708-1DAA40CDEC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49</vt:i4>
      </vt:variant>
    </vt:vector>
  </HeadingPairs>
  <TitlesOfParts>
    <vt:vector size="98" baseType="lpstr">
      <vt:lpstr>Main</vt:lpstr>
      <vt:lpstr>Diagram</vt:lpstr>
      <vt:lpstr>Conceptual</vt:lpstr>
      <vt:lpstr>RightsAccess</vt:lpstr>
      <vt:lpstr>WorkFlowAction</vt:lpstr>
      <vt:lpstr>Function</vt:lpstr>
      <vt:lpstr>Mandays</vt:lpstr>
      <vt:lpstr>DBDiagram</vt:lpstr>
      <vt:lpstr>DBTableList</vt:lpstr>
      <vt:lpstr>MASTERCOLUMNLIST</vt:lpstr>
      <vt:lpstr>TBTemplate</vt:lpstr>
      <vt:lpstr>MENU</vt:lpstr>
      <vt:lpstr>MASTERPAGE</vt:lpstr>
      <vt:lpstr>USERS</vt:lpstr>
      <vt:lpstr>Limitation</vt:lpstr>
      <vt:lpstr>ExpensesGroup</vt:lpstr>
      <vt:lpstr>ExpensesSubGroup</vt:lpstr>
      <vt:lpstr>AccountChart</vt:lpstr>
      <vt:lpstr>DEPARTMENT</vt:lpstr>
      <vt:lpstr>EMPLOYEE</vt:lpstr>
      <vt:lpstr>ERSTATUS</vt:lpstr>
      <vt:lpstr>Approver</vt:lpstr>
      <vt:lpstr>Division</vt:lpstr>
      <vt:lpstr>TaskControl</vt:lpstr>
      <vt:lpstr>HospitalList</vt:lpstr>
      <vt:lpstr>DiseaseList</vt:lpstr>
      <vt:lpstr>PositionBenefitLevel</vt:lpstr>
      <vt:lpstr>ALLTRANS</vt:lpstr>
      <vt:lpstr>FLEETCARD</vt:lpstr>
      <vt:lpstr>MEDICAL</vt:lpstr>
      <vt:lpstr>TRAVEL</vt:lpstr>
      <vt:lpstr>OTHERS</vt:lpstr>
      <vt:lpstr>HODAPP</vt:lpstr>
      <vt:lpstr>HRAllTran</vt:lpstr>
      <vt:lpstr>HRApprove</vt:lpstr>
      <vt:lpstr>FAAllTran</vt:lpstr>
      <vt:lpstr>FAAdjust</vt:lpstr>
      <vt:lpstr>FAApprove</vt:lpstr>
      <vt:lpstr>BatchPayment</vt:lpstr>
      <vt:lpstr>TAccount</vt:lpstr>
      <vt:lpstr>ALLERTransaction</vt:lpstr>
      <vt:lpstr>Index</vt:lpstr>
      <vt:lpstr>Help</vt:lpstr>
      <vt:lpstr>Variables</vt:lpstr>
      <vt:lpstr>FontAwsomeIcons</vt:lpstr>
      <vt:lpstr>WorkDoc</vt:lpstr>
      <vt:lpstr>ExpWorking</vt:lpstr>
      <vt:lpstr>MEDLIST</vt:lpstr>
      <vt:lpstr>Sheet2</vt:lpstr>
      <vt:lpstr>aBoolean</vt:lpstr>
      <vt:lpstr>aDataType</vt:lpstr>
      <vt:lpstr>aDBListHTMLFileName</vt:lpstr>
      <vt:lpstr>aDbServer</vt:lpstr>
      <vt:lpstr>aDbTokenKey</vt:lpstr>
      <vt:lpstr>aDBTYPE</vt:lpstr>
      <vt:lpstr>aDomainList</vt:lpstr>
      <vt:lpstr>aEditMode</vt:lpstr>
      <vt:lpstr>aEditorType</vt:lpstr>
      <vt:lpstr>aEditSourceCol</vt:lpstr>
      <vt:lpstr>aFormat</vt:lpstr>
      <vt:lpstr>aFValue</vt:lpstr>
      <vt:lpstr>aMasterCRUD</vt:lpstr>
      <vt:lpstr>aMasterCRUDII</vt:lpstr>
      <vt:lpstr>aMEditorList</vt:lpstr>
      <vt:lpstr>aMHtmlFile</vt:lpstr>
      <vt:lpstr>aMMode</vt:lpstr>
      <vt:lpstr>aModelFileName</vt:lpstr>
      <vt:lpstr>aModelFilePath</vt:lpstr>
      <vt:lpstr>aMSheetName</vt:lpstr>
      <vt:lpstr>aNext2C</vt:lpstr>
      <vt:lpstr>aNextTBLRow</vt:lpstr>
      <vt:lpstr>aNumOfSpace</vt:lpstr>
      <vt:lpstr>aPageDomainList</vt:lpstr>
      <vt:lpstr>APINewQueryCmd</vt:lpstr>
      <vt:lpstr>APITYPE</vt:lpstr>
      <vt:lpstr>aSheetsName</vt:lpstr>
      <vt:lpstr>asourcecodedir</vt:lpstr>
      <vt:lpstr>aSpaceT</vt:lpstr>
      <vt:lpstr>aUserID</vt:lpstr>
      <vt:lpstr>aUserTokenKey</vt:lpstr>
      <vt:lpstr>aVSCodeFullFileName</vt:lpstr>
      <vt:lpstr>aWorWO</vt:lpstr>
      <vt:lpstr>cFileName</vt:lpstr>
      <vt:lpstr>cFNforLink</vt:lpstr>
      <vt:lpstr>cLangCol</vt:lpstr>
      <vt:lpstr>cLangList</vt:lpstr>
      <vt:lpstr>cLangSelect</vt:lpstr>
      <vt:lpstr>cProvider</vt:lpstr>
      <vt:lpstr>DBPROVIDOR</vt:lpstr>
      <vt:lpstr>EORT</vt:lpstr>
      <vt:lpstr>LSwitch</vt:lpstr>
      <vt:lpstr>nSampleSelect</vt:lpstr>
      <vt:lpstr>SampleNO</vt:lpstr>
      <vt:lpstr>tCalendar</vt:lpstr>
      <vt:lpstr>tColumnList</vt:lpstr>
      <vt:lpstr>tDB_PROVIDOR</vt:lpstr>
      <vt:lpstr>tMandays</vt:lpstr>
      <vt:lpstr>TotalRec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Wikran Intaraprajaks</dc:creator>
  <cp:lastModifiedBy>Wikran Intaraprajaks</cp:lastModifiedBy>
  <dcterms:created xsi:type="dcterms:W3CDTF">2020-06-03T00:34:45Z</dcterms:created>
  <dcterms:modified xsi:type="dcterms:W3CDTF">2024-07-18T02:37:56Z</dcterms:modified>
</cp:coreProperties>
</file>