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Hoja1" sheetId="1" r:id="rId1"/>
    <sheet name="Hoja2 (2)" sheetId="3" r:id="rId2"/>
    <sheet name="Hoj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4" i="3"/>
  <c r="I3" i="3" l="1"/>
  <c r="E5" i="3"/>
  <c r="D3" i="3"/>
  <c r="E4" i="2"/>
  <c r="E5" i="2" s="1"/>
  <c r="D5" i="2" s="1"/>
  <c r="D9" i="2"/>
  <c r="D3" i="2"/>
  <c r="I3" i="2"/>
  <c r="N7" i="1"/>
  <c r="N8" i="1" s="1"/>
  <c r="N6" i="1"/>
  <c r="K7" i="1"/>
  <c r="K10" i="1" s="1"/>
  <c r="F7" i="1"/>
  <c r="F10" i="1" s="1"/>
  <c r="C7" i="1"/>
  <c r="C9" i="1" s="1"/>
  <c r="D5" i="3" l="1"/>
  <c r="F8" i="1"/>
  <c r="K8" i="1"/>
  <c r="C10" i="1"/>
  <c r="E6" i="2" l="1"/>
  <c r="E7" i="2" s="1"/>
  <c r="E8" i="2" s="1"/>
  <c r="E11" i="2" s="1"/>
  <c r="D7" i="2" l="1"/>
  <c r="D8" i="2"/>
  <c r="E10" i="2"/>
  <c r="E12" i="2"/>
  <c r="D12" i="2" s="1"/>
  <c r="D9" i="3" l="1"/>
  <c r="E7" i="3" l="1"/>
  <c r="E8" i="3" s="1"/>
  <c r="E11" i="3" s="1"/>
  <c r="D8" i="3" l="1"/>
  <c r="D7" i="3"/>
  <c r="E12" i="3"/>
  <c r="D12" i="3" s="1"/>
  <c r="E10" i="3"/>
</calcChain>
</file>

<file path=xl/sharedStrings.xml><?xml version="1.0" encoding="utf-8"?>
<sst xmlns="http://schemas.openxmlformats.org/spreadsheetml/2006/main" count="81" uniqueCount="31">
  <si>
    <t>La facturación dependerá de 3 alternativas: Porcentaje de descuento, monto de descuento y monto que el cliente ofrece</t>
  </si>
  <si>
    <t>descuentos con porcentajes</t>
  </si>
  <si>
    <t>MONTO A VENTA</t>
  </si>
  <si>
    <t>% UTILIDAD</t>
  </si>
  <si>
    <t>SUB-TOTAL</t>
  </si>
  <si>
    <t>% DESCUENTO</t>
  </si>
  <si>
    <t>DESCUENTO $</t>
  </si>
  <si>
    <t>TOTAL</t>
  </si>
  <si>
    <t>DESCUENTO POR MONTO</t>
  </si>
  <si>
    <t>VERIFICACION DE DESCUENTO POR MONTO OFRECIDO POR CLIENTE</t>
  </si>
  <si>
    <t>CLIENTE OFRECE</t>
  </si>
  <si>
    <t>VENDER?</t>
  </si>
  <si>
    <t>%UTILIDAD</t>
  </si>
  <si>
    <t>UTILIDAD $</t>
  </si>
  <si>
    <t>PORCENTAJE</t>
  </si>
  <si>
    <t>%</t>
  </si>
  <si>
    <t>$</t>
  </si>
  <si>
    <t>TASA / CAMBIO</t>
  </si>
  <si>
    <t>VERIFICACION DE DESCUENTO</t>
  </si>
  <si>
    <t>SE PROCEDIO A REALIZAR ESTA PEQUEÑA VERIFICACION DE DATOS PARA LA VALIDACION DE LOS ARTICULOS A VENTA, LA CUAL ESTARA EN UN FUTURO EN EL SISTEMA, REVISAR Y VALIDAR SI NECESITA MEJORAS PARA HACERLAS Y COMENZAR CON EL TDR</t>
  </si>
  <si>
    <t>LAS CELDAS RESALTADAS EN AMARILLO SON LAS UNICAS MODIFICABLES</t>
  </si>
  <si>
    <t>VALOR DE LIQUIDACIÓN</t>
  </si>
  <si>
    <t>¿Cuánto es el porcentaje de precio de venta que queremos tener por debajo del precio promedio del mercado?</t>
  </si>
  <si>
    <t>valor promedio del mercado de este artículo</t>
  </si>
  <si>
    <t>porcentaje de venta por debajo del precio promedio del mercado</t>
  </si>
  <si>
    <t>¿En qué basarse para la aplicación de descuento?, respuesta, por su estado físico, y ¿Cuánto sería el porcentaje de descuento?</t>
  </si>
  <si>
    <t>MONTO DE DESCUENTO</t>
  </si>
  <si>
    <t>SUB-TOTAL FACTURADO</t>
  </si>
  <si>
    <t>TOTAL FACTURADO</t>
  </si>
  <si>
    <t>MONTO OFRECIDO</t>
  </si>
  <si>
    <t>PORCENTAJE DE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</si>
</sst>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C$&quot;* #,##0.00_-;\-&quot;C$&quot;* #,##0.00_-;_-&quot;C$&quot;* &quot;-&quot;??_-;_-@_-"/>
    <numFmt numFmtId="165" formatCode="[$$-540A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8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1" xfId="0" applyFont="1" applyFill="1" applyBorder="1"/>
    <xf numFmtId="0" fontId="2" fillId="4" borderId="7" xfId="0" applyFont="1" applyFill="1" applyBorder="1"/>
    <xf numFmtId="0" fontId="2" fillId="4" borderId="0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6" borderId="11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0" fontId="2" fillId="8" borderId="11" xfId="0" applyFont="1" applyFill="1" applyBorder="1"/>
    <xf numFmtId="0" fontId="2" fillId="6" borderId="3" xfId="0" applyFont="1" applyFill="1" applyBorder="1"/>
    <xf numFmtId="0" fontId="2" fillId="0" borderId="3" xfId="0" applyFont="1" applyFill="1" applyBorder="1"/>
    <xf numFmtId="9" fontId="2" fillId="0" borderId="1" xfId="0" applyNumberFormat="1" applyFont="1" applyFill="1" applyBorder="1"/>
    <xf numFmtId="0" fontId="2" fillId="0" borderId="1" xfId="0" applyFont="1" applyFill="1" applyBorder="1"/>
    <xf numFmtId="9" fontId="2" fillId="0" borderId="1" xfId="1" applyFont="1" applyFill="1" applyBorder="1"/>
    <xf numFmtId="0" fontId="2" fillId="0" borderId="1" xfId="0" applyFont="1" applyFill="1" applyBorder="1" applyAlignment="1">
      <alignment horizontal="center"/>
    </xf>
    <xf numFmtId="2" fontId="2" fillId="0" borderId="1" xfId="0" applyNumberFormat="1" applyFont="1" applyFill="1" applyBorder="1"/>
    <xf numFmtId="10" fontId="2" fillId="0" borderId="1" xfId="1" applyNumberFormat="1" applyFont="1" applyFill="1" applyBorder="1"/>
    <xf numFmtId="2" fontId="2" fillId="0" borderId="14" xfId="0" applyNumberFormat="1" applyFont="1" applyFill="1" applyBorder="1"/>
    <xf numFmtId="9" fontId="2" fillId="0" borderId="14" xfId="1" applyFont="1" applyFill="1" applyBorder="1"/>
    <xf numFmtId="0" fontId="2" fillId="0" borderId="14" xfId="0" applyFont="1" applyFill="1" applyBorder="1"/>
    <xf numFmtId="10" fontId="2" fillId="0" borderId="14" xfId="1" applyNumberFormat="1" applyFont="1" applyFill="1" applyBorder="1"/>
    <xf numFmtId="0" fontId="2" fillId="4" borderId="7" xfId="0" applyFont="1" applyFill="1" applyBorder="1" applyAlignment="1"/>
    <xf numFmtId="0" fontId="2" fillId="4" borderId="0" xfId="0" applyFont="1" applyFill="1" applyBorder="1" applyAlignment="1"/>
    <xf numFmtId="0" fontId="2" fillId="4" borderId="9" xfId="0" applyFont="1" applyFill="1" applyBorder="1" applyAlignment="1"/>
    <xf numFmtId="0" fontId="2" fillId="4" borderId="10" xfId="0" applyFont="1" applyFill="1" applyBorder="1" applyAlignment="1"/>
    <xf numFmtId="0" fontId="2" fillId="4" borderId="11" xfId="0" applyFont="1" applyFill="1" applyBorder="1" applyAlignment="1"/>
    <xf numFmtId="2" fontId="2" fillId="0" borderId="13" xfId="0" applyNumberFormat="1" applyFont="1" applyFill="1" applyBorder="1"/>
    <xf numFmtId="2" fontId="2" fillId="0" borderId="13" xfId="1" applyNumberFormat="1" applyFont="1" applyFill="1" applyBorder="1"/>
    <xf numFmtId="0" fontId="2" fillId="4" borderId="6" xfId="0" applyFont="1" applyFill="1" applyBorder="1" applyAlignment="1"/>
    <xf numFmtId="164" fontId="2" fillId="0" borderId="1" xfId="0" applyNumberFormat="1" applyFont="1" applyFill="1" applyBorder="1"/>
    <xf numFmtId="164" fontId="2" fillId="0" borderId="3" xfId="0" applyNumberFormat="1" applyFont="1" applyFill="1" applyBorder="1"/>
    <xf numFmtId="164" fontId="2" fillId="0" borderId="17" xfId="0" applyNumberFormat="1" applyFont="1" applyFill="1" applyBorder="1"/>
    <xf numFmtId="2" fontId="2" fillId="0" borderId="18" xfId="0" applyNumberFormat="1" applyFont="1" applyFill="1" applyBorder="1"/>
    <xf numFmtId="2" fontId="2" fillId="0" borderId="19" xfId="0" applyNumberFormat="1" applyFont="1" applyFill="1" applyBorder="1"/>
    <xf numFmtId="0" fontId="2" fillId="11" borderId="7" xfId="0" applyFont="1" applyFill="1" applyBorder="1"/>
    <xf numFmtId="0" fontId="2" fillId="11" borderId="0" xfId="0" applyFont="1" applyFill="1" applyBorder="1"/>
    <xf numFmtId="0" fontId="2" fillId="11" borderId="15" xfId="0" applyFont="1" applyFill="1" applyBorder="1"/>
    <xf numFmtId="0" fontId="2" fillId="11" borderId="16" xfId="0" applyFont="1" applyFill="1" applyBorder="1"/>
    <xf numFmtId="0" fontId="2" fillId="11" borderId="14" xfId="0" applyFont="1" applyFill="1" applyBorder="1"/>
    <xf numFmtId="2" fontId="2" fillId="6" borderId="10" xfId="0" applyNumberFormat="1" applyFont="1" applyFill="1" applyBorder="1"/>
    <xf numFmtId="1" fontId="2" fillId="6" borderId="13" xfId="0" applyNumberFormat="1" applyFont="1" applyFill="1" applyBorder="1"/>
    <xf numFmtId="9" fontId="2" fillId="6" borderId="14" xfId="0" applyNumberFormat="1" applyFont="1" applyFill="1" applyBorder="1"/>
    <xf numFmtId="164" fontId="2" fillId="6" borderId="2" xfId="0" applyNumberFormat="1" applyFont="1" applyFill="1" applyBorder="1"/>
    <xf numFmtId="0" fontId="2" fillId="2" borderId="10" xfId="0" applyFont="1" applyFill="1" applyBorder="1" applyAlignment="1"/>
    <xf numFmtId="0" fontId="2" fillId="2" borderId="2" xfId="0" applyFont="1" applyFill="1" applyBorder="1"/>
    <xf numFmtId="165" fontId="2" fillId="0" borderId="14" xfId="0" applyNumberFormat="1" applyFont="1" applyFill="1" applyBorder="1"/>
    <xf numFmtId="0" fontId="0" fillId="0" borderId="0" xfId="0" applyNumberFormat="1"/>
    <xf numFmtId="9" fontId="0" fillId="0" borderId="0" xfId="1" applyFont="1"/>
    <xf numFmtId="2" fontId="2" fillId="6" borderId="13" xfId="0" applyNumberFormat="1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9" borderId="20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0" fontId="2" fillId="11" borderId="21" xfId="0" applyFont="1" applyFill="1" applyBorder="1" applyAlignment="1">
      <alignment horizontal="right"/>
    </xf>
    <xf numFmtId="0" fontId="2" fillId="11" borderId="22" xfId="0" applyFont="1" applyFill="1" applyBorder="1" applyAlignment="1">
      <alignment horizontal="right"/>
    </xf>
    <xf numFmtId="0" fontId="2" fillId="11" borderId="7" xfId="0" applyFont="1" applyFill="1" applyBorder="1" applyAlignment="1">
      <alignment horizontal="right"/>
    </xf>
    <xf numFmtId="0" fontId="2" fillId="11" borderId="0" xfId="0" applyFont="1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85" zoomScaleNormal="85" workbookViewId="0">
      <selection activeCell="L17" sqref="L17"/>
    </sheetView>
  </sheetViews>
  <sheetFormatPr baseColWidth="10" defaultColWidth="9.125" defaultRowHeight="15" x14ac:dyDescent="0.25"/>
  <cols>
    <col min="2" max="2" width="17.75" customWidth="1"/>
    <col min="4" max="4" width="12.625" customWidth="1"/>
    <col min="5" max="5" width="19" bestFit="1" customWidth="1"/>
    <col min="6" max="6" width="19.375" bestFit="1" customWidth="1"/>
    <col min="7" max="7" width="11.875" bestFit="1" customWidth="1"/>
    <col min="9" max="9" width="19" bestFit="1" customWidth="1"/>
    <col min="10" max="10" width="11.625" bestFit="1" customWidth="1"/>
    <col min="11" max="12" width="11" bestFit="1" customWidth="1"/>
    <col min="13" max="13" width="19.25" bestFit="1" customWidth="1"/>
    <col min="14" max="14" width="20.875" bestFit="1" customWidth="1"/>
  </cols>
  <sheetData>
    <row r="1" spans="1:4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x14ac:dyDescent="0.25">
      <c r="A2" s="1"/>
      <c r="B2" s="65" t="s">
        <v>0</v>
      </c>
      <c r="C2" s="65"/>
      <c r="D2" s="65"/>
      <c r="E2" s="65"/>
      <c r="F2" s="65"/>
      <c r="G2" s="65"/>
      <c r="H2" s="65"/>
      <c r="I2" s="65"/>
      <c r="J2" s="6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s="1"/>
      <c r="B4" s="59" t="s">
        <v>1</v>
      </c>
      <c r="C4" s="60"/>
      <c r="D4" s="61"/>
      <c r="E4" s="62" t="s">
        <v>8</v>
      </c>
      <c r="F4" s="63"/>
      <c r="G4" s="64"/>
      <c r="H4" s="68" t="s">
        <v>9</v>
      </c>
      <c r="I4" s="69"/>
      <c r="J4" s="69"/>
      <c r="K4" s="69"/>
      <c r="L4" s="69"/>
      <c r="M4" s="69"/>
      <c r="N4" s="7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s="1"/>
      <c r="B5" s="15" t="s">
        <v>2</v>
      </c>
      <c r="C5" s="20">
        <v>13</v>
      </c>
      <c r="D5" s="16"/>
      <c r="E5" s="4" t="s">
        <v>2</v>
      </c>
      <c r="F5" s="20">
        <v>13</v>
      </c>
      <c r="G5" s="5"/>
      <c r="H5" s="8"/>
      <c r="I5" s="9" t="s">
        <v>2</v>
      </c>
      <c r="J5" s="9"/>
      <c r="K5" s="20">
        <v>13</v>
      </c>
      <c r="L5" s="66" t="s">
        <v>10</v>
      </c>
      <c r="M5" s="67"/>
      <c r="N5" s="20">
        <v>18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1"/>
      <c r="B6" s="15" t="s">
        <v>3</v>
      </c>
      <c r="C6" s="21">
        <v>0.85</v>
      </c>
      <c r="D6" s="16"/>
      <c r="E6" s="4" t="s">
        <v>3</v>
      </c>
      <c r="F6" s="21">
        <v>0.85</v>
      </c>
      <c r="G6" s="5"/>
      <c r="H6" s="8"/>
      <c r="I6" s="9" t="s">
        <v>3</v>
      </c>
      <c r="J6" s="9"/>
      <c r="K6" s="21">
        <v>0.3846</v>
      </c>
      <c r="L6" s="66" t="s">
        <v>11</v>
      </c>
      <c r="M6" s="67"/>
      <c r="N6" s="24" t="str">
        <f>IF(N5&lt;((K5*0.3)+K5),"NO","SI")</f>
        <v>SI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1"/>
      <c r="B7" s="15" t="s">
        <v>4</v>
      </c>
      <c r="C7" s="22">
        <f>(C5*C6)+C5</f>
        <v>24.049999999999997</v>
      </c>
      <c r="D7" s="16"/>
      <c r="E7" s="4" t="s">
        <v>4</v>
      </c>
      <c r="F7" s="22">
        <f>(F5*F6)+F5</f>
        <v>24.049999999999997</v>
      </c>
      <c r="G7" s="5"/>
      <c r="H7" s="8"/>
      <c r="I7" s="9" t="s">
        <v>4</v>
      </c>
      <c r="J7" s="9"/>
      <c r="K7" s="25">
        <f>(K5*K6)+K5</f>
        <v>17.9998</v>
      </c>
      <c r="L7" s="9"/>
      <c r="M7" s="9" t="s">
        <v>12</v>
      </c>
      <c r="N7" s="26">
        <f>((N5-K5)*100%)/K5</f>
        <v>0.38461538461538464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1"/>
      <c r="B8" s="15" t="s">
        <v>5</v>
      </c>
      <c r="C8" s="21">
        <v>0.1</v>
      </c>
      <c r="D8" s="16"/>
      <c r="E8" s="4" t="s">
        <v>5</v>
      </c>
      <c r="F8" s="23">
        <f>(F9*1)/F7</f>
        <v>0.16839916839916841</v>
      </c>
      <c r="G8" s="5"/>
      <c r="H8" s="8"/>
      <c r="I8" s="9" t="s">
        <v>5</v>
      </c>
      <c r="J8" s="9"/>
      <c r="K8" s="23">
        <f>(K9*1)/K7</f>
        <v>0</v>
      </c>
      <c r="L8" s="9"/>
      <c r="M8" s="9" t="s">
        <v>13</v>
      </c>
      <c r="N8" s="22">
        <f>K5*N7</f>
        <v>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 s="1"/>
      <c r="B9" s="15" t="s">
        <v>6</v>
      </c>
      <c r="C9" s="25">
        <f>C7*C8</f>
        <v>2.4049999999999998</v>
      </c>
      <c r="D9" s="16"/>
      <c r="E9" s="4" t="s">
        <v>6</v>
      </c>
      <c r="F9" s="22">
        <v>4.05</v>
      </c>
      <c r="G9" s="5"/>
      <c r="H9" s="8"/>
      <c r="I9" s="9" t="s">
        <v>6</v>
      </c>
      <c r="J9" s="9"/>
      <c r="K9" s="22">
        <v>0</v>
      </c>
      <c r="L9" s="9"/>
      <c r="M9" s="9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1"/>
      <c r="B10" s="17" t="s">
        <v>7</v>
      </c>
      <c r="C10" s="25">
        <f>C7-C9</f>
        <v>21.644999999999996</v>
      </c>
      <c r="D10" s="18"/>
      <c r="E10" s="6" t="s">
        <v>7</v>
      </c>
      <c r="F10" s="25">
        <f>F7-F9</f>
        <v>19.999999999999996</v>
      </c>
      <c r="G10" s="7"/>
      <c r="H10" s="11"/>
      <c r="I10" s="12" t="s">
        <v>7</v>
      </c>
      <c r="J10" s="12"/>
      <c r="K10" s="25">
        <f>K7-K9</f>
        <v>17.9998</v>
      </c>
      <c r="L10" s="12"/>
      <c r="M10" s="12"/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</sheetData>
  <mergeCells count="6">
    <mergeCell ref="B4:D4"/>
    <mergeCell ref="E4:G4"/>
    <mergeCell ref="B2:J2"/>
    <mergeCell ref="L5:M5"/>
    <mergeCell ref="L6:M6"/>
    <mergeCell ref="H4:N4"/>
  </mergeCells>
  <conditionalFormatting sqref="N6">
    <cfRule type="containsText" dxfId="5" priority="1" operator="containsText" text="SI">
      <formula>NOT(ISERROR(SEARCH("SI",N6)))</formula>
    </cfRule>
    <cfRule type="containsText" dxfId="4" priority="2" operator="containsText" text="NO">
      <formula>NOT(ISERROR(SEARCH("NO",N6)))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5"/>
  <sheetViews>
    <sheetView showGridLines="0" zoomScale="115" zoomScaleNormal="115" workbookViewId="0">
      <selection activeCell="M13" sqref="M13"/>
    </sheetView>
  </sheetViews>
  <sheetFormatPr baseColWidth="10" defaultRowHeight="15" x14ac:dyDescent="0.25"/>
  <cols>
    <col min="2" max="2" width="40.75" bestFit="1" customWidth="1"/>
    <col min="3" max="3" width="15.125" customWidth="1"/>
    <col min="4" max="4" width="12.75" bestFit="1" customWidth="1"/>
    <col min="5" max="5" width="11.375" customWidth="1"/>
    <col min="6" max="6" width="2.875" bestFit="1" customWidth="1"/>
    <col min="7" max="7" width="35.375" customWidth="1"/>
    <col min="9" max="9" width="2.125" customWidth="1"/>
    <col min="11" max="11" width="2" customWidth="1"/>
  </cols>
  <sheetData>
    <row r="1" spans="2:12" x14ac:dyDescent="0.25">
      <c r="B1" t="s">
        <v>23</v>
      </c>
      <c r="C1" s="55">
        <v>150</v>
      </c>
      <c r="D1" t="s">
        <v>24</v>
      </c>
      <c r="J1" s="57">
        <v>0.15</v>
      </c>
    </row>
    <row r="2" spans="2:12" ht="15.75" thickBot="1" x14ac:dyDescent="0.3">
      <c r="B2" s="73" t="s">
        <v>18</v>
      </c>
      <c r="C2" s="74"/>
      <c r="D2" s="74"/>
      <c r="E2" s="74"/>
      <c r="F2" s="74"/>
      <c r="G2" s="74"/>
      <c r="H2" s="74"/>
      <c r="I2" s="74"/>
      <c r="J2" s="75"/>
      <c r="L2" t="s">
        <v>22</v>
      </c>
    </row>
    <row r="3" spans="2:12" x14ac:dyDescent="0.25">
      <c r="B3" s="89" t="s">
        <v>21</v>
      </c>
      <c r="C3" s="90"/>
      <c r="D3" s="40">
        <f>E3*$H$4</f>
        <v>2976.7000000000003</v>
      </c>
      <c r="E3" s="49">
        <v>85</v>
      </c>
      <c r="F3" s="14" t="s">
        <v>16</v>
      </c>
      <c r="G3" s="53" t="s">
        <v>30</v>
      </c>
      <c r="H3" s="19">
        <v>25</v>
      </c>
      <c r="I3" s="76" t="str">
        <f>IF(G3="PORCENTAJE DE DESCUENTO","%","$")</f>
        <v>%</v>
      </c>
      <c r="J3" s="77"/>
      <c r="L3" t="s">
        <v>25</v>
      </c>
    </row>
    <row r="4" spans="2:12" x14ac:dyDescent="0.25">
      <c r="B4" s="91" t="s">
        <v>3</v>
      </c>
      <c r="C4" s="92"/>
      <c r="D4" s="48"/>
      <c r="E4" s="58">
        <f>((C1*(100%-J1)-E3)*100)/E3</f>
        <v>50</v>
      </c>
      <c r="F4" s="51" t="s">
        <v>15</v>
      </c>
      <c r="G4" s="54" t="s">
        <v>17</v>
      </c>
      <c r="H4" s="52">
        <v>35.020000000000003</v>
      </c>
      <c r="I4" s="2"/>
      <c r="J4" s="3"/>
    </row>
    <row r="5" spans="2:12" x14ac:dyDescent="0.25">
      <c r="B5" s="91" t="s">
        <v>27</v>
      </c>
      <c r="C5" s="92"/>
      <c r="D5" s="39">
        <f>E5*$H$4</f>
        <v>4465.05</v>
      </c>
      <c r="E5" s="36">
        <f>(E3*(E4/100))+E3</f>
        <v>127.5</v>
      </c>
      <c r="F5" s="27" t="s">
        <v>16</v>
      </c>
      <c r="G5" s="78" t="s">
        <v>19</v>
      </c>
      <c r="H5" s="79"/>
      <c r="I5" s="79"/>
      <c r="J5" s="80"/>
    </row>
    <row r="6" spans="2:12" x14ac:dyDescent="0.25">
      <c r="B6" s="91" t="s">
        <v>5</v>
      </c>
      <c r="C6" s="92"/>
      <c r="D6" s="48"/>
      <c r="E6" s="37">
        <f>IF(G3="PORCENTAJE DE DESCUENTO",H3,(E7*100)/E5)</f>
        <v>25</v>
      </c>
      <c r="F6" s="28" t="s">
        <v>15</v>
      </c>
      <c r="G6" s="81"/>
      <c r="H6" s="82"/>
      <c r="I6" s="82"/>
      <c r="J6" s="83"/>
    </row>
    <row r="7" spans="2:12" x14ac:dyDescent="0.25">
      <c r="B7" s="91" t="s">
        <v>26</v>
      </c>
      <c r="C7" s="92"/>
      <c r="D7" s="39">
        <f>E7*$H$4</f>
        <v>1116.2625</v>
      </c>
      <c r="E7" s="36">
        <f>IF(G3="MONTO DE DESCUENTO",H3,E5*(E6/100))</f>
        <v>31.875</v>
      </c>
      <c r="F7" s="29" t="s">
        <v>16</v>
      </c>
      <c r="G7" s="81"/>
      <c r="H7" s="82"/>
      <c r="I7" s="82"/>
      <c r="J7" s="83"/>
    </row>
    <row r="8" spans="2:12" ht="15.75" thickBot="1" x14ac:dyDescent="0.3">
      <c r="B8" s="91" t="s">
        <v>28</v>
      </c>
      <c r="C8" s="92"/>
      <c r="D8" s="41">
        <f t="shared" ref="D8:D9" si="0">E8*$H$4</f>
        <v>3348.7875000000004</v>
      </c>
      <c r="E8" s="42">
        <f>IF(E9&gt;0,E9,E5-E7)</f>
        <v>95.625</v>
      </c>
      <c r="F8" s="43" t="s">
        <v>16</v>
      </c>
      <c r="G8" s="81"/>
      <c r="H8" s="82"/>
      <c r="I8" s="82"/>
      <c r="J8" s="83"/>
    </row>
    <row r="9" spans="2:12" x14ac:dyDescent="0.25">
      <c r="B9" s="71" t="s">
        <v>29</v>
      </c>
      <c r="C9" s="72"/>
      <c r="D9" s="40">
        <f t="shared" si="0"/>
        <v>0</v>
      </c>
      <c r="E9" s="49">
        <v>0</v>
      </c>
      <c r="F9" s="14" t="s">
        <v>16</v>
      </c>
      <c r="G9" s="81"/>
      <c r="H9" s="82"/>
      <c r="I9" s="82"/>
      <c r="J9" s="83"/>
    </row>
    <row r="10" spans="2:12" x14ac:dyDescent="0.25">
      <c r="B10" s="31" t="s">
        <v>11</v>
      </c>
      <c r="C10" s="32"/>
      <c r="D10" s="38"/>
      <c r="E10" s="87" t="str">
        <f>IF(E11&gt;=30,"SI","NO")</f>
        <v>NO</v>
      </c>
      <c r="F10" s="88"/>
      <c r="G10" s="81"/>
      <c r="H10" s="82"/>
      <c r="I10" s="82"/>
      <c r="J10" s="83"/>
    </row>
    <row r="11" spans="2:12" x14ac:dyDescent="0.25">
      <c r="B11" s="31" t="s">
        <v>12</v>
      </c>
      <c r="C11" s="32"/>
      <c r="D11" s="35"/>
      <c r="E11" s="37">
        <f>IF(E9&gt;0,(((E9-E3)*100%)/E3),((E8-E3)*100%)/E3)*100</f>
        <v>12.5</v>
      </c>
      <c r="F11" s="30" t="s">
        <v>15</v>
      </c>
      <c r="G11" s="81"/>
      <c r="H11" s="82"/>
      <c r="I11" s="82"/>
      <c r="J11" s="83"/>
    </row>
    <row r="12" spans="2:12" x14ac:dyDescent="0.25">
      <c r="B12" s="33" t="s">
        <v>13</v>
      </c>
      <c r="C12" s="34"/>
      <c r="D12" s="39">
        <f t="shared" ref="D12" si="1">E12*$H$4</f>
        <v>372.08750000000003</v>
      </c>
      <c r="E12" s="36">
        <f>E3*(E11/100)</f>
        <v>10.625</v>
      </c>
      <c r="F12" s="29" t="s">
        <v>16</v>
      </c>
      <c r="G12" s="84"/>
      <c r="H12" s="85"/>
      <c r="I12" s="85"/>
      <c r="J12" s="86"/>
    </row>
    <row r="13" spans="2:12" x14ac:dyDescent="0.25">
      <c r="B13" s="1"/>
      <c r="C13" s="1"/>
      <c r="D13" s="1"/>
      <c r="E13" s="1"/>
      <c r="F13" s="1"/>
      <c r="G13" s="1"/>
      <c r="H13" s="1"/>
      <c r="I13" s="1"/>
      <c r="J13" s="1"/>
    </row>
    <row r="15" spans="2:12" x14ac:dyDescent="0.25">
      <c r="C15" s="1" t="s">
        <v>20</v>
      </c>
    </row>
  </sheetData>
  <mergeCells count="11">
    <mergeCell ref="B9:C9"/>
    <mergeCell ref="B2:J2"/>
    <mergeCell ref="I3:J3"/>
    <mergeCell ref="G5:J12"/>
    <mergeCell ref="E10:F10"/>
    <mergeCell ref="B3:C3"/>
    <mergeCell ref="B4:C4"/>
    <mergeCell ref="B5:C5"/>
    <mergeCell ref="B6:C6"/>
    <mergeCell ref="B7:C7"/>
    <mergeCell ref="B8:C8"/>
  </mergeCells>
  <conditionalFormatting sqref="E10">
    <cfRule type="containsText" dxfId="3" priority="1" operator="containsText" text="SI">
      <formula>NOT(ISERROR(SEARCH("SI",E10)))</formula>
    </cfRule>
    <cfRule type="containsText" dxfId="2" priority="2" operator="containsText" text="NO">
      <formula>NOT(ISERROR(SEARCH("NO",E10)))</formula>
    </cfRule>
  </conditionalFormatting>
  <dataValidations count="1">
    <dataValidation type="list" allowBlank="1" showInputMessage="1" showErrorMessage="1" sqref="G3">
      <formula1>"PORCENTAJE DE DESCUENTO,MONTO DE DESCUENTO"</formula1>
    </dataValidation>
  </dataValidations>
  <pageMargins left="0.7" right="0.7" top="0.75" bottom="0.75" header="0.3" footer="0.3"/>
  <pageSetup paperSize="9" scale="3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showGridLines="0" zoomScale="115" zoomScaleNormal="115" workbookViewId="0">
      <selection activeCell="F23" sqref="F23"/>
    </sheetView>
  </sheetViews>
  <sheetFormatPr baseColWidth="10" defaultRowHeight="15" x14ac:dyDescent="0.25"/>
  <cols>
    <col min="2" max="2" width="40.75" bestFit="1" customWidth="1"/>
    <col min="3" max="3" width="15.125" customWidth="1"/>
    <col min="4" max="4" width="12.75" bestFit="1" customWidth="1"/>
    <col min="5" max="5" width="11.375" customWidth="1"/>
    <col min="6" max="6" width="2.875" bestFit="1" customWidth="1"/>
    <col min="7" max="7" width="17" bestFit="1" customWidth="1"/>
    <col min="9" max="9" width="2.125" customWidth="1"/>
    <col min="11" max="11" width="2" customWidth="1"/>
  </cols>
  <sheetData>
    <row r="1" spans="2:12" x14ac:dyDescent="0.25">
      <c r="B1" t="s">
        <v>23</v>
      </c>
      <c r="C1" s="55">
        <v>18</v>
      </c>
      <c r="D1" t="s">
        <v>24</v>
      </c>
      <c r="J1" s="56">
        <v>5</v>
      </c>
    </row>
    <row r="2" spans="2:12" ht="15.75" thickBot="1" x14ac:dyDescent="0.3">
      <c r="B2" s="73" t="s">
        <v>18</v>
      </c>
      <c r="C2" s="74"/>
      <c r="D2" s="74"/>
      <c r="E2" s="74"/>
      <c r="F2" s="74"/>
      <c r="G2" s="74"/>
      <c r="H2" s="74"/>
      <c r="I2" s="74"/>
      <c r="J2" s="75"/>
      <c r="L2" t="s">
        <v>22</v>
      </c>
    </row>
    <row r="3" spans="2:12" x14ac:dyDescent="0.25">
      <c r="B3" s="44" t="s">
        <v>21</v>
      </c>
      <c r="C3" s="45"/>
      <c r="D3" s="40">
        <f>E3*$H$4</f>
        <v>182.10400000000001</v>
      </c>
      <c r="E3" s="49">
        <v>5.2</v>
      </c>
      <c r="F3" s="14" t="s">
        <v>16</v>
      </c>
      <c r="G3" s="53" t="s">
        <v>14</v>
      </c>
      <c r="H3" s="19">
        <v>0</v>
      </c>
      <c r="I3" s="76" t="str">
        <f>IF(G3="PORCENTAJE","%","$")</f>
        <v>%</v>
      </c>
      <c r="J3" s="77"/>
    </row>
    <row r="4" spans="2:12" x14ac:dyDescent="0.25">
      <c r="B4" s="44" t="s">
        <v>3</v>
      </c>
      <c r="C4" s="45"/>
      <c r="D4" s="48"/>
      <c r="E4" s="50">
        <f>+C1*(100-J1)</f>
        <v>1710</v>
      </c>
      <c r="F4" s="51" t="s">
        <v>15</v>
      </c>
      <c r="G4" s="54" t="s">
        <v>17</v>
      </c>
      <c r="H4" s="52">
        <v>35.020000000000003</v>
      </c>
      <c r="I4" s="2"/>
      <c r="J4" s="3"/>
    </row>
    <row r="5" spans="2:12" x14ac:dyDescent="0.25">
      <c r="B5" s="44" t="s">
        <v>4</v>
      </c>
      <c r="C5" s="45"/>
      <c r="D5" s="39">
        <f>E5*$H$4</f>
        <v>3296.0824000000011</v>
      </c>
      <c r="E5" s="36">
        <f>(E3*(E4/100))+E3</f>
        <v>94.120000000000019</v>
      </c>
      <c r="F5" s="27" t="s">
        <v>16</v>
      </c>
      <c r="G5" s="78" t="s">
        <v>19</v>
      </c>
      <c r="H5" s="79"/>
      <c r="I5" s="79"/>
      <c r="J5" s="80"/>
    </row>
    <row r="6" spans="2:12" x14ac:dyDescent="0.25">
      <c r="B6" s="44" t="s">
        <v>5</v>
      </c>
      <c r="C6" s="45"/>
      <c r="D6" s="48"/>
      <c r="E6" s="37">
        <f>IF(G3="PORCENTAJE",H3,(E7*100)/E5)</f>
        <v>0</v>
      </c>
      <c r="F6" s="28" t="s">
        <v>15</v>
      </c>
      <c r="G6" s="81"/>
      <c r="H6" s="82"/>
      <c r="I6" s="82"/>
      <c r="J6" s="83"/>
    </row>
    <row r="7" spans="2:12" x14ac:dyDescent="0.25">
      <c r="B7" s="44" t="s">
        <v>6</v>
      </c>
      <c r="C7" s="45"/>
      <c r="D7" s="39">
        <f>E7*$H$4</f>
        <v>0</v>
      </c>
      <c r="E7" s="36">
        <f>IF(G3="MONTO",H3,E5*(E6/100))</f>
        <v>0</v>
      </c>
      <c r="F7" s="29" t="s">
        <v>16</v>
      </c>
      <c r="G7" s="81"/>
      <c r="H7" s="82"/>
      <c r="I7" s="82"/>
      <c r="J7" s="83"/>
    </row>
    <row r="8" spans="2:12" ht="15.75" thickBot="1" x14ac:dyDescent="0.3">
      <c r="B8" s="46" t="s">
        <v>7</v>
      </c>
      <c r="C8" s="47"/>
      <c r="D8" s="41">
        <f t="shared" ref="D8:D9" si="0">E8*$H$4</f>
        <v>3296.0824000000011</v>
      </c>
      <c r="E8" s="42">
        <f>IF(E9&gt;0,E9,E5-E7)</f>
        <v>94.120000000000019</v>
      </c>
      <c r="F8" s="43" t="s">
        <v>16</v>
      </c>
      <c r="G8" s="81"/>
      <c r="H8" s="82"/>
      <c r="I8" s="82"/>
      <c r="J8" s="83"/>
    </row>
    <row r="9" spans="2:12" x14ac:dyDescent="0.25">
      <c r="B9" s="31" t="s">
        <v>10</v>
      </c>
      <c r="C9" s="32"/>
      <c r="D9" s="40">
        <f t="shared" si="0"/>
        <v>0</v>
      </c>
      <c r="E9" s="49">
        <v>0</v>
      </c>
      <c r="F9" s="14" t="s">
        <v>16</v>
      </c>
      <c r="G9" s="81"/>
      <c r="H9" s="82"/>
      <c r="I9" s="82"/>
      <c r="J9" s="83"/>
    </row>
    <row r="10" spans="2:12" x14ac:dyDescent="0.25">
      <c r="B10" s="31" t="s">
        <v>11</v>
      </c>
      <c r="C10" s="32"/>
      <c r="D10" s="38"/>
      <c r="E10" s="87" t="str">
        <f>IF(E11&gt;=30,"SI","NO")</f>
        <v>SI</v>
      </c>
      <c r="F10" s="88"/>
      <c r="G10" s="81"/>
      <c r="H10" s="82"/>
      <c r="I10" s="82"/>
      <c r="J10" s="83"/>
    </row>
    <row r="11" spans="2:12" x14ac:dyDescent="0.25">
      <c r="B11" s="31" t="s">
        <v>12</v>
      </c>
      <c r="C11" s="32"/>
      <c r="D11" s="35"/>
      <c r="E11" s="37">
        <f>IF(E9&gt;0,(((E9-E3)*100%)/E3),((E8-E3)*100%)/E3)*100</f>
        <v>1710.0000000000002</v>
      </c>
      <c r="F11" s="30" t="s">
        <v>15</v>
      </c>
      <c r="G11" s="81"/>
      <c r="H11" s="82"/>
      <c r="I11" s="82"/>
      <c r="J11" s="83"/>
    </row>
    <row r="12" spans="2:12" x14ac:dyDescent="0.25">
      <c r="B12" s="33" t="s">
        <v>13</v>
      </c>
      <c r="C12" s="34"/>
      <c r="D12" s="39">
        <f t="shared" ref="D12" si="1">E12*$H$4</f>
        <v>3113.9784000000009</v>
      </c>
      <c r="E12" s="36">
        <f>E3*(E11/100)</f>
        <v>88.920000000000016</v>
      </c>
      <c r="F12" s="29" t="s">
        <v>16</v>
      </c>
      <c r="G12" s="84"/>
      <c r="H12" s="85"/>
      <c r="I12" s="85"/>
      <c r="J12" s="86"/>
    </row>
    <row r="13" spans="2:12" x14ac:dyDescent="0.25">
      <c r="B13" s="1"/>
      <c r="C13" s="1"/>
      <c r="D13" s="1"/>
      <c r="E13" s="1"/>
      <c r="F13" s="1"/>
      <c r="G13" s="1"/>
      <c r="H13" s="1"/>
      <c r="I13" s="1"/>
      <c r="J13" s="1"/>
    </row>
    <row r="15" spans="2:12" x14ac:dyDescent="0.25">
      <c r="C15" s="1" t="s">
        <v>20</v>
      </c>
    </row>
  </sheetData>
  <mergeCells count="4">
    <mergeCell ref="B2:J2"/>
    <mergeCell ref="I3:J3"/>
    <mergeCell ref="E10:F10"/>
    <mergeCell ref="G5:J12"/>
  </mergeCells>
  <conditionalFormatting sqref="E10">
    <cfRule type="containsText" dxfId="1" priority="1" operator="containsText" text="SI">
      <formula>NOT(ISERROR(SEARCH("SI",E10)))</formula>
    </cfRule>
    <cfRule type="containsText" dxfId="0" priority="2" operator="containsText" text="NO">
      <formula>NOT(ISERROR(SEARCH("NO",E10)))</formula>
    </cfRule>
  </conditionalFormatting>
  <dataValidations count="1">
    <dataValidation type="list" allowBlank="1" showInputMessage="1" showErrorMessage="1" sqref="G3">
      <formula1>"PORCENTAJE,MONTO"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2020-10-27T19:45:55Z</dcterms:modified>
</cp:coreProperties>
</file>