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elixir\"/>
    </mc:Choice>
  </mc:AlternateContent>
  <xr:revisionPtr revIDLastSave="0" documentId="13_ncr:1_{BD08401C-E505-44B7-B5E0-029AE9927DA1}" xr6:coauthVersionLast="47" xr6:coauthVersionMax="47" xr10:uidLastSave="{00000000-0000-0000-0000-000000000000}"/>
  <workbookProtection workbookAlgorithmName="SHA-512" workbookHashValue="Txvcg3AnjdTdO64YgSAlVsU0/fhFfPi36ctYGVirzQdDG1rPIJueIlYAjhUYgnVn+mgXEE6wNAab0k86NmeY/A==" workbookSaltValue="pqRRyGiOHAocTfRGGx5JEw==" workbookSpinCount="100000" lockStructure="1"/>
  <bookViews>
    <workbookView xWindow="28680" yWindow="75" windowWidth="29040" windowHeight="15720" xr2:uid="{A9A38741-1811-4719-B778-C7D2DA3EDF0A}"/>
  </bookViews>
  <sheets>
    <sheet name="PromptGenerator" sheetId="1" r:id="rId1"/>
    <sheet name="Variables" sheetId="24" r:id="rId2"/>
    <sheet name="FGen_S1" sheetId="2" r:id="rId3"/>
    <sheet name="FGen_S2" sheetId="15" r:id="rId4"/>
    <sheet name="FGen_S3" sheetId="16" r:id="rId5"/>
    <sheet name="FGen_S4" sheetId="17" r:id="rId6"/>
    <sheet name="FGen_S5" sheetId="18" r:id="rId7"/>
    <sheet name="CellReference" sheetId="22" r:id="rId8"/>
    <sheet name="License" sheetId="19" r:id="rId9"/>
    <sheet name="HowTo" sheetId="23"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W10" i="1" l="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9" i="1"/>
  <c r="D90" i="18"/>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9" i="1"/>
  <c r="D91" i="17"/>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9" i="1"/>
  <c r="D93" i="2"/>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9" i="1"/>
  <c r="D94" i="2"/>
  <c r="D19" i="15"/>
  <c r="D18" i="15"/>
  <c r="D17" i="15"/>
  <c r="D16" i="15"/>
  <c r="D59" i="15"/>
  <c r="D90" i="15"/>
  <c r="D17" i="16"/>
  <c r="D16" i="16"/>
  <c r="D15" i="16"/>
  <c r="D58" i="16"/>
  <c r="D57" i="16"/>
  <c r="D90" i="16"/>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9" i="1"/>
  <c r="K5" i="1"/>
  <c r="D66" i="2"/>
  <c r="D53" i="2"/>
  <c r="E94" i="2"/>
  <c r="E93" i="2"/>
  <c r="D67" i="2"/>
  <c r="D65" i="2"/>
  <c r="D14" i="2"/>
  <c r="D2" i="24"/>
  <c r="E7" i="24" s="1"/>
  <c r="D9" i="2" s="1"/>
  <c r="D21" i="2"/>
  <c r="D20" i="2"/>
  <c r="D19" i="2"/>
  <c r="D18" i="2"/>
  <c r="C2" i="2"/>
  <c r="D1" i="24"/>
  <c r="D10" i="16" l="1"/>
  <c r="D53" i="16"/>
  <c r="D10" i="17"/>
  <c r="D54" i="17"/>
  <c r="D54" i="18"/>
  <c r="D9" i="18"/>
  <c r="D10" i="15"/>
  <c r="D55" i="15"/>
  <c r="D59" i="2"/>
  <c r="E96" i="17" l="1"/>
  <c r="E96" i="15"/>
  <c r="F40" i="18"/>
  <c r="F41" i="18"/>
  <c r="F100" i="18"/>
  <c r="F99" i="18"/>
  <c r="F98" i="18"/>
  <c r="F97" i="18"/>
  <c r="F95" i="18"/>
  <c r="F94" i="18"/>
  <c r="F93" i="18"/>
  <c r="F92" i="18"/>
  <c r="F91" i="18"/>
  <c r="F90" i="18"/>
  <c r="F89" i="18"/>
  <c r="F88" i="18"/>
  <c r="F87" i="18"/>
  <c r="F86" i="18"/>
  <c r="F85" i="18"/>
  <c r="F84" i="18"/>
  <c r="F83" i="18"/>
  <c r="F82" i="18"/>
  <c r="F81" i="18"/>
  <c r="F76" i="18"/>
  <c r="F75" i="18"/>
  <c r="F74" i="18"/>
  <c r="F73" i="18"/>
  <c r="F72" i="18"/>
  <c r="F71" i="18"/>
  <c r="F70" i="18"/>
  <c r="F69" i="18"/>
  <c r="F68" i="18"/>
  <c r="F67" i="18"/>
  <c r="F66" i="18"/>
  <c r="F65" i="18"/>
  <c r="F64" i="18"/>
  <c r="F63" i="18"/>
  <c r="F62" i="18"/>
  <c r="F61" i="18"/>
  <c r="F60" i="18"/>
  <c r="F59" i="18"/>
  <c r="F58" i="18"/>
  <c r="F57" i="18"/>
  <c r="F56" i="18"/>
  <c r="F55" i="18"/>
  <c r="F54" i="18"/>
  <c r="F53" i="18"/>
  <c r="F52" i="18"/>
  <c r="F51" i="18"/>
  <c r="F50" i="18"/>
  <c r="F49" i="18"/>
  <c r="F48" i="18"/>
  <c r="F47" i="18"/>
  <c r="F39" i="18"/>
  <c r="F38" i="18"/>
  <c r="F37" i="18"/>
  <c r="F36" i="18"/>
  <c r="F34" i="18"/>
  <c r="F33" i="18"/>
  <c r="F32" i="18"/>
  <c r="F31" i="18"/>
  <c r="F30" i="18"/>
  <c r="F29" i="18"/>
  <c r="F28" i="18"/>
  <c r="F27" i="18"/>
  <c r="F26" i="18"/>
  <c r="F25" i="18"/>
  <c r="F24" i="18"/>
  <c r="F23" i="18"/>
  <c r="F22" i="18"/>
  <c r="F21" i="18"/>
  <c r="F20" i="18"/>
  <c r="F19" i="18"/>
  <c r="F18" i="18"/>
  <c r="F17" i="18"/>
  <c r="F16" i="18"/>
  <c r="F15" i="18"/>
  <c r="F14" i="18"/>
  <c r="F13" i="18"/>
  <c r="F12" i="18"/>
  <c r="F11" i="18"/>
  <c r="F10" i="18"/>
  <c r="F9" i="18"/>
  <c r="F8" i="18"/>
  <c r="F7" i="18"/>
  <c r="F6" i="18"/>
  <c r="F5" i="18"/>
  <c r="F4" i="18"/>
  <c r="E37" i="17"/>
  <c r="E38" i="17"/>
  <c r="E39" i="17"/>
  <c r="E100" i="17"/>
  <c r="E99" i="17"/>
  <c r="E98" i="17"/>
  <c r="E95" i="17"/>
  <c r="E94" i="17"/>
  <c r="E93" i="17"/>
  <c r="E92" i="17"/>
  <c r="E91" i="17"/>
  <c r="E90" i="17"/>
  <c r="E89" i="17"/>
  <c r="E88" i="17"/>
  <c r="E87" i="17"/>
  <c r="E86" i="17"/>
  <c r="E85" i="17"/>
  <c r="E84" i="17"/>
  <c r="E83" i="17"/>
  <c r="E82" i="17"/>
  <c r="E81" i="17"/>
  <c r="E76" i="17"/>
  <c r="E75" i="17"/>
  <c r="E74" i="17"/>
  <c r="E73" i="17"/>
  <c r="E72" i="17"/>
  <c r="E71" i="17"/>
  <c r="E70" i="17"/>
  <c r="E69" i="17"/>
  <c r="E68" i="17"/>
  <c r="E67" i="17"/>
  <c r="E66" i="17"/>
  <c r="E65" i="17"/>
  <c r="E64" i="17"/>
  <c r="E63" i="17"/>
  <c r="E62" i="17"/>
  <c r="E61" i="17"/>
  <c r="E60" i="17"/>
  <c r="E59" i="17"/>
  <c r="E58" i="17"/>
  <c r="E57" i="17"/>
  <c r="E56" i="17"/>
  <c r="E55" i="17"/>
  <c r="E53" i="17"/>
  <c r="E52" i="17"/>
  <c r="E51" i="17"/>
  <c r="E50" i="17"/>
  <c r="E49" i="17"/>
  <c r="E48" i="17"/>
  <c r="E47" i="17"/>
  <c r="E46"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4" i="17"/>
  <c r="E82" i="16"/>
  <c r="E83" i="16"/>
  <c r="E84" i="16"/>
  <c r="E85" i="16"/>
  <c r="E86" i="16"/>
  <c r="E87" i="16"/>
  <c r="E88" i="16"/>
  <c r="E89" i="16"/>
  <c r="E90" i="16"/>
  <c r="E91" i="16"/>
  <c r="E92" i="16"/>
  <c r="E93" i="16"/>
  <c r="E94" i="16"/>
  <c r="E95" i="16"/>
  <c r="E57" i="15"/>
  <c r="E58" i="15"/>
  <c r="E59" i="15"/>
  <c r="E60" i="15"/>
  <c r="E61" i="15"/>
  <c r="E62" i="15"/>
  <c r="E63" i="15"/>
  <c r="E64" i="15"/>
  <c r="E65" i="15"/>
  <c r="E66" i="15"/>
  <c r="E67" i="15"/>
  <c r="E68" i="15"/>
  <c r="E69" i="15"/>
  <c r="E70" i="15"/>
  <c r="E71" i="15"/>
  <c r="E72" i="15"/>
  <c r="E73" i="15"/>
  <c r="E48" i="16"/>
  <c r="E49" i="16"/>
  <c r="E50" i="16"/>
  <c r="E51" i="16"/>
  <c r="E52" i="16"/>
  <c r="E54" i="16"/>
  <c r="E55" i="16"/>
  <c r="E56" i="16"/>
  <c r="E57" i="16"/>
  <c r="E58" i="16"/>
  <c r="E59" i="16"/>
  <c r="E60" i="16"/>
  <c r="E61" i="16"/>
  <c r="E62" i="16"/>
  <c r="E63" i="16"/>
  <c r="E64" i="16"/>
  <c r="E65" i="16"/>
  <c r="E66" i="16"/>
  <c r="E67" i="16"/>
  <c r="E68" i="16"/>
  <c r="E69" i="16"/>
  <c r="E70" i="16"/>
  <c r="E71" i="16"/>
  <c r="E72" i="16"/>
  <c r="E73" i="16"/>
  <c r="E74" i="16"/>
  <c r="E75" i="16"/>
  <c r="E76" i="16"/>
  <c r="E100" i="16"/>
  <c r="E99" i="16"/>
  <c r="E98" i="16"/>
  <c r="E97" i="16"/>
  <c r="E81" i="16"/>
  <c r="E47"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81" i="15"/>
  <c r="E82" i="15"/>
  <c r="E83" i="15"/>
  <c r="E84" i="15"/>
  <c r="E85" i="15"/>
  <c r="E86" i="15"/>
  <c r="E87" i="15"/>
  <c r="E88" i="15"/>
  <c r="E89" i="15"/>
  <c r="E90" i="15"/>
  <c r="E91" i="15"/>
  <c r="E92" i="15"/>
  <c r="E93" i="15"/>
  <c r="E94" i="15"/>
  <c r="E95" i="15"/>
  <c r="E100" i="15"/>
  <c r="E99" i="15"/>
  <c r="E98" i="15"/>
  <c r="E76" i="15"/>
  <c r="E75" i="15"/>
  <c r="E74" i="15"/>
  <c r="E56" i="15"/>
  <c r="E55" i="15"/>
  <c r="E54" i="15"/>
  <c r="E53" i="15"/>
  <c r="E52" i="15"/>
  <c r="E51" i="15"/>
  <c r="E50" i="15"/>
  <c r="E49" i="15"/>
  <c r="E48" i="15"/>
  <c r="E47"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5" i="2"/>
  <c r="F56" i="2"/>
  <c r="F57" i="2"/>
  <c r="F58" i="2"/>
  <c r="F60" i="2"/>
  <c r="F61" i="2"/>
  <c r="F62" i="2"/>
  <c r="F63" i="2"/>
  <c r="F91" i="2"/>
  <c r="F92" i="2"/>
  <c r="F64" i="2"/>
  <c r="F68" i="2"/>
  <c r="F69" i="2"/>
  <c r="F70" i="2"/>
  <c r="F65" i="2"/>
  <c r="F66" i="2"/>
  <c r="F67" i="2"/>
  <c r="F71" i="2"/>
  <c r="F72" i="2"/>
  <c r="F73" i="2"/>
  <c r="F74" i="2"/>
  <c r="F75" i="2"/>
  <c r="F76" i="2"/>
  <c r="F77" i="2"/>
  <c r="F78" i="2"/>
  <c r="F79" i="2"/>
  <c r="F50" i="2"/>
  <c r="F84" i="2"/>
  <c r="F85" i="2"/>
  <c r="F86" i="2"/>
  <c r="F97" i="2"/>
  <c r="F88" i="2"/>
  <c r="F89" i="2"/>
  <c r="F95" i="2"/>
  <c r="F96" i="2"/>
  <c r="F98" i="2"/>
  <c r="F99" i="2"/>
  <c r="F100" i="2"/>
  <c r="F101" i="2"/>
  <c r="F102" i="2"/>
  <c r="F93" i="2"/>
  <c r="F94" i="2"/>
  <c r="F103" i="2"/>
  <c r="F104" i="2"/>
  <c r="F90" i="2"/>
  <c r="A3" i="1" l="1"/>
  <c r="AH200" i="1"/>
  <c r="B200" i="1" a="1"/>
  <c r="B200" i="1" s="1"/>
  <c r="AH199" i="1"/>
  <c r="B199" i="1" a="1"/>
  <c r="B199" i="1" s="1"/>
  <c r="AH198" i="1"/>
  <c r="B198" i="1" a="1"/>
  <c r="B198" i="1" s="1"/>
  <c r="AH197" i="1"/>
  <c r="B197" i="1" a="1"/>
  <c r="B197" i="1" s="1"/>
  <c r="AH196" i="1"/>
  <c r="B196" i="1" a="1"/>
  <c r="B196" i="1" s="1"/>
  <c r="AH195" i="1"/>
  <c r="B195" i="1" a="1"/>
  <c r="B195" i="1" s="1"/>
  <c r="AH194" i="1"/>
  <c r="B194" i="1" a="1"/>
  <c r="B194" i="1" s="1"/>
  <c r="AH193" i="1"/>
  <c r="B193" i="1" a="1"/>
  <c r="B193" i="1" s="1"/>
  <c r="AH192" i="1"/>
  <c r="B192" i="1" a="1"/>
  <c r="B192" i="1" s="1"/>
  <c r="AH191" i="1"/>
  <c r="B191" i="1" a="1"/>
  <c r="B191" i="1" s="1"/>
  <c r="AH190" i="1"/>
  <c r="B190" i="1" a="1"/>
  <c r="B190" i="1" s="1"/>
  <c r="AH189" i="1"/>
  <c r="B189" i="1" a="1"/>
  <c r="B189" i="1" s="1"/>
  <c r="AH188" i="1"/>
  <c r="B188" i="1" a="1"/>
  <c r="B188" i="1" s="1"/>
  <c r="AH187" i="1"/>
  <c r="B187" i="1" a="1"/>
  <c r="B187" i="1" s="1"/>
  <c r="AH186" i="1"/>
  <c r="B186" i="1" a="1"/>
  <c r="B186" i="1" s="1"/>
  <c r="AH185" i="1"/>
  <c r="B185" i="1" a="1"/>
  <c r="B185" i="1" s="1"/>
  <c r="AH184" i="1"/>
  <c r="B184" i="1" a="1"/>
  <c r="B184" i="1" s="1"/>
  <c r="AH183" i="1"/>
  <c r="B183" i="1" a="1"/>
  <c r="B183" i="1" s="1"/>
  <c r="AH182" i="1"/>
  <c r="B182" i="1" a="1"/>
  <c r="B182" i="1" s="1"/>
  <c r="AH181" i="1"/>
  <c r="B181" i="1" a="1"/>
  <c r="B181" i="1" s="1"/>
  <c r="AH180" i="1"/>
  <c r="B180" i="1" a="1"/>
  <c r="B180" i="1" s="1"/>
  <c r="AH179" i="1"/>
  <c r="B179" i="1"/>
  <c r="B179" i="1" a="1"/>
  <c r="AH178" i="1"/>
  <c r="B178" i="1" a="1"/>
  <c r="B178" i="1" s="1"/>
  <c r="AH177" i="1"/>
  <c r="B177" i="1" a="1"/>
  <c r="B177" i="1" s="1"/>
  <c r="AH176" i="1"/>
  <c r="B176" i="1" a="1"/>
  <c r="B176" i="1" s="1"/>
  <c r="AH175" i="1"/>
  <c r="B175" i="1" a="1"/>
  <c r="B175" i="1" s="1"/>
  <c r="AH174" i="1"/>
  <c r="B174" i="1" a="1"/>
  <c r="B174" i="1" s="1"/>
  <c r="AH173" i="1"/>
  <c r="B173" i="1" a="1"/>
  <c r="B173" i="1" s="1"/>
  <c r="AH172" i="1"/>
  <c r="B172" i="1" a="1"/>
  <c r="B172" i="1" s="1"/>
  <c r="AH171" i="1"/>
  <c r="B171" i="1" a="1"/>
  <c r="B171" i="1" s="1"/>
  <c r="AH170" i="1"/>
  <c r="B170" i="1" a="1"/>
  <c r="B170" i="1" s="1"/>
  <c r="AH169" i="1"/>
  <c r="B169" i="1" a="1"/>
  <c r="B169" i="1" s="1"/>
  <c r="AH168" i="1"/>
  <c r="B168" i="1" a="1"/>
  <c r="B168" i="1" s="1"/>
  <c r="AH167" i="1"/>
  <c r="B167" i="1" a="1"/>
  <c r="B167" i="1" s="1"/>
  <c r="AH166" i="1"/>
  <c r="B166" i="1" a="1"/>
  <c r="B166" i="1" s="1"/>
  <c r="AH165" i="1"/>
  <c r="B165" i="1" a="1"/>
  <c r="B165" i="1" s="1"/>
  <c r="AH164" i="1"/>
  <c r="B164" i="1" a="1"/>
  <c r="B164" i="1" s="1"/>
  <c r="AH163" i="1"/>
  <c r="B163" i="1" a="1"/>
  <c r="B163" i="1" s="1"/>
  <c r="AH162" i="1"/>
  <c r="B162" i="1" a="1"/>
  <c r="B162" i="1" s="1"/>
  <c r="AH161" i="1"/>
  <c r="B161" i="1" a="1"/>
  <c r="B161" i="1" s="1"/>
  <c r="AH160" i="1"/>
  <c r="B160" i="1" a="1"/>
  <c r="B160" i="1" s="1"/>
  <c r="AH159" i="1"/>
  <c r="B159" i="1" a="1"/>
  <c r="B159" i="1" s="1"/>
  <c r="AH158" i="1"/>
  <c r="B158" i="1" a="1"/>
  <c r="B158" i="1" s="1"/>
  <c r="AH157" i="1"/>
  <c r="B157" i="1" a="1"/>
  <c r="B157" i="1" s="1"/>
  <c r="AH156" i="1"/>
  <c r="B156" i="1" a="1"/>
  <c r="B156" i="1" s="1"/>
  <c r="AH155" i="1"/>
  <c r="B155" i="1" a="1"/>
  <c r="B155" i="1" s="1"/>
  <c r="AH154" i="1"/>
  <c r="B154" i="1" a="1"/>
  <c r="B154" i="1" s="1"/>
  <c r="AH153" i="1"/>
  <c r="B153" i="1" a="1"/>
  <c r="B153" i="1" s="1"/>
  <c r="AH152" i="1"/>
  <c r="B152" i="1" a="1"/>
  <c r="B152" i="1" s="1"/>
  <c r="AH151" i="1"/>
  <c r="B151" i="1" a="1"/>
  <c r="B151" i="1" s="1"/>
  <c r="AH150" i="1"/>
  <c r="B150" i="1" a="1"/>
  <c r="B150" i="1" s="1"/>
  <c r="AH149" i="1"/>
  <c r="B149" i="1" a="1"/>
  <c r="B149" i="1" s="1"/>
  <c r="AH148" i="1"/>
  <c r="B148" i="1" a="1"/>
  <c r="B148" i="1" s="1"/>
  <c r="AH147" i="1"/>
  <c r="B147" i="1" a="1"/>
  <c r="B147" i="1" s="1"/>
  <c r="AH146" i="1"/>
  <c r="B146" i="1"/>
  <c r="B146" i="1" a="1"/>
  <c r="AH145" i="1"/>
  <c r="B145" i="1" a="1"/>
  <c r="B145" i="1" s="1"/>
  <c r="AH144" i="1"/>
  <c r="B144" i="1" a="1"/>
  <c r="B144" i="1" s="1"/>
  <c r="AH143" i="1"/>
  <c r="B143" i="1" a="1"/>
  <c r="B143" i="1" s="1"/>
  <c r="AH142" i="1"/>
  <c r="B142" i="1" a="1"/>
  <c r="B142" i="1" s="1"/>
  <c r="AH141" i="1"/>
  <c r="B141" i="1" a="1"/>
  <c r="B141" i="1" s="1"/>
  <c r="AH140" i="1"/>
  <c r="B140" i="1" a="1"/>
  <c r="B140" i="1" s="1"/>
  <c r="AH139" i="1"/>
  <c r="B139" i="1" a="1"/>
  <c r="B139" i="1" s="1"/>
  <c r="AH138" i="1"/>
  <c r="B138" i="1" a="1"/>
  <c r="B138" i="1" s="1"/>
  <c r="AH137" i="1"/>
  <c r="B137" i="1" a="1"/>
  <c r="B137" i="1" s="1"/>
  <c r="AH136" i="1"/>
  <c r="B136" i="1" a="1"/>
  <c r="B136" i="1" s="1"/>
  <c r="AH135" i="1"/>
  <c r="B135" i="1" a="1"/>
  <c r="B135" i="1" s="1"/>
  <c r="AH134" i="1"/>
  <c r="B134" i="1" a="1"/>
  <c r="B134" i="1" s="1"/>
  <c r="AH133" i="1"/>
  <c r="B133" i="1" a="1"/>
  <c r="B133" i="1" s="1"/>
  <c r="AH132" i="1"/>
  <c r="B132" i="1" a="1"/>
  <c r="B132" i="1" s="1"/>
  <c r="AH131" i="1"/>
  <c r="B131" i="1" a="1"/>
  <c r="B131" i="1" s="1"/>
  <c r="AH130" i="1"/>
  <c r="B130" i="1" a="1"/>
  <c r="B130" i="1" s="1"/>
  <c r="AH129" i="1"/>
  <c r="B129" i="1" a="1"/>
  <c r="B129" i="1" s="1"/>
  <c r="AH128" i="1"/>
  <c r="B128" i="1" a="1"/>
  <c r="B128" i="1" s="1"/>
  <c r="AH127" i="1"/>
  <c r="B127" i="1" a="1"/>
  <c r="B127" i="1" s="1"/>
  <c r="AH126" i="1"/>
  <c r="B126" i="1" a="1"/>
  <c r="B126" i="1" s="1"/>
  <c r="AH125" i="1"/>
  <c r="B125" i="1" a="1"/>
  <c r="B125" i="1" s="1"/>
  <c r="AH124" i="1"/>
  <c r="B124" i="1" a="1"/>
  <c r="B124" i="1" s="1"/>
  <c r="AH123" i="1"/>
  <c r="B123" i="1" a="1"/>
  <c r="B123" i="1" s="1"/>
  <c r="AH122" i="1"/>
  <c r="B122" i="1"/>
  <c r="B122" i="1" a="1"/>
  <c r="AH121" i="1"/>
  <c r="B121" i="1" a="1"/>
  <c r="B121" i="1" s="1"/>
  <c r="AH120" i="1"/>
  <c r="AH119" i="1"/>
  <c r="B119" i="1" a="1"/>
  <c r="B119" i="1" s="1"/>
  <c r="AH118" i="1"/>
  <c r="B118" i="1" a="1"/>
  <c r="B118" i="1" s="1"/>
  <c r="AH117" i="1"/>
  <c r="B117" i="1" a="1"/>
  <c r="B117" i="1" s="1"/>
  <c r="AH116" i="1"/>
  <c r="B116" i="1" a="1"/>
  <c r="B116" i="1" s="1"/>
  <c r="AH115" i="1"/>
  <c r="B115" i="1" a="1"/>
  <c r="B115" i="1" s="1"/>
  <c r="AH114" i="1"/>
  <c r="B114" i="1" a="1"/>
  <c r="B114" i="1" s="1"/>
  <c r="AH113" i="1"/>
  <c r="B113" i="1" a="1"/>
  <c r="B113" i="1" s="1"/>
  <c r="AH112" i="1"/>
  <c r="AH111" i="1"/>
  <c r="B111" i="1"/>
  <c r="B111" i="1" a="1"/>
  <c r="AH110" i="1"/>
  <c r="B110" i="1" a="1"/>
  <c r="B110" i="1" s="1"/>
  <c r="AH109" i="1"/>
  <c r="B109" i="1" a="1"/>
  <c r="B109" i="1" s="1"/>
  <c r="AH108" i="1"/>
  <c r="B108" i="1" a="1"/>
  <c r="B108" i="1" s="1"/>
  <c r="AH107" i="1"/>
  <c r="B107" i="1" a="1"/>
  <c r="B107" i="1" s="1"/>
  <c r="AH106" i="1"/>
  <c r="B106" i="1" a="1"/>
  <c r="B106" i="1" s="1"/>
  <c r="AH105" i="1"/>
  <c r="AH104" i="1"/>
  <c r="B104" i="1" a="1"/>
  <c r="B104" i="1" s="1"/>
  <c r="AH103" i="1"/>
  <c r="B103" i="1" a="1"/>
  <c r="B103" i="1" s="1"/>
  <c r="AH102" i="1"/>
  <c r="B102" i="1" a="1"/>
  <c r="B102" i="1" s="1"/>
  <c r="AH101" i="1"/>
  <c r="B101" i="1" a="1"/>
  <c r="B101" i="1" s="1"/>
  <c r="AH100" i="1"/>
  <c r="B100" i="1" a="1"/>
  <c r="B100" i="1" s="1"/>
  <c r="AH99" i="1"/>
  <c r="B99" i="1" a="1"/>
  <c r="B99" i="1" s="1"/>
  <c r="AH98" i="1"/>
  <c r="AH97" i="1"/>
  <c r="B97" i="1" a="1"/>
  <c r="B97" i="1" s="1"/>
  <c r="AH96" i="1"/>
  <c r="B96" i="1" a="1"/>
  <c r="B96" i="1" s="1"/>
  <c r="AH95" i="1"/>
  <c r="B95" i="1" a="1"/>
  <c r="B95" i="1" s="1"/>
  <c r="AH94" i="1"/>
  <c r="B94" i="1" a="1"/>
  <c r="B94" i="1" s="1"/>
  <c r="AH93" i="1"/>
  <c r="B93" i="1" a="1"/>
  <c r="B93" i="1" s="1"/>
  <c r="AH92" i="1"/>
  <c r="B92" i="1" a="1"/>
  <c r="B92" i="1" s="1"/>
  <c r="AH91" i="1"/>
  <c r="AH90" i="1"/>
  <c r="B90" i="1"/>
  <c r="B90" i="1" a="1"/>
  <c r="AH89" i="1"/>
  <c r="B89" i="1" a="1"/>
  <c r="B89" i="1" s="1"/>
  <c r="AH88" i="1"/>
  <c r="B88" i="1" a="1"/>
  <c r="B88" i="1" s="1"/>
  <c r="AH87" i="1"/>
  <c r="B87" i="1" a="1"/>
  <c r="B87" i="1" s="1"/>
  <c r="AH86" i="1"/>
  <c r="B86" i="1" a="1"/>
  <c r="B86" i="1" s="1"/>
  <c r="AH85" i="1"/>
  <c r="AH84" i="1"/>
  <c r="B84" i="1" a="1"/>
  <c r="B84" i="1" s="1"/>
  <c r="AH83" i="1"/>
  <c r="AH82" i="1"/>
  <c r="B82" i="1" a="1"/>
  <c r="B82" i="1" s="1"/>
  <c r="AH81" i="1"/>
  <c r="AH80" i="1"/>
  <c r="B80" i="1" a="1"/>
  <c r="B80" i="1" s="1"/>
  <c r="AH79" i="1"/>
  <c r="B79" i="1" a="1"/>
  <c r="B79" i="1" s="1"/>
  <c r="AH78" i="1"/>
  <c r="B78" i="1" a="1"/>
  <c r="B78" i="1" s="1"/>
  <c r="AH77" i="1"/>
  <c r="B77" i="1" a="1"/>
  <c r="B77" i="1" s="1"/>
  <c r="AH76" i="1"/>
  <c r="AH75" i="1"/>
  <c r="B75" i="1" a="1"/>
  <c r="B75" i="1" s="1"/>
  <c r="AH74" i="1"/>
  <c r="B74" i="1" a="1"/>
  <c r="B74" i="1" s="1"/>
  <c r="AH73" i="1"/>
  <c r="AH72" i="1"/>
  <c r="B72" i="1" a="1"/>
  <c r="B72" i="1" s="1"/>
  <c r="AH71" i="1"/>
  <c r="B71" i="1" a="1"/>
  <c r="B71" i="1" s="1"/>
  <c r="AH70" i="1"/>
  <c r="B70" i="1" a="1"/>
  <c r="B70" i="1" s="1"/>
  <c r="AH69" i="1"/>
  <c r="AH68" i="1"/>
  <c r="B68" i="1" a="1"/>
  <c r="B68" i="1" s="1"/>
  <c r="AH67" i="1"/>
  <c r="B67" i="1" a="1"/>
  <c r="B67" i="1" s="1"/>
  <c r="AH66" i="1"/>
  <c r="AH65" i="1"/>
  <c r="B65" i="1" a="1"/>
  <c r="B65" i="1" s="1"/>
  <c r="AH64" i="1"/>
  <c r="B64" i="1" a="1"/>
  <c r="B64" i="1" s="1"/>
  <c r="AH63" i="1"/>
  <c r="B63" i="1" a="1"/>
  <c r="B63" i="1" s="1"/>
  <c r="AH62" i="1"/>
  <c r="B62" i="1" a="1"/>
  <c r="B62" i="1" s="1"/>
  <c r="AH61" i="1"/>
  <c r="AH60" i="1"/>
  <c r="B60" i="1" a="1"/>
  <c r="B60" i="1" s="1"/>
  <c r="AH59" i="1"/>
  <c r="B59" i="1" a="1"/>
  <c r="B59" i="1" s="1"/>
  <c r="AH58" i="1"/>
  <c r="B58" i="1" a="1"/>
  <c r="B58" i="1" s="1"/>
  <c r="AH57" i="1"/>
  <c r="B57" i="1" a="1"/>
  <c r="B57" i="1" s="1"/>
  <c r="AH56" i="1"/>
  <c r="B56" i="1" a="1"/>
  <c r="B56" i="1" s="1"/>
  <c r="AH55" i="1"/>
  <c r="AH54" i="1"/>
  <c r="B54" i="1" a="1"/>
  <c r="B54" i="1" s="1"/>
  <c r="AH53" i="1"/>
  <c r="AH52" i="1"/>
  <c r="B52" i="1" a="1"/>
  <c r="B52" i="1" s="1"/>
  <c r="AH51" i="1"/>
  <c r="B51" i="1" a="1"/>
  <c r="B51" i="1" s="1"/>
  <c r="AH50" i="1"/>
  <c r="B50" i="1"/>
  <c r="B50" i="1" a="1"/>
  <c r="AH49" i="1"/>
  <c r="B49" i="1" a="1"/>
  <c r="B49" i="1" s="1"/>
  <c r="AH48" i="1"/>
  <c r="B48" i="1"/>
  <c r="B48" i="1" a="1"/>
  <c r="AH47" i="1"/>
  <c r="AH46" i="1"/>
  <c r="AH45" i="1"/>
  <c r="B45" i="1" a="1"/>
  <c r="B45" i="1" s="1"/>
  <c r="AH44" i="1"/>
  <c r="B44" i="1" a="1"/>
  <c r="B44" i="1" s="1"/>
  <c r="AH43" i="1"/>
  <c r="B43" i="1" a="1"/>
  <c r="B43" i="1" s="1"/>
  <c r="AH42" i="1"/>
  <c r="AH41" i="1"/>
  <c r="AH40" i="1"/>
  <c r="AH39" i="1"/>
  <c r="B39" i="1" a="1"/>
  <c r="B39" i="1" s="1"/>
  <c r="AH38" i="1"/>
  <c r="B38" i="1" a="1"/>
  <c r="B38" i="1" s="1"/>
  <c r="AH37" i="1"/>
  <c r="B37" i="1" a="1"/>
  <c r="B37" i="1" s="1"/>
  <c r="AH36" i="1"/>
  <c r="B36" i="1" a="1"/>
  <c r="B36" i="1" s="1"/>
  <c r="AH35" i="1"/>
  <c r="B35" i="1" a="1"/>
  <c r="B35" i="1" s="1"/>
  <c r="AH34" i="1"/>
  <c r="B34" i="1" a="1"/>
  <c r="B34" i="1" s="1"/>
  <c r="AH33" i="1"/>
  <c r="AH32" i="1"/>
  <c r="AH31" i="1"/>
  <c r="B31" i="1" a="1"/>
  <c r="B31" i="1" s="1"/>
  <c r="AH30" i="1"/>
  <c r="B30" i="1" a="1"/>
  <c r="B30" i="1" s="1"/>
  <c r="AH29" i="1"/>
  <c r="B29" i="1" a="1"/>
  <c r="B29" i="1" s="1"/>
  <c r="AH28" i="1"/>
  <c r="B28" i="1" a="1"/>
  <c r="B28" i="1" s="1"/>
  <c r="AH27" i="1"/>
  <c r="AH26" i="1"/>
  <c r="B26" i="1" a="1"/>
  <c r="B26" i="1" s="1"/>
  <c r="AH25" i="1"/>
  <c r="B25" i="1" a="1"/>
  <c r="B25" i="1" s="1"/>
  <c r="AH24" i="1"/>
  <c r="AH23" i="1"/>
  <c r="B23" i="1" a="1"/>
  <c r="B23" i="1" s="1"/>
  <c r="AH22" i="1"/>
  <c r="B22" i="1" a="1"/>
  <c r="B22" i="1" s="1"/>
  <c r="AH21" i="1"/>
  <c r="B21" i="1" a="1"/>
  <c r="B21" i="1" s="1"/>
  <c r="AH20" i="1"/>
  <c r="AH19" i="1"/>
  <c r="B19" i="1" a="1"/>
  <c r="B19" i="1" s="1"/>
  <c r="AH18" i="1"/>
  <c r="B18" i="1" a="1"/>
  <c r="B18" i="1" s="1"/>
  <c r="AH17" i="1"/>
  <c r="B17" i="1" a="1"/>
  <c r="B17" i="1" s="1"/>
  <c r="AH16" i="1"/>
  <c r="AH15" i="1"/>
  <c r="B15" i="1" a="1"/>
  <c r="B15" i="1" s="1"/>
  <c r="AH14" i="1"/>
  <c r="AH13" i="1"/>
  <c r="B13" i="1" a="1"/>
  <c r="B13" i="1" s="1"/>
  <c r="AH12" i="1"/>
  <c r="B12" i="1" a="1"/>
  <c r="B12" i="1" s="1"/>
  <c r="AH11" i="1"/>
  <c r="B11" i="1" a="1"/>
  <c r="B11" i="1" s="1"/>
  <c r="AH10" i="1"/>
  <c r="B10" i="1" a="1"/>
  <c r="B10" i="1" s="1"/>
  <c r="AH9" i="1"/>
  <c r="C9" i="1"/>
  <c r="C10" i="1" s="1"/>
  <c r="C11" i="1" s="1"/>
  <c r="C12" i="1" s="1"/>
  <c r="C13" i="1" s="1"/>
  <c r="C14" i="1" s="1"/>
  <c r="B9" i="1" a="1"/>
  <c r="B9" i="1" s="1"/>
  <c r="AE7" i="1"/>
  <c r="E6" i="1" a="1"/>
  <c r="E6" i="1" s="1"/>
  <c r="C6" i="1"/>
  <c r="E4" i="1"/>
  <c r="E3" i="1" s="1"/>
  <c r="E2" i="1"/>
  <c r="L1" i="1" l="1"/>
  <c r="C15" i="1"/>
  <c r="C16" i="1" s="1"/>
  <c r="C17" i="1" l="1"/>
  <c r="C18" i="1" s="1"/>
  <c r="C19" i="1" s="1"/>
  <c r="C20" i="1" s="1"/>
  <c r="C21" i="1" s="1"/>
  <c r="C22" i="1" s="1"/>
  <c r="C23" i="1" s="1"/>
  <c r="C24" i="1" s="1"/>
  <c r="C25" i="1" l="1"/>
  <c r="C26" i="1" s="1"/>
  <c r="C27" i="1" s="1"/>
  <c r="C28" i="1"/>
  <c r="C29" i="1" s="1"/>
  <c r="C30" i="1" s="1"/>
  <c r="C31" i="1" s="1"/>
  <c r="C32" i="1" s="1"/>
  <c r="C33" i="1" l="1"/>
  <c r="C34" i="1"/>
  <c r="C35" i="1" l="1"/>
  <c r="C36" i="1" l="1"/>
  <c r="C37" i="1" l="1"/>
  <c r="C38" i="1" l="1"/>
  <c r="C39" i="1" l="1"/>
  <c r="C40" i="1" l="1"/>
  <c r="C41" i="1" l="1"/>
  <c r="C42" i="1" l="1"/>
  <c r="C43" i="1" l="1"/>
  <c r="C44" i="1" s="1"/>
  <c r="C45" i="1" s="1"/>
  <c r="C46" i="1" s="1"/>
  <c r="C47" i="1" l="1"/>
  <c r="C48" i="1" l="1"/>
  <c r="C49" i="1" l="1"/>
  <c r="C50" i="1" l="1"/>
  <c r="C51" i="1" l="1"/>
  <c r="C52" i="1" s="1"/>
  <c r="C53" i="1" s="1"/>
  <c r="C54" i="1" s="1"/>
  <c r="C55" i="1" s="1"/>
  <c r="C56" i="1" l="1"/>
  <c r="C57" i="1" s="1"/>
  <c r="C58" i="1" s="1"/>
  <c r="C59" i="1" s="1"/>
  <c r="C60" i="1" s="1"/>
  <c r="C61" i="1" s="1"/>
  <c r="C62" i="1" s="1"/>
  <c r="C63" i="1" s="1"/>
  <c r="C64" i="1" s="1"/>
  <c r="C65" i="1" s="1"/>
  <c r="C66" i="1" s="1"/>
  <c r="C67" i="1" l="1"/>
  <c r="C68" i="1" s="1"/>
  <c r="C69" i="1" s="1"/>
  <c r="C70" i="1" s="1"/>
  <c r="C71" i="1" s="1"/>
  <c r="C72" i="1" s="1"/>
  <c r="C73" i="1" s="1"/>
  <c r="C74" i="1" l="1"/>
  <c r="C75" i="1" s="1"/>
  <c r="C76" i="1" s="1"/>
  <c r="C77" i="1" s="1"/>
  <c r="C78" i="1" s="1"/>
  <c r="C79" i="1" s="1"/>
  <c r="C80" i="1" s="1"/>
  <c r="C81" i="1" s="1"/>
  <c r="C82" i="1" l="1"/>
  <c r="C83" i="1" s="1"/>
  <c r="C84" i="1" s="1"/>
  <c r="C85" i="1" s="1"/>
  <c r="C86" i="1" l="1"/>
  <c r="C87" i="1" s="1"/>
  <c r="C88" i="1" s="1"/>
  <c r="C89" i="1" s="1"/>
  <c r="C90" i="1" s="1"/>
  <c r="C91" i="1" s="1"/>
  <c r="C92" i="1" s="1"/>
  <c r="C93" i="1" s="1"/>
  <c r="C94" i="1" s="1"/>
  <c r="C95" i="1" s="1"/>
  <c r="C96" i="1" s="1"/>
  <c r="C97" i="1" s="1"/>
  <c r="C98" i="1" s="1"/>
  <c r="C99" i="1" s="1"/>
  <c r="C100" i="1" s="1"/>
  <c r="C101" i="1" s="1"/>
  <c r="C102" i="1" s="1"/>
  <c r="C103" i="1" s="1"/>
  <c r="C104" i="1" s="1"/>
  <c r="C105" i="1" s="1"/>
  <c r="C106" i="1" s="1"/>
  <c r="C107" i="1" l="1"/>
  <c r="C108" i="1" l="1"/>
  <c r="C109" i="1" l="1"/>
  <c r="C110" i="1" l="1"/>
  <c r="C111" i="1" s="1"/>
  <c r="C112" i="1" s="1"/>
  <c r="C113" i="1" l="1"/>
  <c r="C114" i="1" l="1"/>
  <c r="C115" i="1" l="1"/>
  <c r="C116" i="1" s="1"/>
  <c r="C117" i="1" s="1"/>
  <c r="C118" i="1" s="1"/>
  <c r="C119" i="1" s="1"/>
  <c r="C120" i="1" s="1"/>
  <c r="C121" i="1" l="1"/>
  <c r="C122" i="1" s="1"/>
  <c r="C123" i="1" s="1"/>
  <c r="C124" i="1" s="1"/>
  <c r="C125" i="1" s="1"/>
  <c r="C126" i="1" s="1"/>
  <c r="C127" i="1" s="1"/>
  <c r="C128" i="1" s="1"/>
  <c r="C129" i="1" s="1"/>
  <c r="C130" i="1" s="1"/>
  <c r="C131" i="1" s="1"/>
  <c r="C132" i="1" s="1"/>
  <c r="C133" i="1" s="1"/>
  <c r="C134" i="1" s="1"/>
  <c r="C135" i="1" s="1"/>
  <c r="C136" i="1" s="1"/>
  <c r="C137" i="1" s="1"/>
  <c r="C138" i="1" s="1"/>
  <c r="C139" i="1" s="1"/>
  <c r="C140" i="1" s="1"/>
  <c r="C141" i="1" s="1"/>
  <c r="C142" i="1" s="1"/>
  <c r="C143" i="1" s="1"/>
  <c r="C144" i="1" s="1"/>
  <c r="C145" i="1" s="1"/>
  <c r="C146" i="1" s="1"/>
  <c r="C147" i="1" s="1"/>
  <c r="C148" i="1" s="1"/>
  <c r="C149" i="1" s="1"/>
  <c r="C150" i="1" s="1"/>
  <c r="C151" i="1" s="1"/>
  <c r="C152" i="1" s="1"/>
  <c r="C153" i="1" s="1"/>
  <c r="C154" i="1" s="1"/>
  <c r="C155" i="1" s="1"/>
  <c r="C156" i="1" s="1"/>
  <c r="C157" i="1" s="1"/>
  <c r="C158" i="1" s="1"/>
  <c r="C159" i="1" s="1"/>
  <c r="C160" i="1" s="1"/>
  <c r="C161" i="1" s="1"/>
  <c r="C162" i="1" s="1"/>
  <c r="C163" i="1" s="1"/>
  <c r="C164" i="1" s="1"/>
  <c r="C165" i="1" s="1"/>
  <c r="C166" i="1" s="1"/>
  <c r="C167" i="1" s="1"/>
  <c r="C168" i="1" s="1"/>
  <c r="C169" i="1" s="1"/>
  <c r="C170" i="1" s="1"/>
  <c r="C171" i="1" s="1"/>
  <c r="C172" i="1" s="1"/>
  <c r="C173" i="1" s="1"/>
  <c r="C174" i="1" s="1"/>
  <c r="C175" i="1" s="1"/>
  <c r="C176" i="1" s="1"/>
  <c r="C177" i="1" s="1"/>
  <c r="C178" i="1" s="1"/>
  <c r="C179" i="1" s="1"/>
  <c r="C180" i="1" s="1"/>
  <c r="C181" i="1" s="1"/>
  <c r="C182" i="1" s="1"/>
  <c r="C183" i="1" s="1"/>
  <c r="C184" i="1" s="1"/>
  <c r="C185" i="1" s="1"/>
  <c r="C186" i="1" s="1"/>
  <c r="C187" i="1" s="1"/>
  <c r="C188" i="1" s="1"/>
  <c r="C189" i="1" s="1"/>
  <c r="C190" i="1" s="1"/>
  <c r="C191" i="1" s="1"/>
  <c r="C192" i="1" s="1"/>
  <c r="C193" i="1" s="1"/>
  <c r="C194" i="1" s="1"/>
  <c r="C195" i="1" s="1"/>
  <c r="C196" i="1" s="1"/>
  <c r="C197" i="1" s="1"/>
  <c r="C198" i="1" s="1"/>
  <c r="C199" i="1" s="1"/>
  <c r="C200" i="1" s="1"/>
  <c r="B41" i="1" l="1" a="1"/>
  <c r="B41" i="1" s="1"/>
  <c r="B16" i="1" a="1"/>
  <c r="B16" i="1" s="1"/>
  <c r="B32" i="1" a="1"/>
  <c r="B32" i="1" s="1"/>
  <c r="B24" i="1" a="1"/>
  <c r="B24" i="1" s="1"/>
  <c r="B42" i="1" a="1"/>
  <c r="B42" i="1" s="1"/>
  <c r="B47" i="1" a="1"/>
  <c r="B47" i="1" s="1"/>
  <c r="B55" i="1" a="1"/>
  <c r="B55" i="1" s="1"/>
  <c r="B66" i="1" a="1"/>
  <c r="B66" i="1" s="1"/>
  <c r="B73" i="1" a="1"/>
  <c r="B73" i="1" s="1"/>
  <c r="B81" i="1" a="1"/>
  <c r="B81" i="1" s="1"/>
  <c r="B85" i="1" a="1"/>
  <c r="B85" i="1" s="1"/>
  <c r="B14" i="1" a="1"/>
  <c r="B14" i="1" s="1"/>
  <c r="B20" i="1" a="1"/>
  <c r="B20" i="1" s="1"/>
  <c r="B27" i="1" a="1"/>
  <c r="B27" i="1" s="1"/>
  <c r="B33" i="1" a="1"/>
  <c r="B33" i="1" s="1"/>
  <c r="B40" i="1" a="1"/>
  <c r="B40" i="1" s="1"/>
  <c r="B46" i="1" a="1"/>
  <c r="B46" i="1" s="1"/>
  <c r="B53" i="1" a="1"/>
  <c r="B53" i="1" s="1"/>
  <c r="B69" i="1" a="1"/>
  <c r="B69" i="1" s="1"/>
  <c r="B61" i="1" a="1"/>
  <c r="B61" i="1" s="1"/>
  <c r="B83" i="1" a="1"/>
  <c r="B83" i="1" s="1"/>
  <c r="B76" i="1" a="1"/>
  <c r="B76" i="1" s="1"/>
  <c r="B91" i="1" a="1"/>
  <c r="B91" i="1" s="1"/>
  <c r="B98" i="1" a="1"/>
  <c r="B98" i="1" s="1"/>
  <c r="B105" i="1" a="1"/>
  <c r="B105" i="1" s="1"/>
  <c r="B120" i="1" a="1"/>
  <c r="B120" i="1" s="1"/>
  <c r="B112" i="1" a="1"/>
  <c r="B11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<sst xmlns="http://schemas.openxmlformats.org/spreadsheetml/2006/main" count="3026" uniqueCount="958">
  <si>
    <t>Stage 1</t>
  </si>
  <si>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</si>
  <si>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</si>
  <si>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</si>
  <si>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</si>
  <si>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</si>
  <si>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</si>
  <si>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</si>
  <si>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</si>
  <si>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</si>
  <si>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</si>
  <si>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</si>
  <si>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</si>
  <si>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</si>
  <si>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Has Synthetic Dataset:</t>
  </si>
  <si>
    <t>No Dataset:</t>
  </si>
  <si>
    <t>Language:</t>
  </si>
  <si>
    <t>Abr.</t>
  </si>
  <si>
    <t>Spanish</t>
  </si>
  <si>
    <t>Seed Context:</t>
  </si>
  <si>
    <t>Max Lines</t>
  </si>
  <si>
    <t>Project Topics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</si>
  <si>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</si>
  <si>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</si>
  <si>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</si>
  <si>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</si>
  <si>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</si>
  <si>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</si>
  <si>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</si>
  <si>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</si>
  <si>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</si>
  <si>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</si>
  <si>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</si>
  <si>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</si>
  <si>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</si>
  <si>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</si>
  <si>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</si>
  <si>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</si>
  <si>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</si>
  <si>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</si>
  <si>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</si>
  <si>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</si>
  <si>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</si>
  <si>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</si>
  <si>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Seed To Use</t>
  </si>
  <si>
    <t>Seed context for translating text</t>
  </si>
  <si>
    <t>No.</t>
  </si>
  <si>
    <t>Language</t>
  </si>
  <si>
    <t>No</t>
  </si>
  <si>
    <t>Beginner</t>
  </si>
  <si>
    <t>Topic</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</si>
  <si>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</si>
  <si>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</si>
  <si>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</si>
  <si>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</si>
  <si>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</si>
  <si>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</si>
  <si>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</si>
  <si>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</si>
  <si>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</si>
  <si>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</si>
  <si>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</si>
  <si>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</si>
  <si>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</si>
  <si>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</si>
  <si>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</si>
  <si>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</si>
  <si>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</si>
  <si>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</si>
  <si>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</si>
  <si>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</si>
  <si>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</si>
  <si>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</si>
  <si>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</si>
  <si>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</si>
  <si>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</si>
  <si>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</si>
  <si>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</si>
  <si>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</si>
  <si>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N/A</t>
  </si>
  <si>
    <t>PROJECT</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</si>
  <si>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</si>
  <si>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</si>
  <si>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</si>
  <si>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</si>
  <si>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</si>
  <si>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</si>
  <si>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</si>
  <si>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</si>
  <si>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Dutch</t>
  </si>
  <si>
    <t>nl</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</si>
  <si>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</si>
  <si>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</si>
  <si>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</si>
  <si>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</si>
  <si>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</si>
  <si>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</si>
  <si>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</si>
  <si>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</si>
  <si>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</si>
  <si>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</si>
  <si>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</si>
  <si>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</si>
  <si>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</si>
  <si>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</si>
  <si>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</si>
  <si>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</si>
  <si>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</si>
  <si>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</si>
  <si>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</si>
  <si>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</si>
  <si>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</si>
  <si>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</si>
  <si>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</si>
  <si>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</si>
  <si>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</si>
  <si>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</si>
  <si>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</si>
  <si>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</si>
  <si>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</si>
  <si>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</si>
  <si>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</si>
  <si>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</si>
  <si>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</si>
  <si>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</si>
  <si>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</si>
  <si>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</si>
  <si>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</si>
  <si>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</si>
  <si>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</si>
  <si>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</si>
  <si>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</si>
  <si>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</si>
  <si>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</si>
  <si>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</si>
  <si>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</si>
  <si>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</si>
  <si>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</si>
  <si>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</si>
  <si>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</si>
  <si>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</si>
  <si>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</si>
  <si>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</si>
  <si>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</si>
  <si>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</si>
  <si>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</si>
  <si>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</si>
  <si>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</si>
  <si>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</si>
  <si>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</si>
  <si>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</si>
  <si>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</si>
  <si>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</si>
  <si>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</si>
  <si>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</si>
  <si>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</si>
  <si>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</si>
  <si>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</si>
  <si>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</si>
  <si>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</si>
  <si>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</si>
  <si>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Intermediate</t>
  </si>
  <si>
    <t>Advanced</t>
  </si>
  <si>
    <t>[ROLE]</t>
  </si>
  <si>
    <t>Friendly tutor specializing in " &amp; $I$2 &amp; " | " &amp;</t>
  </si>
  <si>
    <t>[TASK]</t>
  </si>
  <si>
    <t>Teach and explain concepts clearly with correct code examples | " &amp;</t>
  </si>
  <si>
    <t>[TOPIC]</t>
  </si>
  <si>
    <t>" &amp; I9 &amp; " | " &amp;</t>
  </si>
  <si>
    <t>[LEVEL]</t>
  </si>
  <si>
    <t>" &amp; G9 &amp; " | " &amp;</t>
  </si>
  <si>
    <t>[COUNT]</t>
  </si>
  <si>
    <t>" &amp; D9 &amp; " examples | " &amp;</t>
  </si>
  <si>
    <t>[PERSONA RULE]</t>
  </si>
  <si>
    <t>Act as a friendly, clear tutor | " &amp;</t>
  </si>
  <si>
    <t>[LANGUAGE CONSISTENCY RULE]</t>
  </si>
  <si>
    <t>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t>
  </si>
  <si>
    <t>[DATA RULE - STRICT]</t>
  </si>
  <si>
    <t>[DATA SUMMARY FORMAT RULE]</t>
  </si>
  <si>
    <t>When a dataset is present, you MUST display IMMEDIATELY AFTER THE HEADER: Dataset Summary: - File Type: - Columns / Fields: - Data Types: - Notes: | " &amp;</t>
  </si>
  <si>
    <t>[OUTPUT CONTRACT]</t>
  </si>
  <si>
    <t>EXACTLY " &amp; D9 &amp; "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t>
  </si>
  <si>
    <t>[CODE CONSTRAINTS]</t>
  </si>
  <si>
    <t>[FUNCTION RULE]</t>
  </si>
  <si>
    <t>[CODE QUALITY RULE]</t>
  </si>
  <si>
    <t>[COMMENT RULE - STRICT]</t>
  </si>
  <si>
    <t>Code MUST include sufficient inline comments explaining important lines and logical blocks | " &amp;</t>
  </si>
  <si>
    <t>[COMMENT DEPTH RULE]</t>
  </si>
  <si>
    <t>Comments MUST explain WHAT the code does AND WHY it is written that way | " &amp;</t>
  </si>
  <si>
    <t>[COMMENT DENSITY RULE]</t>
  </si>
  <si>
    <t>Beginner = high, Intermediate = medium, Advanced = lower but present in key logic | " &amp;</t>
  </si>
  <si>
    <t>[INTRO RULE]</t>
  </si>
  <si>
    <t>[FILE HANDLING RULE]</t>
  </si>
  <si>
    <t>[DATA TYPE RULE]</t>
  </si>
  <si>
    <t>[DATA ROBUSTNESS RULE]</t>
  </si>
  <si>
    <t>[BOOLEAN HANDLING RULE]</t>
  </si>
  <si>
    <t>[DATA CONSISTENCY RULE]</t>
  </si>
  <si>
    <t>Respect dataset schema | " &amp;</t>
  </si>
  <si>
    <t>[SUPPORT FILES RULE]</t>
  </si>
  <si>
    <t>[DIFFICULTY RULE]</t>
  </si>
  <si>
    <t>Complexity MUST match level | " &amp;</t>
  </si>
  <si>
    <t>[EXPLANATION RULE]</t>
  </si>
  <si>
    <t>Explanation within 'Mini-Lección' MUST explain WHAT, WHY, HOW, and real-world context concisely | " &amp;</t>
  </si>
  <si>
    <t>[LEARNING RULE]</t>
  </si>
  <si>
    <t>Each example MUST highlight a key insight | " &amp;</t>
  </si>
  <si>
    <t>[COMMON MISTAKES RULE]</t>
  </si>
  <si>
    <t>Include a short mistake note after each example | " &amp;</t>
  </si>
  <si>
    <t>[MINI CHALLENGE RULE]</t>
  </si>
  <si>
    <t>Include a short reinforcement question after each example | " &amp;</t>
  </si>
  <si>
    <t>[REAL WORLD RULE]</t>
  </si>
  <si>
    <t>Connect each example to a real-world use case | " &amp;</t>
  </si>
  <si>
    <t>[FORMAT RULE]</t>
  </si>
  <si>
    <t>Only valid markdown code blocks allowed | " &amp;</t>
  </si>
  <si>
    <t>[LANGUAGE TAG RULE]</t>
  </si>
  <si>
    <t>ALWAYS label markdown code blocks with the correct underlying programming language (e.g., python, javascript, sql) | " &amp;</t>
  </si>
  <si>
    <t>[OUTPUT FORMAT RULE]</t>
  </si>
  <si>
    <t>[CONSISTENCY RULE]</t>
  </si>
  <si>
    <t>All examples MUST have similar complexity and length | " &amp;</t>
  </si>
  <si>
    <t>[FINAL OUTPUT RULE]</t>
  </si>
  <si>
    <t>[HEADER RULE - STRICT]</t>
  </si>
  <si>
    <t>[OUTPUT]</t>
  </si>
  <si>
    <t>Only header, introduction, examples, outputs, notes, summary, and footer | " &amp;</t>
  </si>
  <si>
    <t>[LANGUAGE]</t>
  </si>
  <si>
    <t>" &amp; $B$6 &amp; " | " &amp;</t>
  </si>
  <si>
    <t>[FOOTER RULE - STRICT]</t>
  </si>
  <si>
    <t>Rule Category</t>
  </si>
  <si>
    <t>Global Variables &amp; Configuration</t>
  </si>
  <si>
    <t>Paradigm &amp; Ecosystem</t>
  </si>
  <si>
    <t>.</t>
  </si>
  <si>
    <t>[ECOSYSTEM ORIENTATION RULE]</t>
  </si>
  <si>
    <t>a</t>
  </si>
  <si>
    <t>Include a short tutor-style sentence in " &amp; $B$6 &amp; " before the analogy, followed by this EXACT instruction block translated to " &amp; $B$6 &amp; ": '🚨 **Your objective in this lesson:** To truly learn the new  " &amp; $I$2 &amp; "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t>
  </si>
  <si>
    <t>Code MUST be clean, readable, educational, executable, and produce correct and accurate results | " &amp;</t>
  </si>
  <si>
    <t>=IF(H9="Topic",</t>
  </si>
  <si>
    <t>[LIBRARY BEING LEARNED]</t>
  </si>
  <si>
    <t>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t>
  </si>
  <si>
    <t>[WILDCARD SPACE]</t>
  </si>
  <si>
    <t>[EXECUTIVE CONSTRAINTS]</t>
  </si>
  <si>
    <t>Each example MUST include: - Internal data OR dataset usage - Print key intermediate steps and the final result - MUST NOT exceed exactly " &amp; $A9 &amp; " lines of EXECUTABLE code (STRICT: Do NOT count comments or blank lines). - NEVER exceed this limit. | " &amp;</t>
  </si>
  <si>
    <t>Include Key Takeaway section at the end | " &amp; IF(AJ9&lt;&gt;"", AJ9, "") &amp;" | " &amp;</t>
  </si>
  <si>
    <t>End your entire response EXACTLY with this markdown string (ensure all code blocks are closed before it): ⚡ *Coding5s System — Learn Programming by Writing Code* | ",</t>
  </si>
  <si>
    <t>=IF(OR(H9="Topic", UPPER(H9)="PROJECT"),</t>
  </si>
  <si>
    <t>[MENTOR_S1_SAFE_GUIDE]</t>
  </si>
  <si>
    <t>[CULTURAL &amp; JARGON RULE]</t>
  </si>
  <si>
    <t>[CONTEXT]</t>
  </si>
  <si>
    <t>[EMPTY INPUT HANDLING - STRICT]</t>
  </si>
  <si>
    <t>[ATOMIC CODE PROTOCOL (MVCI) - STRICT]</t>
  </si>
  <si>
    <t>[PHASE 1: SOCRATIC HINT &amp; NO KEYBOARD RULE - STRICT]</t>
  </si>
  <si>
    <t>[EXPLANATION GATE &amp; SCROLL BARRIER]</t>
  </si>
  <si>
    <t>[MINIMAL INTERVENTION RULE - STRICT]</t>
  </si>
  <si>
    <t>[PYTHON QUALITY RULE - STRICT]</t>
  </si>
  <si>
    <t>[PHASE 2: FULL SOLUTION - STRICT]</t>
  </si>
  <si>
    <t>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t>
  </si>
  <si>
    <t>You are helping a Junior Developer who is " &amp; IF(UPPER(H9)="PROJECT", "building a PROJECT: " &amp; I9 &amp; ". Topics applied in this project: " &amp; B9 &amp; ". Project objective: " &amp; J9, "learning: " &amp; I9 &amp; ". Topic details: " &amp; J9) &amp; " | " &amp;</t>
  </si>
  <si>
    <t>Analyze the student's code and explanation. If the code is perfect, congratulate them warmly and provide 2 'Bonus Challenges'. Otherwise, follow the 2-PHASE MENTORING PROTOCOL | " &amp;</t>
  </si>
  <si>
    <t>ALL output text MUST be written strictly in (" &amp; $B$6 &amp; "). | " &amp;</t>
  </si>
  <si>
    <t>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t>
  </si>
  <si>
    <t>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t>
  </si>
  <si>
    <t>" &amp; $B$6 &amp;" | " &amp;</t>
  </si>
  <si>
    <t>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t>
  </si>
  <si>
    <t>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t>
  </si>
  <si>
    <t>[TOPICS USED]</t>
  </si>
  <si>
    <t>" &amp; B9 &amp; " | " &amp;</t>
  </si>
  <si>
    <t>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</si>
  <si>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t>
  </si>
  <si>
    <t>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t>
  </si>
  <si>
    <t>Code MUST be clean, readable, correct, and educational | " &amp;</t>
  </si>
  <si>
    <t>Only markdown code blocks allowed | " &amp;</t>
  </si>
  <si>
    <t>[EXECUTION RULE]</t>
  </si>
  <si>
    <t>Code MUST run and produce correct output | " &amp;</t>
  </si>
  <si>
    <t>Project must match objective | " &amp;</t>
  </si>
  <si>
    <t>Only header, dataset notice, objective, support file, code planning, expected output, code, and footer | " &amp;</t>
  </si>
  <si>
    <t>End your entire response EXACTLY with this markdown string (ensure all code blocks are closed before it):" &amp; CHAR(10) &amp; "---" &amp; CHAR(10) &amp; "⚡ *Coding5s System — Learn Programming by Writing Code*")</t>
  </si>
  <si>
    <t>Categoría de la Regla</t>
  </si>
  <si>
    <t>=IF(H9&lt;&gt;"PROJECT","",</t>
  </si>
  <si>
    <t>Target Library:</t>
  </si>
  <si>
    <t>" &amp; $I$3 &amp; " | " &amp;</t>
  </si>
  <si>
    <t>Teach through a practical " &amp; $I$2 &amp; " - " &amp; $I$3 &amp; " project following the micro-learning methodology, acting as a supportive tutor, creating a project about  " &amp; I9 &amp; " | " &amp;</t>
  </si>
  <si>
    <t>updated</t>
  </si>
  <si>
    <t>Mentor Stage 1</t>
  </si>
  <si>
    <t>Stage 2</t>
  </si>
  <si>
    <t>The Immutable Kernel</t>
  </si>
  <si>
    <t>Careless " &amp; $I$2 &amp; " Developer</t>
  </si>
  <si>
    <t>Generate debugging challenges in " &amp; $I$2 &amp; " |</t>
  </si>
  <si>
    <t>" &amp; I9 &amp; " |</t>
  </si>
  <si>
    <t>" &amp; G9 &amp; " |</t>
  </si>
  <si>
    <t>" &amp; D9 &amp; " challenges</t>
  </si>
  <si>
    <t>[ENV USAGE RULE]</t>
  </si>
  <si>
    <t>Environment variables may be used but bugs MUST exist ONLY in code logic, NEVER in config files</t>
  </si>
  <si>
    <t>The intro MUST be a dynamically generated, urgent, unprofessional email in " &amp; $B$6 &amp; " with this EXACT format: '📥 From: [Random Dev Name]' / '📤 To: [Insert my user name if you know it from context, otherwise use " &amp; $I$2 &amp; "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 '🚨 Your objective in this lesson: You must copy the code blocks from each Challenge exactly as they are and paste them into your IDE. Then you have to fix all the errors in the code until you achieve the exact Expected Output when running the program.' | " &amp;</t>
  </si>
  <si>
    <t>[COMMENT RULE]</t>
  </si>
  <si>
    <t>Do NOT include comments that reveal bugs</t>
  </si>
  <si>
    <t>Only valid markdown code blocks allowed</t>
  </si>
  <si>
    <t>ALWAYS label markdown code blocks with the correct underlying programming language (e.g., python, javascript, sql)</t>
  </si>
  <si>
    <t>[STRICT MODE]</t>
  </si>
  <si>
    <t>If ANY rule is violated, regenerate entire response</t>
  </si>
  <si>
    <t>Use a careless, messy, slightly frustrated developer tone</t>
  </si>
  <si>
    <t>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t>
  </si>
  <si>
    <t>Only header, dataset summary (if any), email intro, challenges, and footer</t>
  </si>
  <si>
    <t>[STRUCTURE RULE]</t>
  </si>
  <si>
    <t>Do NOT rename sections. Do NOT add titles. Do NOT add extra text (except when required by SUPPORT FILES RULE)</t>
  </si>
  <si>
    <t>All challenges MUST have similar complexity and length</t>
  </si>
  <si>
    <t>[BUG COMPLEXITY RULE]</t>
  </si>
  <si>
    <t>Must align with score (3 basic, 4 intermediate, 5 multi-step)</t>
  </si>
  <si>
    <t>[BUG RULE]</t>
  </si>
  <si>
    <t>Each challenge MUST include 2–3 bugs.</t>
  </si>
  <si>
    <t>[CORRECTNESS RULE]</t>
  </si>
  <si>
    <t>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t>
  </si>
  <si>
    <t>Code must fail due to syntax errors, runtime exceptions, or produce incorrect output</t>
  </si>
  <si>
    <t>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t>
  </si>
  <si>
    <t>[CRITICAL AMNESIA RULE]</t>
  </si>
  <si>
    <t>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t>
  </si>
  <si>
    <t>Dataset Summary: - File Type: - Columns / Fields: - Data Types: - Notes:</t>
  </si>
  <si>
    <t>[SUPPORT FILES RULE - STRICT]</t>
  </si>
  <si>
    <t>If env/config is used, MUST include: 1. Instructional sentence 2. File content in markdown code block 3. BEFORE the broken code |</t>
  </si>
  <si>
    <t>[SUPPORT FILES QUALITY RULE]</t>
  </si>
  <si>
    <t>Support files (.env, .env.example, .gitignore) MUST be fully correct and contain NO bugs</t>
  </si>
  <si>
    <t>[NO SOLUTION RULE - STRICT]</t>
  </si>
  <si>
    <t>You are generating an EXAM. You MUST NOT provide the fixed code, bug diagnosis, hints, explanations, or takeaways. Output ONLY the broken code. Do NOT solve your own challenges. Let the student find the bugs.</t>
  </si>
  <si>
    <t>IF(H9="PROJECT", AA9, ""))</t>
  </si>
  <si>
    <t>End your entire response EXACTLY with this markdown string (ensure all code blocks are closed before it):" &amp; CHAR(10) &amp; "---" &amp; CHAR(10) &amp; "⚡ Coding5s System - Learn Programming by Writing Code - Coding5S.com",</t>
  </si>
  <si>
    <t>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t>
  </si>
  <si>
    <t>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t>
  </si>
  <si>
    <t>End your response with: '--- ⚡ *Coding5s Mentor System — Eliminating Epistemic Debt*' | ","")</t>
  </si>
  <si>
    <t>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t>
  </si>
  <si>
    <t>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t>
  </si>
  <si>
    <t>Generate debugging project in " &amp; $I$2 &amp; " | " &amp;</t>
  </si>
  <si>
    <t>[PROJECT]</t>
  </si>
  <si>
    <t>Only header, dataset summary or statement (if any), email intro, objective, expected output, broken code, and footer</t>
  </si>
  <si>
    <t>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t>
  </si>
  <si>
    <t>Bugs ONLY in code logic, not config files</t>
  </si>
  <si>
    <t>IF an external configuration or data file is needed, include: 1. Short instructional sentence 2. File content in markdown code block 3. Place it strictly BEFORE the main code.</t>
  </si>
  <si>
    <t>Use a messy, careless developer tone</t>
  </si>
  <si>
    <t>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t>
  </si>
  <si>
    <t>EXACTLY 1 project. Structure MUST be: 'Project:' followed by 'Objective: maximum 6 lines.', then 'Expected Output: standalone markdown code block.', and finally 'Broken Code'</t>
  </si>
  <si>
    <t>Do NOT add extra sections or explanations (except when required by SUPPORT FILES RULE)</t>
  </si>
  <si>
    <t>- " &amp; IF(G9="Beginner", "25–40", IF(G9="Intermediate", "30–60", "40–100")) &amp; " lines of EXECUTABLE code (STRICT: Do NOT count blank lines towards this limit) - Multi-step flow - 2–4 functions ONLY - main() as entry point " &amp; IF(G9&lt;&gt;"Advanced", "- NO classes | ", "")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</si>
  <si>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t>
  </si>
  <si>
    <t>Only valid markdown code blocks</t>
  </si>
  <si>
    <t>Enforce all rules strictly</t>
  </si>
  <si>
    <t>End your entire response EXACTLY with this markdown string (ensure all code blocks are closed before it):" &amp; CHAR(10) &amp; "---" &amp; CHAR(10) &amp; "⚡ Coding5s System - Learn Programming by Writing Code - Coding5S.com" )</t>
  </si>
  <si>
    <t>[MENTOR_S2_DETECTIVE]</t>
  </si>
  <si>
    <t>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t>
  </si>
  <si>
    <t>Analyze the student's code, explanation, and error. If the code is already fixed and correct, recognize their 'debugging skill' and provide a 'Pro-Tip' for prevention. Otherwise, follow the 2-PHASE MENTORING PROTOCOL</t>
  </si>
  <si>
    <t>[FOOTER RULE]</t>
  </si>
  <si>
    <t>You are helping a Junior Developer debug a " &amp; IF(UPPER(H9)="PROJECT", "PROJECT: " &amp; I9 &amp; ". Topics involved: " &amp; B9 &amp; ". Project objective: " &amp; J9, "TOPIC: " &amp; I9 &amp; ". Topic details: " &amp; J9) &amp; " | " &amp;</t>
  </si>
  <si>
    <t>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t>
  </si>
  <si>
    <t>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t>
  </si>
  <si>
    <t>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t>
  </si>
  <si>
    <t>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t>
  </si>
  <si>
    <t>End your response with: '--- ⚡ *Coding5s Mentor System — Eliminating Epistemic Debt &amp; Hunting Bugs*</t>
  </si>
  <si>
    <t>", "")</t>
  </si>
  <si>
    <t>Stage 3</t>
  </si>
  <si>
    <t>Tech Lead</t>
  </si>
  <si>
    <t>Assign incomplete " &amp; $I$2 &amp; " script challenges</t>
  </si>
  <si>
    <t>[SCORING ENFORCEMENT RULE]</t>
  </si>
  <si>
    <t>[DATA HANDLING RULE - STRICT]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</si>
  <si>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</si>
  <si>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t>
  </si>
  <si>
    <t>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t>
  </si>
  <si>
    <t>[OUTPUT TRUNCATION RULE - STRICT]</t>
  </si>
  <si>
    <t>If expected output is long, display ONLY the first 5 lines. Ensure accuracy. Do NOT use ellipsis (...)</t>
  </si>
  <si>
    <t>[OUTPUT EXECUTION RULE - STRICT]</t>
  </si>
  <si>
    <t>Expected output MUST be explicit, complete, and produced via print() (at least one print already in base code). Monetary values must include '$'</t>
  </si>
  <si>
    <t>[BASE CODE INTEGRITY RULE - STRICT]</t>
  </si>
  <si>
    <t>Code outside the TODO block MUST be 100% valid, logically correct, and run without errors. Do NOT simulate bugs using 'pass', '...', None, or wrong variable types outside the TODO. Variables used outside TODO must be initialized before TODO.</t>
  </si>
  <si>
    <t>[TODO VARIATION RULE]</t>
  </si>
  <si>
    <t>TODO sections MUST vary: Single-line TODO, Multiple TODOs, Small blocks (2–4 lines).</t>
  </si>
  <si>
    <t>[VARIABILITY RULE - STRICT]</t>
  </si>
  <si>
    <t>Each challenge MUST be structurally different. Vary: Code length, Logic type, Position of TODO, Number of TODOs (1–3), Data flow.</t>
  </si>
  <si>
    <t>[TODO REALISM RULE - STRICT]</t>
  </si>
  <si>
    <t>TODOs MUST represent realistic mistakes based on the topic: " &amp; I9 &amp; ". Describe what is incorrect or incomplete. Avoid imperative instructions.</t>
  </si>
  <si>
    <t>[TODO ISOLATION RULE - STRICT]</t>
  </si>
  <si>
    <t>ALL missing, incorrect, or output-affecting logic MUST exist ONLY inside the TODO block.</t>
  </si>
  <si>
    <t>The code under the # TODO MUST be left empty or with a 'pass'. DO NOT write the actual solution.</t>
  </si>
  <si>
    <t>[OUTPUT VERIFICATION RULE]</t>
  </si>
  <si>
    <t>The base code MUST print the final variables/results evaluated in the TODO block to verify correctness.</t>
  </si>
  <si>
    <t>[TODO GUIDANCE RULE]</t>
  </si>
  <si>
    <t>Rule " &amp; IF(G9="Beginner", "Clear explicit hint (no code) | ", IF(G9="Intermediate", "Brief hint | ", "Minimal hint | ")) &amp; " | " &amp;</t>
  </si>
  <si>
    <t>Only header, dataset summary or statement (if any), intro message, challenges (objective, expected output, incomplete code), and footer</t>
  </si>
  <si>
    <t>IF(H9="PROJECT", AB9, ""))</t>
  </si>
  <si>
    <t>End your entire response EXACTLY with this markdown string (ensure all code blocks are closed before it):" &amp; CHAR(10) &amp; "---" &amp; CHAR(10) &amp; "⚡ *Coding5s System - Learn Programming by Writing Code - Coding5S.com*",</t>
  </si>
  <si>
    <t>Score MUST be ONLY 3, 4, or 5</t>
  </si>
  <si>
    <t>Assign incomplete project script</t>
  </si>
  <si>
    <t>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</si>
  <si>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t>
  </si>
  <si>
    <t>EXACTLY 1 project. Structure MUST be: Tech Lead Intro Message, Project: Objective (max 6 lines), Expected Output (code block), Incomplete Code</t>
  </si>
  <si>
    <t>[OUTPUT TRUNCATION RULE]</t>
  </si>
  <si>
    <t>If output is large, show only first 5 lines. Do NOT use ellipsis (...)</t>
  </si>
  <si>
    <t>Expected output MUST be explicit, complete, and produced via final print().</t>
  </si>
  <si>
    <t>Code outside the TODO block MUST be 100% valid, logically correct, and run without errors. Do NOT use 'pass', '...', or empty placeholders outside the TODO.</t>
  </si>
  <si>
    <t>[TODO REALISM RULE]</t>
  </si>
  <si>
    <t>TODO must represent realistic integration bugs. Describe what is incorrect/incomplete.</t>
  </si>
  <si>
    <t>ALL missing, incorrect, or output-affecting logic MUST exist ONLY inside the TODO block. Replace ONLY integration logic.</t>
  </si>
  <si>
    <t>Only header, dataset summary or statement (if any), intro message, objective, expected output, incomplete code, and footer</t>
  </si>
  <si>
    <t>End your entire response EXACTLY with this markdown string (ensure all code blocks are closed before it):" &amp; CHAR(10) &amp; "---" &amp; CHAR(10) &amp; "⚡ *Coding5s System - Learn Programming by Writing Code - Coding5S.com*")</t>
  </si>
  <si>
    <t>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t>
  </si>
  <si>
    <t>[MENTOR_S3_BUILDER]</t>
  </si>
  <si>
    <t>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t>
  </si>
  <si>
    <t>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t>
  </si>
  <si>
    <t>You are helping a Junior Developer complete a " &amp; IF(UPPER(H9)="PROJECT", "PROJECT: " &amp; I9 &amp; ". Topics involved: " &amp; B9 &amp; ". Project objective: " &amp; J9, "TOPIC: " &amp; I9 &amp; ". Topic details: " &amp; J9) &amp; " | " &amp;</t>
  </si>
  <si>
    <t>Analyze the student's code and explanation. If they completed the data flow perfectly, celebrate the 'solid foundation' and offer a 'System Extension' challenge. Otherwise, follow the 2-PHASE MENTORING PROTOCOL</t>
  </si>
  <si>
    <t>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t>
  </si>
  <si>
    <t>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t>
  </si>
  <si>
    <t>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t>
  </si>
  <si>
    <t>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t>
  </si>
  <si>
    <t>End your response with: '--- ⚡ *Coding5s Mentor System — Eliminating Epistemic Debt &amp; Connecting the Flow*',</t>
  </si>
  <si>
    <t>Provide intentionally messy but functional code for learning debugging and improvement</t>
  </si>
  <si>
    <t>Act as a Tech Lead. A junior wrote this working but messy code. Tone: professional but exhausted by the code quality</t>
  </si>
  <si>
    <t>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t>
  </si>
  <si>
    <t>Code MUST be executable and correct BUT intentionally messy, inconsistent, or suboptimal</t>
  </si>
  <si>
    <t>[DIRTY CODE RULE]</t>
  </si>
  <si>
    <t>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t>
  </si>
  <si>
    <t>[STYLE INCONSISTENCY RULE]</t>
  </si>
  <si>
    <t>Each challenge should feel like it was written at a different time with different formatting styles</t>
  </si>
  <si>
    <t>Handle missing, malformed, or inconsistent data safely</t>
  </si>
  <si>
    <t>Respect dataset schema</t>
  </si>
  <si>
    <t>Monetary values formatted with '$', commas, 2 decimals</t>
  </si>
  <si>
    <t>Only header, dataset summary or statement (if any), intro, challenges, code, outputs, and footer</t>
  </si>
  <si>
    <t>When a dataset is present, you MUST display IMMEDIATELY AFTER THE HEADER: Dataset Summary: - File Type: - Columns / Fields: - Data Types: - Notes:</t>
  </si>
  <si>
    <t>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t>
  </si>
  <si>
    <t>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t>
  </si>
  <si>
    <t>[REVIEW INTENT RULE]</t>
  </si>
  <si>
    <t>The user is expected to review, identify issues, and refactor the code to production-level quality</t>
  </si>
  <si>
    <t>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t>
  </si>
  <si>
    <t>If env/config is used, include: 1. Instructional sentence 2. File content in markdown code block 3. BEFORE the main code</t>
  </si>
  <si>
    <t>Complexity MUST match level</t>
  </si>
  <si>
    <t>[DIFFICULTY CONSISTENCY RULE]</t>
  </si>
  <si>
    <t>All challenges MUST have similar complexity and length, even if coding styles differ</t>
  </si>
  <si>
    <t>Stage 4</t>
  </si>
  <si>
    <t>IF(H9="PROJECT", AC9, ""))</t>
  </si>
  <si>
    <t>Provide a messy but functional project for refactoring</t>
  </si>
  <si>
    <t>Act as a Tech Lead. A junior wrote this working but messy code. Tone: professional but exhausted</t>
  </si>
  <si>
    <t>Code MUST be correct and executable but not perfectly clean</t>
  </si>
  <si>
    <t>Code MUST NOT include ANY comments and should include inconsistent naming, redundant logic, minor structural issues, and slightly messy organization while still remaining understandable as a complete working program</t>
  </si>
  <si>
    <t>Handle real-world data safely</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</si>
  <si>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t>
  </si>
  <si>
    <t>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t>
  </si>
  <si>
    <t>EXACTLY 1 project. Structure MUST be: 1. Tech Lead Intro Email 2. Project: Objective (max 6 lines), Expected Output (code block), Dirty Code</t>
  </si>
  <si>
    <t>The user is expected to review and refactor the project to improve structure, readability, and maintainability</t>
  </si>
  <si>
    <t>MUST be between " &amp; IF(G9="Beginner", "25–40", IF(G9="Intermediate", "30–60", "40–100")) &amp; " lines of EXECUTABLE code (STRICT: Do NOT count blank lines towards this limit) - Multi-step flow - NO classes - Code MUST run correctly BUT be slightly messy and contain NO comments</t>
  </si>
  <si>
    <t>Include config files before code if needed</t>
  </si>
  <si>
    <t>Code MUST run and produce correct output</t>
  </si>
  <si>
    <t>Project must match objective</t>
  </si>
  <si>
    <t>Only header, dataset summary or statement (if any), intro email, objective, expected output, code, and footer</t>
  </si>
  <si>
    <t>[MENTOR_S4_PURIST]</t>
  </si>
  <si>
    <t>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t>
  </si>
  <si>
    <t>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t>
  </si>
  <si>
    <t>You are performing a Code Review for a " &amp; IF(UPPER(H9)="PROJECT", "PROJECT: " &amp; I9 &amp; ". Topics involved: " &amp; B9 &amp; ". Project objective: " &amp; J9, "TOPIC: " &amp; I9 &amp; ". Topic details: " &amp; J9) &amp; " | " &amp;</t>
  </si>
  <si>
    <t>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t>
  </si>
  <si>
    <t>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t>
  </si>
  <si>
    <t>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t>
  </si>
  <si>
    <t>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t>
  </si>
  <si>
    <t xml:space="preserve">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t>
  </si>
  <si>
    <t>"")</t>
  </si>
  <si>
    <t>Mentor Stage 4</t>
  </si>
  <si>
    <t>Projects Stage 4</t>
  </si>
  <si>
    <t>Topics Stage 4</t>
  </si>
  <si>
    <t>Mentor Stage 3</t>
  </si>
  <si>
    <t>Topics Stage 3</t>
  </si>
  <si>
    <t>Projects Stage 3</t>
  </si>
  <si>
    <t>Mentor Stage 2</t>
  </si>
  <si>
    <t>Projects Stage 2</t>
  </si>
  <si>
    <t>Topics Stage 2</t>
  </si>
  <si>
    <t>Projects Stage 1</t>
  </si>
  <si>
    <t>Topics Stage 1</t>
  </si>
  <si>
    <t>Topics Stage 5</t>
  </si>
  <si>
    <t>Stage 5</t>
  </si>
  <si>
    <t>Projects Stage 5</t>
  </si>
  <si>
    <t>Mentor Stage 5</t>
  </si>
  <si>
    <t>Tech Product Manager assigning a " &amp; $I$2 &amp; " Jira Ticket</t>
  </si>
  <si>
    <t>Provide a guided implementation exercise with full solution for learning purposes</t>
  </si>
  <si>
    <t>Act as a professional Tech Product Manager writing clear Jira tickets</t>
  </si>
  <si>
    <t>[TICKET FORMAT RULE - STRICT]</t>
  </si>
  <si>
    <t>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t>
  </si>
  <si>
    <t>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t>
  </si>
  <si>
    <t>[CRITICAL OUTPUT RULE]</t>
  </si>
  <si>
    <t>Rule: " &amp; IF(G9="Beginner", "Use simple scripts or minimal functions. ", IF(G9="Intermediate", "Use functions where appropriate. ", "Use modular functions with clear structure. ")) &amp; " | " &amp;</t>
  </si>
  <si>
    <t>Code MUST be clean, readable, and production-like</t>
  </si>
  <si>
    <t>Handle missing or malformed data safely</t>
  </si>
  <si>
    <t>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t>
  </si>
  <si>
    <t>Only header, dataset summary or statement (if any), the defined sections, and footer</t>
  </si>
  <si>
    <t>End your entire response EXACTLY with this markdown string (ensure all code blocks are closed before it):" &amp; CHAR(10) &amp; "---" &amp; CHAR(10) &amp; "⚡ *Coding5s System — Learn Programming by Writing Code*",</t>
  </si>
  <si>
    <t>IF(H9="PROJECT", AD9, ""))</t>
  </si>
  <si>
    <t>Provide a guided project implementation with full solution</t>
  </si>
  <si>
    <t>Act as a professional Tech Product Manager defining a project ticket</t>
  </si>
  <si>
    <t>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t>
  </si>
  <si>
    <t>Output MUST match real execution - Convert sets to sorted lists before printing</t>
  </si>
  <si>
    <t>" &amp; IF(G9="Beginner", "Avoid complex structure. ", IF(G9="Intermediate", "Functions optional. ", "Use structured modular functions. ")) &amp; " | " &amp;</t>
  </si>
  <si>
    <t>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</si>
  <si>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t>
  </si>
  <si>
    <t>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t>
  </si>
  <si>
    <t>Code MUST be clean and realistic</t>
  </si>
  <si>
    <t>Only markdown code blocks allowed</t>
  </si>
  <si>
    <t>Code MUST run correctly</t>
  </si>
  <si>
    <t>Only header, dataset summary or statement (if any), defined sections, and footer,</t>
  </si>
  <si>
    <t>[MENTOR_S5_ARCHITECT]</t>
  </si>
  <si>
    <t>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t>
  </si>
  <si>
    <t>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t>
  </si>
  <si>
    <t>You are reviewing the final implementation of a new feature for a " &amp; IF(UPPER(H9)="PROJECT", "PROJECT: " &amp; I9 &amp; ". Topics integrated: " &amp; B9 &amp; ". Business Goal: " &amp; J9, "TOPIC: " &amp; I9 &amp; ". Goal: " &amp; J9) &amp; " | " &amp;</t>
  </si>
  <si>
    <t>Analyze the extension code. If they already anticipated the edge cases and scalability issues (e.g., using generators or async patterns), give them the 'Architect's Approval' and discuss a more advanced trade-off. Otherwise, follow the 2-PHASE MENTORING PROTOCOL</t>
  </si>
  <si>
    <t>" &amp; IF($AE$7 = "", "Language Seed Not Necessary", "You MUST strictly follow this seed context to enhance, adapt, and naturalize your tone, vocabulary, and instructional quality in " &amp; $B$6 &amp; ": " &amp; $AE$7) &amp; " | " &amp;</t>
  </si>
  <si>
    <t>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t>
  </si>
  <si>
    <t>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t>
  </si>
  <si>
    <t>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t>
  </si>
  <si>
    <t>[PHASE 2: FINAL REVIEW - STRICT]</t>
  </si>
  <si>
    <t>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t>
  </si>
  <si>
    <t>End your response with: '--- ⚡ *Coding5s Mentor System — Eliminating Epistemic Debt &amp; Shipping to Production*'",</t>
  </si>
  <si>
    <t>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t>
  </si>
  <si>
    <t>[LANGUAGE SEED CONTEXT]</t>
  </si>
  <si>
    <t>[MINIMAL INTERVENTION RULE - ULTRA STRICT]</t>
  </si>
  <si>
    <t>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t>
  </si>
  <si>
    <t>Languages Range</t>
  </si>
  <si>
    <t>Number of Examples</t>
  </si>
  <si>
    <t>Low Resource Lang</t>
  </si>
  <si>
    <t>Abbreviation</t>
  </si>
  <si>
    <t>Language Seed Context</t>
  </si>
  <si>
    <t>Testing Languages</t>
  </si>
  <si>
    <t>End your response with: '--- ⚡ *Coding5s Mentor System — Eliminating Technical Debt with Elegance*'",</t>
  </si>
  <si>
    <t>Manual Variables by Topic</t>
  </si>
  <si>
    <t>MIT License</t>
  </si>
  <si>
    <t>Copyright (c) 2026 Wilfredo Barrios</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</si>
  <si>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</si>
  <si>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</si>
  <si>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</si>
  <si>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</si>
  <si>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</si>
  <si>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</si>
  <si>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</si>
  <si>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</si>
  <si>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</si>
  <si>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</si>
  <si>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</si>
  <si>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</si>
  <si>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</si>
  <si>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</si>
  <si>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</si>
  <si>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xml:space="preserve">Project Homepage: </t>
  </si>
  <si>
    <t>https://github.com/WilfredoBarrios/coding5s-framework</t>
  </si>
  <si>
    <t>Cell References</t>
  </si>
  <si>
    <t>A9</t>
  </si>
  <si>
    <t>Relative</t>
  </si>
  <si>
    <t>D9</t>
  </si>
  <si>
    <t>F9</t>
  </si>
  <si>
    <t>G9</t>
  </si>
  <si>
    <t>H9</t>
  </si>
  <si>
    <t>I9</t>
  </si>
  <si>
    <t>J9</t>
  </si>
  <si>
    <t>B6</t>
  </si>
  <si>
    <t>Absolute</t>
  </si>
  <si>
    <t>I2</t>
  </si>
  <si>
    <t>Learning Now Name</t>
  </si>
  <si>
    <t>I3</t>
  </si>
  <si>
    <t>AE</t>
  </si>
  <si>
    <t>Z9</t>
  </si>
  <si>
    <t>AA2</t>
  </si>
  <si>
    <t>AB</t>
  </si>
  <si>
    <t>AC</t>
  </si>
  <si>
    <t>AD</t>
  </si>
  <si>
    <t>AJ</t>
  </si>
  <si>
    <t>Cantidad Ejemplos</t>
  </si>
  <si>
    <t>Target Library</t>
  </si>
  <si>
    <t>Projects Formula Stage 1</t>
  </si>
  <si>
    <t>Projects Formula Stage 2</t>
  </si>
  <si>
    <t>Projects Formula Stage 3</t>
  </si>
  <si>
    <t>Projects Formula Stage 4</t>
  </si>
  <si>
    <t>Projects Formula Stage 5</t>
  </si>
  <si>
    <t>Manual Variable For Specific Topic</t>
  </si>
  <si>
    <t>Cell</t>
  </si>
  <si>
    <t>Detailed Explanation</t>
  </si>
  <si>
    <t>Defines the strict code line limit that the LLM can generate for the examples in that specific lesson, preventing redundant outputs.</t>
  </si>
  <si>
    <t>Controls the exact number of code snippets or practical use cases the AI must render within the lesson to maintain pedagogical consistency.</t>
  </si>
  <si>
    <t>The sequential numerical index of the lesson. It acts as an anchor for sorting and calculating internal dependencies.</t>
  </si>
  <si>
    <t>Indicates the current difficulty level (e.g., Beginner, Intermediate). It dynamically adjusts the complexity of the vocabulary and code generated by the AI.</t>
  </si>
  <si>
    <t>Specifies the nature of the row's deliverable (e.g., CONCEPT, STEP), dictating the structure of the prompt generator.</t>
  </si>
  <si>
    <t>An optimized, keyword-friendly variant of the lesson name used to help the LLM process the technical domain more accurately.</t>
  </si>
  <si>
    <t>The official commercial or pedagogical name of the lesson as it will appear on the course syllabus or index for the student.</t>
  </si>
  <si>
    <t>The primary programming language of the course (e.g., Elixir, Python). Being absolute, it is injected globally into every row.</t>
  </si>
  <si>
    <t>The specific ecosystem or submodule being built (e.g., Phoenix LiveView, Pandas), locking down the technical focus of the pipeline.</t>
  </si>
  <si>
    <t>Specifies mandatory external libraries or dependencies that the AI must import and utilize within the code examples.</t>
  </si>
  <si>
    <t>The immutable master context of the language (core syntax, key paradigms, and design rules) that shields the AI from structural hallucinations.</t>
  </si>
  <si>
    <t>Executes the Stage 1 prompt for project development, handling the initial technical analysis and breakdown of the lab requirements.</t>
  </si>
  <si>
    <t>Processes Stage 2 of the project engine, establishing the file architecture or individual module skeletons of the deliverable.</t>
  </si>
  <si>
    <t>Governs Stage 3, injecting operational constraints and Socratic testing guidelines for the student to solve the lab.</t>
  </si>
  <si>
    <t>Manages Stage 4, dedicated to structuring the evaluation criteria and code validation logic for the project core.</t>
  </si>
  <si>
    <t>Consolidates Stage 5, compiling the final project package (Student Kit) with deployment-ready instructions.</t>
  </si>
  <si>
    <t>A manual escape-hatch cell that allows the creator to inject a unique parameter or override instruction for that specific lesson without breaking global column formulas.</t>
  </si>
  <si>
    <t>📖 HOW TO USE THIS CREATOR KIT</t>
  </si>
  <si>
    <t>This Excel sheet serves as the primary data engine to generate granular lessons. However, it does not contain the structural setup prompts. Please follow the repository guidelines below:</t>
  </si>
  <si>
    <r>
      <t>Syllabus Initialization Prompts:</t>
    </r>
    <r>
      <rPr>
        <sz val="11"/>
        <color theme="1"/>
        <rFont val="Aptos Narrow"/>
        <family val="2"/>
        <scheme val="minor"/>
      </rPr>
      <t xml:space="preserve"> The core prompts required to architect your initial course outline are </t>
    </r>
    <r>
      <rPr>
        <b/>
        <sz val="11"/>
        <color theme="1"/>
        <rFont val="Aptos Narrow"/>
        <family val="2"/>
        <scheme val="minor"/>
      </rPr>
      <t>NOT</t>
    </r>
    <r>
      <rPr>
        <sz val="11"/>
        <color theme="1"/>
        <rFont val="Aptos Narrow"/>
        <family val="2"/>
        <scheme val="minor"/>
      </rPr>
      <t xml:space="preserve"> built into this spreadsheet. You must locate them in your repository folder under:</t>
    </r>
  </si>
  <si>
    <r>
      <t>lessons_generator_prompt_phase_1.md</t>
    </r>
    <r>
      <rPr>
        <sz val="11"/>
        <color theme="1"/>
        <rFont val="Aptos Narrow"/>
        <family val="2"/>
        <scheme val="minor"/>
      </rPr>
      <t xml:space="preserve"> (Domain Analysis &amp; Topic Calculation Blueprint)</t>
    </r>
  </si>
  <si>
    <r>
      <t>lessons_generator_prompt_phase_2.md</t>
    </r>
    <r>
      <rPr>
        <sz val="11"/>
        <color theme="1"/>
        <rFont val="Aptos Narrow"/>
        <family val="2"/>
        <scheme val="minor"/>
      </rPr>
      <t xml:space="preserve"> (Sanitized Flat Markdown Table Generation)</t>
    </r>
  </si>
  <si>
    <t>Execution Workflow:</t>
  </si>
  <si>
    <r>
      <t xml:space="preserve">1. Copy the prompt from the </t>
    </r>
    <r>
      <rPr>
        <b/>
        <sz val="11"/>
        <color theme="1"/>
        <rFont val="Aptos Narrow"/>
        <family val="2"/>
        <scheme val="minor"/>
      </rPr>
      <t>Phase 1</t>
    </r>
    <r>
      <rPr>
        <sz val="11"/>
        <color theme="1"/>
        <rFont val="Aptos Narrow"/>
        <family val="2"/>
        <scheme val="minor"/>
      </rPr>
      <t xml:space="preserve"> MD file into your LLM to extract the analytical breakdown of your language or framework.</t>
    </r>
  </si>
  <si>
    <r>
      <t xml:space="preserve">2. Use the </t>
    </r>
    <r>
      <rPr>
        <b/>
        <sz val="11"/>
        <color theme="1"/>
        <rFont val="Aptos Narrow"/>
        <family val="2"/>
        <scheme val="minor"/>
      </rPr>
      <t>Phase 2</t>
    </r>
    <r>
      <rPr>
        <sz val="11"/>
        <color theme="1"/>
        <rFont val="Aptos Narrow"/>
        <family val="2"/>
        <scheme val="minor"/>
      </rPr>
      <t xml:space="preserve"> MD file prompt to clean and format those topics into a standardized 4-column raw table.</t>
    </r>
  </si>
  <si>
    <r>
      <t>3. Paste that sanitized data directly into the columns here starting from row 9 (</t>
    </r>
    <r>
      <rPr>
        <sz val="10"/>
        <color theme="1"/>
        <rFont val="Arial Unicode MS"/>
      </rPr>
      <t>#</t>
    </r>
    <r>
      <rPr>
        <sz val="11"/>
        <color theme="1"/>
        <rFont val="Aptos Narrow"/>
        <family val="2"/>
        <scheme val="minor"/>
      </rPr>
      <t xml:space="preserve">, </t>
    </r>
    <r>
      <rPr>
        <sz val="10"/>
        <color theme="1"/>
        <rFont val="Arial Unicode MS"/>
      </rPr>
      <t>Level</t>
    </r>
    <r>
      <rPr>
        <sz val="11"/>
        <color theme="1"/>
        <rFont val="Aptos Narrow"/>
        <family val="2"/>
        <scheme val="minor"/>
      </rPr>
      <t xml:space="preserve">, </t>
    </r>
    <r>
      <rPr>
        <sz val="10"/>
        <color theme="1"/>
        <rFont val="Arial Unicode MS"/>
      </rPr>
      <t>Type</t>
    </r>
    <r>
      <rPr>
        <sz val="11"/>
        <color theme="1"/>
        <rFont val="Aptos Narrow"/>
        <family val="2"/>
        <scheme val="minor"/>
      </rPr>
      <t xml:space="preserve">, </t>
    </r>
    <r>
      <rPr>
        <sz val="10"/>
        <color theme="1"/>
        <rFont val="Arial Unicode MS"/>
      </rPr>
      <t>Topic Name</t>
    </r>
    <r>
      <rPr>
        <sz val="11"/>
        <color theme="1"/>
        <rFont val="Aptos Narrow"/>
        <family val="2"/>
        <scheme val="minor"/>
      </rPr>
      <t>).</t>
    </r>
  </si>
  <si>
    <r>
      <t>Dynamic Generation:</t>
    </r>
    <r>
      <rPr>
        <sz val="11"/>
        <color theme="1"/>
        <rFont val="Aptos Narrow"/>
        <family val="2"/>
        <scheme val="minor"/>
      </rPr>
      <t xml:space="preserve"> Once your row metadata is filled, the rest of the columns in this kit will automatically compute, compile, and build the final custom socratic engine prompts.</t>
    </r>
  </si>
  <si>
    <t>Rule Tag</t>
  </si>
  <si>
    <t>Rule To Concatenate</t>
  </si>
  <si>
    <t>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</si>
  <si>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t>
  </si>
  <si>
    <t>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</si>
  <si>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t>
  </si>
  <si>
    <t>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</si>
  <si>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</si>
  <si>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</si>
  <si>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</si>
  <si>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</si>
  <si>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</si>
  <si>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</si>
  <si>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</si>
  <si>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</si>
  <si>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</si>
  <si>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t>
  </si>
  <si>
    <t>Elixir Fundamentals</t>
  </si>
  <si>
    <t>Code MUST be clean, readable, educational, executable, and produce correct results. Handle missing, malformed, or inconsistent data safely, utilizing pattern matching if possible.</t>
  </si>
  <si>
    <t>[COMMENT CONSTRAINTS]</t>
  </si>
  <si>
    <t>Code MUST include sufficient inline comments explaining WHAT the code does AND WHY it is written that way. Density: Beginner = high, Intermediate = medium, Advanced = lower but present in key logic.</t>
  </si>
  <si>
    <t>[HEX DEPENDENCIES RULE]</t>
  </si>
  <si>
    <t>[EXUNIT RULE]</t>
  </si>
  <si>
    <t>ALWAYS label markdown code blocks with the correct underlying programming language (e.g., elixir, javascript, sql)</t>
  </si>
  <si>
    <t>Explain and demonstrate basic tooling and CLI usage strictly using elixir, elixirc, iex, mix new, and mix run commands.</t>
  </si>
  <si>
    <t>Basic Tooling &amp; CLI (elixir, elixirc, iex, mix new, mix run)</t>
  </si>
  <si>
    <t>Define and instantiate numeric types using strictly integer, float, scientific notation, binary literals, and hex literals.</t>
  </si>
  <si>
    <t>Numeric Types (integer, float, scientific notation, binary literals, hex literals)</t>
  </si>
  <si>
    <t>Evaluate and manipulate basic logical states using true, false, nil, and :atom, and verify atom types using the is_atom/1 function.</t>
  </si>
  <si>
    <t>Atoms &amp; Booleans (true, false, nil, :atom, is_atom/1)</t>
  </si>
  <si>
    <t>Calculate numerical values utilizing basic arithmetic operators specifically +, -, *, and /.</t>
  </si>
  <si>
    <t>Basic Arithmetic (+, -, *, /)</t>
  </si>
  <si>
    <t>Compute mathematical results utilizing integer division and modulus functions explicitly div/2, rem/2, abs/1, round/1, and trunc/1.</t>
  </si>
  <si>
    <t>Integer Division &amp; Modulus (div/2, rem/2, abs/1, round/1, trunc/1)</t>
  </si>
  <si>
    <t>Implement strict boolean logic evaluations utilizing the and, or, and not operators.</t>
  </si>
  <si>
    <t>Strict Logical Operators (and, or, not)</t>
  </si>
  <si>
    <t>Resolve truthy and falsy values employing relaxed logical operators specifically &amp;&amp;, ||, and !.</t>
  </si>
  <si>
    <t>Relaxed Logical Operators (&amp;&amp;, ||, !)</t>
  </si>
  <si>
    <t>Design a basic interactive CLI script that consolidates and executes operations using primitive data types, arithmetic, and logical operators.</t>
  </si>
  <si>
    <t>Consolidated Primitive Processing Script</t>
  </si>
  <si>
    <t>Compare values for equality and strict equality utilizing the ==, !=, ===, and !== operators.</t>
  </si>
  <si>
    <t>Equality Comparison (==, !=, ===, !==)</t>
  </si>
  <si>
    <t>Assess magnitude relationships between values explicitly using the &gt;, &lt;, &gt;=, and &lt;= operators.</t>
  </si>
  <si>
    <t>Magnitude Comparison (&gt;, &lt;, &gt;=, &lt;=)</t>
  </si>
  <si>
    <t>Construct text data and embed variables using string creation "..." and interpolation #{} syntax.</t>
  </si>
  <si>
    <t>String Creation &amp; Interpolation ("...", #{})</t>
  </si>
  <si>
    <t>Combine text and define specific string behaviors using the concatenation operator &lt;&gt; and sigils ~s, ~S, ~c, and ~C.</t>
  </si>
  <si>
    <t>String Concatenation &amp; Sigils (&lt;&gt;, ~s, ~S, ~c, ~C)</t>
  </si>
  <si>
    <t>Transform and analyze strings strictly utilizing String.upcase/1, String.downcase/1, String.capitalize/1, String.reverse/1, and String.length/1.</t>
  </si>
  <si>
    <t>String Modifiers Part 1 (String.upcase/1, String.downcase/1, String.capitalize/1, String.reverse/1, String.length/1)</t>
  </si>
  <si>
    <t>Format and pad strings explicitly employing String.trim/1, String.trim_leading/1, String.trim_trailing/1, String.pad_leading/2, and String.pad_trailing/2.</t>
  </si>
  <si>
    <t>String Modifiers Part 2 (String.trim/1, String.trim_leading/1, String.trim_trailing/1, String.pad_leading/2, String.pad_trailing/2)</t>
  </si>
  <si>
    <t>Parse and inspect strings strictly using String.split/2, String.replace/3, String.contains?/2, String.starts_with?/2, and String.ends_with?/2.</t>
  </si>
  <si>
    <t>String Search &amp; Splitting (String.split/2, String.replace/3, String.contains?/2, String.starts_with?/2, String.ends_with?/2)</t>
  </si>
  <si>
    <t>Create a text parsing module that leverages equality, magnitude comparisons, and string manipulation functions to clean and format raw text inputs.</t>
  </si>
  <si>
    <t>Consolidated Text Formatting Pipeline</t>
  </si>
  <si>
    <t>Initialize and manipulate contiguous memory sequences explicitly utilizing {}, elem/2, put_elem/3, tuple_size/1, and Tuple.delete_at/2.</t>
  </si>
  <si>
    <t>Tuple Fundamentals ({}, elem/2, put_elem/3, tuple_size/1, Tuple.delete_at/2)</t>
  </si>
  <si>
    <t>Create and combine linked lists strictly using [], hd/1, tl/1, length/1, and the ++/-- operators.</t>
  </si>
  <si>
    <t>Linked Lists Fundamentals ([], hd/1, tl/1, length/1, ++/-- operators)</t>
  </si>
  <si>
    <t>Traverse and compress lists explicitly applying List.first/1, List.last/1, List.flatten/1, List.foldl/3, and List.foldr/3.</t>
  </si>
  <si>
    <t>Lists API Part 1 (List.first/1, List.last/1, List.flatten/1, List.foldl/3, List.foldr/3)</t>
  </si>
  <si>
    <t>Modify list contents precisely using List.delete/2, List.delete_at/2, List.insert_at/3, List.replace_at/3, and List.update_at/3.</t>
  </si>
  <si>
    <t>Lists API Part 2 (List.delete/2, List.delete_at/2, List.insert_at/3, List.replace_at/3, List.update_at/3)</t>
  </si>
  <si>
    <t>Manage key-value tuples explicitly employing [], Keyword.get/2, Keyword.put/3, Keyword.delete/2, and Keyword.has_key?/2.</t>
  </si>
  <si>
    <t>Keyword Lists Fundamentals ([], Keyword.get/2, Keyword.put/3, Keyword.delete/2, Keyword.has_key?/2)</t>
  </si>
  <si>
    <t>Construct and interact with basic dictionaries strictly utilizing %{}, map.key syntax, Map.get/2, Map.put/3, and Map.delete/2.</t>
  </si>
  <si>
    <t>Maps Fundamentals (%{}, map.key syntax, Map.get/2, Map.put/3, Map.delete/2)</t>
  </si>
  <si>
    <t>Bind variables and destructure data strictly utilizing the = operator, matching tuples, and matching lists.</t>
  </si>
  <si>
    <t>The Match Operator (=, matching tuples, matching lists)</t>
  </si>
  <si>
    <t>Develop a simple data registry consolidating primitive data types, tuples, linked lists, keyword lists, basic match syntax, and map fundamentals.</t>
  </si>
  <si>
    <t>Consolidated Basic Collections Registry</t>
  </si>
  <si>
    <t>Enforce existing values in matches explicitly using the ^ operator, ignoring patterns with _, and demonstrating lexical rebinding.</t>
  </si>
  <si>
    <t>The Pin Operator &amp; Special Variables (^, ignoring patterns with _, lexical rebinding)</t>
  </si>
  <si>
    <t>Establish code boundaries and namespaces strictly using defmodule, alias, import, require, and nested module declarations.</t>
  </si>
  <si>
    <t>Defining Modules (defmodule, alias, import, require, nested module declarations)</t>
  </si>
  <si>
    <t>Implement public and private operations strictly applying def, defp, function arity, and compressed single-line functions.</t>
  </si>
  <si>
    <t>Named Functions Fundamentals (def, defp, function arity, compressed single-line functions)</t>
  </si>
  <si>
    <t>Extract keys, values, and safely fetch map data exclusively using Map.keys/1, Map.values/1, Map.has_key?/2, Map.fetch/2, and Map.fetch!/2.</t>
  </si>
  <si>
    <t>Maps API Part 1 (Map.keys/1, Map.values/1, Map.has_key?/2, Map.fetch/2, Map.fetch!/2)</t>
  </si>
  <si>
    <t>Combine and update dictionary structures strictly applying Map.merge/2, Map.update/4, Map.update!/3, Map.pop/2, and Map.drop/2.</t>
  </si>
  <si>
    <t>Maps API Part 2 (Map.merge/2, Map.update/4, Map.update!/3, Map.pop/2, Map.drop/2)</t>
  </si>
  <si>
    <t>Direct control flow using simple branching strictly through if/2, unless/2, and short-hand inline execution.</t>
  </si>
  <si>
    <t>Simple Conditionals (if/2, unless/2, short-hand inline execution)</t>
  </si>
  <si>
    <t>Evaluate multiple conditions sequentially explicitly employing cond, and using true as a fallback clause.</t>
  </si>
  <si>
    <t>Multi-way Branching (cond, using true as a fallback clause)</t>
  </si>
  <si>
    <t>Evaluate complex conditions and destructure data strictly utilizing case, matching values, and variable bindings within case blocks.</t>
  </si>
  <si>
    <t>Case Pattern Matching (case, matching values, variable bindings within case blocks)</t>
  </si>
  <si>
    <t>Implement monadic error handling and execute pipelines explicitly using with, structured else handling, and early execution stops.</t>
  </si>
  <si>
    <t>Safe Happy-Path Chaining (with, structured else handling, early execution stops)</t>
  </si>
  <si>
    <t>Design a conditional logic engine that consolidates advanced maps API, the pin operator, simple conditionals, multi-way branching, case statements, and happy-path chaining.</t>
  </si>
  <si>
    <t>Consolidated Advanced Control Flow Engine</t>
  </si>
  <si>
    <t>Create and apply closures explicitly using fn, -&gt;, end, and multi-clause anonymous signatures.</t>
  </si>
  <si>
    <t>Defining Anonymous Functions (fn, -&gt;, end, multi-clause anonymous signatures)</t>
  </si>
  <si>
    <t>Assign and reference functions strictly using &amp;, &amp;1, &amp;2 positionals, and &amp;Mod.fun/arity references.</t>
  </si>
  <si>
    <t>The Capture Operator (&amp;, &amp;1, &amp;2 positionals, &amp;Mod.fun/arity references)</t>
  </si>
  <si>
    <t>Compose functional data flows explicitly utilizing the pipe operator |&gt;, chaining results, and managing operator precedence rules.</t>
  </si>
  <si>
    <t>The Pipe Operator (|&gt;, chaining results, operator precedence rules)</t>
  </si>
  <si>
    <t>Control function execution strictly utilizing multi-clause functions, logical order of execution, and default arguments \.</t>
  </si>
  <si>
    <t>Pattern Matching in Named Functions (multi-clause functions, logical order of execution, default arguments \)</t>
  </si>
  <si>
    <t>Create a functional data processing application that consolidates anonymous functions, captures, pipes, custom modules, and pattern-matched named functions with guards.</t>
  </si>
  <si>
    <t>Consolidated Functional Pipeline &amp; Module Architect</t>
  </si>
  <si>
    <t>Restrict function execution paths explicitly employing when, is_integer/1, is_list/1, is_nil/1, and is_binary/1.</t>
  </si>
  <si>
    <t>Functional Guard Clauses (when, is_integer/1, is_list/1, is_nil/1, is_binary/1)</t>
  </si>
  <si>
    <t>Document and annotate structural boundaries strictly using @moduledoc, @doc, @spec, @type, and compile-time module constants.</t>
  </si>
  <si>
    <t>Attributes &amp; Documentation (@moduledoc, @doc, @spec, @type, compile-time module constants)</t>
  </si>
  <si>
    <t>Execute looped computations strictly by defining base cases and the design of recursive steps.</t>
  </si>
  <si>
    <t>Recursion Fundamentals (defining base cases, design of recursive steps)</t>
  </si>
  <si>
    <t>Optimize recursive functions explicitly employing tail recursion layout, functional accumulators, and preserving stack memory.</t>
  </si>
  <si>
    <t>Tail Call Optimization - TCO (tail recursion layout, functional accumulators, preserving stack memory)</t>
  </si>
  <si>
    <t>Transform collections sequentially strictly using Enum.map/2, Enum.flat_map/2, Enum.reduce/3, Enum.map_reduce/3, and Enum.scan/3.</t>
  </si>
  <si>
    <t>Enum Transformations (Enum.map/2, Enum.flat_map/2, Enum.reduce/3, Enum.map_reduce/3, Enum.scan/3)</t>
  </si>
  <si>
    <t>Extract and group collection items explicitly utilizing Enum.filter/2, Enum.reject/2, Enum.split/2, Enum.split_with/2, and Enum.group_by/2.</t>
  </si>
  <si>
    <t>Enum Filtering (Enum.filter/2, Enum.reject/2, Enum.split/2, Enum.split_with/2, Enum.group_by/2)</t>
  </si>
  <si>
    <t>Evaluate collection conditions strictly applying Enum.find/2, Enum.find_index/2, Enum.all?/2, Enum.any?/2, and Enum.member?/2.</t>
  </si>
  <si>
    <t>Enum Searching &amp; Predicates (Enum.find/2, Enum.find_index/2, Enum.all?/2, Enum.any?/2, Enum.member?/2)</t>
  </si>
  <si>
    <t>Build a highly efficient list processing script consolidating recursion, tail call optimization, and intensive Enum transformations and filtering.</t>
  </si>
  <si>
    <t>Consolidated Iteration &amp; TCO Processor</t>
  </si>
  <si>
    <t>Reorder and slice collections explicitly employing Enum.sort/1, Enum.sort_by/2, Enum.take/2, Enum.drop/2, and Enum.slice/2.</t>
  </si>
  <si>
    <t>Enum Ordering &amp; Selection (Enum.sort/1, Enum.sort_by/2, Enum.take/2, Enum.drop/2, Enum.slice/2)</t>
  </si>
  <si>
    <t>Combine and partition collections strictly utilizing Enum.zip/2, Enum.unzip/1, Enum.join/2, Enum.chunk_every/2, and Enum.chunk_by/2.</t>
  </si>
  <si>
    <t>Enum Zip &amp; Chunks (Enum.zip/2, Enum.unzip/1, Enum.join/2, Enum.chunk_every/2, Enum.chunk_by/2)</t>
  </si>
  <si>
    <t>Construct new collections declaratively explicitly employing for, generator mechanics &lt;-, multi-generators, and pattern matching inside comprehensions.</t>
  </si>
  <si>
    <t>Basic Comprehensions (for, generator mechanics &lt;-, multi-generators, pattern matching inside comprehensions)</t>
  </si>
  <si>
    <t>Extend comprehension capabilities strictly utilizing applying guard clauses, filtering tokens, the :into option, and the :reduce option.</t>
  </si>
  <si>
    <t>Advanced Comprehensions Options (applying guard clauses, filtering tokens, the :into option, the :reduce option)</t>
  </si>
  <si>
    <t>Define rigid data structures explicitly using defstruct, %Struct{}, enforce_keys attribute, and updating map-like fields.</t>
  </si>
  <si>
    <t>Strictly Shaped Data (defstruct, %Struct{}, enforce_keys attribute, updating map-like fields)</t>
  </si>
  <si>
    <t>Build a system configuration validator utilizing custom structs, list comprehensions with reductions, advanced guard clauses, and key-value dictionary utilities.</t>
  </si>
  <si>
    <t>Consolidated Structured Comprehension System</t>
  </si>
  <si>
    <t>Construct and inspect low-level data structures strictly using binaries and bitstrings syntax &lt;&lt;&gt;&gt;, ::, size, unit, and is_binary/1.</t>
  </si>
  <si>
    <t>Binaries &amp; Bitstrings (&lt;&lt;&gt;&gt;, ::, size, unit, is_binary/1)</t>
  </si>
  <si>
    <t>Yes</t>
  </si>
  <si>
    <t>Process potentially infinite data structures efficiently explicitly using Streams, Stream.map/2, Stream.filter/2, and Stream.run/1.</t>
  </si>
  <si>
    <t>Lazy Evaluations (Streams, Stream.map/2, Stream.filter/2, Stream.run/1)</t>
  </si>
  <si>
    <t>Generate lazy sequences strictly applying Stream.cycle/1, Stream.iterate/2, Stream.unfold/2, and Stream.chunk_every/2.</t>
  </si>
  <si>
    <t>Stream Generators (Stream.cycle/1, Stream.iterate/2, Stream.unfold/2, Stream.chunk_every/2)</t>
  </si>
  <si>
    <t>Enforce modular contracts strictly applying @behaviour, @callback, @macro_callback, and the impl token.</t>
  </si>
  <si>
    <t>Contract Interfaces / Behaviours (@behaviour, @callback, @macro_callback, impl token)</t>
  </si>
  <si>
    <t>Develop a robust parsing tool that consolidates binary extraction, lazy stream evaluation, and structured behaviors mapped to specific schemas.</t>
  </si>
  <si>
    <t>Consolidated Lazy Streams &amp; Contract Structures</t>
  </si>
  <si>
    <t>Implement data-type specific logic dynamically explicitly employing defprotocol, defimpl, @for targets, and fallback to Any implementation.</t>
  </si>
  <si>
    <t>Functional Data Polymorphism (defprotocol, defimpl, @for targets, fallback to Any implementation)</t>
  </si>
  <si>
    <t>Trigger and capture runtime errors strictly utilizing raise/1, raise/2, defexception, and rescuing exceptions with try/rescue.</t>
  </si>
  <si>
    <t>Raising Exceptions (raise/1, raise/2, defexception, rescuing exceptions with try/rescue)</t>
  </si>
  <si>
    <t>Manage non-standard control flows explicitly using try/catch, throw/1, structured after clauses, and else matches inside try.</t>
  </si>
  <si>
    <t>Alternative Error Controls (try/catch, throw/1, structured after clauses, else matches inside try)</t>
  </si>
  <si>
    <t>Execute terminal interactions strictly utilizing IO.puts/1, IO.inspect/2, IO.gets/1, IO.write/1, and IO.read/2.</t>
  </si>
  <si>
    <t>Console I/O (IO.puts/1, IO.inspect/2, IO.gets/1, IO.write/1, IO.read/2)</t>
  </si>
  <si>
    <t>Extract data from the file system explicitly using File.read/1, File.read!/1, lazy reading with File.stream!/3, File.exists?/1, and File.stat/1.</t>
  </si>
  <si>
    <t>File System Reads (File.read/1, File.read!/1, lazy reading with File.stream!/3, File.exists?/1, File.stat/1)</t>
  </si>
  <si>
    <t>Create files and construct reliable paths strictly employing File.write/2, File.write!/2, File.rm/1, Path.join/2, and Path.expand/1.</t>
  </si>
  <si>
    <t>File System Writes &amp; Path Mechanics (File.write/2, File.write!/2, File.rm/1, Path.join/2, Path.expand/1)</t>
  </si>
  <si>
    <t>Design a concurrent script that consolidates functional polymorphism, error handling, console/file I/O, and the creation of primitive isolated processes.</t>
  </si>
  <si>
    <t>Consolidated I/O &amp; Actor Model Basics</t>
  </si>
  <si>
    <t>Explain the theoretical foundation of Elixir's concurrency strictly covering pure memory isolation, process mailboxes, and concurrency vs hardware parallelism.</t>
  </si>
  <si>
    <t>Actor Model Concepts (pure memory isolation, process mailboxes, concurrency vs hardware parallelism)</t>
  </si>
  <si>
    <t>Instantiate isolated actors strictly using spawn/1, spawn_link/1, spawn_monitor/1, self/0, and verify status with Process.alive?/1.</t>
  </si>
  <si>
    <t>Primitive Process Creation (spawn/1, spawn_link/1, spawn_monitor/1, self/0, Process.alive?/1)</t>
  </si>
  <si>
    <t>Transmit and intercept messages explicitly employing send/2, receive, temporary thread blocks using after, and flushing the mailbox.</t>
  </si>
  <si>
    <t>Message Passing Mechanics (send/2, receive, temporary thread blocks using after, flushing the mailbox)</t>
  </si>
  <si>
    <t>Implement stateful actors strictly using infinite receive loop patterns, immutable state passing, and actor memory retention.</t>
  </si>
  <si>
    <t>Maintaining State (infinite receive loop patterns, immutable state passing, actor memory retention)</t>
  </si>
  <si>
    <t>Establish process relationships and aliases strictly applying Process.link/1, Process.monitor/1, Process.register/2, Process.whereis/1, and the :trap_exit flag.</t>
  </si>
  <si>
    <t>Links, Monitors &amp; Registration (Process.link/1, Process.monitor/1, Process.register/2, Process.whereis/1, :trap_exit flag)</t>
  </si>
  <si>
    <t>Establish database repositories and structure schemas strictly utilizing Ecto.Repo, mix ecto.gen.migration, create table, and alter table.</t>
  </si>
  <si>
    <t>Configuration &amp; Database Infrastructure (Ecto.Repo, mix ecto.gen.migration, create table, alter table)</t>
  </si>
  <si>
    <t>Map application data to database tables explicitly employing schema, field, timestamps, and association bindings with belongs_to and has_many.</t>
  </si>
  <si>
    <t>Domain Modeling / Schemas (schema, field, timestamps, association bindings with belongs_to, has_many)</t>
  </si>
  <si>
    <t>Build a highly concurrent data synchronization service that monitors isolated state processes, implements supervision links, handles custom crashes, and logs data metrics.</t>
  </si>
  <si>
    <t>Consolidated Stateful Process Monitor</t>
  </si>
  <si>
    <t>Enforce data integrity strictly using cast/4, validate_required/3, validate_length/3, validate_format/3, and unique_constraint/3.</t>
  </si>
  <si>
    <t>Change Tracking &amp; Validations / Changesets (cast/4, validate_required/3, validate_length/3, validate_format/3, unique_constraint/3)</t>
  </si>
  <si>
    <t>Execute database persistence explicitly utilizing Repo.insert/2, Repo.update/2, Repo.delete/2, Repo.all/2, and Repo.get/3.</t>
  </si>
  <si>
    <t>Repository CRUD Actions (Repo.insert/2, Repo.update/2, Repo.delete/2, Repo.all/2, Repo.get/3)</t>
  </si>
  <si>
    <t>Extract specific domain data strictly applying from, select, where, order_by, and structural combinations with join and preload.</t>
  </si>
  <si>
    <t>Query Composition / Ecto.Query (from, select, where, order_by, structural combinations with join, preload)</t>
  </si>
  <si>
    <t>Build an advanced data ingestion system that consolidates message passing, stateful actors, process monitoring, and comprehensive Ecto schemas, validations, CRUD operations, and queries.</t>
  </si>
  <si>
    <t>Consolidated Concurrency &amp; Database Operations</t>
  </si>
  <si>
    <t>MUST be between " &amp; IF(G9="Beginner", "25–40", IF(G9="Intermediate", "30–60", "40–100")) &amp; " lines (STRICT) - Multi-step flow</t>
  </si>
  <si>
    <t>You are generating an EXAM. Do NOT provide the fixed code, diagnosis, hints, or explanations. Output ONLY the broken code. Do NOT include comments that reveal the bugs. Let the student find them.</t>
  </si>
  <si>
    <t>[I_O_PARADIGM]</t>
  </si>
  <si>
    <t>[INLINE_PACKAGE_MANAGER]</t>
  </si>
  <si>
    <t>[TESTING_FRAMEWORK_LIMITS]</t>
  </si>
  <si>
    <t>Mentor</t>
  </si>
  <si>
    <t>[PERFORMANCE_LIBRARIES]</t>
  </si>
  <si>
    <t>[FORBIDDEN_LOW_LEVEL_PATTERNS]</t>
  </si>
  <si>
    <t>[NATIVE_OPTIMIZATION_PARADIGM]</t>
  </si>
  <si>
    <t>Explorer or Nx</t>
  </si>
  <si>
    <t>manual recursion or nested loop implementations</t>
  </si>
  <si>
    <t>vectorized operations</t>
  </si>
  <si>
    <t>[BEGINNER_SCOPE]</t>
  </si>
  <si>
    <t>[INTERMEDIATE_SCOPE]</t>
  </si>
  <si>
    <t>[ADVANCED_SCOPE]</t>
  </si>
  <si>
    <t>No defmodule/def unless required. Use flat, linear .exs scripts.</t>
  </si>
  <si>
    <t>Use defmodule/def. Break logic into blocks. Use pipe |</t>
  </si>
  <si>
    <t>Use well-structured modules, public (def)/private (defp) APIs and immutability.</t>
  </si>
  <si>
    <t>[CODE_CONSTRAINTS_RULE]</t>
  </si>
  <si>
    <t>[DATA_SOURCE_TYPE]</t>
  </si>
  <si>
    <t>internal/dataset data</t>
  </si>
  <si>
    <t>[NATIVE_PRINT_METHOD]</t>
  </si>
  <si>
    <t>IO.puts/inspect</t>
  </si>
  <si>
    <t>[FILE_SYSTEM_MODULE]</t>
  </si>
  <si>
    <t>standard Elixir File module</t>
  </si>
  <si>
    <t>{:ok, data} and {:error, reason} tuples</t>
  </si>
  <si>
    <t>[IDIOMATIC_RETURN_TYPES]</t>
  </si>
  <si>
    <t>[INLINE_INSTALL_SYNTAX]</t>
  </si>
  <si>
    <t>ExUnit/Testing</t>
  </si>
  <si>
    <t>doctests (@doc iex&gt;)</t>
  </si>
  <si>
    <t>[TESTING_ENVIRONMENT]</t>
  </si>
  <si>
    <t>[FORBIDDEN_TEST_METHOD]</t>
  </si>
  <si>
    <t>[ALLOWED_TEST_SYNTAX]</t>
  </si>
  <si>
    <t>Rule Component</t>
  </si>
  <si>
    <t>Component Tag</t>
  </si>
  <si>
    <t>Projects</t>
  </si>
  <si>
    <t>[SCOPE_ARCHITECTURE_RULE]</t>
  </si>
  <si>
    <t>[VISUAL_ARCHITECTURE_COMMENTS]</t>
  </si>
  <si>
    <t>[VISUAL_BLOCK_COMMENT]</t>
  </si>
  <si>
    <t>visual block tags (e.g., '# --- BLOQUE 1: [NAME] ---')</t>
  </si>
  <si>
    <t>comprehensive documentation using @moduledoc and @doc</t>
  </si>
  <si>
    <t>80 characters</t>
  </si>
  <si>
    <t>[NATIVE_DOCUMENTATION_METHOD]</t>
  </si>
  <si>
    <t>[MAX_COMMENT_LINE_WIDTH]</t>
  </si>
  <si>
    <t>Mix.install([{:package_name, '~&gt; version'}])</t>
  </si>
  <si>
    <t>test 'test name' do and assert only</t>
  </si>
  <si>
    <t>[MENTOR_SCOPE_EXPECTATIONS]</t>
  </si>
  <si>
    <t>[CODE_QUALITY_POLICIES]</t>
  </si>
  <si>
    <t>Evaluate based on flat, linear '.exs' scripts. Do NOT expect modules ('defmodule') unless absolutely required.</t>
  </si>
  <si>
    <t>Expect modular functions within a 'defmodule' ONLY IF the student attempted them or the exercise explicitly demands it. Do NOT over-refactor flat scripts just to make them modular. Look for logic broken down into reusable blocks and use of the pipe operator ('|&gt;').</t>
  </si>
  <si>
    <t>Expect well-structured modules with public ('def') and private functions ('defp') and clear APIs.</t>
  </si>
  <si>
    <t>[IDIOMATIC_NAMING_CONVENTIONS]</t>
  </si>
  <si>
    <t>[CORE_LANGUAGE_LEVERAGE]</t>
  </si>
  <si>
    <t>[FORBIDDEN_IMPERATIVE_SMELLS]</t>
  </si>
  <si>
    <t>[DEFAULT_ARG_CLAUSES_REQUIRMENT]</t>
  </si>
  <si>
    <t>If using default arguments ('\\\\') with multiple function clauses, you MUST declare a function head without a body to avoid compiler warnings.</t>
  </si>
  <si>
    <t>Reject imperative smells (no while loops, no mutable state).</t>
  </si>
  <si>
    <t>Leverage immutability, pattern matching, and the pipe operator ('|&gt;').</t>
  </si>
  <si>
    <t>Use descriptive snake_case.</t>
  </si>
  <si>
    <t>[FILE_HANDLING_RULE]</t>
  </si>
  <si>
    <t>[FILE_MODULE_USAGE]</t>
  </si>
  <si>
    <t>Use standard Elixir File module and gracefully handle {:ok, data} and {:error, reason} tuples</t>
  </si>
  <si>
    <t>[ENV_USAGE_POLICY]</t>
  </si>
  <si>
    <t>[SUPPORT_FILES_STRUCTURE]</t>
  </si>
  <si>
    <t>If env/config is used, MUST include: 1. Instructional sentence 2. File content in markdown code block 3. BEFORE the broken code (Support files MUST contain NO bugs)</t>
  </si>
  <si>
    <t>[EXUNIT_RULE]</t>
  </si>
  <si>
    <t>[TESTING_SYNTAX_LIMITS]</t>
  </si>
  <si>
    <t>If the topic involves ExUnit or Testing, NEVER use doctests (@doc iex&gt;). You MUST use standard test macros (test 'test name' do) and assert statements. Doctests cause errors in standalone .exs scripts.</t>
  </si>
  <si>
    <t>[HEX_DEPENDENCIES_RULE]</t>
  </si>
  <si>
    <t>[STANDALONE_INSTALL_SYNTAX]</t>
  </si>
  <si>
    <t>If the exercise requires using an external Hex package in a standalone script, you MUST use Mix.install([{:package_name, '~&gt; version'}]) at the very top of the code block. Assume there is NO mix.exs file available in the user's environment.</t>
  </si>
  <si>
    <t>[CODE_CONSTRAINTS]</t>
  </si>
  <si>
    <t>[REQUIRED_CONSTRUCTS]</t>
  </si>
  <si>
    <t>Each challenge MUST include: - Internal data OR dataset usage - At least 1 Enum/List operation or recursion (when applicable) - At least 1 IO.puts or IO.inspect statement</t>
  </si>
  <si>
    <t>[PARADIGM_CORE_POLICIES]</t>
  </si>
  <si>
    <t>lines of EXECUTABLE broken code per example (STRICT: Do NOT count blank lines). Use pure functions and immutability.</t>
  </si>
  <si>
    <t>[CONSISTENCY_RULE]</t>
  </si>
  <si>
    <t>All challenges MUST have similar complexity and length.</t>
  </si>
  <si>
    <t>Stage</t>
  </si>
  <si>
    <t>[BUG_RULE]</t>
  </si>
  <si>
    <t>[ENVIRONMENT_SIMULATION]</t>
  </si>
  <si>
    <t>Simulate a messy production environment. The project MUST contain EXACTLY 2–5 bugs. You MUST randomly select from a wide variety of real-world Elixir errors:</t>
  </si>
  <si>
    <t>[COMPILE_ERRORS_TYPE]</t>
  </si>
  <si>
    <t>1. Syntax/Compile (e.g., missing 'end', incorrect pipe '|&gt;', TokenMissingError),</t>
  </si>
  <si>
    <t>[LOGIC_ERRORS_TYPE]</t>
  </si>
  <si>
    <t>2. Logic (produces wrong output), AND</t>
  </si>
  <si>
    <t>[RUNTIME_ERRORS_TYPE]</t>
  </si>
  <si>
    <t>3. Runtime Exceptions (e.g., MatchError, FunctionClauseError, ArithmeticError, BadMapError).</t>
  </si>
  <si>
    <t>[ELIXIR_QUALITY_RULE_STRICT]</t>
  </si>
  <si>
    <t>[PRODUCTION_CLEAN_POLICY]</t>
  </si>
  <si>
    <t>Code MUST be production-like, clean, and idiomatic Elixir.</t>
  </si>
  <si>
    <t>[NAMING_CONVENTIONS]</t>
  </si>
  <si>
    <t>Use descriptive snake_case for variables and functions.</t>
  </si>
  <si>
    <t>[PARADIGM_PURITY]</t>
  </si>
  <si>
    <t>Use pure functions and strict immutability.</t>
  </si>
  <si>
    <t>[DEFAULT_ARG_HEAD_CLAUSE]</t>
  </si>
  <si>
    <t>ALWAYS label markdown code blocks with the correct underlying programming language (e.g., elixir, python, javascript, sql)</t>
  </si>
  <si>
    <t>[STANDALONE_INSTALL_POLICY]</t>
  </si>
  <si>
    <t>If the exercise requires using an external Hex package in a standalone script, you MUST use Mix.install([{:package_name, '~&gt; version'}]) at the very top of the code block.</t>
  </si>
  <si>
    <t>[TEST_MACRO_LIMITS]</t>
  </si>
  <si>
    <t>If the topic involves ExUnit or Testing, NEVER use doctests (@doc iex&gt;). You MUST use standard test macros (test 'test name' do) and assert statements.</t>
  </si>
  <si>
    <t>[CHALLENGE_CORE_REQ]</t>
  </si>
  <si>
    <t>Each challenge MUST include: - Internal data OR dataset usage</t>
  </si>
  <si>
    <t>[BASE_CODE_POLICY]</t>
  </si>
  <si>
    <t>lines of EXECUTABLE base code (STRICT: Do NOT count comments or TODOs). - Length MUST vary across challenges. Use pure functions and immutability.</t>
  </si>
  <si>
    <t>[EXTERNAL_PACKAGE_PROTOCOL]</t>
  </si>
  <si>
    <t>[TESTING_FRAMEWORK_PROTOCOL]</t>
  </si>
  <si>
    <t>[CHALLENGE_CONSTRAINTS_POLICY]</t>
  </si>
  <si>
    <t>[DYNAMIC_INSTALL_SYNTAX]</t>
  </si>
  <si>
    <t>Use Mix.install([{:package_name, '~&gt; version'}]) at the top if needed.</t>
  </si>
  <si>
    <t>[PROJECT_LINE_METRIC_BASE]</t>
  </si>
  <si>
    <t>MUST be between</t>
  </si>
  <si>
    <t>[PROJECT_FLOW_POLICY]</t>
  </si>
  <si>
    <t>lines of EXECUTABLE base code (STRICT: Do NOT count comments or TODOs). Multi-step flow.</t>
  </si>
  <si>
    <t>[PRODUCTION_STYLE_POLICY]</t>
  </si>
  <si>
    <t>Code MUST be explicitly idiomatic Elixir.</t>
  </si>
  <si>
    <t>[PARADIGM_CORE_LEVERAGE]</t>
  </si>
  <si>
    <t>[FUNCTIONAL_RESTRICTIONS]</t>
  </si>
  <si>
    <t>Reject imperative smells (no while loops, no mutable state). If using default arguments ('\\\\') with multiple function clauses, you MUST declare a function head without a body to avoid compiler warnings.</t>
  </si>
  <si>
    <t>Normalize boolean values before comparison when the programming language requires it.</t>
  </si>
  <si>
    <t>Explicit casting required before calculations when the programming language requires it.</t>
  </si>
  <si>
    <t>Use correct loaders and enforce encoding='utf-8' and newline='' when applicable if the programming language supports it.</t>
  </si>
  <si>
    <t>[CODE_QUALITY_PROTOCOL]</t>
  </si>
  <si>
    <t>[CLEAN_CODE_POLICY]</t>
  </si>
  <si>
    <t>Code MUST be explicitly compliant with language-standard style guides. Use descriptive snake_case for variables and functions. Avoid mutable default arguments; use immutable initializers instead. Ensure proper indentation. Emphasize readability and idiomatic design patterns.</t>
  </si>
  <si>
    <t>Normalize boolean values before comparison if the programming language requires it.</t>
  </si>
  <si>
    <t>Explicit casting required before calculations if the programming language requires it.</t>
  </si>
  <si>
    <t>Use correct loaders and enforce encoding='utf-8' and newline=' when applicable or supported by the programming language.</t>
  </si>
  <si>
    <t>[DETERMINISTIC_OUTPUT_PROTOCOL]</t>
  </si>
  <si>
    <t>[FUNCTIONAL_STRUCTURE_POLICY]</t>
  </si>
  <si>
    <t>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t>
  </si>
  <si>
    <t>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t>
  </si>
  <si>
    <t>Code MUST be explicitly compliant with language-standard style guides. Use descriptive snake_case for variables and functions. NEVER use mutable default arguments; use immutable initializers instead. Ensure proper indentation. Emphasize readability and idiomatic design patterns.</t>
  </si>
  <si>
    <t>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t>
  </si>
  <si>
    <t>Rule Component (Original / Elixir Base)</t>
  </si>
  <si>
    <t>Dart Rule Component</t>
  </si>
  <si>
    <t>dart:isolate or specialized math packages</t>
  </si>
  <si>
    <t>manual nested loop implementations when higher-order Iterable methods exist</t>
  </si>
  <si>
    <t>Iterable pipelines and isolate concurrency</t>
  </si>
  <si>
    <t>No complex classes unless required. Use flat, linear main() scripts.</t>
  </si>
  <si>
    <t>Use defmodule/def. Break logic into blocks. Use pipe |&gt;</t>
  </si>
  <si>
    <t>Use distinct functions/simple classes. Break logic into blocks. Use cascade notation (..)</t>
  </si>
  <si>
    <t>Use well-structured classes, encapsulation (private _vars), and immutable data (const/final).</t>
  </si>
  <si>
    <t>print() / debugPrint()</t>
  </si>
  <si>
    <t>standard dart:io File class</t>
  </si>
  <si>
    <t>Future&lt;T&gt; with standard try/catch blocks</t>
  </si>
  <si>
    <t>Assume dependencies are added to pubspec.yaml (e.g., 'dependencies: package_name: ^version')</t>
  </si>
  <si>
    <t>Dart test package / Testing</t>
  </si>
  <si>
    <t>inline assert() statements outside of test suites</t>
  </si>
  <si>
    <t>test('test name', () {...}) and expect() only</t>
  </si>
  <si>
    <t>visual block tags (e.g., '// --- BLOQUE 1: [NAME] ---')</t>
  </si>
  <si>
    <t>comprehensive documentation using dartdoc comments (///)</t>
  </si>
  <si>
    <t>Evaluate based on flat, linear 'main()' scripts. Do NOT expect complex classes unless absolutely required.</t>
  </si>
  <si>
    <t>Expect functions/classes ONLY IF the student attempted them or the exercise explicitly demands it. Do NOT over-refactor scripts just to make them OOP. Look for logic broken down into blocks and use of cascade notation ('..').</t>
  </si>
  <si>
    <t>Expect well-structured classes with public and private ('_') members and clear APIs.</t>
  </si>
  <si>
    <t>Use descriptive camelCase for variables/functions and PascalCase for classes.</t>
  </si>
  <si>
    <t>Leverage strict typing, null safety, cascade notation ('..'), and Iterable collections.</t>
  </si>
  <si>
    <t>Reject poorly structured loops; encourage final/const variables where possible over mutable state.</t>
  </si>
  <si>
    <t>If using default arguments ('\\') with multiple function clauses, you MUST declare a function head without a body to avoid compiler warnings.</t>
  </si>
  <si>
    <t>If using named optional parameters ({param = default}), ensure null safety constraints are strictly followed.</t>
  </si>
  <si>
    <t>Use standard dart:io File class and gracefully handle exceptions with try/catch blocks</t>
  </si>
  <si>
    <t>If the topic involves Testing, NEVER use inline asserts instead of test frameworks. You MUST use standard test functions (test('test name', () {...})) and expect() statements.</t>
  </si>
  <si>
    <t>If the exercise requires an external pub package, document the required pubspec.yaml dependency explicitly before the code block.</t>
  </si>
  <si>
    <t>Each challenge MUST include: - Internal data OR dataset usage - At least 1 Iterable method (map, where, fold) - At least 1 print() or debugPrint() statement</t>
  </si>
  <si>
    <t>lines of EXECUTABLE broken code per example (STRICT: Do NOT count blank lines). Use strong typing, null safety, and favor final/const variables.</t>
  </si>
  <si>
    <t>Simulate a messy production environment. The project MUST contain EXACTLY 2–5 bugs. You MUST randomly select from a wide variety of real-world Dart errors:</t>
  </si>
  <si>
    <t>1. Syntax/Compile (e.g., missing semicolon ';', incorrect type definitions),</t>
  </si>
  <si>
    <t>3. Runtime Exceptions (e.g., NullThrownError, RangeError, TypeError, FormatException).</t>
  </si>
  <si>
    <t>Code MUST be production-like, clean, and idiomatic Dart.</t>
  </si>
  <si>
    <t>Use strict typing, null safety, and const/final immutability.</t>
  </si>
  <si>
    <t>If using named optional parameters, ensure default values are compile-time constants and respect null safety.</t>
  </si>
  <si>
    <t>If the exercise requires an external pub package, state the pubspec.yaml dependency explicitly at the top of the code block.</t>
  </si>
  <si>
    <t>If the topic involves Testing, NEVER use inline asserts instead of test frameworks. You MUST use standard test() and expect() functions.</t>
  </si>
  <si>
    <t>lines of EXECUTABLE base code (STRICT: Do NOT count comments or TODOs). - Length MUST vary across challenges. Use strong typing and favor immutability (const/final).</t>
  </si>
  <si>
    <t>Document dependencies in a pubspec.yaml format block at the top if needed.</t>
  </si>
  <si>
    <t>Code MUST be explicitly idiomatic Dart.</t>
  </si>
  <si>
    <t>Use descriptive camelCase.</t>
  </si>
  <si>
    <t>Leverage strong typing, null safety, and cascade notation ('..').</t>
  </si>
  <si>
    <t>Reject imperative smells (no while loops, no mutable state). If using default arguments ('\\') with multiple function clauses, you MUST declare a function head without a body to avoid compiler warnings.</t>
  </si>
  <si>
    <t>Reject poorly structured loops. Favor final variables. Ensure named parameters strictly follow null safety rules.</t>
  </si>
  <si>
    <t>Code MUST be explicitly compliant with Dart style guides. Use camelCase for variables/functions and PascalCase for classes. Avoid mutable default arguments; use const initializers. Ensure 2-space indentation. Emphasize null safety and idiomatic patterns.</t>
  </si>
  <si>
    <t>Code MUST be explicitly compliant with Dart style guides. Use camelCase for variables/functions and PascalCase for classes. NEVER use mutable default arguments; use const initializers. Ensure 2-space indentation. Emphasize null safety.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</si>
</sst>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theme="1"/>
      <name val="Arial"/>
      <family val="2"/>
    </font>
    <font>
      <sz val="11"/>
      <color theme="1"/>
      <name val="Arial"/>
      <family val="2"/>
    </font>
    <font>
      <sz val="28"/>
      <color theme="1"/>
      <name val="Aptos Narrow"/>
      <family val="2"/>
      <scheme val="minor"/>
    </font>
    <font>
      <b/>
      <sz val="11"/>
      <color theme="0"/>
      <name val="Aptos Narrow"/>
      <family val="2"/>
      <scheme val="minor"/>
    </font>
    <font>
      <b/>
      <sz val="28"/>
      <color theme="1"/>
      <name val="Aptos Narrow"/>
      <family val="2"/>
      <scheme val="minor"/>
    </font>
    <font>
      <b/>
      <sz val="14"/>
      <color theme="1"/>
      <name val="Aptos Narrow"/>
      <family val="2"/>
      <scheme val="minor"/>
    </font>
    <font>
      <u/>
      <sz val="11"/>
      <color theme="10"/>
      <name val="Aptos Narrow"/>
      <family val="2"/>
      <scheme val="minor"/>
    </font>
    <font>
      <b/>
      <sz val="13.5"/>
      <color theme="1"/>
      <name val="Aptos Narrow"/>
      <family val="2"/>
      <scheme val="minor"/>
    </font>
    <font>
      <sz val="10"/>
      <color theme="1"/>
      <name val="Arial Unicode MS"/>
    </font>
    <font>
      <sz val="20"/>
      <color theme="1"/>
      <name val="Aptos Narrow"/>
      <family val="2"/>
      <scheme val="minor"/>
    </font>
    <font>
      <b/>
      <sz val="20"/>
      <color theme="5" tint="-0.249977111117893"/>
      <name val="Aptos Narrow"/>
      <family val="2"/>
      <scheme val="minor"/>
    </font>
  </fonts>
  <fills count="38">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D8BEEC"/>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7" tint="0.59999389629810485"/>
        <bgColor theme="0" tint="-0.14999847407452621"/>
      </patternFill>
    </fill>
    <fill>
      <patternFill patternType="solid">
        <fgColor theme="5" tint="0.59999389629810485"/>
        <bgColor theme="0" tint="-0.14999847407452621"/>
      </patternFill>
    </fill>
    <fill>
      <patternFill patternType="solid">
        <fgColor rgb="FF00206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right style="thin">
        <color theme="0" tint="-0.14993743705557422"/>
      </right>
      <top/>
      <bottom style="thin">
        <color theme="0" tint="-0.14993743705557422"/>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136">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2" fillId="2" borderId="0" xfId="0" applyFont="1" applyFill="1" applyAlignment="1">
      <alignment horizontal="left"/>
    </xf>
    <xf numFmtId="0" fontId="2" fillId="2" borderId="10" xfId="0" applyFont="1" applyFill="1" applyBorder="1"/>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2" fillId="2" borderId="15" xfId="0" applyFont="1" applyFill="1" applyBorder="1"/>
    <xf numFmtId="0" fontId="11" fillId="2" borderId="15" xfId="0" applyFont="1" applyFill="1" applyBorder="1"/>
    <xf numFmtId="0" fontId="2" fillId="2" borderId="16" xfId="0" applyFont="1" applyFill="1" applyBorder="1" applyAlignment="1">
      <alignment vertical="center" wrapText="1"/>
    </xf>
    <xf numFmtId="0" fontId="2" fillId="2" borderId="17" xfId="0" applyFont="1" applyFill="1" applyBorder="1" applyAlignment="1">
      <alignment vertical="center" wrapText="1"/>
    </xf>
    <xf numFmtId="0" fontId="0" fillId="4" borderId="1" xfId="0" applyFill="1" applyBorder="1"/>
    <xf numFmtId="0" fontId="14" fillId="8" borderId="18" xfId="0" applyFont="1" applyFill="1" applyBorder="1" applyAlignment="1">
      <alignment vertical="center"/>
    </xf>
    <xf numFmtId="0" fontId="14" fillId="9" borderId="19" xfId="0" applyFont="1" applyFill="1" applyBorder="1" applyAlignment="1">
      <alignment vertical="center"/>
    </xf>
    <xf numFmtId="0" fontId="14" fillId="9" borderId="1" xfId="0" applyFont="1" applyFill="1" applyBorder="1" applyAlignment="1">
      <alignment vertical="center"/>
    </xf>
    <xf numFmtId="0" fontId="14" fillId="9" borderId="1" xfId="0" applyFont="1" applyFill="1" applyBorder="1" applyAlignment="1">
      <alignment horizontal="left" vertical="center"/>
    </xf>
    <xf numFmtId="0" fontId="0" fillId="10" borderId="1" xfId="0" applyFill="1" applyBorder="1"/>
    <xf numFmtId="0" fontId="15" fillId="11" borderId="20" xfId="0" applyFont="1" applyFill="1" applyBorder="1" applyAlignment="1">
      <alignment horizontal="center" vertical="center"/>
    </xf>
    <xf numFmtId="0" fontId="0" fillId="12" borderId="20" xfId="0" applyFill="1" applyBorder="1" applyAlignment="1">
      <alignment horizontal="left"/>
    </xf>
    <xf numFmtId="0" fontId="15" fillId="13" borderId="1" xfId="0" applyFont="1" applyFill="1" applyBorder="1" applyAlignment="1">
      <alignment vertical="center"/>
    </xf>
    <xf numFmtId="0" fontId="15" fillId="13" borderId="20" xfId="0" applyFont="1" applyFill="1" applyBorder="1" applyAlignment="1">
      <alignment vertical="center"/>
    </xf>
    <xf numFmtId="0" fontId="15" fillId="14" borderId="21" xfId="0" applyFont="1" applyFill="1" applyBorder="1" applyAlignment="1">
      <alignment vertical="center"/>
    </xf>
    <xf numFmtId="0" fontId="15" fillId="13" borderId="22" xfId="0" applyFont="1" applyFill="1" applyBorder="1" applyAlignment="1">
      <alignment vertical="center"/>
    </xf>
    <xf numFmtId="0" fontId="0" fillId="0" borderId="20" xfId="0" applyBorder="1"/>
    <xf numFmtId="0" fontId="0" fillId="13" borderId="20" xfId="0" applyFill="1" applyBorder="1"/>
    <xf numFmtId="0" fontId="0" fillId="0" borderId="1" xfId="0" applyBorder="1"/>
    <xf numFmtId="0" fontId="5" fillId="4" borderId="1" xfId="0" applyFont="1" applyFill="1" applyBorder="1"/>
    <xf numFmtId="0" fontId="0" fillId="15" borderId="1" xfId="0" applyFill="1" applyBorder="1"/>
    <xf numFmtId="0" fontId="15" fillId="4" borderId="20" xfId="0" applyFont="1" applyFill="1" applyBorder="1" applyAlignment="1">
      <alignment horizontal="center" vertical="center"/>
    </xf>
    <xf numFmtId="0" fontId="0" fillId="16" borderId="20" xfId="0" applyFill="1" applyBorder="1" applyAlignment="1">
      <alignment horizontal="left"/>
    </xf>
    <xf numFmtId="0" fontId="15" fillId="0" borderId="1" xfId="0" applyFont="1" applyBorder="1" applyAlignment="1">
      <alignment vertical="center"/>
    </xf>
    <xf numFmtId="0" fontId="15" fillId="0" borderId="20" xfId="0" applyFont="1" applyBorder="1" applyAlignment="1">
      <alignment vertical="center"/>
    </xf>
    <xf numFmtId="0" fontId="15" fillId="17" borderId="21" xfId="0" applyFont="1" applyFill="1" applyBorder="1" applyAlignment="1">
      <alignment vertical="center"/>
    </xf>
    <xf numFmtId="0" fontId="15" fillId="0" borderId="22" xfId="0" applyFont="1" applyBorder="1" applyAlignment="1">
      <alignment vertical="center"/>
    </xf>
    <xf numFmtId="0" fontId="15" fillId="0" borderId="1" xfId="0" applyFont="1" applyBorder="1" applyAlignment="1">
      <alignment vertical="center" wrapText="1"/>
    </xf>
    <xf numFmtId="0" fontId="15" fillId="0" borderId="20" xfId="0" applyFont="1" applyBorder="1" applyAlignment="1">
      <alignment vertical="center" wrapText="1"/>
    </xf>
    <xf numFmtId="0" fontId="15" fillId="13" borderId="1" xfId="0" applyFont="1" applyFill="1" applyBorder="1" applyAlignment="1">
      <alignment vertical="center" wrapText="1"/>
    </xf>
    <xf numFmtId="0" fontId="15" fillId="13" borderId="20" xfId="0" applyFont="1" applyFill="1" applyBorder="1" applyAlignment="1">
      <alignment vertical="center" wrapText="1"/>
    </xf>
    <xf numFmtId="0" fontId="0" fillId="13" borderId="1" xfId="0" applyFill="1" applyBorder="1"/>
    <xf numFmtId="0" fontId="15" fillId="4" borderId="24" xfId="0" applyFont="1" applyFill="1" applyBorder="1" applyAlignment="1">
      <alignment horizontal="center" vertical="center"/>
    </xf>
    <xf numFmtId="0" fontId="0" fillId="0" borderId="24" xfId="0" applyBorder="1"/>
    <xf numFmtId="0" fontId="15" fillId="17" borderId="25" xfId="0" applyFont="1" applyFill="1" applyBorder="1" applyAlignment="1">
      <alignment vertical="center"/>
    </xf>
    <xf numFmtId="0" fontId="15" fillId="0" borderId="26" xfId="0" applyFont="1" applyBorder="1" applyAlignment="1">
      <alignment vertical="center"/>
    </xf>
    <xf numFmtId="0" fontId="0" fillId="18" borderId="0" xfId="0" applyFill="1"/>
    <xf numFmtId="0" fontId="0" fillId="0" borderId="0" xfId="0" applyAlignment="1">
      <alignment horizontal="left"/>
    </xf>
    <xf numFmtId="0" fontId="0" fillId="0" borderId="0" xfId="0" applyAlignment="1">
      <alignment wrapText="1"/>
    </xf>
    <xf numFmtId="0" fontId="0" fillId="20" borderId="1" xfId="0" applyFill="1" applyBorder="1"/>
    <xf numFmtId="0" fontId="17" fillId="22" borderId="1" xfId="0" applyFont="1" applyFill="1" applyBorder="1"/>
    <xf numFmtId="49" fontId="0" fillId="5" borderId="1" xfId="0" applyNumberFormat="1" applyFill="1" applyBorder="1"/>
    <xf numFmtId="0" fontId="16" fillId="12" borderId="1" xfId="0" applyFont="1" applyFill="1" applyBorder="1"/>
    <xf numFmtId="0" fontId="16" fillId="6" borderId="1" xfId="0" applyFont="1" applyFill="1" applyBorder="1"/>
    <xf numFmtId="0" fontId="16" fillId="21" borderId="1" xfId="0" applyFont="1" applyFill="1" applyBorder="1"/>
    <xf numFmtId="0" fontId="18" fillId="0" borderId="0" xfId="0" applyFont="1" applyAlignment="1">
      <alignment horizontal="center" vertical="center"/>
    </xf>
    <xf numFmtId="0" fontId="19" fillId="0" borderId="0" xfId="0" applyFont="1"/>
    <xf numFmtId="0" fontId="0" fillId="9" borderId="1" xfId="0" applyFill="1" applyBorder="1"/>
    <xf numFmtId="0" fontId="0" fillId="19" borderId="1" xfId="0" applyFill="1" applyBorder="1"/>
    <xf numFmtId="49" fontId="0" fillId="0" borderId="0" xfId="0" applyNumberFormat="1"/>
    <xf numFmtId="49" fontId="0" fillId="0" borderId="0" xfId="0" applyNumberFormat="1" applyAlignment="1">
      <alignment wrapText="1"/>
    </xf>
    <xf numFmtId="0" fontId="15" fillId="23" borderId="23" xfId="0" applyFont="1" applyFill="1" applyBorder="1" applyAlignment="1">
      <alignment vertical="center"/>
    </xf>
    <xf numFmtId="49" fontId="0" fillId="24" borderId="1" xfId="0" applyNumberFormat="1" applyFill="1" applyBorder="1"/>
    <xf numFmtId="49" fontId="0" fillId="25" borderId="1" xfId="0" applyNumberFormat="1" applyFill="1" applyBorder="1"/>
    <xf numFmtId="0" fontId="0" fillId="26" borderId="1" xfId="0" applyFill="1" applyBorder="1"/>
    <xf numFmtId="0" fontId="0" fillId="27" borderId="1" xfId="0" applyFill="1" applyBorder="1"/>
    <xf numFmtId="0" fontId="0" fillId="28" borderId="1" xfId="0" applyFill="1" applyBorder="1"/>
    <xf numFmtId="0" fontId="0" fillId="29" borderId="1" xfId="0" applyFill="1" applyBorder="1"/>
    <xf numFmtId="0" fontId="0" fillId="30" borderId="1" xfId="0" applyFill="1" applyBorder="1"/>
    <xf numFmtId="0" fontId="0" fillId="3" borderId="1" xfId="0" applyFill="1" applyBorder="1" applyAlignment="1">
      <alignment horizontal="center"/>
    </xf>
    <xf numFmtId="0" fontId="0" fillId="31" borderId="0" xfId="0" applyFill="1"/>
    <xf numFmtId="0" fontId="7" fillId="2" borderId="0" xfId="0" applyFont="1" applyFill="1"/>
    <xf numFmtId="0" fontId="10" fillId="2" borderId="0" xfId="0" applyFont="1" applyFill="1"/>
    <xf numFmtId="0" fontId="0" fillId="5" borderId="21" xfId="0" applyFill="1" applyBorder="1"/>
    <xf numFmtId="0" fontId="2" fillId="2" borderId="27" xfId="0" applyFont="1" applyFill="1" applyBorder="1" applyAlignment="1">
      <alignment horizontal="left"/>
    </xf>
    <xf numFmtId="0" fontId="2" fillId="2" borderId="28" xfId="0" applyFont="1" applyFill="1" applyBorder="1" applyAlignment="1">
      <alignment horizontal="left"/>
    </xf>
    <xf numFmtId="0" fontId="15" fillId="32" borderId="23" xfId="0" applyFont="1" applyFill="1" applyBorder="1" applyAlignment="1">
      <alignment vertical="center"/>
    </xf>
    <xf numFmtId="0" fontId="15" fillId="11" borderId="1" xfId="0" applyFont="1" applyFill="1" applyBorder="1" applyAlignment="1">
      <alignment vertical="center"/>
    </xf>
    <xf numFmtId="0" fontId="1" fillId="28" borderId="1" xfId="0" applyFont="1" applyFill="1" applyBorder="1"/>
    <xf numFmtId="0" fontId="1" fillId="0" borderId="20" xfId="0" applyFont="1" applyBorder="1"/>
    <xf numFmtId="0" fontId="0" fillId="0" borderId="22" xfId="0" applyBorder="1"/>
    <xf numFmtId="0" fontId="0" fillId="0" borderId="29" xfId="0" applyBorder="1"/>
    <xf numFmtId="0" fontId="1" fillId="0" borderId="30" xfId="0" applyFont="1" applyBorder="1"/>
    <xf numFmtId="0" fontId="0" fillId="0" borderId="31" xfId="0" applyBorder="1"/>
    <xf numFmtId="0" fontId="0" fillId="0" borderId="30" xfId="0" applyBorder="1"/>
    <xf numFmtId="0" fontId="0" fillId="0" borderId="32" xfId="0" applyBorder="1"/>
    <xf numFmtId="0" fontId="0" fillId="0" borderId="33" xfId="0" applyBorder="1"/>
    <xf numFmtId="0" fontId="0" fillId="0" borderId="34" xfId="0" applyBorder="1"/>
    <xf numFmtId="0" fontId="20" fillId="0" borderId="0" xfId="1" applyBorder="1"/>
    <xf numFmtId="0" fontId="2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2" fillId="0" borderId="0" xfId="0" applyFont="1" applyAlignment="1">
      <alignment horizontal="left" vertical="center" indent="2"/>
    </xf>
    <xf numFmtId="0" fontId="15" fillId="33" borderId="20" xfId="0" applyFont="1" applyFill="1" applyBorder="1" applyAlignment="1">
      <alignment vertical="center"/>
    </xf>
    <xf numFmtId="0" fontId="22" fillId="0" borderId="0" xfId="0" applyFont="1"/>
    <xf numFmtId="0" fontId="0" fillId="26" borderId="0" xfId="0" applyFill="1"/>
    <xf numFmtId="0" fontId="24" fillId="0" borderId="1" xfId="0" applyFont="1" applyBorder="1"/>
    <xf numFmtId="0" fontId="23" fillId="26" borderId="1" xfId="0" applyFont="1" applyFill="1" applyBorder="1"/>
    <xf numFmtId="0" fontId="17" fillId="34" borderId="0" xfId="0" applyFont="1" applyFill="1"/>
    <xf numFmtId="0" fontId="0" fillId="35" borderId="0" xfId="0" applyFill="1"/>
    <xf numFmtId="0" fontId="0" fillId="36" borderId="0" xfId="0" applyFill="1"/>
    <xf numFmtId="0" fontId="0" fillId="28" borderId="0" xfId="0" applyFill="1"/>
    <xf numFmtId="0" fontId="0" fillId="37" borderId="0" xfId="0" applyFill="1"/>
    <xf numFmtId="0" fontId="5" fillId="4" borderId="1" xfId="0" applyFont="1" applyFill="1" applyBorder="1" applyAlignment="1">
      <alignment horizont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cellXfs>
  <cellStyles count="2">
    <cellStyle name="Hyperlink" xfId="1" builtinId="8"/>
    <cellStyle name="Normal" xfId="0" builtinId="0"/>
  </cellStyles>
  <dxfs count="83">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colors>
    <mruColors>
      <color rgb="FFFFFF99"/>
      <color rgb="FFD8BEEC"/>
      <color rgb="FFC7A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7798CF-F458-43D1-85D1-0EF6D1C367F4}" name="Table2" displayName="Table2" ref="B2:E19" totalsRowShown="0">
  <autoFilter ref="B2:E19" xr:uid="{477798CF-F458-43D1-85D1-0EF6D1C367F4}">
    <filterColumn colId="0" hiddenButton="1"/>
    <filterColumn colId="1" hiddenButton="1"/>
    <filterColumn colId="2" hiddenButton="1"/>
    <filterColumn colId="3" hiddenButton="1"/>
  </autoFilter>
  <tableColumns count="4">
    <tableColumn id="1" xr3:uid="{AF1BC3E6-A291-4881-98E4-E2262942E61C}" name="Cell"/>
    <tableColumn id="2" xr3:uid="{A730AA41-75B2-4CE9-A8CA-24DE3FE4108C}" name="Cell References"/>
    <tableColumn id="3" xr3:uid="{C201C974-24D3-4F6B-B4DA-ADDAF2F3C4D7}" name="Type"/>
    <tableColumn id="4" xr3:uid="{74650CAD-2AEE-4B2B-A36B-4C37DA129C83}" name="Detailed Explanatio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hyperlink" Target="https://github.com/WilfredoBarrios/coding5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tabSelected="1" zoomScale="85" zoomScaleNormal="85" workbookViewId="0">
      <selection activeCell="B6" sqref="B6"/>
    </sheetView>
  </sheetViews>
  <sheetFormatPr defaultColWidth="11.42578125" defaultRowHeight="15"/>
  <cols>
    <col min="1" max="1" width="11.28515625" bestFit="1" customWidth="1"/>
    <col min="2" max="2" width="15.7109375" customWidth="1"/>
    <col min="3" max="3" width="5.7109375" customWidth="1"/>
    <col min="4" max="4" width="22.28515625" bestFit="1" customWidth="1"/>
    <col min="5" max="5" width="16.5703125" style="73"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21.5703125" bestFit="1" customWidth="1"/>
    <col min="33" max="33" width="27.5703125" customWidth="1"/>
    <col min="34" max="34" width="14.28515625" bestFit="1" customWidth="1"/>
    <col min="35" max="35" width="32" customWidth="1"/>
    <col min="36" max="36" width="27.85546875" customWidth="1"/>
  </cols>
  <sheetData>
    <row r="1" spans="1:39" ht="26.25">
      <c r="A1" s="96"/>
      <c r="B1" s="1"/>
      <c r="C1" s="2"/>
      <c r="D1" s="3"/>
      <c r="E1" s="4" t="s">
        <v>0</v>
      </c>
      <c r="F1" s="5" t="s">
        <v>1</v>
      </c>
      <c r="G1" s="6"/>
      <c r="H1" s="7" t="s">
        <v>2</v>
      </c>
      <c r="I1" s="6"/>
      <c r="J1" s="3"/>
      <c r="K1" s="8" t="s">
        <v>3</v>
      </c>
      <c r="L1" s="9"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$A9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Elixir Fundamentals | [TASK] Teach and explain concepts clearly with correct code examples | [TOPIC] Explain and demonstrate basic tooling and CLI usage strictly using elixir, elixirc, iex, mix new, and mix run commands. | [LEVEL] Beginner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#1 | Stage 1 📖 Practice | Elixir Fundamentals | 📊 Level: Beginner | 🌐 Coding5s.com
**Concept:** Basic Tooling &amp; CLI (elixir, elixirc, iex, mix new, mix run)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6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M1" s="10"/>
      <c r="N1" s="3" t="s">
        <v>4</v>
      </c>
      <c r="O1" s="3"/>
      <c r="P1" s="3"/>
      <c r="Q1" s="11" t="s">
        <v>5</v>
      </c>
      <c r="R1" s="12"/>
      <c r="S1" s="13"/>
      <c r="T1" s="3" t="s">
        <v>6</v>
      </c>
      <c r="U1" s="3"/>
      <c r="V1" s="3"/>
      <c r="W1" s="11" t="s">
        <v>7</v>
      </c>
      <c r="X1" s="12"/>
      <c r="Y1" s="13"/>
      <c r="Z1" s="1"/>
      <c r="AA1" s="1"/>
      <c r="AB1" s="1"/>
      <c r="AC1" s="1"/>
      <c r="AD1" s="1"/>
      <c r="AE1" s="15"/>
      <c r="AF1" s="14"/>
      <c r="AG1" s="14"/>
      <c r="AH1" s="15"/>
      <c r="AI1" s="15"/>
      <c r="AJ1" s="15"/>
      <c r="AK1" s="15"/>
      <c r="AL1" s="15"/>
    </row>
    <row r="2" spans="1:39" ht="30" customHeight="1" thickBot="1">
      <c r="A2" s="96" t="s">
        <v>230</v>
      </c>
      <c r="B2" s="1"/>
      <c r="C2" s="2"/>
      <c r="D2" s="16"/>
      <c r="E2" s="99" t="str">
        <f>IF(E1="Stage 1","k9:L200",IF(E1="Stage 2","N9:O200",IF(E1="Stage 3","Q9:R200",IF(E1="Stage 4","T9:U200",IF(E1="Stage 5","W9:X200","Stage Incorrecta")))))</f>
        <v>k9:L200</v>
      </c>
      <c r="F2" s="18" t="s">
        <v>8</v>
      </c>
      <c r="G2" s="19"/>
      <c r="H2" s="19"/>
      <c r="I2" s="16" t="s">
        <v>614</v>
      </c>
      <c r="J2" s="16"/>
      <c r="K2" s="131" t="s">
        <v>9</v>
      </c>
      <c r="L2" s="132"/>
      <c r="M2" s="133"/>
      <c r="N2" s="132" t="s">
        <v>10</v>
      </c>
      <c r="O2" s="132"/>
      <c r="P2" s="132"/>
      <c r="Q2" s="134" t="s">
        <v>11</v>
      </c>
      <c r="R2" s="132"/>
      <c r="S2" s="135"/>
      <c r="T2" s="132" t="s">
        <v>12</v>
      </c>
      <c r="U2" s="132"/>
      <c r="V2" s="132"/>
      <c r="W2" s="134" t="s">
        <v>13</v>
      </c>
      <c r="X2" s="132"/>
      <c r="Y2" s="135"/>
      <c r="Z2" s="1"/>
      <c r="AA2" s="1"/>
      <c r="AB2" s="1"/>
      <c r="AC2" s="1"/>
      <c r="AD2" s="1"/>
      <c r="AE2" s="15"/>
      <c r="AF2" s="14"/>
      <c r="AG2" s="14"/>
      <c r="AH2" s="15"/>
      <c r="AI2" s="15"/>
      <c r="AJ2" s="15"/>
      <c r="AK2" s="15"/>
      <c r="AL2" s="15"/>
    </row>
    <row r="3" spans="1:39" ht="26.25">
      <c r="A3" s="96" t="str">
        <f>""</f>
        <v/>
      </c>
      <c r="B3" s="1"/>
      <c r="C3" s="2" t="s">
        <v>14</v>
      </c>
      <c r="D3" s="2"/>
      <c r="E3" s="100">
        <f>COUNTA(E9:E200)-E4</f>
        <v>12</v>
      </c>
      <c r="F3" s="97" t="s">
        <v>275</v>
      </c>
      <c r="G3" s="2"/>
      <c r="H3" s="2"/>
      <c r="I3" s="16"/>
      <c r="J3" s="16"/>
      <c r="K3" s="30"/>
      <c r="L3" s="22"/>
      <c r="M3" s="23"/>
      <c r="N3" s="22"/>
      <c r="O3" s="22"/>
      <c r="P3" s="22"/>
      <c r="Q3" s="24"/>
      <c r="R3" s="22"/>
      <c r="S3" s="25"/>
      <c r="T3" s="22"/>
      <c r="U3" s="22"/>
      <c r="V3" s="22"/>
      <c r="W3" s="26"/>
      <c r="X3" s="22"/>
      <c r="Y3" s="25"/>
      <c r="Z3" s="1"/>
      <c r="AA3" s="1"/>
      <c r="AB3" s="1"/>
      <c r="AC3" s="1"/>
      <c r="AD3" s="1"/>
      <c r="AE3" s="15"/>
      <c r="AF3" s="14"/>
      <c r="AG3" s="14"/>
      <c r="AH3" s="15"/>
      <c r="AI3" s="15"/>
      <c r="AJ3" s="15"/>
      <c r="AK3" s="15"/>
      <c r="AL3" s="15"/>
    </row>
    <row r="4" spans="1:39" ht="15.75">
      <c r="A4" s="96"/>
      <c r="B4" s="1"/>
      <c r="C4" s="2" t="s">
        <v>15</v>
      </c>
      <c r="D4" s="2"/>
      <c r="E4" s="101">
        <f>COUNTIF($E$9:$E$200,"No")</f>
        <v>65</v>
      </c>
      <c r="F4" s="98"/>
      <c r="G4" s="2"/>
      <c r="H4" s="28"/>
      <c r="I4" s="29"/>
      <c r="J4" s="29"/>
      <c r="K4" s="30"/>
      <c r="L4" s="31"/>
      <c r="M4" s="23"/>
      <c r="N4" s="31"/>
      <c r="O4" s="31"/>
      <c r="P4" s="22"/>
      <c r="Q4" s="21"/>
      <c r="R4" s="2"/>
      <c r="S4" s="25"/>
      <c r="T4" s="22"/>
      <c r="U4" s="22"/>
      <c r="V4" s="22"/>
      <c r="W4" s="26"/>
      <c r="X4" s="22"/>
      <c r="Y4" s="25"/>
      <c r="Z4" s="1"/>
      <c r="AA4" s="1"/>
      <c r="AB4" s="1"/>
      <c r="AC4" s="1"/>
      <c r="AD4" s="1"/>
      <c r="AE4" s="14"/>
      <c r="AF4" s="14"/>
      <c r="AG4" s="14"/>
      <c r="AH4" s="15"/>
      <c r="AI4" s="15"/>
      <c r="AJ4" s="15"/>
      <c r="AK4" s="15"/>
      <c r="AL4" s="15"/>
    </row>
    <row r="5" spans="1:39" ht="21">
      <c r="A5" s="96"/>
      <c r="B5" s="32" t="s">
        <v>16</v>
      </c>
      <c r="C5" s="32" t="s">
        <v>17</v>
      </c>
      <c r="D5" s="2"/>
      <c r="E5" s="32" t="s">
        <v>512</v>
      </c>
      <c r="F5" s="33"/>
      <c r="G5" s="2"/>
      <c r="H5" s="28"/>
      <c r="I5" s="29"/>
      <c r="J5" s="29"/>
      <c r="K5" s="30" t="str">
        <f>IF(H9&lt;&gt;"PROJECT","",
"[TASK] Teach through a practical " &amp; $I$2 &amp; " - " &amp; $I$3 &amp; " project following the micro-learning methodology, acting as a supportive tutor, creating a project about  " &amp; I9 &amp; " | " &amp;
"[TOPICS USED] " &amp; B9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Mix.install([{:package_name, '~&gt; version'}]) at the top. | " &amp;
"[SCOPE_ARCHITECTURE_RULE] Rule: Use well-structured modules, public (def)/private (defp) APIs and immutability. | " &amp;
_xlfn._LONGTEXT("[VISUAL_ARCHITECTURE_COMMENTS] 1. Use visual block tags (e.g., '# --- BLOQUE 1: [NAME] ---') to map code to the planning phase. 2. Use comprehensive documentation using @moduledoc and @doc. 3. CRITICAL: NO comment or docstring line may exceed 80 character","s in width. | ") &amp;
"[DATA ROBUSTNESS RULE] Handle real-world data safely | " &amp;
"[CODE CONSTRAINTS] MUST be between " &amp; IF(G9="Beginner", "25–40", IF(G9="Intermediate",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L5" s="31"/>
      <c r="M5" s="23"/>
      <c r="N5" s="31"/>
      <c r="O5" s="31"/>
      <c r="P5" s="22"/>
      <c r="Q5" s="21"/>
      <c r="R5" s="2"/>
      <c r="S5" s="25"/>
      <c r="T5" s="22"/>
      <c r="U5" s="22"/>
      <c r="V5" s="22"/>
      <c r="W5" s="26"/>
      <c r="X5" s="22"/>
      <c r="Y5" s="25"/>
      <c r="Z5" s="1"/>
      <c r="AA5" s="1"/>
      <c r="AB5" s="1"/>
      <c r="AC5" s="1"/>
      <c r="AD5" s="1"/>
      <c r="AE5" s="14"/>
      <c r="AF5" s="14"/>
      <c r="AG5" s="14"/>
      <c r="AH5" s="15"/>
      <c r="AI5" s="15"/>
      <c r="AJ5" s="15"/>
      <c r="AK5" s="15"/>
      <c r="AL5" s="15"/>
    </row>
    <row r="6" spans="1:39" ht="15.75">
      <c r="A6" s="96"/>
      <c r="B6" s="34" t="s">
        <v>18</v>
      </c>
      <c r="C6" s="17" t="str">
        <f>VLOOKUP(B6,AL:AM,2,0)</f>
        <v>es</v>
      </c>
      <c r="D6" s="2"/>
      <c r="E6" s="35" t="str" cm="1">
        <f t="array" ref="E6">"AL9:"&amp;ADDRESS(_xlfn.AGGREGATE(14, 6, ROW(AL:AL)*(AL:AL&lt;&gt;""), 1), COLUMN(AL:AL))</f>
        <v>AL9:$AL$48</v>
      </c>
      <c r="F6" s="27"/>
      <c r="G6" s="2"/>
      <c r="H6" s="28"/>
      <c r="I6" s="29"/>
      <c r="J6" s="29"/>
      <c r="K6" s="30"/>
      <c r="L6" s="31"/>
      <c r="M6" s="23"/>
      <c r="N6" s="31"/>
      <c r="O6" s="31"/>
      <c r="P6" s="22"/>
      <c r="Q6" s="21"/>
      <c r="R6" s="2"/>
      <c r="S6" s="25"/>
      <c r="T6" s="22"/>
      <c r="U6" s="22"/>
      <c r="V6" s="22"/>
      <c r="W6" s="26"/>
      <c r="X6" s="22"/>
      <c r="Y6" s="25"/>
      <c r="Z6" s="1"/>
      <c r="AA6" s="1"/>
      <c r="AB6" s="1"/>
      <c r="AC6" s="1"/>
      <c r="AD6" s="1"/>
      <c r="AE6" s="104" t="s">
        <v>19</v>
      </c>
      <c r="AF6" s="15"/>
      <c r="AG6" s="15"/>
      <c r="AH6" s="15"/>
      <c r="AI6" s="15"/>
      <c r="AJ6" s="15"/>
      <c r="AK6" s="15"/>
      <c r="AL6" s="15"/>
    </row>
    <row r="7" spans="1:39">
      <c r="A7" s="96"/>
      <c r="B7" s="1"/>
      <c r="C7" s="2"/>
      <c r="D7" s="2"/>
      <c r="E7" s="20"/>
      <c r="F7" s="36"/>
      <c r="G7" s="36"/>
      <c r="H7" s="37"/>
      <c r="I7" s="28"/>
      <c r="J7" s="28"/>
      <c r="K7" s="31" t="s">
        <v>278</v>
      </c>
      <c r="L7" s="31" t="s">
        <v>278</v>
      </c>
      <c r="M7" s="38"/>
      <c r="N7" s="31" t="s">
        <v>278</v>
      </c>
      <c r="O7" s="31" t="s">
        <v>278</v>
      </c>
      <c r="P7" s="22"/>
      <c r="Q7" s="31" t="s">
        <v>278</v>
      </c>
      <c r="R7" s="31" t="s">
        <v>278</v>
      </c>
      <c r="S7" s="39"/>
      <c r="T7" s="31" t="s">
        <v>278</v>
      </c>
      <c r="U7" s="31" t="s">
        <v>278</v>
      </c>
      <c r="V7" s="22"/>
      <c r="W7" s="31" t="s">
        <v>278</v>
      </c>
      <c r="X7" s="31" t="s">
        <v>278</v>
      </c>
      <c r="Y7" s="39"/>
      <c r="Z7" s="31" t="s">
        <v>278</v>
      </c>
      <c r="AA7" s="31" t="s">
        <v>278</v>
      </c>
      <c r="AB7" s="31" t="s">
        <v>278</v>
      </c>
      <c r="AC7" s="31" t="s">
        <v>278</v>
      </c>
      <c r="AD7" s="31" t="s">
        <v>278</v>
      </c>
      <c r="AE7" s="35" t="str">
        <f>_xlfn.CONCAT(AH9:AH200)</f>
        <v/>
      </c>
      <c r="AF7" s="15"/>
      <c r="AG7" s="15"/>
      <c r="AH7" s="15"/>
      <c r="AI7" s="15"/>
      <c r="AJ7" s="15"/>
      <c r="AK7" s="130" t="s">
        <v>517</v>
      </c>
      <c r="AL7" s="130"/>
      <c r="AM7" s="130"/>
    </row>
    <row r="8" spans="1:39">
      <c r="A8" s="41" t="s">
        <v>20</v>
      </c>
      <c r="B8" s="42" t="s">
        <v>21</v>
      </c>
      <c r="C8" s="43">
        <v>0</v>
      </c>
      <c r="D8" s="43" t="s">
        <v>513</v>
      </c>
      <c r="E8" s="44" t="s">
        <v>22</v>
      </c>
      <c r="F8" s="43" t="s">
        <v>23</v>
      </c>
      <c r="G8" s="42" t="s">
        <v>24</v>
      </c>
      <c r="H8" s="42" t="s">
        <v>25</v>
      </c>
      <c r="I8" s="42" t="s">
        <v>26</v>
      </c>
      <c r="J8" s="42" t="s">
        <v>27</v>
      </c>
      <c r="K8" s="42" t="s">
        <v>28</v>
      </c>
      <c r="L8" s="42" t="s">
        <v>29</v>
      </c>
      <c r="M8" s="42" t="s">
        <v>30</v>
      </c>
      <c r="N8" s="42" t="s">
        <v>31</v>
      </c>
      <c r="O8" s="42" t="s">
        <v>29</v>
      </c>
      <c r="P8" s="42" t="s">
        <v>32</v>
      </c>
      <c r="Q8" s="42" t="s">
        <v>33</v>
      </c>
      <c r="R8" s="42" t="s">
        <v>29</v>
      </c>
      <c r="S8" s="42" t="s">
        <v>34</v>
      </c>
      <c r="T8" s="42" t="s">
        <v>35</v>
      </c>
      <c r="U8" s="42" t="s">
        <v>29</v>
      </c>
      <c r="V8" s="42" t="s">
        <v>36</v>
      </c>
      <c r="W8" s="42" t="s">
        <v>37</v>
      </c>
      <c r="X8" s="42" t="s">
        <v>29</v>
      </c>
      <c r="Y8" s="42" t="s">
        <v>38</v>
      </c>
      <c r="Z8" s="42" t="s">
        <v>39</v>
      </c>
      <c r="AA8" s="42" t="s">
        <v>40</v>
      </c>
      <c r="AB8" s="42" t="s">
        <v>41</v>
      </c>
      <c r="AC8" s="42" t="s">
        <v>42</v>
      </c>
      <c r="AD8" s="42" t="s">
        <v>43</v>
      </c>
      <c r="AE8" s="42" t="s">
        <v>514</v>
      </c>
      <c r="AF8" s="42" t="s">
        <v>515</v>
      </c>
      <c r="AG8" s="42" t="s">
        <v>516</v>
      </c>
      <c r="AH8" s="42" t="s">
        <v>44</v>
      </c>
      <c r="AI8" s="42" t="s">
        <v>45</v>
      </c>
      <c r="AJ8" s="42" t="s">
        <v>519</v>
      </c>
      <c r="AK8" s="42" t="s">
        <v>46</v>
      </c>
      <c r="AL8" s="42" t="s">
        <v>47</v>
      </c>
      <c r="AM8" s="42" t="s">
        <v>17</v>
      </c>
    </row>
    <row r="9" spans="1:39">
      <c r="A9" s="95">
        <v>6</v>
      </c>
      <c r="B9" s="45" t="str" cm="1">
        <f t="array" ref="B9">IF(H9="PROJECT", CHAR(10) &amp; "- " &amp; _xlfn.TEXTJOIN(CHAR(10) &amp; "- ", TRUE, _xlfn._xlws.FILTER($I$9:$I$1000, ($C$9:$C$1000=C9) * ($H$9:$H$1000="Topic"))), "")</f>
        <v/>
      </c>
      <c r="C9" s="45">
        <f t="shared" ref="C9:C72" si="0">IF(AND(H9="Topic",H8="PROJECT"),C8+1,IF(H9="PROJECT",C8,IF(AND(H9="Topic",H8="Topic"),C8,C8+1)))</f>
        <v>1</v>
      </c>
      <c r="D9" s="46">
        <v>3</v>
      </c>
      <c r="E9" s="47" t="s">
        <v>48</v>
      </c>
      <c r="F9" s="48">
        <v>1</v>
      </c>
      <c r="G9" s="49" t="s">
        <v>49</v>
      </c>
      <c r="H9" s="49" t="s">
        <v>50</v>
      </c>
      <c r="I9" s="50" t="s">
        <v>621</v>
      </c>
      <c r="J9" s="51" t="s">
        <v>622</v>
      </c>
      <c r="K9" s="120" t="str">
        <f>IF(H9="Topic",
"[ROLE] Friendly tutor specializing in " &amp; $I$2 &amp; " | " &amp;
"[TOPIC] " &amp; I9 &amp; " | " &amp;
"[LEVEL] " &amp; G9 &amp; " | " &amp;
"[COUNT] " &amp; D9 &amp; " examples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$A9 &amp; " lines of EXECUTABLE code (STRICT: Do NOT count comments or blank lines). - NEVER exceed this limit. | " &amp;
"[FUNCTION RULE] Rule: " &amp; IF(G9="Beginner","No defmodule/def unless required. Use flat, linear .exs scripts.", IF(G9="Intermediate", "Use defmodule/def. Break logic into blocks. Use pipe |", "internal/dataset data")) &amp; " | " &amp;
"[CODE_CONSTRAINTS_RULE] Each example MUST: - Use internal/dataset data - Print steps &amp; result via IO.puts/inspect - MAX " &amp; $A9 &amp; " executable lines (comments/blanks excluded) - NEVER exceed limit. | " &amp;
"[I_O_PARADIGM] Use standard Elixir File module and gracefully handle {:ok, data} and {:error, reason} tuples when applicable. | " &amp;
"[INLINE_PACKAGE_MANAGER] If using external packages, use Mix.install([{:package_name, '~&gt; version'}]) at the top of the code block. Assume no project configuration file exists. | " &amp;
"[TESTING_FRAMEWORK_LIMITS] For ExUnit/Testing, NEVER use doctests (@doc iex&gt;). Use test 'test name' do and assert only, as doctests (@doc iex&gt;) fail in standalone execution environments. | " &amp;
"[CODE QUALITY RULE] Code MUST be clean, readable, educational, executable, and produce correct results. Handle missing, malformed, or inconsistent data safely, utilizing pattern matching if possible. | " &amp;
"[COMMENT CONSTRAINTS] Code MUST include sufficient inline comments explaining WHAT the code does AND WHY it is written that way. Density: Beginner = high, Intermediate = medium, Advanced = 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IF(H9="PROJECT", Z9, ""))</f>
        <v xml:space="preserve">[ROLE] Friendly tutor specializing in Elixir Fundamentals | [TOPIC] Explain and demonstrate basic tooling and CLI usage strictly using elixir, elixirc, iex, mix new, and mix run commands. | [LEVEL] Beginner | [COUNT] 3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6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6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Elixir Fundamentals | 📊 Level: Beginner | 🌐 Coding5s.com
**Concept:** Basic Tooling &amp; CLI (elixir, elixirc, iex, mix new, mix run)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 s="103" t="str">
        <f>IF(OR(H9="Topic", UPPER(H9)="PROJECT"),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B9 &amp; ". Project objective: " &amp; J9, "learning: " &amp; I9 &amp; ". Topic details: " &amp; J9)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IF(G9="Beginner", "Evaluate based on flat, linear '.exs' scripts. Do NOT expect modules ('defmodule') unless absolutely required.", IF(G9="Intermediate", _xlfn._LONGTEXT("Expect modular functions within a 'defmodule' ONLY IF the student attempted them or the exercise explicitly demands it. Do NOT over-refactor flat scripts just to make them modular. Look for logic broken down into reusable blocks and use of the pipe operat","or ('|&gt;')."), "Expect well-structured modules with public ('def') and private functions ('defp') and clear APIs.")) &amp; " | " &amp;
_xlfn._LONGTEXT("[CODE_QUALITY_POLICIES]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&amp; IF(AJ9&lt;&gt;"", "[MENTOR CONTEXT ALERT] Be aware of the following infrastructure limitation for this exercise: " &amp; AJ9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Explain and demonstrate basic tooling and CLI usage strictly using elixir, elixirc, iex, mix new, and mix run commands.. Topic details: Basic Tooling &amp; CLI (elixir, elixirc, iex, mix new, mix run) | [LANGUAGE CONSISTENCY RULE] ALL output text MUST be written strictly in (Spanish). | [LANGUAGE SEED CONTEXT] Language Seed Not Necessary | [LANGUAGE] Spanish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Elixir Fundamentals | 📊 Level: Beginner
**Topic:** Explain and demonstrate basic tooling and CLI usage strictly using elixir, elixirc, iex, mix new, and mix run commands.
---
 | [FOOTER RULE - STRICT] End your response with: '--- ⚡ *Coding5s Mentor System — Eliminating Epistemic Debt*' | </v>
      </c>
      <c r="M9" s="52">
        <v>0</v>
      </c>
      <c r="N9" s="102" t="str">
        <f>IF(H9="Topic",
"[ROLE] Careless " &amp; $I$2 &amp; " Developer | " &amp;
"[TASK] Generate debugging challenges in " &amp; $I$2 &amp; " | | " &amp;
"[TOPIC] " &amp; I9 &amp; " | | " &amp;
"[LEVEL] " &amp; G9 &amp; " | | " &amp;
"[COUNT] " &amp; D9 &amp; " challenges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 &amp;
"[EXUNIT RULE] If the topic involves ExUnit or Testing, NEVER use doctests (@doc iex&gt;). You MUST use standard test macros (test 'test name' do) and assert statements. Doctests cause errors in standalone .exs scripts. | " &amp;
_xlfn._LONGTEXT("[HEX DEPENDENCIES RULE] If the exercise requires using an external Hex package in a standalone script, you MUST use Mix.install([{:package_name, '~&gt; version'}]) at the very top of the code block. Assume there is NO mix.exs file available in the user's env","ironment. | ") &amp;
"[CODE CONSTRAINTS] Each challenge MUST include: - Internal data OR dataset usage - At least 1 Enum/List operation or recursion (when applicable) - At least 1 IO.puts or IO.inspect statement - " &amp; IF(G9="Beginner", "5–15", IF(G9="Intermediate", "10–25", "15–35")) &amp; " lines of EXECUTABLE broken code per example (STRICT: Do NOT count blank lines). Use pure functions and immutability. | All challenges MUST have similar complexity and length.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
"[EXECUTION RULE] Code must fail due to syntax errors, runtime exceptions, or produce incorrect output | " &amp;
_xlfn._LONGTEXT("[DATA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IF(H9="PROJECT", AA9, ""))</f>
        <v>[ROLE] Careless Elixir Fundamentals Developer | [TASK] Generate debugging challenges in Elixir Fundamentals | | [TOPIC] Explain and demonstrate basic tooling and CLI usage strictly using elixir, elixirc, iex, mix new, and mix run commands. | | [LEVEL] Beginner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 | Stage 2 🐛 Debug | Elixir Fundamentals | 📊 Level: Beginner | 🌐 Coding5s.com
Concept: Basic Tooling &amp; CLI (elixir, elixirc, iex, mix new, mix run)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 s="103" t="str">
        <f>IF(OR(H9="Topic", UPPER(H9)="PROJECT"),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B9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
_xlfn._LONGTEXT("[PYTHON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Explain and demonstrate basic tooling and CLI usage strictly using elixir, elixirc, iex, mix new, and mix run commands.. Topic details: Basic Tooling &amp; CLI (elixir, elixirc, iex, mix new, mix run)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Elixir Fundamentals | 📊 Level: Beginner
**Topic:** Explain and demonstrate basic tooling and CLI usage strictly using elixir, elixirc, iex, mix new, and mix run commands.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 s="53">
        <v>0</v>
      </c>
      <c r="Q9" s="102" t="str">
        <f>IF(H9="Topic",
"[ROLE] Tech Lead | " &amp;
"[TASK] Assign incomplete " &amp; $I$2 &amp; " script challenges | " &amp;
"[TOPIC] " &amp; I9 &amp; " | " &amp;
"[LEVEL] " &amp; G9 &amp; " | " &amp;
"[COUNT] " &amp; D9 &amp; " challenges | " &amp;
"[LIBRARY BEING LEARNED] " &amp; $I$3 &amp; " | " &amp;
_xlfn._LONGTEXT("[ECOSYSTEM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 &amp;
"[HEADER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If the exercise requires using an external Hex package in a standalone script, you MUST use Mix.install([{:package_name, '~&gt; version'}]) at the very top of the code block. | " &amp;
"[TESTING_FRAMEWORK_PROTOCOL] If the topic involves ExUnit or Testing, NEVER use doctests (@doc iex&gt;). You MUST use standard test macros (test 'test name' do) and assert statements. | " &amp;
"[CHALLENGE_CONSTRAINTS_POLICY] Each challenge MUST include: - Internal data OR dataset usage - " &amp; IF(G9="Beginner","5–15", IF(G9="Intermediate","10–25","15–35")) &amp; " lines of EXECUTABLE base code (STRICT: Do NOT count comments or TODOs). - Length MUST vary across challenges. Use pure functions and immutability.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IF(G9="Beginner", "Clear explicit hint (no code) | ", IF(G9="Intermediate",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IF(H9="PROJECT", AB9, ""))</f>
        <v>[ROLE] Tech Lead | [TASK] Assign incomplete Elixir Fundamentals script challenges | [TOPIC] Explain and demonstrate basic tooling and CLI usage strictly using elixir, elixirc, iex, mix new, and mix run commands. | [LEVEL] Beginner | [COUNT] 3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#1 | Stage 3 🧩 Complete | Elixir Fundamentals | 📊 Level: Beginner | 🌐 Coding5s.com
**Concept:** Basic Tooling &amp; CLI (elixir, elixirc, iex, mix new, mix run)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Explain and demonstrate basic tooling and CLI usage strictly using elixir, elixirc, iex, mix new, and mix run commands..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 s="103" t="str">
        <f>IF(OR(H9="Topic", UPPER(H9)="PROJECT"),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B9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
_xlfn._LONGTEXT("[PYTHON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Explain and demonstrate basic tooling and CLI usage strictly using elixir, elixirc, iex, mix new, and mix run commands.. Topic details: Basic Tooling &amp; CLI (elixir, elixirc, iex, mix new, mix run)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Elixir Fundamentals | 📊 Level: Beginner
**Topic:** Explain and demonstrate basic tooling and CLI usage strictly using elixir, elixirc, iex, mix new, and mix run commands.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 s="53">
        <v>0</v>
      </c>
      <c r="T9" s="102" t="str">
        <f>IF(H9="Topic",
"[ROLE] Tech Lead | " &amp;
"[TASK] Provide intentionally messy but functional code for learning debugging and improvement | " &amp;
"[TOPIC] " &amp; I9 &amp; " | " &amp;
"[LEVEL] " &amp; G9 &amp; " | " &amp;
"[COUNT] " &amp; D9 &amp; " challenges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Explain and demonstrate basic tooling and CLI usage strictly using elixir, elixirc, iex, mix new, and mix run commands.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 | Stage 4 🧹 Refactor | Elixir Fundamentals | 📊 Level: Beginner | 🌐 Coding5s.com
**Concept:** Basic Tooling &amp; CLI (elixir, elixirc, iex, mix new, mix run)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 s="103" t="str">
        <f>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IF(UPPER(H9)="PROJECT", "PROJECT: " &amp; I9 &amp; ". Topics involved: " &amp; B9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
_xlfn._LONGTEXT("[PYTHON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Explain and demonstrate basic tooling and CLI usage strictly using elixir, elixirc, iex, mix new, and mix run commands.. Topic details: Basic Tooling &amp; CLI (elixir, elixirc, iex, mix new, mix run)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Elixir Fundamentals | 📊 Level: Beginner
**Topic:** Explain and demonstrate basic tooling and CLI usage strictly using elixir, elixirc, iex, mix new, and mix run commands.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 s="53">
        <v>0</v>
      </c>
      <c r="W9" s="87" t="str">
        <f>IF(H9="Topic",
"[ROLE] Tech Product Manager assigning a " &amp; $I$2 &amp; " Jira Ticket | " &amp;
"[TASK] Provide a guided implementation exercise with full solution for learning purposes | " &amp;
"[TOPIC] " &amp; I9 &amp; " | " &amp;
"[LEVEL] " &amp; G9 &amp; "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
"[FUNCTIONAL_STRUCTURE_POLICY] Rule: " &amp; IF(G9="Beginner", "Use simple scripts or minimal functions. ", IF(G9="Intermediate",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IF(H9="PROJECT", AD9, ""))</f>
        <v>[ROLE] Tech Product Manager assigning a Elixir Fundamentals Jira Ticket | [TASK] Provide a guided implementation exercise with full solution for learning purposes | [TOPIC] Explain and demonstrate basic tooling and CLI usage strictly using elixir, elixirc, iex, mix new, and mix run commands.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 | Stage 5 | Elixir Fundamentals | 📊 Level: Beginner | 🌐 Coding5s.com
**Concept:** Basic Tooling &amp; CLI (elixir, elixirc, iex, mix new, mix run)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 s="103" t="str">
        <f>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B9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
_xlfn._LONGTEXT("[CODE_QUALITY_PROTOCOL]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Explain and demonstrate basic tooling and CLI usage strictly using elixir, elixirc, iex, mix new, and mix run commands.. Goal: Basic Tooling &amp; CLI (elixir, elixirc, iex, mix new, mix run)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Elixir Fundamentals | 📊 Level: Beginner
**Topic:** Explain and demonstrate basic tooling and CLI usage strictly using elixir, elixirc, iex, mix new, and mix run commands.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 s="53">
        <v>0</v>
      </c>
      <c r="Z9" s="56" t="str">
        <f>IF(H9&lt;&gt;"PROJECT","",
"[TASK] Teach through a practical " &amp; $I$2 &amp; " - " &amp; $I$3 &amp; " project following the micro-learning methodology, acting as a supportive tutor, creating a project about  " &amp; I9 &amp; " | " &amp;
"[TOPICS USED] " &amp; B9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Mix.install([{:package_name, '~&gt; version'}]) at the top. | " &amp;
"[SCOPE_ARCHITECTURE_RULE] Rule: Use well-structured modules, public (def)/private (defp) APIs and immutability. | " &amp;
_xlfn._LONGTEXT("[VISUAL_ARCHITECTURE_COMMENTS] 1. Use visual block tags (e.g., '# --- BLOQUE 1: [NAME] ---') to map code to the planning phase. 2. Use comprehensive documentation using @moduledoc and @doc. 3. CRITICAL: NO comment or docstring line may exceed 80 character","s in width. | ") &amp;
"[DATA ROBUSTNESS RULE] Handle real-world data safely | " &amp;
"[CODE CONSTRAINTS] MUST be between " &amp; IF(G9="Beginner", "25–40", IF(G9="Intermediate",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9" s="56" t="str">
        <f>IF(H9&lt;&gt;"PROJECT","",
"[ROLE] Careless " &amp; $I$2 &amp; " Developer | " &amp;
"[TASK] Generate debugging project in " &amp; $I$2 &amp; " | " &amp;
"[PROJECT] " &amp; I9 &amp; " | " &amp;
"[TOPICS USED] " &amp; B9 &amp; " | " &amp;
"[LEVEL] " &amp; G9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9" s="56" t="str">
        <f>IF(H9&lt;&gt;"PROJECT","",
"[ROLE] Tech Lead | " &amp;
"[TASK] Assign incomplete project script | " &amp;
"[PROJECT] " &amp; I9 &amp; " | " &amp;
"[TOPICS USED] " &amp; B9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
"[EXTERNAL_PACKAGE_PROTOCOL] Use Mix.install([{:package_name, '~&gt; version'}]) at the top if needed. | " &amp;
"[CHALLENGE_CONSTRAINTS_POLICY] MUST be between " &amp; IF(G9="Beginner","25–40", IF(G9="Intermediate","30–60","40–100")) &amp; " lines of EXECUTABLE base code (STRICT: Do NOT count comments or TODOs). Multi-step flow.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9" s="56" t="str">
        <f>IF(H9&lt;&gt;"PROJECT","",
"[ROLE] Tech Lead | " &amp;
"[TASK] Provide a messy but functional project for refactoring | " &amp;
"[PROJECT] " &amp; I9 &amp; " | " &amp;
"[TOPICS USED] " &amp; B9 &amp; " | " &amp;
"[LEVEL] " &amp; G9 &amp; " | " &amp;
"[PERSONA RULE] Act as a Tech Lead. A junior wrote this working but messy code. Tone: professional but exhausted | " &amp;
"[HEADER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IF(G9="Beginner", "25–40", IF(G9="Intermediate",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9" s="56" t="str">
        <f>IF(H9&lt;&gt;"PROJECT","",
"[ROLE] Tech Product Manager assigning a " &amp; $I$2 &amp; " Jira Ticket | " &amp;
"[TASK] Provide a guided project implementation with full solution | " &amp;
"[PROJECT] " &amp; I9 &amp; " | " &amp;
"[TOPICS USED] " &amp; B9 &amp; " | " &amp;
"[LEVEL] " &amp; G9 &amp; " | " &amp;
"[PERSONA RULE] Act as a professional Tech Product Manager defining a project ticket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IF(G9="Beginner", "Avoid complex structure. ", IF(G9="Intermediate",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9" s="55" t="s">
        <v>51</v>
      </c>
      <c r="AF9" s="55" t="s">
        <v>52</v>
      </c>
      <c r="AG9" s="55" t="s">
        <v>53</v>
      </c>
      <c r="AH9" s="56" t="str">
        <f>IF(AE9=$B$6,AG9,"")</f>
        <v/>
      </c>
      <c r="AI9" s="54" t="s">
        <v>54</v>
      </c>
      <c r="AJ9" s="54"/>
      <c r="AK9" s="54">
        <v>1</v>
      </c>
      <c r="AL9" s="54" t="s">
        <v>55</v>
      </c>
      <c r="AM9" s="54" t="s">
        <v>56</v>
      </c>
    </row>
    <row r="10" spans="1:39">
      <c r="A10" s="95">
        <v>6</v>
      </c>
      <c r="B10" s="45" t="str" cm="1">
        <f t="array" ref="B10">IF(H10="PROJECT", CHAR(10) &amp; "- " &amp; _xlfn.TEXTJOIN(CHAR(10) &amp; "- ", TRUE, _xlfn._xlws.FILTER($I$9:$I$1000, ($C$9:$C$1000=C10) * ($H$9:$H$1000="Topic"))), "")</f>
        <v/>
      </c>
      <c r="C10" s="45">
        <f t="shared" si="0"/>
        <v>1</v>
      </c>
      <c r="D10" s="57">
        <v>3</v>
      </c>
      <c r="E10" s="58" t="s">
        <v>48</v>
      </c>
      <c r="F10" s="59">
        <v>2</v>
      </c>
      <c r="G10" s="60" t="s">
        <v>49</v>
      </c>
      <c r="H10" s="60" t="s">
        <v>50</v>
      </c>
      <c r="I10" s="61" t="s">
        <v>623</v>
      </c>
      <c r="J10" s="62" t="s">
        <v>624</v>
      </c>
      <c r="K10" s="120" t="str">
        <f t="shared" ref="K10:K73" si="1">IF(H10="Topic",
"[ROLE] Friendly tutor specializing in " &amp; $I$2 &amp; " | " &amp;
"[TOPIC] " &amp; I10 &amp; " | " &amp;
"[LEVEL] " &amp; G10 &amp; " | " &amp;
"[COUNT] " &amp; D10 &amp; " examples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$A10 &amp; " lines of EXECUTABLE code (STRICT: Do NOT count comments or blank lines). - NEVER exceed this limit. | " &amp;
"[FUNCTION RULE] Rule: " &amp; IF(G10="Beginner","No defmodule/def unless required. Use flat, linear .exs scripts.", IF(G10="Intermediate", "Use defmodule/def. Break logic into blocks. Use pipe |", "internal/dataset data")) &amp; " | " &amp;
"[CODE_CONSTRAINTS_RULE] Each example MUST: - Use internal/dataset data - Print steps &amp; result via IO.puts/inspect - MAX " &amp; $A10 &amp; " executable lines (comments/blanks excluded) - NEVER exceed limit. | " &amp;
"[I_O_PARADIGM] Use standard Elixir File module and gracefully handle {:ok, data} and {:error, reason} tuples when applicable. | " &amp;
"[INLINE_PACKAGE_MANAGER] If using external packages, use Mix.install([{:package_name, '~&gt; version'}]) at the top of the code block. Assume no project configuration file exists. | " &amp;
"[TESTING_FRAMEWORK_LIMITS] For ExUnit/Testing, NEVER use doctests (@doc iex&gt;). Use test 'test name' do and assert only, as doctests (@doc iex&gt;) fail in standalone execution environments. | " &amp;
"[CODE QUALITY RULE] Code MUST be clean, readable, educational, executable, and produce correct results. Handle missing, malformed, or inconsistent data safely, utilizing pattern matching if possible. | " &amp;
"[COMMENT CONSTRAINTS] Code MUST include sufficient inline comments explaining WHAT the code does AND WHY it is written that way. Density: Beginner = high, Intermediate = medium, Advanced = 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F10 &amp; " | Stage 1 📖 Practice | " &amp; IF($I$3="", $I$2, $I$2&amp; " - " &amp;$I$3) &amp; " | 📊 Level: " &amp; G10 &amp; " | 🌐 Coding5s.com" &amp; CHAR(10) &amp; "**Concept:** " &amp; J10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D10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IF(AJ10&lt;&gt;"", AJ10,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IF(H10="PROJECT", Z10, ""))</f>
        <v xml:space="preserve">[ROLE] Friendly tutor specializing in Elixir Fundamentals | [TOPIC] Define and instantiate numeric types using strictly integer, float, scientific notation, binary literals, and hex literals. | [LEVEL] Beginner | [COUNT] 3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6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6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Elixir Fundamentals | 📊 Level: Beginner | 🌐 Coding5s.com
**Concept:** Numeric Types (integer, float, scientific notation, binary literals, hex literals)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 s="103" t="str">
        <f t="shared" ref="L10:L73" si="2">IF(OR(H10="Topic", UPPER(H10)="PROJECT"),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IF(UPPER(H10)="PROJECT", "building a PROJECT: " &amp; I10 &amp; ". Topics applied in this project: " &amp; B10 &amp; ". Project objective: " &amp; J10, "learning: " &amp; I10 &amp; ". Topic details: " &amp; J10)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IF(G10="Beginner", "Evaluate based on flat, linear '.exs' scripts. Do NOT expect modules ('defmodule') unless absolutely required.", IF(G10="Intermediate", _xlfn._LONGTEXT("Expect modular functions within a 'defmodule' ONLY IF the student attempted them or the exercise explicitly demands it. Do NOT over-refactor flat scripts just to make them modular. Look for logic broken down into reusable blocks and use of the pipe operat","or ('|&gt;')."), "Expect well-structured modules with public ('def') and private functions ('defp') and clear APIs.")) &amp; " | " &amp;
_xlfn._LONGTEXT("[CODE_QUALITY_POLICIES]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&amp; IF(AJ10&lt;&gt;"", "[MENTOR CONTEXT ALERT] Be aware of the following infrastructure limitation for this exercise: " &amp; AJ10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IF(UPPER(H10)="PROJECT",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IF(UPPER(H10)="PROJECT",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IF(UPPER(H10)="PROJECT", "Project #", "Topic #") &amp; F10 &amp; " | Practice | " &amp; IF($I$3="", $I$2, $I$2&amp; " - " &amp;$I$3) &amp; " | 📊 Level: " &amp; G10 &amp; CHAR(10) &amp; "**" &amp; IF(UPPER(H10)="PROJECT", "Project", "Topic") &amp; ":** " &amp; I10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and instantiate numeric types using strictly integer, float, scientific notation, binary literals, and hex literals.. Topic details: Numeric Types (integer, float, scientific notation, binary literals, hex literals) | [LANGUAGE CONSISTENCY RULE] ALL output text MUST be written strictly in (Spanish). | [LANGUAGE SEED CONTEXT] Language Seed Not Necessary | [LANGUAGE] Spanish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Elixir Fundamentals | 📊 Level: Beginner
**Topic:** Define and instantiate numeric types using strictly integer, float, scientific notation, binary literals, and hex literals.
---
 | [FOOTER RULE - STRICT] End your response with: '--- ⚡ *Coding5s Mentor System — Eliminating Epistemic Debt*' | </v>
      </c>
      <c r="M10" s="52">
        <v>0</v>
      </c>
      <c r="N10" s="102" t="str">
        <f t="shared" ref="N10:N73" si="3">IF(H10="Topic",
"[ROLE] Careless " &amp; $I$2 &amp; " Developer | " &amp;
"[TASK] Generate debugging challenges in " &amp; $I$2 &amp; " | | " &amp;
"[TOPIC] " &amp; I10 &amp; " | | " &amp;
"[LEVEL] " &amp; G10 &amp; " | | " &amp;
"[COUNT] " &amp; D10 &amp; " challenges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"[HEADER RULE - STRICT] You MUST start your entire response EXACTLY with this markdown block (do not print anything before it):" &amp; CHAR(10) &amp; "### 🔹 Topic #" &amp; F10 &amp; " | Stage 2 🐛 Debug | " &amp; IF($I$3="", $I$2, $I$2&amp; " - " &amp;$I$3) &amp; " | 📊 Level: " &amp; G10 &amp; " | 🌐 Coding5s.com" &amp; CHAR(10) &amp; "Concept: " &amp; J10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 &amp;
"[EXUNIT RULE] If the topic involves ExUnit or Testing, NEVER use doctests (@doc iex&gt;). You MUST use standard test macros (test 'test name' do) and assert statements. Doctests cause errors in standalone .exs scripts. | " &amp;
_xlfn._LONGTEXT("[HEX DEPENDENCIES RULE] If the exercise requires using an external Hex package in a standalone script, you MUST use Mix.install([{:package_name, '~&gt; version'}]) at the very top of the code block. Assume there is NO mix.exs file available in the user's env","ironment. | ") &amp;
"[CODE CONSTRAINTS] Each challenge MUST include: - Internal data OR dataset usage - At least 1 Enum/List operation or recursion (when applicable) - At least 1 IO.puts or IO.inspect statement - " &amp; IF(G10="Beginner", "5–15", IF(G10="Intermediate", "10–25", "15–35")) &amp; " lines of EXECUTABLE broken code per example (STRICT: Do NOT count blank lines). Use pure functions and immutability. | All challenges MUST have similar complexity and length.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D10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
"[EXECUTION RULE] Code must fail due to syntax errors, runtime exceptions, or produce incorrect output | " &amp;
_xlfn._LONGTEXT("[DATA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IF(H10="PROJECT", AA10, ""))</f>
        <v>[ROLE] Careless Elixir Fundamentals Developer | [TASK] Generate debugging challenges in Elixir Fundamentals | | [TOPIC] Define and instantiate numeric types using strictly integer, float, scientific notation, binary literals, and hex literals. | | [LEVEL] Beginner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 | Stage 2 🐛 Debug | Elixir Fundamentals | 📊 Level: Beginner | 🌐 Coding5s.com
Concept: Numeric Types (integer, float, scientific notation, binary literals, hex literals)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 s="103" t="str">
        <f t="shared" ref="O10:O73" si="4">IF(OR(H10="Topic", UPPER(H10)="PROJECT"),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IF(UPPER(H10)="PROJECT", "PROJECT: " &amp; I10 &amp; ". Topics involved: " &amp; B10 &amp; ". Project objective: " &amp; J10, "TOPIC: " &amp; I10 &amp; ". Topic details: " &amp; J10)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IF(UPPER(H10)="PROJECT", "Project #", "Topic #") &amp; F10 &amp; " | Debug | " &amp; IF($I$3="", $I$2, $I$2&amp; " - " &amp;$I$3) &amp; " | 📊 Level: " &amp; G10 &amp; CHAR(10) &amp; "**" &amp; IF(UPPER(H10)="PROJECT", "Project", "Topic") &amp; ":** " &amp; I10 &amp; CHAR(10) &amp; "---" &amp; CHAR(10) &amp; " | " &amp;
_xlfn._LONGTEXT("[PYTHON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and instantiate numeric types using strictly integer, float, scientific notation, binary literals, and hex literals.. Topic details: Numeric Types (integer, float, scientific notation, binary literals, hex literals)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Elixir Fundamentals | 📊 Level: Beginner
**Topic:** Define and instantiate numeric types using strictly integer, float, scientific notation, binary literals, and hex literals.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 s="52">
        <v>0</v>
      </c>
      <c r="Q10" s="102" t="str">
        <f t="shared" ref="Q10:Q73" si="5">IF(H10="Topic",
"[ROLE] Tech Lead | " &amp;
"[TASK] Assign incomplete " &amp; $I$2 &amp; " script challenges | " &amp;
"[TOPIC] " &amp; I10 &amp; " | " &amp;
"[LEVEL] " &amp; G10 &amp; " | " &amp;
"[COUNT] " &amp; D10 &amp; " challenges | " &amp;
"[LIBRARY BEING LEARNED] " &amp; $I$3 &amp; " | " &amp;
_xlfn._LONGTEXT("[ECOSYSTEM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 &amp;
"[HEADER RULE - STRICT] You MUST start your entire response EXACTLY with this markdown block (do not print anything before it):" &amp; CHAR(10) &amp; "### 🔹 Topic #" &amp; F10 &amp; " | Stage 3 🧩 Complete | " &amp; IF($I$3="", $I$2, $I$2&amp; " - " &amp;$I$3) &amp; " | 📊 Level: " &amp; G10 &amp; " | 🌐 Coding5s.com" &amp; CHAR(10) &amp; "**Concept:** " &amp; J10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If the exercise requires using an external Hex package in a standalone script, you MUST use Mix.install([{:package_name, '~&gt; version'}]) at the very top of the code block. | " &amp;
"[TESTING_FRAMEWORK_PROTOCOL] If the topic involves ExUnit or Testing, NEVER use doctests (@doc iex&gt;). You MUST use standard test macros (test 'test name' do) and assert statements. | " &amp;
"[CHALLENGE_CONSTRAINTS_POLICY] Each challenge MUST include: - Internal data OR dataset usage - " &amp; IF(G10="Beginner","5–15", IF(G10="Intermediate","10–25","15–35")) &amp; " lines of EXECUTABLE base code (STRICT: Do NOT count comments or TODOs). - Length MUST vary across challenges. Use pure functions and immutability.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I10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IF(G10="Beginner", "Clear explicit hint (no code) | ", IF(G10="Intermediate",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IF(H10="PROJECT", AB10, ""))</f>
        <v>[ROLE] Tech Lead | [TASK] Assign incomplete Elixir Fundamentals script challenges | [TOPIC] Define and instantiate numeric types using strictly integer, float, scientific notation, binary literals, and hex literals. | [LEVEL] Beginner | [COUNT] 3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#2 | Stage 3 🧩 Complete | Elixir Fundamentals | 📊 Level: Beginner | 🌐 Coding5s.com
**Concept:** Numeric Types (integer, float, scientific notation, binary literals, hex literals)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and instantiate numeric types using strictly integer, float, scientific notation, binary literals, and hex literals..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 s="103" t="str">
        <f t="shared" ref="R10:R73" si="6">IF(OR(H10="Topic", UPPER(H10)="PROJECT"),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IF(UPPER(H10)="PROJECT", "PROJECT: " &amp; I10 &amp; ". Topics involved: " &amp; B10 &amp; ". Project objective: " &amp; J10, "TOPIC: " &amp; I10 &amp; ". Topic details: " &amp; J10)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IF(UPPER(H10)="PROJECT", "Project #", "Topic #") &amp; F10 &amp; " | Complete | " &amp; IF($I$3="", $I$2, $I$2&amp; " - " &amp;$I$3) &amp; " | 📊 Level: " &amp; G10 &amp; CHAR(10) &amp; "**" &amp; IF(UPPER(H10)="PROJECT", "Project", "Topic") &amp; ":** " &amp; I10 &amp; CHAR(10) &amp; "---" &amp; CHAR(10) &amp; " | " &amp;
_xlfn._LONGTEXT("[PYTHON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and instantiate numeric types using strictly integer, float, scientific notation, binary literals, and hex literals.. Topic details: Numeric Types (integer, float, scientific notation, binary literals, hex literals)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Elixir Fundamentals | 📊 Level: Beginner
**Topic:** Define and instantiate numeric types using strictly integer, float, scientific notation, binary literals, and hex literals.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 s="52">
        <v>0</v>
      </c>
      <c r="T10" s="102" t="str">
        <f t="shared" ref="T10:T73" si="7">IF(H10="Topic",
"[ROLE] Tech Lead | " &amp;
"[TASK] Provide intentionally messy but functional code for learning debugging and improvement | " &amp;
"[TOPIC] " &amp; I10 &amp; " | " &amp;
"[LEVEL] " &amp; G10 &amp; " | " &amp;
"[COUNT] " &amp; D10 &amp; " challenges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F10 &amp; " | Stage 4 🧹 Refactor | " &amp; IF($I$3="", $I$2, $I$2&amp; " - " &amp;$I$3) &amp; " | 📊 Level: " &amp; G10 &amp; " | 🌐 Coding5s.com" &amp; CHAR(10) &amp; "**Concept:** " &amp; J10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IF(G10="Beginner", "5–15", IF(G10="Intermediate",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IF(H10="PROJECT", AC10, ""))</f>
        <v>[ROLE] Tech Lead | [TASK] Provide intentionally messy but functional code for learning debugging and improvement | [TOPIC] Define and instantiate numeric types using strictly integer, float, scientific notation, binary literals, and hex literals.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 | Stage 4 🧹 Refactor | Elixir Fundamentals | 📊 Level: Beginner | 🌐 Coding5s.com
**Concept:** Numeric Types (integer, float, scientific notation, binary literals, hex literals)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 s="103" t="str">
        <f t="shared" ref="U10:U73" si="8">IF(OR(H10="Topic", UPPER(H10)="PROJECT"),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IF(UPPER(H10)="PROJECT", "PROJECT: " &amp; I10 &amp; ". Topics involved: " &amp; B10 &amp; ". Project objective: " &amp; J10, "TOPIC: " &amp; I10 &amp; ". Topic details: " &amp; J10)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IF(UPPER(H10)="PROJECT", "Project #", "Topic #") &amp; F10 &amp; " | Refactor | " &amp; IF($I$3="", $I$2, $I$2&amp; " - " &amp;$I$3) &amp; " | 📊 Level: " &amp; G10 &amp; CHAR(10) &amp; "**" &amp; IF(UPPER(H10)="PROJECT", "Project", "Topic") &amp; ":** " &amp; I10 &amp; CHAR(10) &amp; "---" &amp; CHAR(10) &amp; " | " &amp;
_xlfn._LONGTEXT("[PYTHON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Define and instantiate numeric types using strictly integer, float, scientific notation, binary literals, and hex literals.. Topic details: Numeric Types (integer, float, scientific notation, binary literals, hex literals)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Elixir Fundamentals | 📊 Level: Beginner
**Topic:** Define and instantiate numeric types using strictly integer, float, scientific notation, binary literals, and hex literals.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 s="52">
        <v>0</v>
      </c>
      <c r="W10" s="87" t="str">
        <f t="shared" ref="W10:W73" si="9">IF(H10="Topic",
"[ROLE] Tech Product Manager assigning a " &amp; $I$2 &amp; " Jira Ticket | " &amp;
"[TASK] Provide a guided implementation exercise with full solution for learning purposes | " &amp;
"[TOPIC] " &amp; I10 &amp; " | " &amp;
"[LEVEL] " &amp; G10 &amp; "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F10 &amp; " | Stage 5 | " &amp; IF($I$3="", $I$2, $I$2&amp; " - " &amp;$I$3) &amp; " | 📊 Level: " &amp; G10 &amp; " | 🌐 Coding5s.com" &amp; CHAR(10) &amp; "**Concept:** " &amp; J10 &amp; CHAR(10) &amp; "---" &amp; CHAR(10) &amp; " | " &amp;
"[FUNCTIONAL_STRUCTURE_POLICY] Rule: " &amp; IF(G10="Beginner", "Use simple scripts or minimal functions. ", IF(G10="Intermediate",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IF(G10="Beginner", "10–20", IF(G10="Intermediate", "15–30", "25–40")) &amp; " lines of EXECUTABLE code (STRICT) - V1.1 MUST be between " &amp; IF(G10="Beginner", "15–30", IF(G10="Intermediate",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IF(H10="PROJECT", AD10, ""))</f>
        <v>[ROLE] Tech Product Manager assigning a Elixir Fundamentals Jira Ticket | [TASK] Provide a guided implementation exercise with full solution for learning purposes | [TOPIC] Define and instantiate numeric types using strictly integer, float, scientific notation, binary literals, and hex literals.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 | Stage 5 | Elixir Fundamentals | 📊 Level: Beginner | 🌐 Coding5s.com
**Concept:** Numeric Types (integer, float, scientific notation, binary literals, hex literals)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 s="103" t="str">
        <f t="shared" ref="X10:X73" si="10">IF(OR(H10="Topic", UPPER(H10)="PROJECT"),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IF(UPPER(H10)="PROJECT", "PROJECT: " &amp; I10 &amp; ". Topics integrated: " &amp; B10 &amp; ". Business Goal: " &amp; J10, "TOPIC: " &amp; I10 &amp; ". Goal: " &amp; J10)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IF(UPPER(H10)="PROJECT", "Project #", "Topic #") &amp; F10 &amp; " | Extend | " &amp; IF($I$3="", $I$2, $I$2&amp; " - " &amp;$I$3) &amp; " | 📊 Level: " &amp; G10 &amp; CHAR(10) &amp; "**" &amp; IF(UPPER(H10)="PROJECT", "Project", "Topic") &amp; ":** " &amp; I10 &amp; CHAR(10) &amp; "---" &amp; CHAR(10) &amp; " | " &amp;
_xlfn._LONGTEXT("[CODE_QUALITY_PROTOCOL]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and instantiate numeric types using strictly integer, float, scientific notation, binary literals, and hex literals.. Goal: Numeric Types (integer, float, scientific notation, binary literals, hex literals)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Elixir Fundamentals | 📊 Level: Beginner
**Topic:** Define and instantiate numeric types using strictly integer, float, scientific notation, binary literals, and hex literals.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 s="52">
        <v>0</v>
      </c>
      <c r="Z10" s="56" t="str">
        <f t="shared" ref="Z10:Z73" si="11">IF(H10&lt;&gt;"PROJECT","",
"[TASK] Teach through a practical " &amp; $I$2 &amp; " - " &amp; $I$3 &amp; " project following the micro-learning methodology, acting as a supportive tutor, creating a project about  " &amp; I10 &amp; " | " &amp;
"[TOPICS USED] " &amp; B10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Mix.install([{:package_name, '~&gt; version'}]) at the top. | " &amp;
"[SCOPE_ARCHITECTURE_RULE] Rule: Use well-structured modules, public (def)/private (defp) APIs and immutability. | " &amp;
_xlfn._LONGTEXT("[VISUAL_ARCHITECTURE_COMMENTS] 1. Use visual block tags (e.g., '# --- BLOQUE 1: [NAME] ---') to map code to the planning phase. 2. Use comprehensive documentation using @moduledoc and @doc. 3. CRITICAL: NO comment or docstring line may exceed 80 character","s in width. | ") &amp;
"[DATA ROBUSTNESS RULE] Handle real-world data safely | " &amp;
"[CODE CONSTRAINTS] MUST be between " &amp; IF(G10="Beginner", "25–40", IF(G10="Intermediate",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 &amp; " | Stage 1 | " &amp; IF($I$3="", $I$2, $I$2&amp; " - " &amp;$I$3) &amp; " | 📊 Level: " &amp; G10 &amp; " | 🌐 Coding5s.com" &amp; CHAR(10) &amp; "**Project:** " &amp; J10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0" s="56" t="str">
        <f t="shared" ref="AA10:AA73" si="12">IF(H10&lt;&gt;"PROJECT","",
"[ROLE] Careless " &amp; $I$2 &amp; " Developer | " &amp;
"[TASK] Generate debugging project in " &amp; $I$2 &amp; " | " &amp;
"[PROJECT] " &amp; I10 &amp; " | " &amp;
"[TOPICS USED] " &amp; B10 &amp; " | " &amp;
"[LEVEL] " &amp; G10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F10 &amp; " | Stage 2 | " &amp; IF($I$3="", $I$2, $I$2&amp; " - " &amp;$I$3) &amp; " | 📊 Level: " &amp; G10 &amp; " | 🌐 Coding5s.com" &amp; CHAR(10) &amp; "Project: " &amp; J10 &amp; CHAR(10) &amp; "---" &amp; CHAR(10) &amp; "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AE8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IF(G10="Beginner", "25–40", IF(G10="Intermediate", "30–60", "40–100")) &amp; " lines of EXECUTABLE code (STRICT: Do NOT count blank lines towards this limit) - Multi-step flow - 2–4 functions ONLY - main() as entry point " &amp; IF(G10&lt;&gt;"Advanced",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0" s="56" t="str">
        <f t="shared" ref="AB10:AB73" si="13">IF(H10&lt;&gt;"PROJECT","",
"[ROLE] Tech Lead | " &amp;
"[TASK] Assign incomplete project script | " &amp;
"[PROJECT] " &amp; I10 &amp; " | " &amp;
"[TOPICS USED] " &amp; B10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F10 &amp; " | Stage 3 | " &amp; IF($I$3="", $I$2, $I$2&amp; " - " &amp;$I$3) &amp; " | 📊 Level: " &amp; G10 &amp; " | 🌐 Coding5s.com" &amp; CHAR(10) &amp; "**Project:** " &amp; J10 &amp; CHAR(10) &amp; "---" &amp; CHAR(10) &amp; " | " &amp;
"[EXTERNAL_PACKAGE_PROTOCOL] Use Mix.install([{:package_name, '~&gt; version'}]) at the top if needed. | " &amp;
"[CHALLENGE_CONSTRAINTS_POLICY] MUST be between " &amp; IF(G10="Beginner","25–40", IF(G10="Intermediate","30–60","40–100")) &amp; " lines of EXECUTABLE base code (STRICT: Do NOT count comments or TODOs). Multi-step flow.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0" s="56" t="str">
        <f t="shared" ref="AC10:AC73" si="14">IF(H10&lt;&gt;"PROJECT","",
"[ROLE] Tech Lead | " &amp;
"[TASK] Provide a messy but functional project for refactoring | " &amp;
"[PROJECT] " &amp; I10 &amp; " | " &amp;
"[TOPICS USED] " &amp; B10 &amp; " | " &amp;
"[LEVEL] " &amp; G10 &amp; " | " &amp;
"[PERSONA RULE] Act as a Tech Lead. A junior wrote this working but messy code. Tone: professional but exhausted | " &amp;
"[HEADER RULE - STRICT] You MUST start your entire response EXACTLY with this markdown block (do not print anything before it):" &amp; CHAR(10) &amp; "### 🚀 Project #" &amp; F10 &amp; " | Stage 4 | " &amp; IF($I$3="", $I$2, $I$2&amp; " - " &amp;$I$3) &amp; " | 📊 Level: " &amp; G10 &amp; " | 🌐 Coding5s.com" &amp; CHAR(10) &amp; "**Project:** " &amp; J10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IF(G10="Beginner", "25–40", IF(G10="Intermediate",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0" s="56" t="str">
        <f t="shared" ref="AD10:AD73" si="15">IF(H10&lt;&gt;"PROJECT","",
"[ROLE] Tech Product Manager assigning a " &amp; $I$2 &amp; " Jira Ticket | " &amp;
"[TASK] Provide a guided project implementation with full solution | " &amp;
"[PROJECT] " &amp; I10 &amp; " | " &amp;
"[TOPICS USED] " &amp; B10 &amp; " | " &amp;
"[LEVEL] " &amp; G10 &amp; " | " &amp;
"[PERSONA RULE] Act as a professional Tech Product Manager defining a project ticket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"[HEADER RULE - STRICT] You MUST start your entire response EXACTLY with this markdown block (do not print anything before it):" &amp; CHAR(10) &amp; "### 🚀 Project #" &amp; F10 &amp; " | Stage 5 | " &amp; IF($I$3="", $I$2, $I$2&amp; " - " &amp;$I$3) &amp; " | 📊 Level: " &amp; G10 &amp; " | 🌐 Coding5s.com" &amp; CHAR(10) &amp; "**Project:** " &amp; J10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IF(G10="Beginner", "20–35", IF(G10="Intermediate", "30–50", "45–70")) &amp; " lines of EXECUTABLE code (STRICT) - V1.1 MUST be between " &amp; IF(G10="Beginner", "30–50", IF(G10="Intermediate",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IF(G10="Beginner", "Avoid complex structure. ", IF(G10="Intermediate",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0" s="55" t="s">
        <v>57</v>
      </c>
      <c r="AF10" s="55" t="s">
        <v>58</v>
      </c>
      <c r="AG10" s="55" t="s">
        <v>59</v>
      </c>
      <c r="AH10" s="56" t="str">
        <f>IF(AE10=$B$6,AG10,"")</f>
        <v/>
      </c>
      <c r="AI10" s="54" t="s">
        <v>60</v>
      </c>
      <c r="AJ10" s="54"/>
      <c r="AK10" s="54">
        <v>2</v>
      </c>
      <c r="AL10" s="54" t="s">
        <v>18</v>
      </c>
      <c r="AM10" s="54" t="s">
        <v>61</v>
      </c>
    </row>
    <row r="11" spans="1:39">
      <c r="A11" s="95">
        <v>6</v>
      </c>
      <c r="B11" s="45" t="str" cm="1">
        <f t="array" ref="B11">IF(H11="PROJECT", CHAR(10) &amp; "- " &amp; _xlfn.TEXTJOIN(CHAR(10) &amp; "- ", TRUE, _xlfn._xlws.FILTER($I$9:$I$1000, ($C$9:$C$1000=C11) * ($H$9:$H$1000="Topic"))), "")</f>
        <v/>
      </c>
      <c r="C11" s="45">
        <f t="shared" si="0"/>
        <v>1</v>
      </c>
      <c r="D11" s="46">
        <v>3</v>
      </c>
      <c r="E11" s="58" t="s">
        <v>48</v>
      </c>
      <c r="F11" s="48">
        <v>3</v>
      </c>
      <c r="G11" s="49" t="s">
        <v>49</v>
      </c>
      <c r="H11" s="49" t="s">
        <v>50</v>
      </c>
      <c r="I11" s="50" t="s">
        <v>625</v>
      </c>
      <c r="J11" s="51" t="s">
        <v>626</v>
      </c>
      <c r="K11" s="120" t="str">
        <f t="shared" si="1"/>
        <v xml:space="preserve">[ROLE] Friendly tutor specializing in Elixir Fundamentals | [TOPIC] Evaluate and manipulate basic logical states using true, false, nil, and :atom, and verify atom types using the is_atom/1 function. | [LEVEL] Beginner | [COUNT] 3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6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6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Elixir Fundamentals | 📊 Level: Beginner | 🌐 Coding5s.com
**Concept:** Atoms &amp; Booleans (true, false, nil, :atom, is_atom/1)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and manipulate basic logical states using true, false, nil, and :atom, and verify atom types using the is_atom/1 function.. Topic details: Atoms &amp; Booleans (true, false, nil, :atom, is_atom/1) | [LANGUAGE CONSISTENCY RULE] ALL output text MUST be written strictly in (Spanish). | [LANGUAGE SEED CONTEXT] Language Seed Not Necessary | [LANGUAGE] Spanish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Elixir Fundamentals | 📊 Level: Beginner
**Topic:** Evaluate and manipulate basic logical states using true, false, nil, and :atom, and verify atom types using the is_atom/1 function.
---
 | [FOOTER RULE - STRICT] End your response with: '--- ⚡ *Coding5s Mentor System — Eliminating Epistemic Debt*' | </v>
      </c>
      <c r="M11" s="52">
        <v>0</v>
      </c>
      <c r="N11" s="102" t="str">
        <f t="shared" si="3"/>
        <v>[ROLE] Careless Elixir Fundamentals Developer | [TASK] Generate debugging challenges in Elixir Fundamentals | | [TOPIC] Evaluate and manipulate basic logical states using true, false, nil, and :atom, and verify atom types using the is_atom/1 function. | | [LEVEL] Beginner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#3 | Stage 2 🐛 Debug | Elixir Fundamentals | 📊 Level: Beginner | 🌐 Coding5s.com
Concept: Atoms &amp; Booleans (true, false, nil, :atom, is_atom/1)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and manipulate basic logical states using true, false, nil, and :atom, and verify atom types using the is_atom/1 function.. Topic details: Atoms &amp; Booleans (true, false, nil, :atom, is_atom/1)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Elixir Fundamentals | 📊 Level: Beginner
**Topic:** Evaluate and manipulate basic logical states using true, false, nil, and :atom, and verify atom types using the is_atom/1 function.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 s="53">
        <v>0</v>
      </c>
      <c r="Q11" s="102" t="str">
        <f t="shared" si="5"/>
        <v>[ROLE] Tech Lead | [TASK] Assign incomplete Elixir Fundamentals script challenges | [TOPIC] Evaluate and manipulate basic logical states using true, false, nil, and :atom, and verify atom types using the is_atom/1 function. | [LEVEL] Beginner | [COUNT] 3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#3 | Stage 3 🧩 Complete | Elixir Fundamentals | 📊 Level: Beginner | 🌐 Coding5s.com
**Concept:** Atoms &amp; Booleans (true, false, nil, :atom, is_atom/1)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and manipulate basic logical states using true, false, nil, and :atom, and verify atom types using the is_atom/1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and manipulate basic logical states using true, false, nil, and :atom, and verify atom types using the is_atom/1 function.. Topic details: Atoms &amp; Booleans (true, false, nil, :atom, is_atom/1)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Elixir Fundamentals | 📊 Level: Beginner
**Topic:** Evaluate and manipulate basic logical states using true, false, nil, and :atom, and verify atom types using the is_atom/1 function.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 s="53">
        <v>0</v>
      </c>
      <c r="T11" s="102" t="str">
        <f t="shared" si="7"/>
        <v>[ROLE] Tech Lead | [TASK] Provide intentionally messy but functional code for learning debugging and improvement | [TOPIC] Evaluate and manipulate basic logical states using true, false, nil, and :atom, and verify atom types using the is_atom/1 function.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 | Stage 4 🧹 Refactor | Elixir Fundamentals | 📊 Level: Beginner | 🌐 Coding5s.com
**Concept:** Atoms &amp; Booleans (true, false, nil, :atom, is_atom/1)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Evaluate and manipulate basic logical states using true, false, nil, and :atom, and verify atom types using the is_atom/1 function.. Topic details: Atoms &amp; Booleans (true, false, nil, :atom, is_atom/1)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Elixir Fundamentals | 📊 Level: Beginner
**Topic:** Evaluate and manipulate basic logical states using true, false, nil, and :atom, and verify atom types using the is_atom/1 function.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 s="53">
        <v>0</v>
      </c>
      <c r="W11" s="87" t="str">
        <f t="shared" si="9"/>
        <v>[ROLE] Tech Product Manager assigning a Elixir Fundamentals Jira Ticket | [TASK] Provide a guided implementation exercise with full solution for learning purposes | [TOPIC] Evaluate and manipulate basic logical states using true, false, nil, and :atom, and verify atom types using the is_atom/1 function.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 | Stage 5 | Elixir Fundamentals | 📊 Level: Beginner | 🌐 Coding5s.com
**Concept:** Atoms &amp; Booleans (true, false, nil, :atom, is_atom/1)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and manipulate basic logical states using true, false, nil, and :atom, and verify atom types using the is_atom/1 function.. Goal: Atoms &amp; Booleans (true, false, nil, :atom, is_atom/1)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Elixir Fundamentals | 📊 Level: Beginner
**Topic:** Evaluate and manipulate basic logical states using true, false, nil, and :atom, and verify atom types using the is_atom/1 function.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 s="53">
        <v>0</v>
      </c>
      <c r="Z11" s="56" t="str">
        <f t="shared" si="11"/>
        <v/>
      </c>
      <c r="AA11" s="56" t="str">
        <f t="shared" si="12"/>
        <v/>
      </c>
      <c r="AB11" s="56" t="str">
        <f t="shared" si="13"/>
        <v/>
      </c>
      <c r="AC11" s="56" t="str">
        <f t="shared" si="14"/>
        <v/>
      </c>
      <c r="AD11" s="56" t="str">
        <f t="shared" si="15"/>
        <v/>
      </c>
      <c r="AE11" s="55" t="s">
        <v>62</v>
      </c>
      <c r="AF11" s="55" t="s">
        <v>63</v>
      </c>
      <c r="AG11" s="55" t="s">
        <v>64</v>
      </c>
      <c r="AH11" s="56" t="str">
        <f>IF(AE11=$B$6,AG11,"")</f>
        <v/>
      </c>
      <c r="AI11" s="54" t="s">
        <v>65</v>
      </c>
      <c r="AJ11" s="54"/>
      <c r="AK11" s="54">
        <v>3</v>
      </c>
      <c r="AL11" s="54" t="s">
        <v>66</v>
      </c>
      <c r="AM11" s="54" t="s">
        <v>67</v>
      </c>
    </row>
    <row r="12" spans="1:39">
      <c r="A12" s="95">
        <v>8</v>
      </c>
      <c r="B12" s="45" t="str" cm="1">
        <f t="array" ref="B12">IF(H12="PROJECT", CHAR(10) &amp; "- " &amp; _xlfn.TEXTJOIN(CHAR(10) &amp; "- ", TRUE, _xlfn._xlws.FILTER($I$9:$I$1000, ($C$9:$C$1000=C12) * ($H$9:$H$1000="Topic"))), "")</f>
        <v/>
      </c>
      <c r="C12" s="45">
        <f t="shared" si="0"/>
        <v>1</v>
      </c>
      <c r="D12" s="57">
        <v>3</v>
      </c>
      <c r="E12" s="58" t="s">
        <v>48</v>
      </c>
      <c r="F12" s="59">
        <v>4</v>
      </c>
      <c r="G12" s="60" t="s">
        <v>49</v>
      </c>
      <c r="H12" s="60" t="s">
        <v>50</v>
      </c>
      <c r="I12" s="61" t="s">
        <v>627</v>
      </c>
      <c r="J12" s="62" t="s">
        <v>628</v>
      </c>
      <c r="K12" s="120" t="str">
        <f t="shared" si="1"/>
        <v xml:space="preserve">[ROLE] Friendly tutor specializing in Elixir Fundamentals | [TOPIC] Calculate numerical values utilizing basic arithmetic operators specifically +, -, *, and /. | [LEVEL] Beginner | [COUNT] 3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8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Elixir Fundamentals | 📊 Level: Beginner | 🌐 Coding5s.com
**Concept:** Basic Arithmetic (+, -, *, /)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numerical values utilizing basic arithmetic operators specifically +, -, *, and /.. Topic details: Basic Arithmetic (+, -, *, /) | [LANGUAGE CONSISTENCY RULE] ALL output text MUST be written strictly in (Spanish). | [LANGUAGE SEED CONTEXT] Language Seed Not Necessary | [LANGUAGE] Spanish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Elixir Fundamentals | 📊 Level: Beginner
**Topic:** Calculate numerical values utilizing basic arithmetic operators specifically +, -, *, and /.
---
 | [FOOTER RULE - STRICT] End your response with: '--- ⚡ *Coding5s Mentor System — Eliminating Epistemic Debt*' | </v>
      </c>
      <c r="M12" s="52">
        <v>0</v>
      </c>
      <c r="N12" s="102" t="str">
        <f t="shared" si="3"/>
        <v>[ROLE] Careless Elixir Fundamentals Developer | [TASK] Generate debugging challenges in Elixir Fundamentals | | [TOPIC] Calculate numerical values utilizing basic arithmetic operators specifically +, -, *, and /. | | [LEVEL] Beginner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#4 | Stage 2 🐛 Debug | Elixir Fundamentals | 📊 Level: Beginner | 🌐 Coding5s.com
Concept: Basic Arithmetic (+, -, *,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numerical values utilizing basic arithmetic operators specifically +, -, *, and /.. Topic details: Basic Arithmetic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Elixir Fundamentals | 📊 Level: Beginner
**Topic:** Calculate numerical values utilizing basic arithmetic operators specifically +, -, *, and /.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 s="52">
        <v>0</v>
      </c>
      <c r="Q12" s="102" t="str">
        <f t="shared" si="5"/>
        <v>[ROLE] Tech Lead | [TASK] Assign incomplete Elixir Fundamentals script challenges | [TOPIC] Calculate numerical values utilizing basic arithmetic operators specifically +, -, *, and /. | [LEVEL] Beginner | [COUNT] 3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#4 | Stage 3 🧩 Complete | Elixir Fundamentals | 📊 Level: Beginner | 🌐 Coding5s.com
**Concept:** Basic Arithmetic (+, -,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numerical values utilizing basic arithmetic operators specifically +, -, *,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numerical values utilizing basic arithmetic operators specifically +, -, *, and /.. Topic details: Basic Arithmetic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Elixir Fundamentals | 📊 Level: Beginner
**Topic:** Calculate numerical values utilizing basic arithmetic operators specifically +, -, *, and /.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 s="52">
        <v>0</v>
      </c>
      <c r="T12" s="102" t="str">
        <f t="shared" si="7"/>
        <v>[ROLE] Tech Lead | [TASK] Provide intentionally messy but functional code for learning debugging and improvement | [TOPIC] Calculate numerical values utilizing basic arithmetic operators specifically +, -, *, and /.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 | Stage 4 🧹 Refactor | Elixir Fundamentals | 📊 Level: Beginner | 🌐 Coding5s.com
**Concept:** Basic Arithmetic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Calculate numerical values utilizing basic arithmetic operators specifically +, -, *, and /.. Topic details: Basic Arithmetic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Elixir Fundamentals | 📊 Level: Beginner
**Topic:** Calculate numerical values utilizing basic arithmetic operators specifically +, -, *, and /.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 s="52">
        <v>0</v>
      </c>
      <c r="W12" s="87" t="str">
        <f t="shared" si="9"/>
        <v>[ROLE] Tech Product Manager assigning a Elixir Fundamentals Jira Ticket | [TASK] Provide a guided implementation exercise with full solution for learning purposes | [TOPIC] Calculate numerical values utilizing basic arithmetic operators specifically +, -, *, and /.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 | Stage 5 | Elixir Fundamentals | 📊 Level: Beginner | 🌐 Coding5s.com
**Concept:** Basic Arithmetic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numerical values utilizing basic arithmetic operators specifically +, -, *, and /.. Goal: Basic Arithmetic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Elixir Fundamentals | 📊 Level: Beginner
**Topic:** Calculate numerical values utilizing basic arithmetic operators specifically +, -, *, and /.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 s="52">
        <v>0</v>
      </c>
      <c r="Z12" s="56" t="str">
        <f t="shared" si="11"/>
        <v/>
      </c>
      <c r="AA12" s="56" t="str">
        <f t="shared" si="12"/>
        <v/>
      </c>
      <c r="AB12" s="56" t="str">
        <f t="shared" si="13"/>
        <v/>
      </c>
      <c r="AC12" s="56" t="str">
        <f t="shared" si="14"/>
        <v/>
      </c>
      <c r="AD12" s="56" t="str">
        <f t="shared" si="15"/>
        <v/>
      </c>
      <c r="AE12" s="55" t="s">
        <v>68</v>
      </c>
      <c r="AF12" s="55" t="s">
        <v>69</v>
      </c>
      <c r="AG12" s="55" t="s">
        <v>70</v>
      </c>
      <c r="AH12" s="56" t="str">
        <f>IF(AE12=$B$6,AG12,"")</f>
        <v/>
      </c>
      <c r="AI12" s="54" t="s">
        <v>71</v>
      </c>
      <c r="AJ12" s="54"/>
      <c r="AK12" s="54">
        <v>4</v>
      </c>
      <c r="AL12" s="54" t="s">
        <v>72</v>
      </c>
      <c r="AM12" s="54" t="s">
        <v>73</v>
      </c>
    </row>
    <row r="13" spans="1:39">
      <c r="A13" s="95">
        <v>8</v>
      </c>
      <c r="B13" s="45" t="str" cm="1">
        <f t="array" ref="B13">IF(H13="PROJECT", CHAR(10) &amp; "- " &amp; _xlfn.TEXTJOIN(CHAR(10) &amp; "- ", TRUE, _xlfn._xlws.FILTER($I$9:$I$1000, ($C$9:$C$1000=C13) * ($H$9:$H$1000="Topic"))), "")</f>
        <v/>
      </c>
      <c r="C13" s="45">
        <f t="shared" si="0"/>
        <v>1</v>
      </c>
      <c r="D13" s="46">
        <v>3</v>
      </c>
      <c r="E13" s="58" t="s">
        <v>48</v>
      </c>
      <c r="F13" s="48">
        <v>5</v>
      </c>
      <c r="G13" s="49" t="s">
        <v>49</v>
      </c>
      <c r="H13" s="49" t="s">
        <v>50</v>
      </c>
      <c r="I13" s="50" t="s">
        <v>629</v>
      </c>
      <c r="J13" s="51" t="s">
        <v>630</v>
      </c>
      <c r="K13" s="120" t="str">
        <f t="shared" si="1"/>
        <v xml:space="preserve">[ROLE] Friendly tutor specializing in Elixir Fundamentals | [TOPIC] Compute mathematical results utilizing integer division and modulus functions explicitly div/2, rem/2, abs/1, round/1, and trunc/1. | [LEVEL] Beginner | [COUNT] 3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8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Elixir Fundamentals | 📊 Level: Beginner | 🌐 Coding5s.com
**Concept:** Integer Division &amp; Modulus (div/2, rem/2, abs/1, round/1, trunc/1)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3"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Compute mathematical results utilizing integer division and modulus functions explicitly div/2, rem/2, abs/1, round/1, and trunc/1.. Topic details: Integer Division &amp; Modulus (div/2, rem/2, abs/1, round/1, trunc/1) | [LANGUAGE CONSISTENCY RULE] ALL output text MUST be written strictly in (Spanish). | [LANGUAGE SEED CONTEXT] Language Seed Not Necessary | [LANGUAGE] Spanish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Elixir Fundamentals | 📊 Level: Beginner
**Topic:** Compute mathematical results utilizing integer division and modulus functions explicitly div/2, rem/2, abs/1, round/1, and trunc/1.
---
 | [FOOTER RULE - STRICT] End your response with: '--- ⚡ *Coding5s Mentor System — Eliminating Epistemic Debt*' | </v>
      </c>
      <c r="M13" s="52">
        <v>0</v>
      </c>
      <c r="N13" s="102" t="str">
        <f t="shared" si="3"/>
        <v>[ROLE] Careless Elixir Fundamentals Developer | [TASK] Generate debugging challenges in Elixir Fundamentals | | [TOPIC] Compute mathematical results utilizing integer division and modulus functions explicitly div/2, rem/2, abs/1, round/1, and trunc/1. | | [LEVEL] Beginner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#5 | Stage 2 🐛 Debug | Elixir Fundamentals | 📊 Level: Beginner | 🌐 Coding5s.com
Concept: Integer Division &amp; Modulus (div/2, rem/2, abs/1, round/1, trunc/1)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3"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Compute mathematical results utilizing integer division and modulus functions explicitly div/2, rem/2, abs/1, round/1, and trunc/1.. Topic details: Integer Division &amp; Modulus (div/2, rem/2, abs/1, round/1, trunc/1)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Elixir Fundamentals | 📊 Level: Beginner
**Topic:** Compute mathematical results utilizing integer division and modulus functions explicitly div/2, rem/2, abs/1, round/1, and trunc/1.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3" s="53">
        <v>0</v>
      </c>
      <c r="Q13" s="102" t="str">
        <f t="shared" si="5"/>
        <v>[ROLE] Tech Lead | [TASK] Assign incomplete Elixir Fundamentals script challenges | [TOPIC] Compute mathematical results utilizing integer division and modulus functions explicitly div/2, rem/2, abs/1, round/1, and trunc/1. | [LEVEL] Beginner | [COUNT] 3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#5 | Stage 3 🧩 Complete | Elixir Fundamentals | 📊 Level: Beginner | 🌐 Coding5s.com
**Concept:** Integer Division &amp; Modulus (div/2, rem/2, abs/1, round/1, trunc/1)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Compute mathematical results utilizing integer division and modulus functions explicitly div/2, rem/2, abs/1, round/1, and trunc/1..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3"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Compute mathematical results utilizing integer division and modulus functions explicitly div/2, rem/2, abs/1, round/1, and trunc/1.. Topic details: Integer Division &amp; Modulus (div/2, rem/2, abs/1, round/1, trunc/1)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Elixir Fundamentals | 📊 Level: Beginner
**Topic:** Compute mathematical results utilizing integer division and modulus functions explicitly div/2, rem/2, abs/1, round/1, and trunc/1.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3" s="53">
        <v>0</v>
      </c>
      <c r="T13" s="102" t="str">
        <f t="shared" si="7"/>
        <v>[ROLE] Tech Lead | [TASK] Provide intentionally messy but functional code for learning debugging and improvement | [TOPIC] Compute mathematical results utilizing integer division and modulus functions explicitly div/2, rem/2, abs/1, round/1, and trunc/1.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 | Stage 4 🧹 Refactor | Elixir Fundamentals | 📊 Level: Beginner | 🌐 Coding5s.com
**Concept:** Integer Division &amp; Modulus (div/2, rem/2, abs/1, round/1, trunc/1)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3"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Compute mathematical results utilizing integer division and modulus functions explicitly div/2, rem/2, abs/1, round/1, and trunc/1.. Topic details: Integer Division &amp; Modulus (div/2, rem/2, abs/1, round/1, trunc/1)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Elixir Fundamentals | 📊 Level: Beginner
**Topic:** Compute mathematical results utilizing integer division and modulus functions explicitly div/2, rem/2, abs/1, round/1, and trunc/1.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3" s="53">
        <v>0</v>
      </c>
      <c r="W13" s="87" t="str">
        <f t="shared" si="9"/>
        <v>[ROLE] Tech Product Manager assigning a Elixir Fundamentals Jira Ticket | [TASK] Provide a guided implementation exercise with full solution for learning purposes | [TOPIC] Compute mathematical results utilizing integer division and modulus functions explicitly div/2, rem/2, abs/1, round/1, and trunc/1.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 | Stage 5 | Elixir Fundamentals | 📊 Level: Beginner | 🌐 Coding5s.com
**Concept:** Integer Division &amp; Modulus (div/2, rem/2, abs/1, round/1, trunc/1)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3"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Compute mathematical results utilizing integer division and modulus functions explicitly div/2, rem/2, abs/1, round/1, and trunc/1.. Goal: Integer Division &amp; Modulus (div/2, rem/2, abs/1, round/1, trunc/1)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Elixir Fundamentals | 📊 Level: Beginner
**Topic:** Compute mathematical results utilizing integer division and modulus functions explicitly div/2, rem/2, abs/1, round/1, and trunc/1.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3" s="53">
        <v>0</v>
      </c>
      <c r="Z13" s="56" t="str">
        <f t="shared" si="11"/>
        <v/>
      </c>
      <c r="AA13" s="56" t="str">
        <f t="shared" si="12"/>
        <v/>
      </c>
      <c r="AB13" s="56" t="str">
        <f t="shared" si="13"/>
        <v/>
      </c>
      <c r="AC13" s="56" t="str">
        <f t="shared" si="14"/>
        <v/>
      </c>
      <c r="AD13" s="56" t="str">
        <f t="shared" si="15"/>
        <v/>
      </c>
      <c r="AE13" s="40" t="s">
        <v>74</v>
      </c>
      <c r="AF13" s="40" t="s">
        <v>75</v>
      </c>
      <c r="AG13" s="40" t="s">
        <v>76</v>
      </c>
      <c r="AH13" s="56" t="str">
        <f t="shared" ref="AH13:AH76" si="16">IF(AE13=$B$6,AG13,"")</f>
        <v/>
      </c>
      <c r="AI13" s="54"/>
      <c r="AJ13" s="54"/>
      <c r="AK13" s="54">
        <v>5</v>
      </c>
      <c r="AL13" s="54" t="s">
        <v>77</v>
      </c>
      <c r="AM13" s="54" t="s">
        <v>78</v>
      </c>
    </row>
    <row r="14" spans="1:39">
      <c r="A14" s="95" t="s">
        <v>79</v>
      </c>
      <c r="B14" s="45" t="str" cm="1">
        <f t="array" ref="B14">IF(H14="PROJECT", CHAR(10) &amp; "- " &amp; _xlfn.TEXTJOIN(CHAR(10) &amp; "- ", TRUE, _xlfn._xlws.FILTER($I$9:$I$1000, ($C$9:$C$1000=C14) * ($H$9:$H$1000="Topic"))), "")</f>
        <v/>
      </c>
      <c r="C14" s="45">
        <f t="shared" si="0"/>
        <v>1</v>
      </c>
      <c r="D14" s="57">
        <v>3</v>
      </c>
      <c r="E14" s="58" t="s">
        <v>48</v>
      </c>
      <c r="F14" s="59">
        <v>6</v>
      </c>
      <c r="G14" s="60" t="s">
        <v>49</v>
      </c>
      <c r="H14" s="60" t="s">
        <v>50</v>
      </c>
      <c r="I14" s="61" t="s">
        <v>631</v>
      </c>
      <c r="J14" s="62" t="s">
        <v>632</v>
      </c>
      <c r="K14" s="120" t="str">
        <f t="shared" si="1"/>
        <v xml:space="preserve">[ROLE] Friendly tutor specializing in Elixir Fundamentals | [TOPIC] Implement strict boolean logic evaluations utilizing the and, or, and not operators. | [LEVEL] Beginner | [COUNT] 3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N/A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N/A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Elixir Fundamentals | 📊 Level: Beginner | 🌐 Coding5s.com
**Concept:** Strict Logical Operators (and, or, not)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4"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strict boolean logic evaluations utilizing the and, or, and not operators.. Topic details: Strict Logical Operators (and, or, not) | [LANGUAGE CONSISTENCY RULE] ALL output text MUST be written strictly in (Spanish). | [LANGUAGE SEED CONTEXT] Language Seed Not Necessary | [LANGUAGE] Spanish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Elixir Fundamentals | 📊 Level: Beginner
**Topic:** Implement strict boolean logic evaluations utilizing the and, or, and not operators.
---
 | [FOOTER RULE - STRICT] End your response with: '--- ⚡ *Coding5s Mentor System — Eliminating Epistemic Debt*' | </v>
      </c>
      <c r="M14" s="52">
        <v>0</v>
      </c>
      <c r="N14" s="102" t="str">
        <f t="shared" si="3"/>
        <v>[ROLE] Careless Elixir Fundamentals Developer | [TASK] Generate debugging challenges in Elixir Fundamentals | | [TOPIC] Implement strict boolean logic evaluations utilizing the and, or, and not operators. | | [LEVEL] Beginner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#6 | Stage 2 🐛 Debug | Elixir Fundamentals | 📊 Level: Beginner | 🌐 Coding5s.com
Concept: Strict Logical Operators (and, or, not)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4"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strict boolean logic evaluations utilizing the and, or, and not operators.. Topic details: Strict Logical Operators (and, or, not)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Elixir Fundamentals | 📊 Level: Beginner
**Topic:** Implement strict boolean logic evaluations utilizing the and, or, and not operators.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4" s="52">
        <v>0</v>
      </c>
      <c r="Q14" s="102" t="str">
        <f t="shared" si="5"/>
        <v>[ROLE] Tech Lead | [TASK] Assign incomplete Elixir Fundamentals script challenges | [TOPIC] Implement strict boolean logic evaluations utilizing the and, or, and not operators. | [LEVEL] Beginner | [COUNT] 3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#6 | Stage 3 🧩 Complete | Elixir Fundamentals | 📊 Level: Beginner | 🌐 Coding5s.com
**Concept:** Strict Logical Operators (and, or, not)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strict boolean logic evaluations utilizing the and, or, and not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4"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strict boolean logic evaluations utilizing the and, or, and not operators.. Topic details: Strict Logical Operators (and, or, not)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Elixir Fundamentals | 📊 Level: Beginner
**Topic:** Implement strict boolean logic evaluations utilizing the and, or, and not operators.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4" s="53">
        <v>0</v>
      </c>
      <c r="T14" s="102" t="str">
        <f t="shared" si="7"/>
        <v>[ROLE] Tech Lead | [TASK] Provide intentionally messy but functional code for learning debugging and improvement | [TOPIC] Implement strict boolean logic evaluations utilizing the and, or, and not operators.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 | Stage 4 🧹 Refactor | Elixir Fundamentals | 📊 Level: Beginner | 🌐 Coding5s.com
**Concept:** Strict Logical Operators (and, or, not)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4"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Implement strict boolean logic evaluations utilizing the and, or, and not operators.. Topic details: Strict Logical Operators (and, or, not)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Elixir Fundamentals | 📊 Level: Beginner
**Topic:** Implement strict boolean logic evaluations utilizing the and, or, and not operators.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4" s="52">
        <v>0</v>
      </c>
      <c r="W14" s="87" t="str">
        <f t="shared" si="9"/>
        <v>[ROLE] Tech Product Manager assigning a Elixir Fundamentals Jira Ticket | [TASK] Provide a guided implementation exercise with full solution for learning purposes | [TOPIC] Implement strict boolean logic evaluations utilizing the and, or, and not operators.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 | Stage 5 | Elixir Fundamentals | 📊 Level: Beginner | 🌐 Coding5s.com
**Concept:** Strict Logical Operators (and, or, not)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4"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strict boolean logic evaluations utilizing the and, or, and not operators.. Goal: Strict Logical Operators (and, or, not)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Elixir Fundamentals | 📊 Level: Beginner
**Topic:** Implement strict boolean logic evaluations utilizing the and, or, and not operators.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4" s="52">
        <v>0</v>
      </c>
      <c r="Z14" s="56" t="str">
        <f t="shared" si="11"/>
        <v/>
      </c>
      <c r="AA14" s="56" t="str">
        <f t="shared" si="12"/>
        <v/>
      </c>
      <c r="AB14" s="56" t="str">
        <f t="shared" si="13"/>
        <v/>
      </c>
      <c r="AC14" s="56" t="str">
        <f t="shared" si="14"/>
        <v/>
      </c>
      <c r="AD14" s="56" t="str">
        <f t="shared" si="15"/>
        <v/>
      </c>
      <c r="AE14" s="40" t="s">
        <v>81</v>
      </c>
      <c r="AF14" s="40" t="s">
        <v>82</v>
      </c>
      <c r="AG14" s="40" t="s">
        <v>83</v>
      </c>
      <c r="AH14" s="56" t="str">
        <f t="shared" si="16"/>
        <v/>
      </c>
      <c r="AI14" s="54"/>
      <c r="AJ14" s="54"/>
      <c r="AK14" s="54">
        <v>6</v>
      </c>
      <c r="AL14" s="54" t="s">
        <v>84</v>
      </c>
      <c r="AM14" s="54" t="s">
        <v>85</v>
      </c>
    </row>
    <row r="15" spans="1:39">
      <c r="A15" s="95">
        <v>8</v>
      </c>
      <c r="B15" s="45" t="str" cm="1">
        <f t="array" ref="B15">IF(H15="PROJECT", CHAR(10) &amp; "- " &amp; _xlfn.TEXTJOIN(CHAR(10) &amp; "- ", TRUE, _xlfn._xlws.FILTER($I$9:$I$1000, ($C$9:$C$1000=C15) * ($H$9:$H$1000="Topic"))), "")</f>
        <v/>
      </c>
      <c r="C15" s="45">
        <f t="shared" si="0"/>
        <v>1</v>
      </c>
      <c r="D15" s="46">
        <v>3</v>
      </c>
      <c r="E15" s="58" t="s">
        <v>48</v>
      </c>
      <c r="F15" s="48">
        <v>7</v>
      </c>
      <c r="G15" s="49" t="s">
        <v>49</v>
      </c>
      <c r="H15" s="49" t="s">
        <v>50</v>
      </c>
      <c r="I15" s="50" t="s">
        <v>633</v>
      </c>
      <c r="J15" s="51" t="s">
        <v>634</v>
      </c>
      <c r="K15" s="120" t="str">
        <f t="shared" si="1"/>
        <v xml:space="preserve">[ROLE] Friendly tutor specializing in Elixir Fundamentals | [TOPIC] Resolve truthy and falsy values employing relaxed logical operators specifically &amp;&amp;, ||, and !. | [LEVEL] Beginner | [COUNT] 3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8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Elixir Fundamentals | 📊 Level: Beginner | 🌐 Coding5s.com
**Concept:** Relaxed Logical Operators (&amp;&amp;, ||, !)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5"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Resolve truthy and falsy values employing relaxed logical operators specifically &amp;&amp;, ||, and !.. Topic details: Relaxed Logical Operators (&amp;&amp;, ||, !) | [LANGUAGE CONSISTENCY RULE] ALL output text MUST be written strictly in (Spanish). | [LANGUAGE SEED CONTEXT] Language Seed Not Necessary | [LANGUAGE] Spanish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Elixir Fundamentals | 📊 Level: Beginner
**Topic:** Resolve truthy and falsy values employing relaxed logical operators specifically &amp;&amp;, ||, and !.
---
 | [FOOTER RULE - STRICT] End your response with: '--- ⚡ *Coding5s Mentor System — Eliminating Epistemic Debt*' | </v>
      </c>
      <c r="M15" s="52">
        <v>0</v>
      </c>
      <c r="N15" s="102" t="str">
        <f t="shared" si="3"/>
        <v>[ROLE] Careless Elixir Fundamentals Developer | [TASK] Generate debugging challenges in Elixir Fundamentals | | [TOPIC] Resolve truthy and falsy values employing relaxed logical operators specifically &amp;&amp;, ||, and !. | | [LEVEL] Beginner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#7 | Stage 2 🐛 Debug | Elixir Fundamentals | 📊 Level: Beginner | 🌐 Coding5s.com
Concept: Relaxed Logical Operators (&amp;&amp;, ||,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5"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Resolve truthy and falsy values employing relaxed logical operators specifically &amp;&amp;, ||, and !.. Topic details: Relaxed Logical Operators (&amp;&amp;,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Elixir Fundamentals | 📊 Level: Beginner
**Topic:** Resolve truthy and falsy values employing relaxed logical operators specifically &amp;&amp;, ||, and !.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5" s="53">
        <v>0</v>
      </c>
      <c r="Q15" s="102" t="str">
        <f t="shared" si="5"/>
        <v>[ROLE] Tech Lead | [TASK] Assign incomplete Elixir Fundamentals script challenges | [TOPIC] Resolve truthy and falsy values employing relaxed logical operators specifically &amp;&amp;, ||, and !. | [LEVEL] Beginner | [COUNT] 3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#7 | Stage 3 🧩 Complete | Elixir Fundamentals | 📊 Level: Beginner | 🌐 Coding5s.com
**Concept:** Relaxed Logical Operators (&amp;&amp;,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Resolve truthy and falsy values employing relaxed logical operators specifically &amp;&amp;, ||,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5"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Resolve truthy and falsy values employing relaxed logical operators specifically &amp;&amp;, ||, and !.. Topic details: Relaxed Logical Operators (&amp;&amp;,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Elixir Fundamentals | 📊 Level: Beginner
**Topic:** Resolve truthy and falsy values employing relaxed logical operators specifically &amp;&amp;, ||, and !.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5" s="53">
        <v>0</v>
      </c>
      <c r="T15" s="102" t="str">
        <f t="shared" si="7"/>
        <v>[ROLE] Tech Lead | [TASK] Provide intentionally messy but functional code for learning debugging and improvement | [TOPIC] Resolve truthy and falsy values employing relaxed logical operators specifically &amp;&amp;, ||, and !.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 | Stage 4 🧹 Refactor | Elixir Fundamentals | 📊 Level: Beginner | 🌐 Coding5s.com
**Concept:** Relaxed Logical Operators (&amp;&amp;,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5"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Resolve truthy and falsy values employing relaxed logical operators specifically &amp;&amp;, ||, and !.. Topic details: Relaxed Logical Operators (&amp;&amp;,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Elixir Fundamentals | 📊 Level: Beginner
**Topic:** Resolve truthy and falsy values employing relaxed logical operators specifically &amp;&amp;, ||, and !.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5" s="53">
        <v>0</v>
      </c>
      <c r="W15" s="87" t="str">
        <f t="shared" si="9"/>
        <v>[ROLE] Tech Product Manager assigning a Elixir Fundamentals Jira Ticket | [TASK] Provide a guided implementation exercise with full solution for learning purposes | [TOPIC] Resolve truthy and falsy values employing relaxed logical operators specifically &amp;&amp;, ||, and !.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 | Stage 5 | Elixir Fundamentals | 📊 Level: Beginner | 🌐 Coding5s.com
**Concept:** Relaxed Logical Operators (&amp;&amp;,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5"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Resolve truthy and falsy values employing relaxed logical operators specifically &amp;&amp;, ||, and !.. Goal: Relaxed Logical Operators (&amp;&amp;,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Elixir Fundamentals | 📊 Level: Beginner
**Topic:** Resolve truthy and falsy values employing relaxed logical operators specifically &amp;&amp;, ||, and !.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5" s="53">
        <v>0</v>
      </c>
      <c r="Z15" s="56" t="str">
        <f t="shared" si="11"/>
        <v/>
      </c>
      <c r="AA15" s="56" t="str">
        <f t="shared" si="12"/>
        <v/>
      </c>
      <c r="AB15" s="56" t="str">
        <f t="shared" si="13"/>
        <v/>
      </c>
      <c r="AC15" s="56" t="str">
        <f t="shared" si="14"/>
        <v/>
      </c>
      <c r="AD15" s="56" t="str">
        <f t="shared" si="15"/>
        <v/>
      </c>
      <c r="AE15" s="40" t="s">
        <v>86</v>
      </c>
      <c r="AF15" s="40" t="s">
        <v>87</v>
      </c>
      <c r="AG15" s="40" t="s">
        <v>88</v>
      </c>
      <c r="AH15" s="56" t="str">
        <f t="shared" si="16"/>
        <v/>
      </c>
      <c r="AI15" s="54"/>
      <c r="AJ15" s="54"/>
      <c r="AK15" s="54">
        <v>7</v>
      </c>
      <c r="AL15" s="54" t="s">
        <v>89</v>
      </c>
      <c r="AM15" s="54" t="s">
        <v>90</v>
      </c>
    </row>
    <row r="16" spans="1:39">
      <c r="A16" s="95">
        <v>8</v>
      </c>
      <c r="B16" s="45" t="str" cm="1">
        <f t="array" ref="B16">IF(H16="PROJECT", CHAR(10) &amp; "- " &amp; _xlfn.TEXTJOIN(CHAR(10) &amp; "- ", TRUE, _xlfn._xlws.FILTER($I$9:$I$1000, ($C$9:$C$1000=C16) * ($H$9:$H$1000="Topic"))), "")</f>
        <v xml:space="preserve">
- Explain and demonstrate basic tooling and CLI usage strictly using elixir, elixirc, iex, mix new, and mix run commands.
- Define and instantiate numeric types using strictly integer, float, scientific notation, binary literals, and hex literals.
- Evaluate and manipulate basic logical states using true, false, nil, and :atom, and verify atom types using the is_atom/1 function.
- Calculate numerical values utilizing basic arithmetic operators specifically +, -, *, and /.
- Compute mathematical results utilizing integer division and modulus functions explicitly div/2, rem/2, abs/1, round/1, and trunc/1.
- Implement strict boolean logic evaluations utilizing the and, or, and not operators.
- Resolve truthy and falsy values employing relaxed logical operators specifically &amp;&amp;, ||, and !.</v>
      </c>
      <c r="C16" s="45">
        <f t="shared" si="0"/>
        <v>1</v>
      </c>
      <c r="D16" s="57">
        <v>0</v>
      </c>
      <c r="E16" s="58" t="s">
        <v>48</v>
      </c>
      <c r="F16" s="59">
        <v>8</v>
      </c>
      <c r="G16" s="60" t="s">
        <v>49</v>
      </c>
      <c r="H16" s="60" t="s">
        <v>80</v>
      </c>
      <c r="I16" s="61" t="s">
        <v>635</v>
      </c>
      <c r="J16" s="62" t="s">
        <v>636</v>
      </c>
      <c r="K16" s="120" t="str">
        <f t="shared" si="1"/>
        <v>[TASK] Teach through a practical Elixir Fundamentals -  project following the micro-learning methodology, acting as a supportive tutor, creating a project about  Design a basic interactive CLI script that consolidates and executes operations using primitive data types, arithmetic, and logical operators. | [TOPICS USED] 
- Explain and demonstrate basic tooling and CLI usage strictly using elixir, elixirc, iex, mix new, and mix run commands.
- Define and instantiate numeric types using strictly integer, float, scientific notation, binary literals, and hex literals.
- Evaluate and manipulate basic logical states using true, false, nil, and :atom, and verify atom types using the is_atom/1 function.
- Calculate numerical values utilizing basic arithmetic operators specifically +, -, *, and /.
- Compute mathematical results utilizing integer division and modulus functions explicitly div/2, rem/2, abs/1, round/1, and trunc/1.
- Implement strict boolean logic evaluations utilizing the and, or, and not operators.
- Resolve truthy and falsy values employing relaxed logical operators specifically &amp;&amp;, ||, and !.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Elixir Fundamentals | 📊 Level: Beginner | 🌐 Coding5s.com
**Project:** Consolidated Primitive Processing Script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6"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Design a basic interactive CLI script that consolidates and executes operations using primitive data types, arithmetic, and logical operators.. Topics applied in this project: 
- Explain and demonstrate basic tooling and CLI usage strictly using elixir, elixirc, iex, mix new, and mix run commands.
- Define and instantiate numeric types using strictly integer, float, scientific notation, binary literals, and hex literals.
- Evaluate and manipulate basic logical states using true, false, nil, and :atom, and verify atom types using the is_atom/1 function.
- Calculate numerical values utilizing basic arithmetic operators specifically +, -, *, and /.
- Compute mathematical results utilizing integer division and modulus functions explicitly div/2, rem/2, abs/1, round/1, and trunc/1.
- Implement strict boolean logic evaluations utilizing the and, or, and not operators.
- Resolve truthy and falsy values employing relaxed logical operators specifically &amp;&amp;, ||, and !.. Project objective: Consolidated Primitive Processing Script | [LANGUAGE CONSISTENCY RULE] ALL output text MUST be written strictly in (Spanish). | [LANGUAGE SEED CONTEXT] Language Seed Not Necessary | [LANGUAGE] Spanish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 | Practice | Elixir Fundamentals | 📊 Level: Beginner
**Project:** Design a basic interactive CLI script that consolidates and executes operations using primitive data types, arithmetic, and logical operators.
---
 | [FOOTER RULE - STRICT] End your response with: '--- ⚡ *Coding5s Mentor System — Eliminating Epistemic Debt*' | </v>
      </c>
      <c r="M16" s="52">
        <v>0</v>
      </c>
      <c r="N16" s="102" t="str">
        <f t="shared" si="3"/>
        <v>[ROLE] Careless Elixir Fundamentals Developer | [TASK] Generate debugging project in Elixir Fundamentals | [PROJECT] Design a basic interactive CLI script that consolidates and executes operations using primitive data types, arithmetic, and logical operators. | [TOPICS USED] 
- Explain and demonstrate basic tooling and CLI usage strictly using elixir, elixirc, iex, mix new, and mix run commands.
- Define and instantiate numeric types using strictly integer, float, scientific notation, binary literals, and hex literals.
- Evaluate and manipulate basic logical states using true, false, nil, and :atom, and verify atom types using the is_atom/1 function.
- Calculate numerical values utilizing basic arithmetic operators specifically +, -, *, and /.
- Compute mathematical results utilizing integer division and modulus functions explicitly div/2, rem/2, abs/1, round/1, and trunc/1.
- Implement strict boolean logic evaluations utilizing the and, or, and not operators.
- Resolve truthy and falsy values employing relaxed logical operators specifically &amp;&amp;, ||, and !. | [LEVEL] Beginner | [OUTPUT] Only header, dataset summary or statement (if any), email intro, objective, expected output, broken code, and footer | [HEADER RULE - STRICT] You MUST start your entire response EXACTLY with this markdown block (do not print anything before it):
### 🚀 Project #8 | Stage 2 | Elixir Fundamentals | 📊 Level: Beginner | 🌐 Coding5s.com
Project: Consolidated Primitive Processing Script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Guaraní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6"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Design a basic interactive CLI script that consolidates and executes operations using primitive data types, arithmetic, and logical operators.. Topics involved: 
- Explain and demonstrate basic tooling and CLI usage strictly using elixir, elixirc, iex, mix new, and mix run commands.
- Define and instantiate numeric types using strictly integer, float, scientific notation, binary literals, and hex literals.
- Evaluate and manipulate basic logical states using true, false, nil, and :atom, and verify atom types using the is_atom/1 function.
- Calculate numerical values utilizing basic arithmetic operators specifically +, -, *, and /.
- Compute mathematical results utilizing integer division and modulus functions explicitly div/2, rem/2, abs/1, round/1, and trunc/1.
- Implement strict boolean logic evaluations utilizing the and, or, and not operators.
- Resolve truthy and falsy values employing relaxed logical operators specifically &amp;&amp;, ||, and !.. Project objective: Consolidated Primitive Processing Script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 | Debug | Elixir Fundamentals | 📊 Level: Beginner
**Project:** Design a basic interactive CLI script that consolidates and executes operations using primitive data types, arithmetic, and logical operators.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6" s="52">
        <v>0</v>
      </c>
      <c r="Q16" s="102" t="str">
        <f t="shared" si="5"/>
        <v>[ROLE] Tech Lead | [TASK] Assign incomplete project script | [PROJECT] Design a basic interactive CLI script that consolidates and executes operations using primitive data types, arithmetic, and logical operators. | [TOPICS USED] 
- Explain and demonstrate basic tooling and CLI usage strictly using elixir, elixirc, iex, mix new, and mix run commands.
- Define and instantiate numeric types using strictly integer, float, scientific notation, binary literals, and hex literals.
- Evaluate and manipulate basic logical states using true, false, nil, and :atom, and verify atom types using the is_atom/1 function.
- Calculate numerical values utilizing basic arithmetic operators specifically +, -, *, and /.
- Compute mathematical results utilizing integer division and modulus functions explicitly div/2, rem/2, abs/1, round/1, and trunc/1.
- Implement strict boolean logic evaluations utilizing the and, or, and not operators.
- Resolve truthy and falsy values employing relaxed logical operators specifically &amp;&amp;, ||, and !.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#8 | Stage 3 | Elixir Fundamentals | 📊 Level: Beginner | 🌐 Coding5s.com
**Project:** Consolidated Primitive Processing Script
---
 | [EXTERNAL_PACKAGE_PROTOCOL] Use Mix.install([{:package_name, '~&gt; version'}]) at the top if needed. | [CHALLENGE_CONSTRAINTS_POLICY] MUST be between 25–40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6"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Design a basic interactive CLI script that consolidates and executes operations using primitive data types, arithmetic, and logical operators.. Topics involved: 
- Explain and demonstrate basic tooling and CLI usage strictly using elixir, elixirc, iex, mix new, and mix run commands.
- Define and instantiate numeric types using strictly integer, float, scientific notation, binary literals, and hex literals.
- Evaluate and manipulate basic logical states using true, false, nil, and :atom, and verify atom types using the is_atom/1 function.
- Calculate numerical values utilizing basic arithmetic operators specifically +, -, *, and /.
- Compute mathematical results utilizing integer division and modulus functions explicitly div/2, rem/2, abs/1, round/1, and trunc/1.
- Implement strict boolean logic evaluations utilizing the and, or, and not operators.
- Resolve truthy and falsy values employing relaxed logical operators specifically &amp;&amp;, ||, and !.. Project objective: Consolidated Primitive Processing Script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 | Complete | Elixir Fundamentals | 📊 Level: Beginner
**Project:** Design a basic interactive CLI script that consolidates and executes operations using primitive data types, arithmetic, and logical operators.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6" s="52">
        <v>0</v>
      </c>
      <c r="T16" s="102" t="str">
        <f t="shared" si="7"/>
        <v>[ROLE] Tech Lead | [TASK] Provide a messy but functional project for refactoring | [PROJECT] Design a basic interactive CLI script that consolidates and executes operations using primitive data types, arithmetic, and logical operators. | [TOPICS USED] 
- Explain and demonstrate basic tooling and CLI usage strictly using elixir, elixirc, iex, mix new, and mix run commands.
- Define and instantiate numeric types using strictly integer, float, scientific notation, binary literals, and hex literals.
- Evaluate and manipulate basic logical states using true, false, nil, and :atom, and verify atom types using the is_atom/1 function.
- Calculate numerical values utilizing basic arithmetic operators specifically +, -, *, and /.
- Compute mathematical results utilizing integer division and modulus functions explicitly div/2, rem/2, abs/1, round/1, and trunc/1.
- Implement strict boolean logic evaluations utilizing the and, or, and not operators.
- Resolve truthy and falsy values employing relaxed logical operators specifically &amp;&amp;, ||, and !. | [LEVEL] Beginner | [PERSONA RULE] Act as a Tech Lead. A junior wrote this working but messy code. Tone: professional but exhausted | [HEADER RULE - STRICT] You MUST start your entire response EXACTLY with this markdown block (do not print anything before it):
### 🚀 Project #8 | Stage 4 | Elixir Fundamentals | 📊 Level: Beginner | 🌐 Coding5s.com
**Project:** Consolidated Primitive Processing Script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6"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Design a basic interactive CLI script that consolidates and executes operations using primitive data types, arithmetic, and logical operators.. Topics involved: 
- Explain and demonstrate basic tooling and CLI usage strictly using elixir, elixirc, iex, mix new, and mix run commands.
- Define and instantiate numeric types using strictly integer, float, scientific notation, binary literals, and hex literals.
- Evaluate and manipulate basic logical states using true, false, nil, and :atom, and verify atom types using the is_atom/1 function.
- Calculate numerical values utilizing basic arithmetic operators specifically +, -, *, and /.
- Compute mathematical results utilizing integer division and modulus functions explicitly div/2, rem/2, abs/1, round/1, and trunc/1.
- Implement strict boolean logic evaluations utilizing the and, or, and not operators.
- Resolve truthy and falsy values employing relaxed logical operators specifically &amp;&amp;, ||, and !.. Project objective: Consolidated Primitive Processing Script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 | Refactor | Elixir Fundamentals | 📊 Level: Beginner
**Project:** Design a basic interactive CLI script that consolidates and executes operations using primitive data types, arithmetic, and logical operators.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6" s="52">
        <v>0</v>
      </c>
      <c r="W16" s="87" t="str">
        <f t="shared" si="9"/>
        <v>[ROLE] Tech Product Manager assigning a Elixir Fundamentals Jira Ticket | [TASK] Provide a guided project implementation with full solution | [PROJECT] Design a basic interactive CLI script that consolidates and executes operations using primitive data types, arithmetic, and logical operators. | [TOPICS USED] 
- Explain and demonstrate basic tooling and CLI usage strictly using elixir, elixirc, iex, mix new, and mix run commands.
- Define and instantiate numeric types using strictly integer, float, scientific notation, binary literals, and hex literals.
- Evaluate and manipulate basic logical states using true, false, nil, and :atom, and verify atom types using the is_atom/1 function.
- Calculate numerical values utilizing basic arithmetic operators specifically +, -, *, and /.
- Compute mathematical results utilizing integer division and modulus functions explicitly div/2, rem/2, abs/1, round/1, and trunc/1.
- Implement strict boolean logic evaluations utilizing the and, or, and not operators.
- Resolve truthy and falsy values employing relaxed logical operators specifically &amp;&amp;, ||, and !. | [LEVEL] Beginner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#8 | Stage 5 | Elixir Fundamentals | 📊 Level: Beginner | 🌐 Coding5s.com
**Project:** Consolidated Primitive Processing Script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6"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Design a basic interactive CLI script that consolidates and executes operations using primitive data types, arithmetic, and logical operators.. Topics integrated: 
- Explain and demonstrate basic tooling and CLI usage strictly using elixir, elixirc, iex, mix new, and mix run commands.
- Define and instantiate numeric types using strictly integer, float, scientific notation, binary literals, and hex literals.
- Evaluate and manipulate basic logical states using true, false, nil, and :atom, and verify atom types using the is_atom/1 function.
- Calculate numerical values utilizing basic arithmetic operators specifically +, -, *, and /.
- Compute mathematical results utilizing integer division and modulus functions explicitly div/2, rem/2, abs/1, round/1, and trunc/1.
- Implement strict boolean logic evaluations utilizing the and, or, and not operators.
- Resolve truthy and falsy values employing relaxed logical operators specifically &amp;&amp;, ||, and !.. Business Goal: Consolidated Primitive Processing Script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 | Extend | Elixir Fundamentals | 📊 Level: Beginner
**Project:** Design a basic interactive CLI script that consolidates and executes operations using primitive data types, arithmetic, and logical operators.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6" s="52">
        <v>0</v>
      </c>
      <c r="Z16" s="56" t="str">
        <f t="shared" si="11"/>
        <v>[TASK] Teach through a practical Elixir Fundamentals -  project following the micro-learning methodology, acting as a supportive tutor, creating a project about  Design a basic interactive CLI script that consolidates and executes operations using primitive data types, arithmetic, and logical operators. | [TOPICS USED] 
- Explain and demonstrate basic tooling and CLI usage strictly using elixir, elixirc, iex, mix new, and mix run commands.
- Define and instantiate numeric types using strictly integer, float, scientific notation, binary literals, and hex literals.
- Evaluate and manipulate basic logical states using true, false, nil, and :atom, and verify atom types using the is_atom/1 function.
- Calculate numerical values utilizing basic arithmetic operators specifically +, -, *, and /.
- Compute mathematical results utilizing integer division and modulus functions explicitly div/2, rem/2, abs/1, round/1, and trunc/1.
- Implement strict boolean logic evaluations utilizing the and, or, and not operators.
- Resolve truthy and falsy values employing relaxed logical operators specifically &amp;&amp;, ||, and !.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Elixir Fundamentals | 📊 Level: Beginner | 🌐 Coding5s.com
**Project:** Consolidated Primitive Processing Script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6" s="56" t="str">
        <f t="shared" si="12"/>
        <v>[ROLE] Careless Elixir Fundamentals Developer | [TASK] Generate debugging project in Elixir Fundamentals | [PROJECT] Design a basic interactive CLI script that consolidates and executes operations using primitive data types, arithmetic, and logical operators. | [TOPICS USED] 
- Explain and demonstrate basic tooling and CLI usage strictly using elixir, elixirc, iex, mix new, and mix run commands.
- Define and instantiate numeric types using strictly integer, float, scientific notation, binary literals, and hex literals.
- Evaluate and manipulate basic logical states using true, false, nil, and :atom, and verify atom types using the is_atom/1 function.
- Calculate numerical values utilizing basic arithmetic operators specifically +, -, *, and /.
- Compute mathematical results utilizing integer division and modulus functions explicitly div/2, rem/2, abs/1, round/1, and trunc/1.
- Implement strict boolean logic evaluations utilizing the and, or, and not operators.
- Resolve truthy and falsy values employing relaxed logical operators specifically &amp;&amp;, ||, and !. | [LEVEL] Beginner | [OUTPUT] Only header, dataset summary or statement (if any), email intro, objective, expected output, broken code, and footer | [HEADER RULE - STRICT] You MUST start your entire response EXACTLY with this markdown block (do not print anything before it):
### 🚀 Project #8 | Stage 2 | Elixir Fundamentals | 📊 Level: Beginner | 🌐 Coding5s.com
Project: Consolidated Primitive Processing Script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Guaraní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6" s="56" t="str">
        <f t="shared" si="13"/>
        <v>[ROLE] Tech Lead | [TASK] Assign incomplete project script | [PROJECT] Design a basic interactive CLI script that consolidates and executes operations using primitive data types, arithmetic, and logical operators. | [TOPICS USED] 
- Explain and demonstrate basic tooling and CLI usage strictly using elixir, elixirc, iex, mix new, and mix run commands.
- Define and instantiate numeric types using strictly integer, float, scientific notation, binary literals, and hex literals.
- Evaluate and manipulate basic logical states using true, false, nil, and :atom, and verify atom types using the is_atom/1 function.
- Calculate numerical values utilizing basic arithmetic operators specifically +, -, *, and /.
- Compute mathematical results utilizing integer division and modulus functions explicitly div/2, rem/2, abs/1, round/1, and trunc/1.
- Implement strict boolean logic evaluations utilizing the and, or, and not operators.
- Resolve truthy and falsy values employing relaxed logical operators specifically &amp;&amp;, ||, and !.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#8 | Stage 3 | Elixir Fundamentals | 📊 Level: Beginner | 🌐 Coding5s.com
**Project:** Consolidated Primitive Processing Script
---
 | [EXTERNAL_PACKAGE_PROTOCOL] Use Mix.install([{:package_name, '~&gt; version'}]) at the top if needed. | [CHALLENGE_CONSTRAINTS_POLICY] MUST be between 25–40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6" s="56" t="str">
        <f t="shared" si="14"/>
        <v>[ROLE] Tech Lead | [TASK] Provide a messy but functional project for refactoring | [PROJECT] Design a basic interactive CLI script that consolidates and executes operations using primitive data types, arithmetic, and logical operators. | [TOPICS USED] 
- Explain and demonstrate basic tooling and CLI usage strictly using elixir, elixirc, iex, mix new, and mix run commands.
- Define and instantiate numeric types using strictly integer, float, scientific notation, binary literals, and hex literals.
- Evaluate and manipulate basic logical states using true, false, nil, and :atom, and verify atom types using the is_atom/1 function.
- Calculate numerical values utilizing basic arithmetic operators specifically +, -, *, and /.
- Compute mathematical results utilizing integer division and modulus functions explicitly div/2, rem/2, abs/1, round/1, and trunc/1.
- Implement strict boolean logic evaluations utilizing the and, or, and not operators.
- Resolve truthy and falsy values employing relaxed logical operators specifically &amp;&amp;, ||, and !. | [LEVEL] Beginner | [PERSONA RULE] Act as a Tech Lead. A junior wrote this working but messy code. Tone: professional but exhausted | [HEADER RULE - STRICT] You MUST start your entire response EXACTLY with this markdown block (do not print anything before it):
### 🚀 Project #8 | Stage 4 | Elixir Fundamentals | 📊 Level: Beginner | 🌐 Coding5s.com
**Project:** Consolidated Primitive Processing Script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6" s="56" t="str">
        <f t="shared" si="15"/>
        <v>[ROLE] Tech Product Manager assigning a Elixir Fundamentals Jira Ticket | [TASK] Provide a guided project implementation with full solution | [PROJECT] Design a basic interactive CLI script that consolidates and executes operations using primitive data types, arithmetic, and logical operators. | [TOPICS USED] 
- Explain and demonstrate basic tooling and CLI usage strictly using elixir, elixirc, iex, mix new, and mix run commands.
- Define and instantiate numeric types using strictly integer, float, scientific notation, binary literals, and hex literals.
- Evaluate and manipulate basic logical states using true, false, nil, and :atom, and verify atom types using the is_atom/1 function.
- Calculate numerical values utilizing basic arithmetic operators specifically +, -, *, and /.
- Compute mathematical results utilizing integer division and modulus functions explicitly div/2, rem/2, abs/1, round/1, and trunc/1.
- Implement strict boolean logic evaluations utilizing the and, or, and not operators.
- Resolve truthy and falsy values employing relaxed logical operators specifically &amp;&amp;, ||, and !. | [LEVEL] Beginner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#8 | Stage 5 | Elixir Fundamentals | 📊 Level: Beginner | 🌐 Coding5s.com
**Project:** Consolidated Primitive Processing Script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6" s="40" t="s">
        <v>91</v>
      </c>
      <c r="AF16" s="40" t="s">
        <v>92</v>
      </c>
      <c r="AG16" s="40" t="s">
        <v>93</v>
      </c>
      <c r="AH16" s="56" t="str">
        <f t="shared" si="16"/>
        <v/>
      </c>
      <c r="AI16" s="54"/>
      <c r="AJ16" s="54"/>
      <c r="AK16" s="54">
        <v>8</v>
      </c>
      <c r="AL16" s="54" t="s">
        <v>94</v>
      </c>
      <c r="AM16" s="54" t="s">
        <v>95</v>
      </c>
    </row>
    <row r="17" spans="1:39">
      <c r="A17" s="95">
        <v>8</v>
      </c>
      <c r="B17" s="45" t="str" cm="1">
        <f t="array" ref="B17">IF(H17="PROJECT", CHAR(10) &amp; "- " &amp; _xlfn.TEXTJOIN(CHAR(10) &amp; "- ", TRUE, _xlfn._xlws.FILTER($I$9:$I$1000, ($C$9:$C$1000=C17) * ($H$9:$H$1000="Topic"))), "")</f>
        <v/>
      </c>
      <c r="C17" s="45">
        <f t="shared" si="0"/>
        <v>2</v>
      </c>
      <c r="D17" s="46">
        <v>3</v>
      </c>
      <c r="E17" s="58" t="s">
        <v>48</v>
      </c>
      <c r="F17" s="48">
        <v>9</v>
      </c>
      <c r="G17" s="49" t="s">
        <v>49</v>
      </c>
      <c r="H17" s="49" t="s">
        <v>50</v>
      </c>
      <c r="I17" s="50" t="s">
        <v>637</v>
      </c>
      <c r="J17" s="51" t="s">
        <v>638</v>
      </c>
      <c r="K17" s="120" t="str">
        <f t="shared" si="1"/>
        <v xml:space="preserve">[ROLE] Friendly tutor specializing in Elixir Fundamentals | [TOPIC] Compare values for equality and strict equality utilizing the ==, !=, ===, and !== operators. | [LEVEL] Beginner | [COUNT] 3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8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Elixir Fundamentals | 📊 Level: Beginner | 🌐 Coding5s.com
**Concept:** Equality Comparison (==, !=, ===, !==)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7"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Compare values for equality and strict equality utilizing the ==, !=, ===, and !== operators.. Topic details: Equality Comparison (==, !=, ===, !==) | [LANGUAGE CONSISTENCY RULE] ALL output text MUST be written strictly in (Spanish). | [LANGUAGE SEED CONTEXT] Language Seed Not Necessary | [LANGUAGE] Spanish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Elixir Fundamentals | 📊 Level: Beginner
**Topic:** Compare values for equality and strict equality utilizing the ==, !=, ===, and !== operators.
---
 | [FOOTER RULE - STRICT] End your response with: '--- ⚡ *Coding5s Mentor System — Eliminating Epistemic Debt*' | </v>
      </c>
      <c r="M17" s="53">
        <v>0</v>
      </c>
      <c r="N17" s="102" t="str">
        <f t="shared" si="3"/>
        <v>[ROLE] Careless Elixir Fundamentals Developer | [TASK] Generate debugging challenges in Elixir Fundamentals | | [TOPIC] Compare values for equality and strict equality utilizing the ==, !=, ===, and !== operators. | | [LEVEL] Beginner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#9 | Stage 2 🐛 Debug | Elixir Fundamentals | 📊 Level: Beginner | 🌐 Coding5s.com
Concept: Equality Comparison (==, !=, ===,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7"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Compare values for equality and strict equality utilizing the ==, !=, ===, and !== operators.. Topic details: Equality Comparison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Elixir Fundamentals | 📊 Level: Beginner
**Topic:** Compare values for equality and strict equality utilizing the ==, !=, ===, and !== operators.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7" s="53">
        <v>0</v>
      </c>
      <c r="Q17" s="102" t="str">
        <f t="shared" si="5"/>
        <v>[ROLE] Tech Lead | [TASK] Assign incomplete Elixir Fundamentals script challenges | [TOPIC] Compare values for equality and strict equality utilizing the ==, !=, ===, and !== operators. | [LEVEL] Beginner | [COUNT] 3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#9 | Stage 3 🧩 Complete | Elixir Fundamentals | 📊 Level: Beginner | 🌐 Coding5s.com
**Concept:** Equality Comparison (==, !=,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Compare values for equality and strict equality utilizing the ==, !=, ===, and !==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7"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Compare values for equality and strict equality utilizing the ==, !=, ===, and !== operators.. Topic details: Equality Comparison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Elixir Fundamentals | 📊 Level: Beginner
**Topic:** Compare values for equality and strict equality utilizing the ==, !=, ===, and !== operators.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7" s="53">
        <v>0</v>
      </c>
      <c r="T17" s="102" t="str">
        <f t="shared" si="7"/>
        <v>[ROLE] Tech Lead | [TASK] Provide intentionally messy but functional code for learning debugging and improvement | [TOPIC] Compare values for equality and strict equality utilizing the ==, !=, ===, and !== operators.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 | Stage 4 🧹 Refactor | Elixir Fundamentals | 📊 Level: Beginner | 🌐 Coding5s.com
**Concept:** Equality Comparison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7"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Compare values for equality and strict equality utilizing the ==, !=, ===, and !== operators.. Topic details: Equality Comparison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Elixir Fundamentals | 📊 Level: Beginner
**Topic:** Compare values for equality and strict equality utilizing the ==, !=, ===, and !== operators.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7" s="53">
        <v>0</v>
      </c>
      <c r="W17" s="87" t="str">
        <f t="shared" si="9"/>
        <v>[ROLE] Tech Product Manager assigning a Elixir Fundamentals Jira Ticket | [TASK] Provide a guided implementation exercise with full solution for learning purposes | [TOPIC] Compare values for equality and strict equality utilizing the ==, !=, ===, and !== operators.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 | Stage 5 | Elixir Fundamentals | 📊 Level: Beginner | 🌐 Coding5s.com
**Concept:** Equality Comparison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7"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Compare values for equality and strict equality utilizing the ==, !=, ===, and !== operators.. Goal: Equality Comparison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Elixir Fundamentals | 📊 Level: Beginner
**Topic:** Compare values for equality and strict equality utilizing the ==, !=, ===, and !== operators.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7" s="53">
        <v>0</v>
      </c>
      <c r="Z17" s="56" t="str">
        <f t="shared" si="11"/>
        <v/>
      </c>
      <c r="AA17" s="56" t="str">
        <f t="shared" si="12"/>
        <v/>
      </c>
      <c r="AB17" s="56" t="str">
        <f t="shared" si="13"/>
        <v/>
      </c>
      <c r="AC17" s="56" t="str">
        <f t="shared" si="14"/>
        <v/>
      </c>
      <c r="AD17" s="56" t="str">
        <f t="shared" si="15"/>
        <v/>
      </c>
      <c r="AE17" s="40" t="s">
        <v>96</v>
      </c>
      <c r="AF17" s="40" t="s">
        <v>97</v>
      </c>
      <c r="AG17" s="40" t="s">
        <v>98</v>
      </c>
      <c r="AH17" s="56" t="str">
        <f t="shared" si="16"/>
        <v/>
      </c>
      <c r="AI17" s="54"/>
      <c r="AJ17" s="54"/>
      <c r="AK17" s="54">
        <v>9</v>
      </c>
      <c r="AL17" s="54" t="s">
        <v>99</v>
      </c>
      <c r="AM17" s="54" t="s">
        <v>100</v>
      </c>
    </row>
    <row r="18" spans="1:39">
      <c r="A18" s="95">
        <v>8</v>
      </c>
      <c r="B18" s="45" t="str" cm="1">
        <f t="array" ref="B18">IF(H18="PROJECT", CHAR(10) &amp; "- " &amp; _xlfn.TEXTJOIN(CHAR(10) &amp; "- ", TRUE, _xlfn._xlws.FILTER($I$9:$I$1000, ($C$9:$C$1000=C18) * ($H$9:$H$1000="Topic"))), "")</f>
        <v/>
      </c>
      <c r="C18" s="45">
        <f t="shared" si="0"/>
        <v>2</v>
      </c>
      <c r="D18" s="57">
        <v>3</v>
      </c>
      <c r="E18" s="58" t="s">
        <v>48</v>
      </c>
      <c r="F18" s="59">
        <v>10</v>
      </c>
      <c r="G18" s="60" t="s">
        <v>49</v>
      </c>
      <c r="H18" s="60" t="s">
        <v>50</v>
      </c>
      <c r="I18" s="61" t="s">
        <v>639</v>
      </c>
      <c r="J18" s="62" t="s">
        <v>640</v>
      </c>
      <c r="K18" s="120" t="str">
        <f t="shared" si="1"/>
        <v xml:space="preserve">[ROLE] Friendly tutor specializing in Elixir Fundamentals | [TOPIC] Assess magnitude relationships between values explicitly using the &gt;, &lt;, &gt;=, and &lt;= operators. | [LEVEL] Beginner | [COUNT] 3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8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Elixir Fundamentals | 📊 Level: Beginner | 🌐 Coding5s.com
**Concept:** Magnitude Comparison (&gt;, &lt;, &gt;=, &lt;=)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8"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Assess magnitude relationships between values explicitly using the &gt;, &lt;, &gt;=, and &lt;= operators.. Topic details: Magnitude Comparison (&gt;, &lt;, &gt;=, &lt;=) | [LANGUAGE CONSISTENCY RULE] ALL output text MUST be written strictly in (Spanish). | [LANGUAGE SEED CONTEXT] Language Seed Not Necessary | [LANGUAGE] Spanish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Elixir Fundamentals | 📊 Level: Beginner
**Topic:** Assess magnitude relationships between values explicitly using the &gt;, &lt;, &gt;=, and &lt;= operators.
---
 | [FOOTER RULE - STRICT] End your response with: '--- ⚡ *Coding5s Mentor System — Eliminating Epistemic Debt*' | </v>
      </c>
      <c r="M18" s="52">
        <v>0</v>
      </c>
      <c r="N18" s="102" t="str">
        <f t="shared" si="3"/>
        <v>[ROLE] Careless Elixir Fundamentals Developer | [TASK] Generate debugging challenges in Elixir Fundamentals | | [TOPIC] Assess magnitude relationships between values explicitly using the &gt;, &lt;, &gt;=, and &lt;= operators. | | [LEVEL] Beginner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#10 | Stage 2 🐛 Debug | Elixir Fundamentals | 📊 Level: Beginner | 🌐 Coding5s.com
Concept: Magnitude Comparison (&gt;, &lt;, &gt;=, &lt;=)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8"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Assess magnitude relationships between values explicitly using the &gt;, &lt;, &gt;=, and &lt;= operators.. Topic details: Magnitude Comparison (&gt;, &lt;, &gt;=, &lt;=)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Elixir Fundamentals | 📊 Level: Beginner
**Topic:** Assess magnitude relationships between values explicitly using the &gt;, &lt;, &gt;=, and &lt;= operators.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8" s="52">
        <v>0</v>
      </c>
      <c r="Q18" s="102" t="str">
        <f t="shared" si="5"/>
        <v>[ROLE] Tech Lead | [TASK] Assign incomplete Elixir Fundamentals script challenges | [TOPIC] Assess magnitude relationships between values explicitly using the &gt;, &lt;, &gt;=, and &lt;= operators. | [LEVEL] Beginner | [COUNT] 3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#10 | Stage 3 🧩 Complete | Elixir Fundamentals | 📊 Level: Beginner | 🌐 Coding5s.com
**Concept:** Magnitude Comparison (&gt;, &lt;, &gt;=, &lt;=)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Assess magnitude relationships between values explicitly using the &gt;, &lt;, &gt;=, and &lt;=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8"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Assess magnitude relationships between values explicitly using the &gt;, &lt;, &gt;=, and &lt;= operators.. Topic details: Magnitude Comparison (&gt;, &lt;, &gt;=, &lt;=)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Elixir Fundamentals | 📊 Level: Beginner
**Topic:** Assess magnitude relationships between values explicitly using the &gt;, &lt;, &gt;=, and &lt;= operators.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8" s="52">
        <v>0</v>
      </c>
      <c r="T18" s="102" t="str">
        <f t="shared" si="7"/>
        <v>[ROLE] Tech Lead | [TASK] Provide intentionally messy but functional code for learning debugging and improvement | [TOPIC] Assess magnitude relationships between values explicitly using the &gt;, &lt;, &gt;=, and &lt;= operators.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 | Stage 4 🧹 Refactor | Elixir Fundamentals | 📊 Level: Beginner | 🌐 Coding5s.com
**Concept:** Magnitude Comparison (&gt;, &lt;, &gt;=, &lt;=)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8"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Assess magnitude relationships between values explicitly using the &gt;, &lt;, &gt;=, and &lt;= operators.. Topic details: Magnitude Comparison (&gt;, &lt;, &gt;=, &lt;=)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Elixir Fundamentals | 📊 Level: Beginner
**Topic:** Assess magnitude relationships between values explicitly using the &gt;, &lt;, &gt;=, and &lt;= operators.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8" s="52">
        <v>0</v>
      </c>
      <c r="W18" s="87" t="str">
        <f t="shared" si="9"/>
        <v>[ROLE] Tech Product Manager assigning a Elixir Fundamentals Jira Ticket | [TASK] Provide a guided implementation exercise with full solution for learning purposes | [TOPIC] Assess magnitude relationships between values explicitly using the &gt;, &lt;, &gt;=, and &lt;= operators.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 | Stage 5 | Elixir Fundamentals | 📊 Level: Beginner | 🌐 Coding5s.com
**Concept:** Magnitude Comparison (&gt;, &lt;, &gt;=, &lt;=)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8"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Assess magnitude relationships between values explicitly using the &gt;, &lt;, &gt;=, and &lt;= operators.. Goal: Magnitude Comparison (&gt;, &lt;, &gt;=, &lt;=)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Elixir Fundamentals | 📊 Level: Beginner
**Topic:** Assess magnitude relationships between values explicitly using the &gt;, &lt;, &gt;=, and &lt;= operators.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8" s="52">
        <v>0</v>
      </c>
      <c r="Z18" s="56" t="str">
        <f t="shared" si="11"/>
        <v/>
      </c>
      <c r="AA18" s="56" t="str">
        <f t="shared" si="12"/>
        <v/>
      </c>
      <c r="AB18" s="56" t="str">
        <f t="shared" si="13"/>
        <v/>
      </c>
      <c r="AC18" s="56" t="str">
        <f t="shared" si="14"/>
        <v/>
      </c>
      <c r="AD18" s="56" t="str">
        <f t="shared" si="15"/>
        <v/>
      </c>
      <c r="AE18" s="40" t="s">
        <v>101</v>
      </c>
      <c r="AF18" s="40" t="s">
        <v>102</v>
      </c>
      <c r="AG18" s="40" t="s">
        <v>103</v>
      </c>
      <c r="AH18" s="56" t="str">
        <f t="shared" si="16"/>
        <v/>
      </c>
      <c r="AI18" s="54"/>
      <c r="AJ18" s="54"/>
      <c r="AK18" s="54">
        <v>10</v>
      </c>
      <c r="AL18" s="54" t="s">
        <v>104</v>
      </c>
      <c r="AM18" s="54" t="s">
        <v>105</v>
      </c>
    </row>
    <row r="19" spans="1:39">
      <c r="A19" s="95">
        <v>8</v>
      </c>
      <c r="B19" s="45" t="str" cm="1">
        <f t="array" ref="B19">IF(H19="PROJECT", CHAR(10) &amp; "- " &amp; _xlfn.TEXTJOIN(CHAR(10) &amp; "- ", TRUE, _xlfn._xlws.FILTER($I$9:$I$1000, ($C$9:$C$1000=C19) * ($H$9:$H$1000="Topic"))), "")</f>
        <v/>
      </c>
      <c r="C19" s="45">
        <f t="shared" si="0"/>
        <v>2</v>
      </c>
      <c r="D19" s="46">
        <v>3</v>
      </c>
      <c r="E19" s="58" t="s">
        <v>48</v>
      </c>
      <c r="F19" s="48">
        <v>11</v>
      </c>
      <c r="G19" s="49" t="s">
        <v>49</v>
      </c>
      <c r="H19" s="49" t="s">
        <v>50</v>
      </c>
      <c r="I19" s="50" t="s">
        <v>641</v>
      </c>
      <c r="J19" s="51" t="s">
        <v>642</v>
      </c>
      <c r="K19" s="120" t="str">
        <f t="shared" si="1"/>
        <v xml:space="preserve">[ROLE] Friendly tutor specializing in Elixir Fundamentals | [TOPIC] Construct text data and embed variables using string creation "..." and interpolation #{} syntax. | [LEVEL] Beginner | [COUNT] 3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8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Elixir Fundamentals | 📊 Level: Beginner | 🌐 Coding5s.com
**Concept:** String Creation &amp; Interpolation ("...", #{})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9"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text data and embed variables using string creation "..." and interpolation #{} syntax.. Topic details: String Creation &amp; Interpolation ("...", #{}) | [LANGUAGE CONSISTENCY RULE] ALL output text MUST be written strictly in (Spanish). | [LANGUAGE SEED CONTEXT] Language Seed Not Necessary | [LANGUAGE] Spanish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Elixir Fundamentals | 📊 Level: Beginner
**Topic:** Construct text data and embed variables using string creation "..." and interpolation #{} syntax.
---
 | [FOOTER RULE - STRICT] End your response with: '--- ⚡ *Coding5s Mentor System — Eliminating Epistemic Debt*' | </v>
      </c>
      <c r="M19" s="53">
        <v>0</v>
      </c>
      <c r="N19" s="102" t="str">
        <f t="shared" si="3"/>
        <v>[ROLE] Careless Elixir Fundamentals Developer | [TASK] Generate debugging challenges in Elixir Fundamentals | | [TOPIC] Construct text data and embed variables using string creation "..." and interpolation #{} syntax. | | [LEVEL] Beginner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#11 | Stage 2 🐛 Debug | Elixir Fundamentals | 📊 Level: Beginner | 🌐 Coding5s.com
Concept: String Creation &amp; Interpolation ("...",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9"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text data and embed variables using string creation "..." and interpolation #{} syntax.. Topic details: String Creation &amp; Interpolation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Elixir Fundamentals | 📊 Level: Beginner
**Topic:** Construct text data and embed variables using string creation "..." and interpolation #{} syntax.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9" s="53">
        <v>0</v>
      </c>
      <c r="Q19" s="102" t="str">
        <f t="shared" si="5"/>
        <v>[ROLE] Tech Lead | [TASK] Assign incomplete Elixir Fundamentals script challenges | [TOPIC] Construct text data and embed variables using string creation "..." and interpolation #{} syntax. | [LEVEL] Beginner | [COUNT] 3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#11 | Stage 3 🧩 Complete | Elixir Fundamentals | 📊 Level: Beginner | 🌐 Coding5s.com
**Concept:** String Creation &amp; Interpolation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text data and embed variables using string creation "..." and interpolation #{} syntax..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9"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text data and embed variables using string creation "..." and interpolation #{} syntax.. Topic details: String Creation &amp; Interpolation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Elixir Fundamentals | 📊 Level: Beginner
**Topic:** Construct text data and embed variables using string creation "..." and interpolation #{} syntax.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9" s="53">
        <v>0</v>
      </c>
      <c r="T19" s="102" t="str">
        <f t="shared" si="7"/>
        <v>[ROLE] Tech Lead | [TASK] Provide intentionally messy but functional code for learning debugging and improvement | [TOPIC] Construct text data and embed variables using string creation "..." and interpolation #{} syntax.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#11 | Stage 4 🧹 Refactor | Elixir Fundamentals | 📊 Level: Beginner | 🌐 Coding5s.com
**Concept:** String Creation &amp; Interpolation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9"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Construct text data and embed variables using string creation "..." and interpolation #{} syntax.. Topic details: String Creation &amp; Interpolation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Elixir Fundamentals | 📊 Level: Beginner
**Topic:** Construct text data and embed variables using string creation "..." and interpolation #{} syntax.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9" s="53">
        <v>0</v>
      </c>
      <c r="W19" s="87" t="str">
        <f t="shared" si="9"/>
        <v>[ROLE] Tech Product Manager assigning a Elixir Fundamentals Jira Ticket | [TASK] Provide a guided implementation exercise with full solution for learning purposes | [TOPIC] Construct text data and embed variables using string creation "..." and interpolation #{} syntax.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#11 | Stage 5 | Elixir Fundamentals | 📊 Level: Beginner | 🌐 Coding5s.com
**Concept:** String Creation &amp; Interpolation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9"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text data and embed variables using string creation "..." and interpolation #{} syntax.. Goal: String Creation &amp; Interpolation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Elixir Fundamentals | 📊 Level: Beginner
**Topic:** Construct text data and embed variables using string creation "..." and interpolation #{} syntax.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9" s="53">
        <v>0</v>
      </c>
      <c r="Z19" s="56" t="str">
        <f t="shared" si="11"/>
        <v/>
      </c>
      <c r="AA19" s="56" t="str">
        <f t="shared" si="12"/>
        <v/>
      </c>
      <c r="AB19" s="56" t="str">
        <f t="shared" si="13"/>
        <v/>
      </c>
      <c r="AC19" s="56" t="str">
        <f t="shared" si="14"/>
        <v/>
      </c>
      <c r="AD19" s="56" t="str">
        <f t="shared" si="15"/>
        <v/>
      </c>
      <c r="AE19" s="40" t="s">
        <v>106</v>
      </c>
      <c r="AF19" s="40" t="s">
        <v>107</v>
      </c>
      <c r="AG19" s="40" t="s">
        <v>108</v>
      </c>
      <c r="AH19" s="56" t="str">
        <f t="shared" si="16"/>
        <v/>
      </c>
      <c r="AI19" s="54"/>
      <c r="AJ19" s="54"/>
      <c r="AK19" s="54">
        <v>11</v>
      </c>
      <c r="AL19" s="54" t="s">
        <v>109</v>
      </c>
      <c r="AM19" s="54" t="s">
        <v>110</v>
      </c>
    </row>
    <row r="20" spans="1:39">
      <c r="A20" s="95" t="s">
        <v>79</v>
      </c>
      <c r="B20" s="45" t="str" cm="1">
        <f t="array" ref="B20">IF(H20="PROJECT", CHAR(10) &amp; "- " &amp; _xlfn.TEXTJOIN(CHAR(10) &amp; "- ", TRUE, _xlfn._xlws.FILTER($I$9:$I$1000, ($C$9:$C$1000=C20) * ($H$9:$H$1000="Topic"))), "")</f>
        <v/>
      </c>
      <c r="C20" s="45">
        <f t="shared" si="0"/>
        <v>2</v>
      </c>
      <c r="D20" s="57">
        <v>4</v>
      </c>
      <c r="E20" s="58" t="s">
        <v>48</v>
      </c>
      <c r="F20" s="59">
        <v>12</v>
      </c>
      <c r="G20" s="60" t="s">
        <v>49</v>
      </c>
      <c r="H20" s="60" t="s">
        <v>50</v>
      </c>
      <c r="I20" s="61" t="s">
        <v>643</v>
      </c>
      <c r="J20" s="62" t="s">
        <v>644</v>
      </c>
      <c r="K20" s="120" t="str">
        <f t="shared" si="1"/>
        <v xml:space="preserve">[ROLE] Friendly tutor specializing in Elixir Fundamentals | [TOPIC] Combine text and define specific string behaviors using the concatenation operator &lt;&gt; and sigils ~s, ~S, ~c, and ~C. | [LEVEL] Beginner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N/A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N/A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Elixir Fundamentals | 📊 Level: Beginner | 🌐 Coding5s.com
**Concept:** String Concatenation &amp; Sigils (&lt;&gt;, ~s, ~S, ~c, ~C)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0"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text and define specific string behaviors using the concatenation operator &lt;&gt; and sigils ~s, ~S, ~c, and ~C.. Topic details: String Concatenation &amp; Sigils (&lt;&gt;, ~s, ~S, ~c, ~C) | [LANGUAGE CONSISTENCY RULE] ALL output text MUST be written strictly in (Spanish). | [LANGUAGE SEED CONTEXT] Language Seed Not Necessary | [LANGUAGE] Spanish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Elixir Fundamentals | 📊 Level: Beginner
**Topic:** Combine text and define specific string behaviors using the concatenation operator &lt;&gt; and sigils ~s, ~S, ~c, and ~C.
---
 | [FOOTER RULE - STRICT] End your response with: '--- ⚡ *Coding5s Mentor System — Eliminating Epistemic Debt*' | </v>
      </c>
      <c r="M20" s="52">
        <v>0</v>
      </c>
      <c r="N20" s="102" t="str">
        <f t="shared" si="3"/>
        <v>[ROLE] Careless Elixir Fundamentals Developer | [TASK] Generate debugging challenges in Elixir Fundamentals | | [TOPIC] Combine text and define specific string behaviors using the concatenation operator &lt;&gt; and sigils ~s, ~S, ~c, and ~C. | | [LEVEL] Beginner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#12 | Stage 2 🐛 Debug | Elixir Fundamentals | 📊 Level: Beginner | 🌐 Coding5s.com
Concept: String Concatenation &amp; Sigils (&lt;&gt;, ~s, ~S, ~c, ~C)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0"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text and define specific string behaviors using the concatenation operator &lt;&gt; and sigils ~s, ~S, ~c, and ~C.. Topic details: String Concatenation &amp; Sigils (&lt;&gt;, ~s, ~S, ~c, ~C)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Elixir Fundamentals | 📊 Level: Beginner
**Topic:** Combine text and define specific string behaviors using the concatenation operator &lt;&gt; and sigils ~s, ~S, ~c, and ~C.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0" s="52">
        <v>0</v>
      </c>
      <c r="Q20" s="102" t="str">
        <f t="shared" si="5"/>
        <v>[ROLE] Tech Lead | [TASK] Assign incomplete Elixir Fundamentals script challenges | [TOPIC] Combine text and define specific string behaviors using the concatenation operator &lt;&gt; and sigils ~s, ~S, ~c, and ~C. | [LEVEL] Beginner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#12 | Stage 3 🧩 Complete | Elixir Fundamentals | 📊 Level: Beginner | 🌐 Coding5s.com
**Concept:** String Concatenation &amp; Sigils (&lt;&gt;, ~s, ~S, ~c, ~C)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Combine text and define specific string behaviors using the concatenation operator &lt;&gt; and sigils ~s, ~S, ~c, and ~C..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0"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text and define specific string behaviors using the concatenation operator &lt;&gt; and sigils ~s, ~S, ~c, and ~C.. Topic details: String Concatenation &amp; Sigils (&lt;&gt;, ~s, ~S, ~c, ~C)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Elixir Fundamentals | 📊 Level: Beginner
**Topic:** Combine text and define specific string behaviors using the concatenation operator &lt;&gt; and sigils ~s, ~S, ~c, and ~C.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0" s="52">
        <v>0</v>
      </c>
      <c r="T20" s="102" t="str">
        <f t="shared" si="7"/>
        <v>[ROLE] Tech Lead | [TASK] Provide intentionally messy but functional code for learning debugging and improvement | [TOPIC] Combine text and define specific string behaviors using the concatenation operator &lt;&gt; and sigils ~s, ~S, ~c, and ~C. | [LEVEL] Beginner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#12 | Stage 4 🧹 Refactor | Elixir Fundamentals | 📊 Level: Beginner | 🌐 Coding5s.com
**Concept:** String Concatenation &amp; Sigils (&lt;&gt;, ~s, ~S, ~c, ~C)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0"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Combine text and define specific string behaviors using the concatenation operator &lt;&gt; and sigils ~s, ~S, ~c, and ~C.. Topic details: String Concatenation &amp; Sigils (&lt;&gt;, ~s, ~S, ~c, ~C)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Elixir Fundamentals | 📊 Level: Beginner
**Topic:** Combine text and define specific string behaviors using the concatenation operator &lt;&gt; and sigils ~s, ~S, ~c, and ~C.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0" s="52">
        <v>0</v>
      </c>
      <c r="W20" s="87" t="str">
        <f t="shared" si="9"/>
        <v>[ROLE] Tech Product Manager assigning a Elixir Fundamentals Jira Ticket | [TASK] Provide a guided implementation exercise with full solution for learning purposes | [TOPIC] Combine text and define specific string behaviors using the concatenation operator &lt;&gt; and sigils ~s, ~S, ~c, and ~C.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#12 | Stage 5 | Elixir Fundamentals | 📊 Level: Beginner | 🌐 Coding5s.com
**Concept:** String Concatenation &amp; Sigils (&lt;&gt;, ~s, ~S, ~c, ~C)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0"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text and define specific string behaviors using the concatenation operator &lt;&gt; and sigils ~s, ~S, ~c, and ~C.. Goal: String Concatenation &amp; Sigils (&lt;&gt;, ~s, ~S, ~c, ~C)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Elixir Fundamentals | 📊 Level: Beginner
**Topic:** Combine text and define specific string behaviors using the concatenation operator &lt;&gt; and sigils ~s, ~S, ~c, and ~C.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0" s="52">
        <v>0</v>
      </c>
      <c r="Z20" s="56" t="str">
        <f t="shared" si="11"/>
        <v/>
      </c>
      <c r="AA20" s="56" t="str">
        <f t="shared" si="12"/>
        <v/>
      </c>
      <c r="AB20" s="56" t="str">
        <f t="shared" si="13"/>
        <v/>
      </c>
      <c r="AC20" s="56" t="str">
        <f t="shared" si="14"/>
        <v/>
      </c>
      <c r="AD20" s="56" t="str">
        <f t="shared" si="15"/>
        <v/>
      </c>
      <c r="AE20" s="40" t="s">
        <v>111</v>
      </c>
      <c r="AF20" s="40" t="s">
        <v>112</v>
      </c>
      <c r="AG20" s="40" t="s">
        <v>113</v>
      </c>
      <c r="AH20" s="56" t="str">
        <f t="shared" si="16"/>
        <v/>
      </c>
      <c r="AI20" s="54"/>
      <c r="AJ20" s="54"/>
      <c r="AK20" s="54">
        <v>12</v>
      </c>
      <c r="AL20" s="54" t="s">
        <v>114</v>
      </c>
      <c r="AM20" s="54" t="s">
        <v>115</v>
      </c>
    </row>
    <row r="21" spans="1:39">
      <c r="A21" s="95">
        <v>10</v>
      </c>
      <c r="B21" s="45" t="str" cm="1">
        <f t="array" ref="B21">IF(H21="PROJECT", CHAR(10) &amp; "- " &amp; _xlfn.TEXTJOIN(CHAR(10) &amp; "- ", TRUE, _xlfn._xlws.FILTER($I$9:$I$1000, ($C$9:$C$1000=C21) * ($H$9:$H$1000="Topic"))), "")</f>
        <v/>
      </c>
      <c r="C21" s="45">
        <f t="shared" si="0"/>
        <v>2</v>
      </c>
      <c r="D21" s="46">
        <v>4</v>
      </c>
      <c r="E21" s="58" t="s">
        <v>48</v>
      </c>
      <c r="F21" s="48">
        <v>13</v>
      </c>
      <c r="G21" s="49" t="s">
        <v>49</v>
      </c>
      <c r="H21" s="49" t="s">
        <v>50</v>
      </c>
      <c r="I21" s="50" t="s">
        <v>645</v>
      </c>
      <c r="J21" s="51" t="s">
        <v>646</v>
      </c>
      <c r="K21" s="120" t="str">
        <f t="shared" si="1"/>
        <v xml:space="preserve">[ROLE] Friendly tutor specializing in Elixir Fundamentals | [TOPIC] Transform and analyze strings strictly utilizing String.upcase/1, String.downcase/1, String.capitalize/1, String.reverse/1, and String.length/1. | [LEVEL] Beginner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10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Elixir Fundamentals | 📊 Level: Beginner | 🌐 Coding5s.com
**Concept:** String Modifiers Part 1 (String.upcase/1, String.downcase/1, String.capitalize/1, String.reverse/1, String.length/1)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1"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and analyze strings strictly utilizing String.upcase/1, String.downcase/1, String.capitalize/1, String.reverse/1, and String.length/1.. Topic details: String Modifiers Part 1 (String.upcase/1, String.downcase/1, String.capitalize/1, String.reverse/1, String.length/1) | [LANGUAGE CONSISTENCY RULE] ALL output text MUST be written strictly in (Spanish). | [LANGUAGE SEED CONTEXT] Language Seed Not Necessary | [LANGUAGE] Spanish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Elixir Fundamentals | 📊 Level: Beginner
**Topic:** Transform and analyze strings strictly utilizing String.upcase/1, String.downcase/1, String.capitalize/1, String.reverse/1, and String.length/1.
---
 | [FOOTER RULE - STRICT] End your response with: '--- ⚡ *Coding5s Mentor System — Eliminating Epistemic Debt*' | </v>
      </c>
      <c r="M21" s="53">
        <v>0</v>
      </c>
      <c r="N21" s="102" t="str">
        <f t="shared" si="3"/>
        <v>[ROLE] Careless Elixir Fundamentals Developer | [TASK] Generate debugging challenges in Elixir Fundamentals | | [TOPIC] Transform and analyze strings strictly utilizing String.upcase/1, String.downcase/1, String.capitalize/1, String.reverse/1, and String.length/1. | | [LEVEL] Beginner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#13 | Stage 2 🐛 Debug | Elixir Fundamentals | 📊 Level: Beginner | 🌐 Coding5s.com
Concept: String Modifiers Part 1 (String.upcase/1, String.downcase/1, String.capitalize/1, String.reverse/1, String.length/1)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1"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and analyze strings strictly utilizing String.upcase/1, String.downcase/1, String.capitalize/1, String.reverse/1, and String.length/1.. Topic details: String Modifiers Part 1 (String.upcase/1, String.downcase/1, String.capitalize/1, String.reverse/1, String.length/1)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Elixir Fundamentals | 📊 Level: Beginner
**Topic:** Transform and analyze strings strictly utilizing String.upcase/1, String.downcase/1, String.capitalize/1, String.reverse/1, and String.length/1.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1" s="53">
        <v>0</v>
      </c>
      <c r="Q21" s="102" t="str">
        <f t="shared" si="5"/>
        <v>[ROLE] Tech Lead | [TASK] Assign incomplete Elixir Fundamentals script challenges | [TOPIC] Transform and analyze strings strictly utilizing String.upcase/1, String.downcase/1, String.capitalize/1, String.reverse/1, and String.length/1. | [LEVEL] Beginner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#13 | Stage 3 🧩 Complete | Elixir Fundamentals | 📊 Level: Beginner | 🌐 Coding5s.com
**Concept:** String Modifiers Part 1 (String.upcase/1, String.downcase/1, String.capitalize/1, String.reverse/1, String.length/1)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and analyze strings strictly utilizing String.upcase/1, String.downcase/1, String.capitalize/1, String.reverse/1, and String.length/1..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1"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and analyze strings strictly utilizing String.upcase/1, String.downcase/1, String.capitalize/1, String.reverse/1, and String.length/1.. Topic details: String Modifiers Part 1 (String.upcase/1, String.downcase/1, String.capitalize/1, String.reverse/1, String.length/1)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Elixir Fundamentals | 📊 Level: Beginner
**Topic:** Transform and analyze strings strictly utilizing String.upcase/1, String.downcase/1, String.capitalize/1, String.reverse/1, and String.length/1.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1" s="53">
        <v>0</v>
      </c>
      <c r="T21" s="102" t="str">
        <f t="shared" si="7"/>
        <v>[ROLE] Tech Lead | [TASK] Provide intentionally messy but functional code for learning debugging and improvement | [TOPIC] Transform and analyze strings strictly utilizing String.upcase/1, String.downcase/1, String.capitalize/1, String.reverse/1, and String.length/1. | [LEVEL] Beginner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#13 | Stage 4 🧹 Refactor | Elixir Fundamentals | 📊 Level: Beginner | 🌐 Coding5s.com
**Concept:** String Modifiers Part 1 (String.upcase/1, String.downcase/1, String.capitalize/1, String.reverse/1, String.length/1)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1"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Transform and analyze strings strictly utilizing String.upcase/1, String.downcase/1, String.capitalize/1, String.reverse/1, and String.length/1.. Topic details: String Modifiers Part 1 (String.upcase/1, String.downcase/1, String.capitalize/1, String.reverse/1, String.length/1)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Elixir Fundamentals | 📊 Level: Beginner
**Topic:** Transform and analyze strings strictly utilizing String.upcase/1, String.downcase/1, String.capitalize/1, String.reverse/1, and String.length/1.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1" s="53">
        <v>0</v>
      </c>
      <c r="W21" s="87" t="str">
        <f t="shared" si="9"/>
        <v>[ROLE] Tech Product Manager assigning a Elixir Fundamentals Jira Ticket | [TASK] Provide a guided implementation exercise with full solution for learning purposes | [TOPIC] Transform and analyze strings strictly utilizing String.upcase/1, String.downcase/1, String.capitalize/1, String.reverse/1, and String.length/1.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#13 | Stage 5 | Elixir Fundamentals | 📊 Level: Beginner | 🌐 Coding5s.com
**Concept:** String Modifiers Part 1 (String.upcase/1, String.downcase/1, String.capitalize/1, String.reverse/1, String.length/1)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1"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and analyze strings strictly utilizing String.upcase/1, String.downcase/1, String.capitalize/1, String.reverse/1, and String.length/1.. Goal: String Modifiers Part 1 (String.upcase/1, String.downcase/1, String.capitalize/1, String.reverse/1, String.length/1)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Elixir Fundamentals | 📊 Level: Beginner
**Topic:** Transform and analyze strings strictly utilizing String.upcase/1, String.downcase/1, String.capitalize/1, String.reverse/1, and String.length/1.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1" s="53">
        <v>0</v>
      </c>
      <c r="Z21" s="56" t="str">
        <f t="shared" si="11"/>
        <v/>
      </c>
      <c r="AA21" s="56" t="str">
        <f t="shared" si="12"/>
        <v/>
      </c>
      <c r="AB21" s="56" t="str">
        <f t="shared" si="13"/>
        <v/>
      </c>
      <c r="AC21" s="56" t="str">
        <f t="shared" si="14"/>
        <v/>
      </c>
      <c r="AD21" s="56" t="str">
        <f t="shared" si="15"/>
        <v/>
      </c>
      <c r="AE21" s="40" t="s">
        <v>116</v>
      </c>
      <c r="AF21" s="40" t="s">
        <v>117</v>
      </c>
      <c r="AG21" s="40" t="s">
        <v>118</v>
      </c>
      <c r="AH21" s="56" t="str">
        <f t="shared" si="16"/>
        <v/>
      </c>
      <c r="AI21" s="54"/>
      <c r="AJ21" s="54"/>
      <c r="AK21" s="54">
        <v>13</v>
      </c>
      <c r="AL21" s="54" t="s">
        <v>119</v>
      </c>
      <c r="AM21" s="54" t="s">
        <v>120</v>
      </c>
    </row>
    <row r="22" spans="1:39">
      <c r="A22" s="95">
        <v>10</v>
      </c>
      <c r="B22" s="45" t="str" cm="1">
        <f t="array" ref="B22">IF(H22="PROJECT", CHAR(10) &amp; "- " &amp; _xlfn.TEXTJOIN(CHAR(10) &amp; "- ", TRUE, _xlfn._xlws.FILTER($I$9:$I$1000, ($C$9:$C$1000=C22) * ($H$9:$H$1000="Topic"))), "")</f>
        <v/>
      </c>
      <c r="C22" s="45">
        <f t="shared" si="0"/>
        <v>2</v>
      </c>
      <c r="D22" s="57">
        <v>4</v>
      </c>
      <c r="E22" s="58" t="s">
        <v>48</v>
      </c>
      <c r="F22" s="59">
        <v>14</v>
      </c>
      <c r="G22" s="60" t="s">
        <v>49</v>
      </c>
      <c r="H22" s="60" t="s">
        <v>50</v>
      </c>
      <c r="I22" s="61" t="s">
        <v>647</v>
      </c>
      <c r="J22" s="62" t="s">
        <v>648</v>
      </c>
      <c r="K22" s="120" t="str">
        <f t="shared" si="1"/>
        <v xml:space="preserve">[ROLE] Friendly tutor specializing in Elixir Fundamentals | [TOPIC] Format and pad strings explicitly employing String.trim/1, String.trim_leading/1, String.trim_trailing/1, String.pad_leading/2, and String.pad_trailing/2. | [LEVEL] Beginner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10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Elixir Fundamentals | 📊 Level: Beginner | 🌐 Coding5s.com
**Concept:** String Modifiers Part 2 (String.trim/1, String.trim_leading/1, String.trim_trailing/1, String.pad_leading/2, String.pad_trailing/2)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2"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Format and pad strings explicitly employing String.trim/1, String.trim_leading/1, String.trim_trailing/1, String.pad_leading/2, and String.pad_trailing/2.. Topic details: String Modifiers Part 2 (String.trim/1, String.trim_leading/1, String.trim_trailing/1, String.pad_leading/2, String.pad_trailing/2) | [LANGUAGE CONSISTENCY RULE] ALL output text MUST be written strictly in (Spanish). | [LANGUAGE SEED CONTEXT] Language Seed Not Necessary | [LANGUAGE] Spanish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Elixir Fundamentals | 📊 Level: Beginner
**Topic:** Format and pad strings explicitly employing String.trim/1, String.trim_leading/1, String.trim_trailing/1, String.pad_leading/2, and String.pad_trailing/2.
---
 | [FOOTER RULE - STRICT] End your response with: '--- ⚡ *Coding5s Mentor System — Eliminating Epistemic Debt*' | </v>
      </c>
      <c r="M22" s="52">
        <v>0</v>
      </c>
      <c r="N22" s="102" t="str">
        <f t="shared" si="3"/>
        <v>[ROLE] Careless Elixir Fundamentals Developer | [TASK] Generate debugging challenges in Elixir Fundamentals | | [TOPIC] Format and pad strings explicitly employing String.trim/1, String.trim_leading/1, String.trim_trailing/1, String.pad_leading/2, and String.pad_trailing/2. | | [LEVEL] Beginner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#14 | Stage 2 🐛 Debug | Elixir Fundamentals | 📊 Level: Beginner | 🌐 Coding5s.com
Concept: String Modifiers Part 2 (String.trim/1, String.trim_leading/1, String.trim_trailing/1, String.pad_leading/2, String.pad_trailing/2)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2"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Format and pad strings explicitly employing String.trim/1, String.trim_leading/1, String.trim_trailing/1, String.pad_leading/2, and String.pad_trailing/2.. Topic details: String Modifiers Part 2 (String.trim/1, String.trim_leading/1, String.trim_trailing/1, String.pad_leading/2, String.pad_trailing/2)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Elixir Fundamentals | 📊 Level: Beginner
**Topic:** Format and pad strings explicitly employing String.trim/1, String.trim_leading/1, String.trim_trailing/1, String.pad_leading/2, and String.pad_trailing/2.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2" s="52">
        <v>0</v>
      </c>
      <c r="Q22" s="102" t="str">
        <f t="shared" si="5"/>
        <v>[ROLE] Tech Lead | [TASK] Assign incomplete Elixir Fundamentals script challenges | [TOPIC] Format and pad strings explicitly employing String.trim/1, String.trim_leading/1, String.trim_trailing/1, String.pad_leading/2, and String.pad_trailing/2. | [LEVEL] Beginner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#14 | Stage 3 🧩 Complete | Elixir Fundamentals | 📊 Level: Beginner | 🌐 Coding5s.com
**Concept:** String Modifiers Part 2 (String.trim/1, String.trim_leading/1, String.trim_trailing/1, String.pad_leading/2, String.pad_trailing/2)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Format and pad strings explicitly employing String.trim/1, String.trim_leading/1, String.trim_trailing/1, String.pad_leading/2, and String.pad_trailing/2..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2"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Format and pad strings explicitly employing String.trim/1, String.trim_leading/1, String.trim_trailing/1, String.pad_leading/2, and String.pad_trailing/2.. Topic details: String Modifiers Part 2 (String.trim/1, String.trim_leading/1, String.trim_trailing/1, String.pad_leading/2, String.pad_trailing/2)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Elixir Fundamentals | 📊 Level: Beginner
**Topic:** Format and pad strings explicitly employing String.trim/1, String.trim_leading/1, String.trim_trailing/1, String.pad_leading/2, and String.pad_trailing/2.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2" s="52">
        <v>0</v>
      </c>
      <c r="T22" s="102" t="str">
        <f t="shared" si="7"/>
        <v>[ROLE] Tech Lead | [TASK] Provide intentionally messy but functional code for learning debugging and improvement | [TOPIC] Format and pad strings explicitly employing String.trim/1, String.trim_leading/1, String.trim_trailing/1, String.pad_leading/2, and String.pad_trailing/2. | [LEVEL] Beginner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#14 | Stage 4 🧹 Refactor | Elixir Fundamentals | 📊 Level: Beginner | 🌐 Coding5s.com
**Concept:** String Modifiers Part 2 (String.trim/1, String.trim_leading/1, String.trim_trailing/1, String.pad_leading/2, String.pad_trailing/2)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2"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Format and pad strings explicitly employing String.trim/1, String.trim_leading/1, String.trim_trailing/1, String.pad_leading/2, and String.pad_trailing/2.. Topic details: String Modifiers Part 2 (String.trim/1, String.trim_leading/1, String.trim_trailing/1, String.pad_leading/2, String.pad_trailing/2)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Elixir Fundamentals | 📊 Level: Beginner
**Topic:** Format and pad strings explicitly employing String.trim/1, String.trim_leading/1, String.trim_trailing/1, String.pad_leading/2, and String.pad_trailing/2.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2" s="52">
        <v>0</v>
      </c>
      <c r="W22" s="87" t="str">
        <f t="shared" si="9"/>
        <v>[ROLE] Tech Product Manager assigning a Elixir Fundamentals Jira Ticket | [TASK] Provide a guided implementation exercise with full solution for learning purposes | [TOPIC] Format and pad strings explicitly employing String.trim/1, String.trim_leading/1, String.trim_trailing/1, String.pad_leading/2, and String.pad_trailing/2.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#14 | Stage 5 | Elixir Fundamentals | 📊 Level: Beginner | 🌐 Coding5s.com
**Concept:** String Modifiers Part 2 (String.trim/1, String.trim_leading/1, String.trim_trailing/1, String.pad_leading/2, String.pad_trailing/2)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2"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Format and pad strings explicitly employing String.trim/1, String.trim_leading/1, String.trim_trailing/1, String.pad_leading/2, and String.pad_trailing/2.. Goal: String Modifiers Part 2 (String.trim/1, String.trim_leading/1, String.trim_trailing/1, String.pad_leading/2, String.pad_trailing/2)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Elixir Fundamentals | 📊 Level: Beginner
**Topic:** Format and pad strings explicitly employing String.trim/1, String.trim_leading/1, String.trim_trailing/1, String.pad_leading/2, and String.pad_trailing/2.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2" s="52">
        <v>0</v>
      </c>
      <c r="Z22" s="56" t="str">
        <f t="shared" si="11"/>
        <v/>
      </c>
      <c r="AA22" s="56" t="str">
        <f t="shared" si="12"/>
        <v/>
      </c>
      <c r="AB22" s="56" t="str">
        <f t="shared" si="13"/>
        <v/>
      </c>
      <c r="AC22" s="56" t="str">
        <f t="shared" si="14"/>
        <v/>
      </c>
      <c r="AD22" s="56" t="str">
        <f t="shared" si="15"/>
        <v/>
      </c>
      <c r="AE22" s="40" t="s">
        <v>121</v>
      </c>
      <c r="AF22" s="40" t="s">
        <v>122</v>
      </c>
      <c r="AG22" s="40" t="s">
        <v>123</v>
      </c>
      <c r="AH22" s="56" t="str">
        <f t="shared" si="16"/>
        <v/>
      </c>
      <c r="AI22" s="54"/>
      <c r="AJ22" s="54"/>
      <c r="AK22" s="54">
        <v>14</v>
      </c>
      <c r="AL22" s="54" t="s">
        <v>124</v>
      </c>
      <c r="AM22" s="54" t="s">
        <v>125</v>
      </c>
    </row>
    <row r="23" spans="1:39">
      <c r="A23" s="95">
        <v>12</v>
      </c>
      <c r="B23" s="45" t="str" cm="1">
        <f t="array" ref="B23">IF(H23="PROJECT", CHAR(10) &amp; "- " &amp; _xlfn.TEXTJOIN(CHAR(10) &amp; "- ", TRUE, _xlfn._xlws.FILTER($I$9:$I$1000, ($C$9:$C$1000=C23) * ($H$9:$H$1000="Topic"))), "")</f>
        <v/>
      </c>
      <c r="C23" s="45">
        <f t="shared" si="0"/>
        <v>2</v>
      </c>
      <c r="D23" s="46">
        <v>4</v>
      </c>
      <c r="E23" s="58" t="s">
        <v>48</v>
      </c>
      <c r="F23" s="48">
        <v>15</v>
      </c>
      <c r="G23" s="49" t="s">
        <v>49</v>
      </c>
      <c r="H23" s="49" t="s">
        <v>50</v>
      </c>
      <c r="I23" s="50" t="s">
        <v>649</v>
      </c>
      <c r="J23" s="51" t="s">
        <v>650</v>
      </c>
      <c r="K23" s="120" t="str">
        <f t="shared" si="1"/>
        <v xml:space="preserve">[ROLE] Friendly tutor specializing in Elixir Fundamentals | [TOPIC] Parse and inspect strings strictly using String.split/2, String.replace/3, String.contains?/2, String.starts_with?/2, and String.ends_with?/2. | [LEVEL] Beginner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12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Elixir Fundamentals | 📊 Level: Beginner | 🌐 Coding5s.com
**Concept:** String Search &amp; Splitting (String.split/2, String.replace/3, String.contains?/2, String.starts_with?/2, String.ends_with?/2)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3"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and inspect strings strictly using String.split/2, String.replace/3, String.contains?/2, String.starts_with?/2, and String.ends_with?/2.. Topic details: String Search &amp; Splitting (String.split/2, String.replace/3, String.contains?/2, String.starts_with?/2, String.ends_with?/2) | [LANGUAGE CONSISTENCY RULE] ALL output text MUST be written strictly in (Spanish). | [LANGUAGE SEED CONTEXT] Language Seed Not Necessary | [LANGUAGE] Spanish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Elixir Fundamentals | 📊 Level: Beginner
**Topic:** Parse and inspect strings strictly using String.split/2, String.replace/3, String.contains?/2, String.starts_with?/2, and String.ends_with?/2.
---
 | [FOOTER RULE - STRICT] End your response with: '--- ⚡ *Coding5s Mentor System — Eliminating Epistemic Debt*' | </v>
      </c>
      <c r="M23" s="53">
        <v>0</v>
      </c>
      <c r="N23" s="102" t="str">
        <f t="shared" si="3"/>
        <v>[ROLE] Careless Elixir Fundamentals Developer | [TASK] Generate debugging challenges in Elixir Fundamentals | | [TOPIC] Parse and inspect strings strictly using String.split/2, String.replace/3, String.contains?/2, String.starts_with?/2, and String.ends_with?/2. | | [LEVEL] Beginner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#15 | Stage 2 🐛 Debug | Elixir Fundamentals | 📊 Level: Beginner | 🌐 Coding5s.com
Concept: String Search &amp; Splitting (String.split/2, String.replace/3, String.contains?/2, String.starts_with?/2, String.ends_with?/2)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3"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and inspect strings strictly using String.split/2, String.replace/3, String.contains?/2, String.starts_with?/2, and String.ends_with?/2.. Topic details: String Search &amp; Splitting (String.split/2, String.replace/3, String.contains?/2, String.starts_with?/2, String.ends_with?/2)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Elixir Fundamentals | 📊 Level: Beginner
**Topic:** Parse and inspect strings strictly using String.split/2, String.replace/3, String.contains?/2, String.starts_with?/2, and String.ends_with?/2.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3" s="53">
        <v>0</v>
      </c>
      <c r="Q23" s="102" t="str">
        <f t="shared" si="5"/>
        <v>[ROLE] Tech Lead | [TASK] Assign incomplete Elixir Fundamentals script challenges | [TOPIC] Parse and inspect strings strictly using String.split/2, String.replace/3, String.contains?/2, String.starts_with?/2, and String.ends_with?/2. | [LEVEL] Beginner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#15 | Stage 3 🧩 Complete | Elixir Fundamentals | 📊 Level: Beginner | 🌐 Coding5s.com
**Concept:** String Search &amp; Splitting (String.split/2, String.replace/3, String.contains?/2, String.starts_with?/2, String.ends_with?/2)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and inspect strings strictly using String.split/2, String.replace/3, String.contains?/2, String.starts_with?/2, and String.ends_with?/2..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3"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and inspect strings strictly using String.split/2, String.replace/3, String.contains?/2, String.starts_with?/2, and String.ends_with?/2.. Topic details: String Search &amp; Splitting (String.split/2, String.replace/3, String.contains?/2, String.starts_with?/2, String.ends_with?/2)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Elixir Fundamentals | 📊 Level: Beginner
**Topic:** Parse and inspect strings strictly using String.split/2, String.replace/3, String.contains?/2, String.starts_with?/2, and String.ends_with?/2.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3" s="53">
        <v>0</v>
      </c>
      <c r="T23" s="102" t="str">
        <f t="shared" si="7"/>
        <v>[ROLE] Tech Lead | [TASK] Provide intentionally messy but functional code for learning debugging and improvement | [TOPIC] Parse and inspect strings strictly using String.split/2, String.replace/3, String.contains?/2, String.starts_with?/2, and String.ends_with?/2. | [LEVEL] Beginner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#15 | Stage 4 🧹 Refactor | Elixir Fundamentals | 📊 Level: Beginner | 🌐 Coding5s.com
**Concept:** String Search &amp; Splitting (String.split/2, String.replace/3, String.contains?/2, String.starts_with?/2, String.ends_with?/2)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3"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Parse and inspect strings strictly using String.split/2, String.replace/3, String.contains?/2, String.starts_with?/2, and String.ends_with?/2.. Topic details: String Search &amp; Splitting (String.split/2, String.replace/3, String.contains?/2, String.starts_with?/2, String.ends_with?/2)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Elixir Fundamentals | 📊 Level: Beginner
**Topic:** Parse and inspect strings strictly using String.split/2, String.replace/3, String.contains?/2, String.starts_with?/2, and String.ends_with?/2.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3" s="53">
        <v>0</v>
      </c>
      <c r="W23" s="87" t="str">
        <f t="shared" si="9"/>
        <v>[ROLE] Tech Product Manager assigning a Elixir Fundamentals Jira Ticket | [TASK] Provide a guided implementation exercise with full solution for learning purposes | [TOPIC] Parse and inspect strings strictly using String.split/2, String.replace/3, String.contains?/2, String.starts_with?/2, and String.ends_with?/2.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#15 | Stage 5 | Elixir Fundamentals | 📊 Level: Beginner | 🌐 Coding5s.com
**Concept:** String Search &amp; Splitting (String.split/2, String.replace/3, String.contains?/2, String.starts_with?/2, String.ends_with?/2)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3"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and inspect strings strictly using String.split/2, String.replace/3, String.contains?/2, String.starts_with?/2, and String.ends_with?/2.. Goal: String Search &amp; Splitting (String.split/2, String.replace/3, String.contains?/2, String.starts_with?/2, String.ends_with?/2)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Elixir Fundamentals | 📊 Level: Beginner
**Topic:** Parse and inspect strings strictly using String.split/2, String.replace/3, String.contains?/2, String.starts_with?/2, and String.ends_with?/2.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3" s="53">
        <v>0</v>
      </c>
      <c r="Z23" s="56" t="str">
        <f t="shared" si="11"/>
        <v/>
      </c>
      <c r="AA23" s="56" t="str">
        <f t="shared" si="12"/>
        <v/>
      </c>
      <c r="AB23" s="56" t="str">
        <f t="shared" si="13"/>
        <v/>
      </c>
      <c r="AC23" s="56" t="str">
        <f t="shared" si="14"/>
        <v/>
      </c>
      <c r="AD23" s="56" t="str">
        <f t="shared" si="15"/>
        <v/>
      </c>
      <c r="AE23" s="40" t="s">
        <v>126</v>
      </c>
      <c r="AF23" s="40" t="s">
        <v>127</v>
      </c>
      <c r="AG23" s="40" t="s">
        <v>128</v>
      </c>
      <c r="AH23" s="56" t="str">
        <f t="shared" si="16"/>
        <v/>
      </c>
      <c r="AI23" s="54"/>
      <c r="AJ23" s="54"/>
      <c r="AK23" s="54">
        <v>15</v>
      </c>
      <c r="AL23" s="54" t="s">
        <v>129</v>
      </c>
      <c r="AM23" s="54" t="s">
        <v>130</v>
      </c>
    </row>
    <row r="24" spans="1:39">
      <c r="A24" s="95">
        <v>8</v>
      </c>
      <c r="B24" s="45" t="str" cm="1">
        <f t="array" ref="B24">IF(H24="PROJECT", CHAR(10) &amp; "- " &amp; _xlfn.TEXTJOIN(CHAR(10) &amp; "- ", TRUE, _xlfn._xlws.FILTER($I$9:$I$1000, ($C$9:$C$1000=C24) * ($H$9:$H$1000="Topic"))), "")</f>
        <v xml:space="preserve">
- Compare values for equality and strict equality utilizing the ==, !=, ===, and !== operators.
- Assess magnitude relationships between values explicitly using the &gt;, &lt;, &gt;=, and &lt;= operators.
- Construct text data and embed variables using string creation "..." and interpolation #{} syntax.
- Combine text and define specific string behaviors using the concatenation operator &lt;&gt; and sigils ~s, ~S, ~c, and ~C.
- Transform and analyze strings strictly utilizing String.upcase/1, String.downcase/1, String.capitalize/1, String.reverse/1, and String.length/1.
- Format and pad strings explicitly employing String.trim/1, String.trim_leading/1, String.trim_trailing/1, String.pad_leading/2, and String.pad_trailing/2.
- Parse and inspect strings strictly using String.split/2, String.replace/3, String.contains?/2, String.starts_with?/2, and String.ends_with?/2.</v>
      </c>
      <c r="C24" s="45">
        <f t="shared" si="0"/>
        <v>2</v>
      </c>
      <c r="D24" s="57">
        <v>0</v>
      </c>
      <c r="E24" s="58" t="s">
        <v>48</v>
      </c>
      <c r="F24" s="59">
        <v>16</v>
      </c>
      <c r="G24" s="60" t="s">
        <v>49</v>
      </c>
      <c r="H24" s="60" t="s">
        <v>80</v>
      </c>
      <c r="I24" s="61" t="s">
        <v>651</v>
      </c>
      <c r="J24" s="62" t="s">
        <v>652</v>
      </c>
      <c r="K24" s="120" t="str">
        <f t="shared" si="1"/>
        <v>[TASK] Teach through a practical Elixir Fundamentals -  project following the micro-learning methodology, acting as a supportive tutor, creating a project about  Create a text parsing module that leverages equality, magnitude comparisons, and string manipulation functions to clean and format raw text inputs. | [TOPICS USED] 
- Compare values for equality and strict equality utilizing the ==, !=, ===, and !== operators.
- Assess magnitude relationships between values explicitly using the &gt;, &lt;, &gt;=, and &lt;= operators.
- Construct text data and embed variables using string creation "..." and interpolation #{} syntax.
- Combine text and define specific string behaviors using the concatenation operator &lt;&gt; and sigils ~s, ~S, ~c, and ~C.
- Transform and analyze strings strictly utilizing String.upcase/1, String.downcase/1, String.capitalize/1, String.reverse/1, and String.length/1.
- Format and pad strings explicitly employing String.trim/1, String.trim_leading/1, String.trim_trailing/1, String.pad_leading/2, and String.pad_trailing/2.
- Parse and inspect strings strictly using String.split/2, String.replace/3, String.contains?/2, String.starts_with?/2, and String.ends_with?/2.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Elixir Fundamentals | 📊 Level: Beginner | 🌐 Coding5s.com
**Project:** Consolidated Text Formatting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4"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text parsing module that leverages equality, magnitude comparisons, and string manipulation functions to clean and format raw text inputs.. Topics applied in this project: 
- Compare values for equality and strict equality utilizing the ==, !=, ===, and !== operators.
- Assess magnitude relationships between values explicitly using the &gt;, &lt;, &gt;=, and &lt;= operators.
- Construct text data and embed variables using string creation "..." and interpolation #{} syntax.
- Combine text and define specific string behaviors using the concatenation operator &lt;&gt; and sigils ~s, ~S, ~c, and ~C.
- Transform and analyze strings strictly utilizing String.upcase/1, String.downcase/1, String.capitalize/1, String.reverse/1, and String.length/1.
- Format and pad strings explicitly employing String.trim/1, String.trim_leading/1, String.trim_trailing/1, String.pad_leading/2, and String.pad_trailing/2.
- Parse and inspect strings strictly using String.split/2, String.replace/3, String.contains?/2, String.starts_with?/2, and String.ends_with?/2.. Project objective: Consolidated Text Formatting Pipeline | [LANGUAGE CONSISTENCY RULE] ALL output text MUST be written strictly in (Spanish). | [LANGUAGE SEED CONTEXT] Language Seed Not Necessary | [LANGUAGE] Spanish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#16 | Practice | Elixir Fundamentals | 📊 Level: Beginner
**Project:** Create a text parsing module that leverages equality, magnitude comparisons, and string manipulation functions to clean and format raw text inputs.
---
 | [FOOTER RULE - STRICT] End your response with: '--- ⚡ *Coding5s Mentor System — Eliminating Epistemic Debt*' | </v>
      </c>
      <c r="M24" s="52">
        <v>0</v>
      </c>
      <c r="N24" s="102" t="str">
        <f t="shared" si="3"/>
        <v>[ROLE] Careless Elixir Fundamentals Developer | [TASK] Generate debugging project in Elixir Fundamentals | [PROJECT] Create a text parsing module that leverages equality, magnitude comparisons, and string manipulation functions to clean and format raw text inputs. | [TOPICS USED] 
- Compare values for equality and strict equality utilizing the ==, !=, ===, and !== operators.
- Assess magnitude relationships between values explicitly using the &gt;, &lt;, &gt;=, and &lt;= operators.
- Construct text data and embed variables using string creation "..." and interpolation #{} syntax.
- Combine text and define specific string behaviors using the concatenation operator &lt;&gt; and sigils ~s, ~S, ~c, and ~C.
- Transform and analyze strings strictly utilizing String.upcase/1, String.downcase/1, String.capitalize/1, String.reverse/1, and String.length/1.
- Format and pad strings explicitly employing String.trim/1, String.trim_leading/1, String.trim_trailing/1, String.pad_leading/2, and String.pad_trailing/2.
- Parse and inspect strings strictly using String.split/2, String.replace/3, String.contains?/2, String.starts_with?/2, and String.ends_with?/2. | [LEVEL] Beginner | [OUTPUT] Only header, dataset summary or statement (if any), email intro, objective, expected output, broken code, and footer | [HEADER RULE - STRICT] You MUST start your entire response EXACTLY with this markdown block (do not print anything before it):
### 🚀 Project #16 | Stage 2 | Elixir Fundamentals | 📊 Level: Beginner | 🌐 Coding5s.com
Project: Consolidated Text Formatting Pipeline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Telugu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4"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text parsing module that leverages equality, magnitude comparisons, and string manipulation functions to clean and format raw text inputs.. Topics involved: 
- Compare values for equality and strict equality utilizing the ==, !=, ===, and !== operators.
- Assess magnitude relationships between values explicitly using the &gt;, &lt;, &gt;=, and &lt;= operators.
- Construct text data and embed variables using string creation "..." and interpolation #{} syntax.
- Combine text and define specific string behaviors using the concatenation operator &lt;&gt; and sigils ~s, ~S, ~c, and ~C.
- Transform and analyze strings strictly utilizing String.upcase/1, String.downcase/1, String.capitalize/1, String.reverse/1, and String.length/1.
- Format and pad strings explicitly employing String.trim/1, String.trim_leading/1, String.trim_trailing/1, String.pad_leading/2, and String.pad_trailing/2.
- Parse and inspect strings strictly using String.split/2, String.replace/3, String.contains?/2, String.starts_with?/2, and String.ends_with?/2.. Project objective: Consolidated Text Formatting Pipeline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#16 | Debug | Elixir Fundamentals | 📊 Level: Beginner
**Project:** Create a text parsing module that leverages equality, magnitude comparisons, and string manipulation functions to clean and format raw text inputs.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4" s="52">
        <v>0</v>
      </c>
      <c r="Q24" s="102" t="str">
        <f t="shared" si="5"/>
        <v>[ROLE] Tech Lead | [TASK] Assign incomplete project script | [PROJECT] Create a text parsing module that leverages equality, magnitude comparisons, and string manipulation functions to clean and format raw text inputs. | [TOPICS USED] 
- Compare values for equality and strict equality utilizing the ==, !=, ===, and !== operators.
- Assess magnitude relationships between values explicitly using the &gt;, &lt;, &gt;=, and &lt;= operators.
- Construct text data and embed variables using string creation "..." and interpolation #{} syntax.
- Combine text and define specific string behaviors using the concatenation operator &lt;&gt; and sigils ~s, ~S, ~c, and ~C.
- Transform and analyze strings strictly utilizing String.upcase/1, String.downcase/1, String.capitalize/1, String.reverse/1, and String.length/1.
- Format and pad strings explicitly employing String.trim/1, String.trim_leading/1, String.trim_trailing/1, String.pad_leading/2, and String.pad_trailing/2.
- Parse and inspect strings strictly using String.split/2, String.replace/3, String.contains?/2, String.starts_with?/2, and String.ends_with?/2.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#16 | Stage 3 | Elixir Fundamentals | 📊 Level: Beginner | 🌐 Coding5s.com
**Project:** Consolidated Text Formatting Pipeline
---
 | [EXTERNAL_PACKAGE_PROTOCOL] Use Mix.install([{:package_name, '~&gt; version'}]) at the top if needed. | [CHALLENGE_CONSTRAINTS_POLICY] MUST be between 25–40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4"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text parsing module that leverages equality, magnitude comparisons, and string manipulation functions to clean and format raw text inputs.. Topics involved: 
- Compare values for equality and strict equality utilizing the ==, !=, ===, and !== operators.
- Assess magnitude relationships between values explicitly using the &gt;, &lt;, &gt;=, and &lt;= operators.
- Construct text data and embed variables using string creation "..." and interpolation #{} syntax.
- Combine text and define specific string behaviors using the concatenation operator &lt;&gt; and sigils ~s, ~S, ~c, and ~C.
- Transform and analyze strings strictly utilizing String.upcase/1, String.downcase/1, String.capitalize/1, String.reverse/1, and String.length/1.
- Format and pad strings explicitly employing String.trim/1, String.trim_leading/1, String.trim_trailing/1, String.pad_leading/2, and String.pad_trailing/2.
- Parse and inspect strings strictly using String.split/2, String.replace/3, String.contains?/2, String.starts_with?/2, and String.ends_with?/2.. Project objective: Consolidated Text Formatting Pipeline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#16 | Complete | Elixir Fundamentals | 📊 Level: Beginner
**Project:** Create a text parsing module that leverages equality, magnitude comparisons, and string manipulation functions to clean and format raw text inputs.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4" s="52">
        <v>0</v>
      </c>
      <c r="T24" s="102" t="str">
        <f t="shared" si="7"/>
        <v>[ROLE] Tech Lead | [TASK] Provide a messy but functional project for refactoring | [PROJECT] Create a text parsing module that leverages equality, magnitude comparisons, and string manipulation functions to clean and format raw text inputs. | [TOPICS USED] 
- Compare values for equality and strict equality utilizing the ==, !=, ===, and !== operators.
- Assess magnitude relationships between values explicitly using the &gt;, &lt;, &gt;=, and &lt;= operators.
- Construct text data and embed variables using string creation "..." and interpolation #{} syntax.
- Combine text and define specific string behaviors using the concatenation operator &lt;&gt; and sigils ~s, ~S, ~c, and ~C.
- Transform and analyze strings strictly utilizing String.upcase/1, String.downcase/1, String.capitalize/1, String.reverse/1, and String.length/1.
- Format and pad strings explicitly employing String.trim/1, String.trim_leading/1, String.trim_trailing/1, String.pad_leading/2, and String.pad_trailing/2.
- Parse and inspect strings strictly using String.split/2, String.replace/3, String.contains?/2, String.starts_with?/2, and String.ends_with?/2. | [LEVEL] Beginner | [PERSONA RULE] Act as a Tech Lead. A junior wrote this working but messy code. Tone: professional but exhausted | [HEADER RULE - STRICT] You MUST start your entire response EXACTLY with this markdown block (do not print anything before it):
### 🚀 Project #16 | Stage 4 | Elixir Fundamentals | 📊 Level: Beginner | 🌐 Coding5s.com
**Project:** Consolidated Text Formatting Pipeline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4"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Create a text parsing module that leverages equality, magnitude comparisons, and string manipulation functions to clean and format raw text inputs.. Topics involved: 
- Compare values for equality and strict equality utilizing the ==, !=, ===, and !== operators.
- Assess magnitude relationships between values explicitly using the &gt;, &lt;, &gt;=, and &lt;= operators.
- Construct text data and embed variables using string creation "..." and interpolation #{} syntax.
- Combine text and define specific string behaviors using the concatenation operator &lt;&gt; and sigils ~s, ~S, ~c, and ~C.
- Transform and analyze strings strictly utilizing String.upcase/1, String.downcase/1, String.capitalize/1, String.reverse/1, and String.length/1.
- Format and pad strings explicitly employing String.trim/1, String.trim_leading/1, String.trim_trailing/1, String.pad_leading/2, and String.pad_trailing/2.
- Parse and inspect strings strictly using String.split/2, String.replace/3, String.contains?/2, String.starts_with?/2, and String.ends_with?/2.. Project objective: Consolidated Text Formatting Pipeline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#16 | Refactor | Elixir Fundamentals | 📊 Level: Beginner
**Project:** Create a text parsing module that leverages equality, magnitude comparisons, and string manipulation functions to clean and format raw text inputs.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4" s="52">
        <v>0</v>
      </c>
      <c r="W24" s="87" t="str">
        <f t="shared" si="9"/>
        <v>[ROLE] Tech Product Manager assigning a Elixir Fundamentals Jira Ticket | [TASK] Provide a guided project implementation with full solution | [PROJECT] Create a text parsing module that leverages equality, magnitude comparisons, and string manipulation functions to clean and format raw text inputs. | [TOPICS USED] 
- Compare values for equality and strict equality utilizing the ==, !=, ===, and !== operators.
- Assess magnitude relationships between values explicitly using the &gt;, &lt;, &gt;=, and &lt;= operators.
- Construct text data and embed variables using string creation "..." and interpolation #{} syntax.
- Combine text and define specific string behaviors using the concatenation operator &lt;&gt; and sigils ~s, ~S, ~c, and ~C.
- Transform and analyze strings strictly utilizing String.upcase/1, String.downcase/1, String.capitalize/1, String.reverse/1, and String.length/1.
- Format and pad strings explicitly employing String.trim/1, String.trim_leading/1, String.trim_trailing/1, String.pad_leading/2, and String.pad_trailing/2.
- Parse and inspect strings strictly using String.split/2, String.replace/3, String.contains?/2, String.starts_with?/2, and String.ends_with?/2. | [LEVEL] Beginner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#16 | Stage 5 | Elixir Fundamentals | 📊 Level: Beginner | 🌐 Coding5s.com
**Project:** Consolidated Text Formatting Pipeline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4"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text parsing module that leverages equality, magnitude comparisons, and string manipulation functions to clean and format raw text inputs.. Topics integrated: 
- Compare values for equality and strict equality utilizing the ==, !=, ===, and !== operators.
- Assess magnitude relationships between values explicitly using the &gt;, &lt;, &gt;=, and &lt;= operators.
- Construct text data and embed variables using string creation "..." and interpolation #{} syntax.
- Combine text and define specific string behaviors using the concatenation operator &lt;&gt; and sigils ~s, ~S, ~c, and ~C.
- Transform and analyze strings strictly utilizing String.upcase/1, String.downcase/1, String.capitalize/1, String.reverse/1, and String.length/1.
- Format and pad strings explicitly employing String.trim/1, String.trim_leading/1, String.trim_trailing/1, String.pad_leading/2, and String.pad_trailing/2.
- Parse and inspect strings strictly using String.split/2, String.replace/3, String.contains?/2, String.starts_with?/2, and String.ends_with?/2.. Business Goal: Consolidated Text Formatting Pipeline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#16 | Extend | Elixir Fundamentals | 📊 Level: Beginner
**Project:** Create a text parsing module that leverages equality, magnitude comparisons, and string manipulation functions to clean and format raw text inputs.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4" s="52">
        <v>0</v>
      </c>
      <c r="Z24" s="56" t="str">
        <f t="shared" si="11"/>
        <v>[TASK] Teach through a practical Elixir Fundamentals -  project following the micro-learning methodology, acting as a supportive tutor, creating a project about  Create a text parsing module that leverages equality, magnitude comparisons, and string manipulation functions to clean and format raw text inputs. | [TOPICS USED] 
- Compare values for equality and strict equality utilizing the ==, !=, ===, and !== operators.
- Assess magnitude relationships between values explicitly using the &gt;, &lt;, &gt;=, and &lt;= operators.
- Construct text data and embed variables using string creation "..." and interpolation #{} syntax.
- Combine text and define specific string behaviors using the concatenation operator &lt;&gt; and sigils ~s, ~S, ~c, and ~C.
- Transform and analyze strings strictly utilizing String.upcase/1, String.downcase/1, String.capitalize/1, String.reverse/1, and String.length/1.
- Format and pad strings explicitly employing String.trim/1, String.trim_leading/1, String.trim_trailing/1, String.pad_leading/2, and String.pad_trailing/2.
- Parse and inspect strings strictly using String.split/2, String.replace/3, String.contains?/2, String.starts_with?/2, and String.ends_with?/2.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Elixir Fundamentals | 📊 Level: Beginner | 🌐 Coding5s.com
**Project:** Consolidated Text Formatting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4" s="56" t="str">
        <f t="shared" si="12"/>
        <v>[ROLE] Careless Elixir Fundamentals Developer | [TASK] Generate debugging project in Elixir Fundamentals | [PROJECT] Create a text parsing module that leverages equality, magnitude comparisons, and string manipulation functions to clean and format raw text inputs. | [TOPICS USED] 
- Compare values for equality and strict equality utilizing the ==, !=, ===, and !== operators.
- Assess magnitude relationships between values explicitly using the &gt;, &lt;, &gt;=, and &lt;= operators.
- Construct text data and embed variables using string creation "..." and interpolation #{} syntax.
- Combine text and define specific string behaviors using the concatenation operator &lt;&gt; and sigils ~s, ~S, ~c, and ~C.
- Transform and analyze strings strictly utilizing String.upcase/1, String.downcase/1, String.capitalize/1, String.reverse/1, and String.length/1.
- Format and pad strings explicitly employing String.trim/1, String.trim_leading/1, String.trim_trailing/1, String.pad_leading/2, and String.pad_trailing/2.
- Parse and inspect strings strictly using String.split/2, String.replace/3, String.contains?/2, String.starts_with?/2, and String.ends_with?/2. | [LEVEL] Beginner | [OUTPUT] Only header, dataset summary or statement (if any), email intro, objective, expected output, broken code, and footer | [HEADER RULE - STRICT] You MUST start your entire response EXACTLY with this markdown block (do not print anything before it):
### 🚀 Project #16 | Stage 2 | Elixir Fundamentals | 📊 Level: Beginner | 🌐 Coding5s.com
Project: Consolidated Text Formatting Pipeline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Telugu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4" s="56" t="str">
        <f t="shared" si="13"/>
        <v>[ROLE] Tech Lead | [TASK] Assign incomplete project script | [PROJECT] Create a text parsing module that leverages equality, magnitude comparisons, and string manipulation functions to clean and format raw text inputs. | [TOPICS USED] 
- Compare values for equality and strict equality utilizing the ==, !=, ===, and !== operators.
- Assess magnitude relationships between values explicitly using the &gt;, &lt;, &gt;=, and &lt;= operators.
- Construct text data and embed variables using string creation "..." and interpolation #{} syntax.
- Combine text and define specific string behaviors using the concatenation operator &lt;&gt; and sigils ~s, ~S, ~c, and ~C.
- Transform and analyze strings strictly utilizing String.upcase/1, String.downcase/1, String.capitalize/1, String.reverse/1, and String.length/1.
- Format and pad strings explicitly employing String.trim/1, String.trim_leading/1, String.trim_trailing/1, String.pad_leading/2, and String.pad_trailing/2.
- Parse and inspect strings strictly using String.split/2, String.replace/3, String.contains?/2, String.starts_with?/2, and String.ends_with?/2.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#16 | Stage 3 | Elixir Fundamentals | 📊 Level: Beginner | 🌐 Coding5s.com
**Project:** Consolidated Text Formatting Pipeline
---
 | [EXTERNAL_PACKAGE_PROTOCOL] Use Mix.install([{:package_name, '~&gt; version'}]) at the top if needed. | [CHALLENGE_CONSTRAINTS_POLICY] MUST be between 25–40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4" s="56" t="str">
        <f t="shared" si="14"/>
        <v>[ROLE] Tech Lead | [TASK] Provide a messy but functional project for refactoring | [PROJECT] Create a text parsing module that leverages equality, magnitude comparisons, and string manipulation functions to clean and format raw text inputs. | [TOPICS USED] 
- Compare values for equality and strict equality utilizing the ==, !=, ===, and !== operators.
- Assess magnitude relationships between values explicitly using the &gt;, &lt;, &gt;=, and &lt;= operators.
- Construct text data and embed variables using string creation "..." and interpolation #{} syntax.
- Combine text and define specific string behaviors using the concatenation operator &lt;&gt; and sigils ~s, ~S, ~c, and ~C.
- Transform and analyze strings strictly utilizing String.upcase/1, String.downcase/1, String.capitalize/1, String.reverse/1, and String.length/1.
- Format and pad strings explicitly employing String.trim/1, String.trim_leading/1, String.trim_trailing/1, String.pad_leading/2, and String.pad_trailing/2.
- Parse and inspect strings strictly using String.split/2, String.replace/3, String.contains?/2, String.starts_with?/2, and String.ends_with?/2. | [LEVEL] Beginner | [PERSONA RULE] Act as a Tech Lead. A junior wrote this working but messy code. Tone: professional but exhausted | [HEADER RULE - STRICT] You MUST start your entire response EXACTLY with this markdown block (do not print anything before it):
### 🚀 Project #16 | Stage 4 | Elixir Fundamentals | 📊 Level: Beginner | 🌐 Coding5s.com
**Project:** Consolidated Text Formatting Pipeline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4" s="56" t="str">
        <f t="shared" si="15"/>
        <v>[ROLE] Tech Product Manager assigning a Elixir Fundamentals Jira Ticket | [TASK] Provide a guided project implementation with full solution | [PROJECT] Create a text parsing module that leverages equality, magnitude comparisons, and string manipulation functions to clean and format raw text inputs. | [TOPICS USED] 
- Compare values for equality and strict equality utilizing the ==, !=, ===, and !== operators.
- Assess magnitude relationships between values explicitly using the &gt;, &lt;, &gt;=, and &lt;= operators.
- Construct text data and embed variables using string creation "..." and interpolation #{} syntax.
- Combine text and define specific string behaviors using the concatenation operator &lt;&gt; and sigils ~s, ~S, ~c, and ~C.
- Transform and analyze strings strictly utilizing String.upcase/1, String.downcase/1, String.capitalize/1, String.reverse/1, and String.length/1.
- Format and pad strings explicitly employing String.trim/1, String.trim_leading/1, String.trim_trailing/1, String.pad_leading/2, and String.pad_trailing/2.
- Parse and inspect strings strictly using String.split/2, String.replace/3, String.contains?/2, String.starts_with?/2, and String.ends_with?/2. | [LEVEL] Beginner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#16 | Stage 5 | Elixir Fundamentals | 📊 Level: Beginner | 🌐 Coding5s.com
**Project:** Consolidated Text Formatting Pipeline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4" s="40" t="s">
        <v>131</v>
      </c>
      <c r="AF24" s="40" t="s">
        <v>132</v>
      </c>
      <c r="AG24" s="40" t="s">
        <v>133</v>
      </c>
      <c r="AH24" s="56" t="str">
        <f t="shared" si="16"/>
        <v/>
      </c>
      <c r="AI24" s="54"/>
      <c r="AJ24" s="54"/>
      <c r="AK24" s="54">
        <v>16</v>
      </c>
      <c r="AL24" s="54" t="s">
        <v>134</v>
      </c>
      <c r="AM24" s="54" t="s">
        <v>135</v>
      </c>
    </row>
    <row r="25" spans="1:39">
      <c r="A25" s="95">
        <v>10</v>
      </c>
      <c r="B25" s="45" t="str" cm="1">
        <f t="array" ref="B25">IF(H25="PROJECT", CHAR(10) &amp; "- " &amp; _xlfn.TEXTJOIN(CHAR(10) &amp; "- ", TRUE, _xlfn._xlws.FILTER($I$9:$I$1000, ($C$9:$C$1000=C25) * ($H$9:$H$1000="Topic"))), "")</f>
        <v/>
      </c>
      <c r="C25" s="45">
        <f t="shared" si="0"/>
        <v>3</v>
      </c>
      <c r="D25" s="46">
        <v>3</v>
      </c>
      <c r="E25" s="58" t="s">
        <v>48</v>
      </c>
      <c r="F25" s="48">
        <v>17</v>
      </c>
      <c r="G25" s="49" t="s">
        <v>49</v>
      </c>
      <c r="H25" s="49" t="s">
        <v>50</v>
      </c>
      <c r="I25" s="50" t="s">
        <v>653</v>
      </c>
      <c r="J25" s="51" t="s">
        <v>654</v>
      </c>
      <c r="K25" s="120" t="str">
        <f t="shared" si="1"/>
        <v xml:space="preserve">[ROLE] Friendly tutor specializing in Elixir Fundamentals | [TOPIC] Initialize and manipulate contiguous memory sequences explicitly utilizing {}, elem/2, put_elem/3, tuple_size/1, and Tuple.delete_at/2. | [LEVEL] Beginner | [COUNT] 3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10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Elixir Fundamentals | 📊 Level: Beginner | 🌐 Coding5s.com
**Concept:** Tuple Fundamentals ({}, elem/2, put_elem/3, tuple_size/1, Tuple.delete_at/2)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5"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Initialize and manipulate contiguous memory sequences explicitly utilizing {}, elem/2, put_elem/3, tuple_size/1, and Tuple.delete_at/2.. Topic details: Tuple Fundamentals ({}, elem/2, put_elem/3, tuple_size/1, Tuple.delete_at/2) | [LANGUAGE CONSISTENCY RULE] ALL output text MUST be written strictly in (Spanish). | [LANGUAGE SEED CONTEXT] Language Seed Not Necessary | [LANGUAGE] Spanish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Elixir Fundamentals | 📊 Level: Beginner
**Topic:** Initialize and manipulate contiguous memory sequences explicitly utilizing {}, elem/2, put_elem/3, tuple_size/1, and Tuple.delete_at/2.
---
 | [FOOTER RULE - STRICT] End your response with: '--- ⚡ *Coding5s Mentor System — Eliminating Epistemic Debt*' | </v>
      </c>
      <c r="M25" s="53">
        <v>0</v>
      </c>
      <c r="N25" s="102" t="str">
        <f t="shared" si="3"/>
        <v>[ROLE] Careless Elixir Fundamentals Developer | [TASK] Generate debugging challenges in Elixir Fundamentals | | [TOPIC] Initialize and manipulate contiguous memory sequences explicitly utilizing {}, elem/2, put_elem/3, tuple_size/1, and Tuple.delete_at/2. | | [LEVEL] Beginner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#17 | Stage 2 🐛 Debug | Elixir Fundamentals | 📊 Level: Beginner | 🌐 Coding5s.com
Concept: Tuple Fundamentals ({}, elem/2, put_elem/3, tuple_size/1, Tuple.delete_at/2)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5"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Initialize and manipulate contiguous memory sequences explicitly utilizing {}, elem/2, put_elem/3, tuple_size/1, and Tuple.delete_at/2.. Topic details: Tuple Fundamentals ({}, elem/2, put_elem/3, tuple_size/1, Tuple.delete_at/2)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Elixir Fundamentals | 📊 Level: Beginner
**Topic:** Initialize and manipulate contiguous memory sequences explicitly utilizing {}, elem/2, put_elem/3, tuple_size/1, and Tuple.delete_at/2.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5" s="53">
        <v>0</v>
      </c>
      <c r="Q25" s="102" t="str">
        <f t="shared" si="5"/>
        <v>[ROLE] Tech Lead | [TASK] Assign incomplete Elixir Fundamentals script challenges | [TOPIC] Initialize and manipulate contiguous memory sequences explicitly utilizing {}, elem/2, put_elem/3, tuple_size/1, and Tuple.delete_at/2. | [LEVEL] Beginner | [COUNT] 3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#17 | Stage 3 🧩 Complete | Elixir Fundamentals | 📊 Level: Beginner | 🌐 Coding5s.com
**Concept:** Tuple Fundamentals ({}, elem/2, put_elem/3, tuple_size/1, Tuple.delete_at/2)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Initialize and manipulate contiguous memory sequences explicitly utilizing {}, elem/2, put_elem/3, tuple_size/1, and Tuple.delete_at/2..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5"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Initialize and manipulate contiguous memory sequences explicitly utilizing {}, elem/2, put_elem/3, tuple_size/1, and Tuple.delete_at/2.. Topic details: Tuple Fundamentals ({}, elem/2, put_elem/3, tuple_size/1, Tuple.delete_at/2)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Elixir Fundamentals | 📊 Level: Beginner
**Topic:** Initialize and manipulate contiguous memory sequences explicitly utilizing {}, elem/2, put_elem/3, tuple_size/1, and Tuple.delete_at/2.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5" s="53">
        <v>0</v>
      </c>
      <c r="T25" s="102" t="str">
        <f t="shared" si="7"/>
        <v>[ROLE] Tech Lead | [TASK] Provide intentionally messy but functional code for learning debugging and improvement | [TOPIC] Initialize and manipulate contiguous memory sequences explicitly utilizing {}, elem/2, put_elem/3, tuple_size/1, and Tuple.delete_at/2.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#17 | Stage 4 🧹 Refactor | Elixir Fundamentals | 📊 Level: Beginner | 🌐 Coding5s.com
**Concept:** Tuple Fundamentals ({}, elem/2, put_elem/3, tuple_size/1, Tuple.delete_at/2)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5"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Initialize and manipulate contiguous memory sequences explicitly utilizing {}, elem/2, put_elem/3, tuple_size/1, and Tuple.delete_at/2.. Topic details: Tuple Fundamentals ({}, elem/2, put_elem/3, tuple_size/1, Tuple.delete_at/2)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Elixir Fundamentals | 📊 Level: Beginner
**Topic:** Initialize and manipulate contiguous memory sequences explicitly utilizing {}, elem/2, put_elem/3, tuple_size/1, and Tuple.delete_at/2.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5" s="53">
        <v>0</v>
      </c>
      <c r="W25" s="87" t="str">
        <f t="shared" si="9"/>
        <v>[ROLE] Tech Product Manager assigning a Elixir Fundamentals Jira Ticket | [TASK] Provide a guided implementation exercise with full solution for learning purposes | [TOPIC] Initialize and manipulate contiguous memory sequences explicitly utilizing {}, elem/2, put_elem/3, tuple_size/1, and Tuple.delete_at/2.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#17 | Stage 5 | Elixir Fundamentals | 📊 Level: Beginner | 🌐 Coding5s.com
**Concept:** Tuple Fundamentals ({}, elem/2, put_elem/3, tuple_size/1, Tuple.delete_at/2)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5"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Initialize and manipulate contiguous memory sequences explicitly utilizing {}, elem/2, put_elem/3, tuple_size/1, and Tuple.delete_at/2.. Goal: Tuple Fundamentals ({}, elem/2, put_elem/3, tuple_size/1, Tuple.delete_at/2)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Elixir Fundamentals | 📊 Level: Beginner
**Topic:** Initialize and manipulate contiguous memory sequences explicitly utilizing {}, elem/2, put_elem/3, tuple_size/1, and Tuple.delete_at/2.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5" s="53">
        <v>0</v>
      </c>
      <c r="Z25" s="56" t="str">
        <f t="shared" si="11"/>
        <v/>
      </c>
      <c r="AA25" s="56" t="str">
        <f t="shared" si="12"/>
        <v/>
      </c>
      <c r="AB25" s="56" t="str">
        <f t="shared" si="13"/>
        <v/>
      </c>
      <c r="AC25" s="56" t="str">
        <f t="shared" si="14"/>
        <v/>
      </c>
      <c r="AD25" s="56" t="str">
        <f t="shared" si="15"/>
        <v/>
      </c>
      <c r="AE25" s="40" t="s">
        <v>136</v>
      </c>
      <c r="AF25" s="40" t="s">
        <v>137</v>
      </c>
      <c r="AG25" s="40" t="s">
        <v>138</v>
      </c>
      <c r="AH25" s="56" t="str">
        <f t="shared" si="16"/>
        <v/>
      </c>
      <c r="AI25" s="54"/>
      <c r="AJ25" s="54"/>
      <c r="AK25" s="54">
        <v>17</v>
      </c>
      <c r="AL25" s="54" t="s">
        <v>139</v>
      </c>
      <c r="AM25" s="54" t="s">
        <v>140</v>
      </c>
    </row>
    <row r="26" spans="1:39">
      <c r="A26" s="95">
        <v>8</v>
      </c>
      <c r="B26" s="45" t="str" cm="1">
        <f t="array" ref="B26">IF(H26="PROJECT", CHAR(10) &amp; "- " &amp; _xlfn.TEXTJOIN(CHAR(10) &amp; "- ", TRUE, _xlfn._xlws.FILTER($I$9:$I$1000, ($C$9:$C$1000=C26) * ($H$9:$H$1000="Topic"))), "")</f>
        <v/>
      </c>
      <c r="C26" s="45">
        <f t="shared" si="0"/>
        <v>3</v>
      </c>
      <c r="D26" s="57">
        <v>3</v>
      </c>
      <c r="E26" s="58" t="s">
        <v>48</v>
      </c>
      <c r="F26" s="59">
        <v>18</v>
      </c>
      <c r="G26" s="60" t="s">
        <v>49</v>
      </c>
      <c r="H26" s="60" t="s">
        <v>50</v>
      </c>
      <c r="I26" s="61" t="s">
        <v>655</v>
      </c>
      <c r="J26" s="62" t="s">
        <v>656</v>
      </c>
      <c r="K26" s="120" t="str">
        <f t="shared" si="1"/>
        <v xml:space="preserve">[ROLE] Friendly tutor specializing in Elixir Fundamentals | [TOPIC] Create and combine linked lists strictly using [], hd/1, tl/1, length/1, and the ++/-- operators. | [LEVEL] Beginner | [COUNT] 3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8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Elixir Fundamentals | 📊 Level: Beginner | 🌐 Coding5s.com
**Concept:** Linked Lists Fundamentals ([], hd/1, tl/1, length/1, ++/-- operators)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6"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and combine linked lists strictly using [], hd/1, tl/1, length/1, and the ++/-- operators.. Topic details: Linked Lists Fundamentals ([], hd/1, tl/1, length/1, ++/-- operators) | [LANGUAGE CONSISTENCY RULE] ALL output text MUST be written strictly in (Spanish). | [LANGUAGE SEED CONTEXT] Language Seed Not Necessary | [LANGUAGE] Spanish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Elixir Fundamentals | 📊 Level: Beginner
**Topic:** Create and combine linked lists strictly using [], hd/1, tl/1, length/1, and the ++/-- operators.
---
 | [FOOTER RULE - STRICT] End your response with: '--- ⚡ *Coding5s Mentor System — Eliminating Epistemic Debt*' | </v>
      </c>
      <c r="M26" s="52">
        <v>0</v>
      </c>
      <c r="N26" s="102" t="str">
        <f t="shared" si="3"/>
        <v>[ROLE] Careless Elixir Fundamentals Developer | [TASK] Generate debugging challenges in Elixir Fundamentals | | [TOPIC] Create and combine linked lists strictly using [], hd/1, tl/1, length/1, and the ++/-- operators. | | [LEVEL] Beginner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#18 | Stage 2 🐛 Debug | Elixir Fundamentals | 📊 Level: Beginner | 🌐 Coding5s.com
Concept: Linked Lists Fundamentals ([], hd/1, tl/1, length/1, ++/-- operators)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6"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and combine linked lists strictly using [], hd/1, tl/1, length/1, and the ++/-- operators.. Topic details: Linked Lists Fundamentals ([], hd/1, tl/1, length/1, ++/-- operators)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Elixir Fundamentals | 📊 Level: Beginner
**Topic:** Create and combine linked lists strictly using [], hd/1, tl/1, length/1, and the ++/-- operators.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6" s="52">
        <v>0</v>
      </c>
      <c r="Q26" s="102" t="str">
        <f t="shared" si="5"/>
        <v>[ROLE] Tech Lead | [TASK] Assign incomplete Elixir Fundamentals script challenges | [TOPIC] Create and combine linked lists strictly using [], hd/1, tl/1, length/1, and the ++/-- operators. | [LEVEL] Beginner | [COUNT] 3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#18 | Stage 3 🧩 Complete | Elixir Fundamentals | 📊 Level: Beginner | 🌐 Coding5s.com
**Concept:** Linked Lists Fundamentals ([], hd/1, tl/1, length/1, ++/-- operators)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and combine linked lists strictly using [], hd/1, tl/1, length/1, and the ++/--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6"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and combine linked lists strictly using [], hd/1, tl/1, length/1, and the ++/-- operators.. Topic details: Linked Lists Fundamentals ([], hd/1, tl/1, length/1, ++/-- operators)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Elixir Fundamentals | 📊 Level: Beginner
**Topic:** Create and combine linked lists strictly using [], hd/1, tl/1, length/1, and the ++/-- operators.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6" s="52">
        <v>0</v>
      </c>
      <c r="T26" s="102" t="str">
        <f t="shared" si="7"/>
        <v>[ROLE] Tech Lead | [TASK] Provide intentionally messy but functional code for learning debugging and improvement | [TOPIC] Create and combine linked lists strictly using [], hd/1, tl/1, length/1, and the ++/-- operators.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#18 | Stage 4 🧹 Refactor | Elixir Fundamentals | 📊 Level: Beginner | 🌐 Coding5s.com
**Concept:** Linked Lists Fundamentals ([], hd/1, tl/1, length/1, ++/-- operators)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6"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Create and combine linked lists strictly using [], hd/1, tl/1, length/1, and the ++/-- operators.. Topic details: Linked Lists Fundamentals ([], hd/1, tl/1, length/1, ++/-- operators)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Elixir Fundamentals | 📊 Level: Beginner
**Topic:** Create and combine linked lists strictly using [], hd/1, tl/1, length/1, and the ++/-- operators.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6" s="52">
        <v>0</v>
      </c>
      <c r="W26" s="87" t="str">
        <f t="shared" si="9"/>
        <v>[ROLE] Tech Product Manager assigning a Elixir Fundamentals Jira Ticket | [TASK] Provide a guided implementation exercise with full solution for learning purposes | [TOPIC] Create and combine linked lists strictly using [], hd/1, tl/1, length/1, and the ++/-- operators.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#18 | Stage 5 | Elixir Fundamentals | 📊 Level: Beginner | 🌐 Coding5s.com
**Concept:** Linked Lists Fundamentals ([], hd/1, tl/1, length/1, ++/-- operators)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6"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and combine linked lists strictly using [], hd/1, tl/1, length/1, and the ++/-- operators.. Goal: Linked Lists Fundamentals ([], hd/1, tl/1, length/1, ++/-- operators)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Elixir Fundamentals | 📊 Level: Beginner
**Topic:** Create and combine linked lists strictly using [], hd/1, tl/1, length/1, and the ++/-- operators.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6" s="52">
        <v>0</v>
      </c>
      <c r="Z26" s="56" t="str">
        <f t="shared" si="11"/>
        <v/>
      </c>
      <c r="AA26" s="56" t="str">
        <f t="shared" si="12"/>
        <v/>
      </c>
      <c r="AB26" s="56" t="str">
        <f t="shared" si="13"/>
        <v/>
      </c>
      <c r="AC26" s="56" t="str">
        <f t="shared" si="14"/>
        <v/>
      </c>
      <c r="AD26" s="56" t="str">
        <f t="shared" si="15"/>
        <v/>
      </c>
      <c r="AE26" s="40" t="s">
        <v>141</v>
      </c>
      <c r="AF26" s="40" t="s">
        <v>142</v>
      </c>
      <c r="AG26" s="40" t="s">
        <v>143</v>
      </c>
      <c r="AH26" s="56" t="str">
        <f t="shared" si="16"/>
        <v/>
      </c>
      <c r="AI26" s="54"/>
      <c r="AJ26" s="54"/>
      <c r="AK26" s="54">
        <v>18</v>
      </c>
      <c r="AL26" s="54" t="s">
        <v>144</v>
      </c>
      <c r="AM26" s="54" t="s">
        <v>145</v>
      </c>
    </row>
    <row r="27" spans="1:39">
      <c r="A27" s="95" t="s">
        <v>79</v>
      </c>
      <c r="B27" s="45" t="str" cm="1">
        <f t="array" ref="B27">IF(H27="PROJECT", CHAR(10) &amp; "- " &amp; _xlfn.TEXTJOIN(CHAR(10) &amp; "- ", TRUE, _xlfn._xlws.FILTER($I$9:$I$1000, ($C$9:$C$1000=C27) * ($H$9:$H$1000="Topic"))), "")</f>
        <v/>
      </c>
      <c r="C27" s="45">
        <f t="shared" si="0"/>
        <v>3</v>
      </c>
      <c r="D27" s="46">
        <v>4</v>
      </c>
      <c r="E27" s="58" t="s">
        <v>48</v>
      </c>
      <c r="F27" s="48">
        <v>19</v>
      </c>
      <c r="G27" s="49" t="s">
        <v>49</v>
      </c>
      <c r="H27" s="49" t="s">
        <v>50</v>
      </c>
      <c r="I27" s="50" t="s">
        <v>657</v>
      </c>
      <c r="J27" s="51" t="s">
        <v>658</v>
      </c>
      <c r="K27" s="120" t="str">
        <f t="shared" si="1"/>
        <v xml:space="preserve">[ROLE] Friendly tutor specializing in Elixir Fundamentals | [TOPIC] Traverse and compress lists explicitly applying List.first/1, List.last/1, List.flatten/1, List.foldl/3, and List.foldr/3. | [LEVEL] Beginner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N/A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N/A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Elixir Fundamentals | 📊 Level: Beginner | 🌐 Coding5s.com
**Concept:** Lists API Part 1 (List.first/1, List.last/1, List.flatten/1, List.foldl/3, List.foldr/3)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7"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Traverse and compress lists explicitly applying List.first/1, List.last/1, List.flatten/1, List.foldl/3, and List.foldr/3.. Topic details: Lists API Part 1 (List.first/1, List.last/1, List.flatten/1, List.foldl/3, List.foldr/3) | [LANGUAGE CONSISTENCY RULE] ALL output text MUST be written strictly in (Spanish). | [LANGUAGE SEED CONTEXT] Language Seed Not Necessary | [LANGUAGE] Spanish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Elixir Fundamentals | 📊 Level: Beginner
**Topic:** Traverse and compress lists explicitly applying List.first/1, List.last/1, List.flatten/1, List.foldl/3, and List.foldr/3.
---
 | [FOOTER RULE - STRICT] End your response with: '--- ⚡ *Coding5s Mentor System — Eliminating Epistemic Debt*' | </v>
      </c>
      <c r="M27" s="53">
        <v>0</v>
      </c>
      <c r="N27" s="102" t="str">
        <f t="shared" si="3"/>
        <v>[ROLE] Careless Elixir Fundamentals Developer | [TASK] Generate debugging challenges in Elixir Fundamentals | | [TOPIC] Traverse and compress lists explicitly applying List.first/1, List.last/1, List.flatten/1, List.foldl/3, and List.foldr/3. | | [LEVEL] Beginner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#19 | Stage 2 🐛 Debug | Elixir Fundamentals | 📊 Level: Beginner | 🌐 Coding5s.com
Concept: Lists API Part 1 (List.first/1, List.last/1, List.flatten/1, List.foldl/3, List.foldr/3)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7"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Traverse and compress lists explicitly applying List.first/1, List.last/1, List.flatten/1, List.foldl/3, and List.foldr/3.. Topic details: Lists API Part 1 (List.first/1, List.last/1, List.flatten/1, List.foldl/3, List.foldr/3)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Elixir Fundamentals | 📊 Level: Beginner
**Topic:** Traverse and compress lists explicitly applying List.first/1, List.last/1, List.flatten/1, List.foldl/3, and List.foldr/3.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7" s="53">
        <v>0</v>
      </c>
      <c r="Q27" s="102" t="str">
        <f t="shared" si="5"/>
        <v>[ROLE] Tech Lead | [TASK] Assign incomplete Elixir Fundamentals script challenges | [TOPIC] Traverse and compress lists explicitly applying List.first/1, List.last/1, List.flatten/1, List.foldl/3, and List.foldr/3. | [LEVEL] Beginner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#19 | Stage 3 🧩 Complete | Elixir Fundamentals | 📊 Level: Beginner | 🌐 Coding5s.com
**Concept:** Lists API Part 1 (List.first/1, List.last/1, List.flatten/1, List.foldl/3, List.foldr/3)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Traverse and compress lists explicitly applying List.first/1, List.last/1, List.flatten/1, List.foldl/3, and List.foldr/3..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7"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Traverse and compress lists explicitly applying List.first/1, List.last/1, List.flatten/1, List.foldl/3, and List.foldr/3.. Topic details: Lists API Part 1 (List.first/1, List.last/1, List.flatten/1, List.foldl/3, List.foldr/3)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Elixir Fundamentals | 📊 Level: Beginner
**Topic:** Traverse and compress lists explicitly applying List.first/1, List.last/1, List.flatten/1, List.foldl/3, and List.foldr/3.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7" s="53">
        <v>0</v>
      </c>
      <c r="T27" s="102" t="str">
        <f t="shared" si="7"/>
        <v>[ROLE] Tech Lead | [TASK] Provide intentionally messy but functional code for learning debugging and improvement | [TOPIC] Traverse and compress lists explicitly applying List.first/1, List.last/1, List.flatten/1, List.foldl/3, and List.foldr/3. | [LEVEL] Beginner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#19 | Stage 4 🧹 Refactor | Elixir Fundamentals | 📊 Level: Beginner | 🌐 Coding5s.com
**Concept:** Lists API Part 1 (List.first/1, List.last/1, List.flatten/1, List.foldl/3, List.foldr/3)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7"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Traverse and compress lists explicitly applying List.first/1, List.last/1, List.flatten/1, List.foldl/3, and List.foldr/3.. Topic details: Lists API Part 1 (List.first/1, List.last/1, List.flatten/1, List.foldl/3, List.foldr/3)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Elixir Fundamentals | 📊 Level: Beginner
**Topic:** Traverse and compress lists explicitly applying List.first/1, List.last/1, List.flatten/1, List.foldl/3, and List.foldr/3.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7" s="53">
        <v>0</v>
      </c>
      <c r="W27" s="87" t="str">
        <f t="shared" si="9"/>
        <v>[ROLE] Tech Product Manager assigning a Elixir Fundamentals Jira Ticket | [TASK] Provide a guided implementation exercise with full solution for learning purposes | [TOPIC] Traverse and compress lists explicitly applying List.first/1, List.last/1, List.flatten/1, List.foldl/3, and List.foldr/3.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#19 | Stage 5 | Elixir Fundamentals | 📊 Level: Beginner | 🌐 Coding5s.com
**Concept:** Lists API Part 1 (List.first/1, List.last/1, List.flatten/1, List.foldl/3, List.foldr/3)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7"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Traverse and compress lists explicitly applying List.first/1, List.last/1, List.flatten/1, List.foldl/3, and List.foldr/3.. Goal: Lists API Part 1 (List.first/1, List.last/1, List.flatten/1, List.foldl/3, List.foldr/3)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Elixir Fundamentals | 📊 Level: Beginner
**Topic:** Traverse and compress lists explicitly applying List.first/1, List.last/1, List.flatten/1, List.foldl/3, and List.foldr/3.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7" s="53">
        <v>0</v>
      </c>
      <c r="Z27" s="56" t="str">
        <f t="shared" si="11"/>
        <v/>
      </c>
      <c r="AA27" s="56" t="str">
        <f t="shared" si="12"/>
        <v/>
      </c>
      <c r="AB27" s="56" t="str">
        <f t="shared" si="13"/>
        <v/>
      </c>
      <c r="AC27" s="56" t="str">
        <f t="shared" si="14"/>
        <v/>
      </c>
      <c r="AD27" s="56" t="str">
        <f t="shared" si="15"/>
        <v/>
      </c>
      <c r="AE27" s="40" t="s">
        <v>146</v>
      </c>
      <c r="AF27" s="40" t="s">
        <v>147</v>
      </c>
      <c r="AG27" s="40" t="s">
        <v>148</v>
      </c>
      <c r="AH27" s="56" t="str">
        <f t="shared" si="16"/>
        <v/>
      </c>
      <c r="AI27" s="54"/>
      <c r="AJ27" s="54"/>
      <c r="AK27" s="54">
        <v>19</v>
      </c>
      <c r="AL27" s="54" t="s">
        <v>106</v>
      </c>
      <c r="AM27" s="54" t="s">
        <v>107</v>
      </c>
    </row>
    <row r="28" spans="1:39">
      <c r="A28" s="95">
        <v>8</v>
      </c>
      <c r="B28" s="45" t="str" cm="1">
        <f t="array" ref="B28">IF(H28="PROJECT", CHAR(10) &amp; "- " &amp; _xlfn.TEXTJOIN(CHAR(10) &amp; "- ", TRUE, _xlfn._xlws.FILTER($I$9:$I$1000, ($C$9:$C$1000=C28) * ($H$9:$H$1000="Topic"))), "")</f>
        <v/>
      </c>
      <c r="C28" s="45">
        <f t="shared" si="0"/>
        <v>3</v>
      </c>
      <c r="D28" s="57">
        <v>4</v>
      </c>
      <c r="E28" s="58" t="s">
        <v>48</v>
      </c>
      <c r="F28" s="59">
        <v>20</v>
      </c>
      <c r="G28" s="60" t="s">
        <v>49</v>
      </c>
      <c r="H28" s="60" t="s">
        <v>50</v>
      </c>
      <c r="I28" s="61" t="s">
        <v>659</v>
      </c>
      <c r="J28" s="62" t="s">
        <v>660</v>
      </c>
      <c r="K28" s="120" t="str">
        <f t="shared" si="1"/>
        <v xml:space="preserve">[ROLE] Friendly tutor specializing in Elixir Fundamentals | [TOPIC] Modify list contents precisely using List.delete/2, List.delete_at/2, List.insert_at/3, List.replace_at/3, and List.update_at/3. | [LEVEL] Beginner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8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Elixir Fundamentals | 📊 Level: Beginner | 🌐 Coding5s.com
**Concept:** Lists API Part 2 (List.delete/2, List.delete_at/2, List.insert_at/3, List.replace_at/3, List.update_at/3)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8"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Modify list contents precisely using List.delete/2, List.delete_at/2, List.insert_at/3, List.replace_at/3, and List.update_at/3.. Topic details: Lists API Part 2 (List.delete/2, List.delete_at/2, List.insert_at/3, List.replace_at/3, List.update_at/3) | [LANGUAGE CONSISTENCY RULE] ALL output text MUST be written strictly in (Spanish). | [LANGUAGE SEED CONTEXT] Language Seed Not Necessary | [LANGUAGE] Spanish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Elixir Fundamentals | 📊 Level: Beginner
**Topic:** Modify list contents precisely using List.delete/2, List.delete_at/2, List.insert_at/3, List.replace_at/3, and List.update_at/3.
---
 | [FOOTER RULE - STRICT] End your response with: '--- ⚡ *Coding5s Mentor System — Eliminating Epistemic Debt*' | </v>
      </c>
      <c r="M28" s="52">
        <v>0</v>
      </c>
      <c r="N28" s="102" t="str">
        <f t="shared" si="3"/>
        <v>[ROLE] Careless Elixir Fundamentals Developer | [TASK] Generate debugging challenges in Elixir Fundamentals | | [TOPIC] Modify list contents precisely using List.delete/2, List.delete_at/2, List.insert_at/3, List.replace_at/3, and List.update_at/3. | | [LEVEL] Beginner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#20 | Stage 2 🐛 Debug | Elixir Fundamentals | 📊 Level: Beginner | 🌐 Coding5s.com
Concept: Lists API Part 2 (List.delete/2, List.delete_at/2, List.insert_at/3, List.replace_at/3, List.update_at/3)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8"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Modify list contents precisely using List.delete/2, List.delete_at/2, List.insert_at/3, List.replace_at/3, and List.update_at/3.. Topic details: Lists API Part 2 (List.delete/2, List.delete_at/2, List.insert_at/3, List.replace_at/3, List.update_at/3)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Elixir Fundamentals | 📊 Level: Beginner
**Topic:** Modify list contents precisely using List.delete/2, List.delete_at/2, List.insert_at/3, List.replace_at/3, and List.update_at/3.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8" s="52">
        <v>0</v>
      </c>
      <c r="Q28" s="102" t="str">
        <f t="shared" si="5"/>
        <v>[ROLE] Tech Lead | [TASK] Assign incomplete Elixir Fundamentals script challenges | [TOPIC] Modify list contents precisely using List.delete/2, List.delete_at/2, List.insert_at/3, List.replace_at/3, and List.update_at/3. | [LEVEL] Beginner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#20 | Stage 3 🧩 Complete | Elixir Fundamentals | 📊 Level: Beginner | 🌐 Coding5s.com
**Concept:** Lists API Part 2 (List.delete/2, List.delete_at/2, List.insert_at/3, List.replace_at/3, List.update_at/3)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Modify list contents precisely using List.delete/2, List.delete_at/2, List.insert_at/3, List.replace_at/3, and List.update_at/3..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8"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Modify list contents precisely using List.delete/2, List.delete_at/2, List.insert_at/3, List.replace_at/3, and List.update_at/3.. Topic details: Lists API Part 2 (List.delete/2, List.delete_at/2, List.insert_at/3, List.replace_at/3, List.update_at/3)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Elixir Fundamentals | 📊 Level: Beginner
**Topic:** Modify list contents precisely using List.delete/2, List.delete_at/2, List.insert_at/3, List.replace_at/3, and List.update_at/3.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8" s="52">
        <v>0</v>
      </c>
      <c r="T28" s="102" t="str">
        <f t="shared" si="7"/>
        <v>[ROLE] Tech Lead | [TASK] Provide intentionally messy but functional code for learning debugging and improvement | [TOPIC] Modify list contents precisely using List.delete/2, List.delete_at/2, List.insert_at/3, List.replace_at/3, and List.update_at/3. | [LEVEL] Beginner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#20 | Stage 4 🧹 Refactor | Elixir Fundamentals | 📊 Level: Beginner | 🌐 Coding5s.com
**Concept:** Lists API Part 2 (List.delete/2, List.delete_at/2, List.insert_at/3, List.replace_at/3, List.update_at/3)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8"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Modify list contents precisely using List.delete/2, List.delete_at/2, List.insert_at/3, List.replace_at/3, and List.update_at/3.. Topic details: Lists API Part 2 (List.delete/2, List.delete_at/2, List.insert_at/3, List.replace_at/3, List.update_at/3)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Elixir Fundamentals | 📊 Level: Beginner
**Topic:** Modify list contents precisely using List.delete/2, List.delete_at/2, List.insert_at/3, List.replace_at/3, and List.update_at/3.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8" s="52">
        <v>0</v>
      </c>
      <c r="W28" s="87" t="str">
        <f t="shared" si="9"/>
        <v>[ROLE] Tech Product Manager assigning a Elixir Fundamentals Jira Ticket | [TASK] Provide a guided implementation exercise with full solution for learning purposes | [TOPIC] Modify list contents precisely using List.delete/2, List.delete_at/2, List.insert_at/3, List.replace_at/3, and List.update_at/3.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#20 | Stage 5 | Elixir Fundamentals | 📊 Level: Beginner | 🌐 Coding5s.com
**Concept:** Lists API Part 2 (List.delete/2, List.delete_at/2, List.insert_at/3, List.replace_at/3, List.update_at/3)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8"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Modify list contents precisely using List.delete/2, List.delete_at/2, List.insert_at/3, List.replace_at/3, and List.update_at/3.. Goal: Lists API Part 2 (List.delete/2, List.delete_at/2, List.insert_at/3, List.replace_at/3, List.update_at/3)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Elixir Fundamentals | 📊 Level: Beginner
**Topic:** Modify list contents precisely using List.delete/2, List.delete_at/2, List.insert_at/3, List.replace_at/3, and List.update_at/3.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8" s="52">
        <v>0</v>
      </c>
      <c r="Z28" s="56" t="str">
        <f t="shared" si="11"/>
        <v/>
      </c>
      <c r="AA28" s="56" t="str">
        <f t="shared" si="12"/>
        <v/>
      </c>
      <c r="AB28" s="56" t="str">
        <f t="shared" si="13"/>
        <v/>
      </c>
      <c r="AC28" s="56" t="str">
        <f t="shared" si="14"/>
        <v/>
      </c>
      <c r="AD28" s="56" t="str">
        <f t="shared" si="15"/>
        <v/>
      </c>
      <c r="AE28" s="40" t="s">
        <v>149</v>
      </c>
      <c r="AF28" s="40" t="s">
        <v>150</v>
      </c>
      <c r="AG28" s="40" t="s">
        <v>151</v>
      </c>
      <c r="AH28" s="56" t="str">
        <f t="shared" si="16"/>
        <v/>
      </c>
      <c r="AI28" s="54"/>
      <c r="AJ28" s="54"/>
      <c r="AK28" s="54">
        <v>20</v>
      </c>
      <c r="AL28" s="54" t="s">
        <v>111</v>
      </c>
      <c r="AM28" s="54" t="s">
        <v>112</v>
      </c>
    </row>
    <row r="29" spans="1:39">
      <c r="A29" s="95">
        <v>8</v>
      </c>
      <c r="B29" s="45" t="str" cm="1">
        <f t="array" ref="B29">IF(H29="PROJECT", CHAR(10) &amp; "- " &amp; _xlfn.TEXTJOIN(CHAR(10) &amp; "- ", TRUE, _xlfn._xlws.FILTER($I$9:$I$1000, ($C$9:$C$1000=C29) * ($H$9:$H$1000="Topic"))), "")</f>
        <v/>
      </c>
      <c r="C29" s="45">
        <f t="shared" si="0"/>
        <v>3</v>
      </c>
      <c r="D29" s="46">
        <v>3</v>
      </c>
      <c r="E29" s="58" t="s">
        <v>48</v>
      </c>
      <c r="F29" s="48">
        <v>21</v>
      </c>
      <c r="G29" s="49" t="s">
        <v>49</v>
      </c>
      <c r="H29" s="49" t="s">
        <v>50</v>
      </c>
      <c r="I29" s="50" t="s">
        <v>661</v>
      </c>
      <c r="J29" s="51" t="s">
        <v>662</v>
      </c>
      <c r="K29" s="120" t="str">
        <f t="shared" si="1"/>
        <v xml:space="preserve">[ROLE] Friendly tutor specializing in Elixir Fundamentals | [TOPIC] Manage key-value tuples explicitly employing [], Keyword.get/2, Keyword.put/3, Keyword.delete/2, and Keyword.has_key?/2. | [LEVEL] Beginner | [COUNT] 3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8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Elixir Fundamentals | 📊 Level: Beginner | 🌐 Coding5s.com
**Concept:** Keyword Lists Fundamentals ([], Keyword.get/2, Keyword.put/3, Keyword.delete/2, Keyword.has_key?/2)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9"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key-value tuples explicitly employing [], Keyword.get/2, Keyword.put/3, Keyword.delete/2, and Keyword.has_key?/2.. Topic details: Keyword Lists Fundamentals ([], Keyword.get/2, Keyword.put/3, Keyword.delete/2, Keyword.has_key?/2) | [LANGUAGE CONSISTENCY RULE] ALL output text MUST be written strictly in (Spanish). | [LANGUAGE SEED CONTEXT] Language Seed Not Necessary | [LANGUAGE] Spanish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Elixir Fundamentals | 📊 Level: Beginner
**Topic:** Manage key-value tuples explicitly employing [], Keyword.get/2, Keyword.put/3, Keyword.delete/2, and Keyword.has_key?/2.
---
 | [FOOTER RULE - STRICT] End your response with: '--- ⚡ *Coding5s Mentor System — Eliminating Epistemic Debt*' | </v>
      </c>
      <c r="M29" s="53">
        <v>0</v>
      </c>
      <c r="N29" s="102" t="str">
        <f t="shared" si="3"/>
        <v>[ROLE] Careless Elixir Fundamentals Developer | [TASK] Generate debugging challenges in Elixir Fundamentals | | [TOPIC] Manage key-value tuples explicitly employing [], Keyword.get/2, Keyword.put/3, Keyword.delete/2, and Keyword.has_key?/2. | | [LEVEL] Beginner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#21 | Stage 2 🐛 Debug | Elixir Fundamentals | 📊 Level: Beginner | 🌐 Coding5s.com
Concept: Keyword Lists Fundamentals ([], Keyword.get/2, Keyword.put/3, Keyword.delete/2, Keyword.has_key?/2)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9"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key-value tuples explicitly employing [], Keyword.get/2, Keyword.put/3, Keyword.delete/2, and Keyword.has_key?/2.. Topic details: Keyword Lists Fundamentals ([], Keyword.get/2, Keyword.put/3, Keyword.delete/2, Keyword.has_key?/2)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Elixir Fundamentals | 📊 Level: Beginner
**Topic:** Manage key-value tuples explicitly employing [], Keyword.get/2, Keyword.put/3, Keyword.delete/2, and Keyword.has_key?/2.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9" s="53">
        <v>0</v>
      </c>
      <c r="Q29" s="102" t="str">
        <f t="shared" si="5"/>
        <v>[ROLE] Tech Lead | [TASK] Assign incomplete Elixir Fundamentals script challenges | [TOPIC] Manage key-value tuples explicitly employing [], Keyword.get/2, Keyword.put/3, Keyword.delete/2, and Keyword.has_key?/2. | [LEVEL] Beginner | [COUNT] 3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#21 | Stage 3 🧩 Complete | Elixir Fundamentals | 📊 Level: Beginner | 🌐 Coding5s.com
**Concept:** Keyword Lists Fundamentals ([], Keyword.get/2, Keyword.put/3, Keyword.delete/2, Keyword.has_key?/2)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key-value tuples explicitly employing [], Keyword.get/2, Keyword.put/3, Keyword.delete/2, and Keyword.has_key?/2..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9"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key-value tuples explicitly employing [], Keyword.get/2, Keyword.put/3, Keyword.delete/2, and Keyword.has_key?/2.. Topic details: Keyword Lists Fundamentals ([], Keyword.get/2, Keyword.put/3, Keyword.delete/2, Keyword.has_key?/2)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Elixir Fundamentals | 📊 Level: Beginner
**Topic:** Manage key-value tuples explicitly employing [], Keyword.get/2, Keyword.put/3, Keyword.delete/2, and Keyword.has_key?/2.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9" s="53">
        <v>0</v>
      </c>
      <c r="T29" s="102" t="str">
        <f t="shared" si="7"/>
        <v>[ROLE] Tech Lead | [TASK] Provide intentionally messy but functional code for learning debugging and improvement | [TOPIC] Manage key-value tuples explicitly employing [], Keyword.get/2, Keyword.put/3, Keyword.delete/2, and Keyword.has_key?/2.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#21 | Stage 4 🧹 Refactor | Elixir Fundamentals | 📊 Level: Beginner | 🌐 Coding5s.com
**Concept:** Keyword Lists Fundamentals ([], Keyword.get/2, Keyword.put/3, Keyword.delete/2, Keyword.has_key?/2)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9"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Manage key-value tuples explicitly employing [], Keyword.get/2, Keyword.put/3, Keyword.delete/2, and Keyword.has_key?/2.. Topic details: Keyword Lists Fundamentals ([], Keyword.get/2, Keyword.put/3, Keyword.delete/2, Keyword.has_key?/2)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Elixir Fundamentals | 📊 Level: Beginner
**Topic:** Manage key-value tuples explicitly employing [], Keyword.get/2, Keyword.put/3, Keyword.delete/2, and Keyword.has_key?/2.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9" s="53">
        <v>0</v>
      </c>
      <c r="W29" s="87" t="str">
        <f t="shared" si="9"/>
        <v>[ROLE] Tech Product Manager assigning a Elixir Fundamentals Jira Ticket | [TASK] Provide a guided implementation exercise with full solution for learning purposes | [TOPIC] Manage key-value tuples explicitly employing [], Keyword.get/2, Keyword.put/3, Keyword.delete/2, and Keyword.has_key?/2.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#21 | Stage 5 | Elixir Fundamentals | 📊 Level: Beginner | 🌐 Coding5s.com
**Concept:** Keyword Lists Fundamentals ([], Keyword.get/2, Keyword.put/3, Keyword.delete/2, Keyword.has_key?/2)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9"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key-value tuples explicitly employing [], Keyword.get/2, Keyword.put/3, Keyword.delete/2, and Keyword.has_key?/2.. Goal: Keyword Lists Fundamentals ([], Keyword.get/2, Keyword.put/3, Keyword.delete/2, Keyword.has_key?/2)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Elixir Fundamentals | 📊 Level: Beginner
**Topic:** Manage key-value tuples explicitly employing [], Keyword.get/2, Keyword.put/3, Keyword.delete/2, and Keyword.has_key?/2.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9" s="53">
        <v>0</v>
      </c>
      <c r="Z29" s="56" t="str">
        <f t="shared" si="11"/>
        <v/>
      </c>
      <c r="AA29" s="56" t="str">
        <f t="shared" si="12"/>
        <v/>
      </c>
      <c r="AB29" s="56" t="str">
        <f t="shared" si="13"/>
        <v/>
      </c>
      <c r="AC29" s="56" t="str">
        <f t="shared" si="14"/>
        <v/>
      </c>
      <c r="AD29" s="56" t="str">
        <f t="shared" si="15"/>
        <v/>
      </c>
      <c r="AE29" s="40" t="s">
        <v>152</v>
      </c>
      <c r="AF29" s="40" t="s">
        <v>153</v>
      </c>
      <c r="AG29" s="40" t="s">
        <v>154</v>
      </c>
      <c r="AH29" s="56" t="str">
        <f t="shared" si="16"/>
        <v/>
      </c>
      <c r="AI29" s="54"/>
      <c r="AJ29" s="54"/>
      <c r="AK29" s="54">
        <v>21</v>
      </c>
      <c r="AL29" s="54" t="s">
        <v>116</v>
      </c>
      <c r="AM29" s="54" t="s">
        <v>117</v>
      </c>
    </row>
    <row r="30" spans="1:39">
      <c r="A30" s="95">
        <v>10</v>
      </c>
      <c r="B30" s="45" t="str" cm="1">
        <f t="array" ref="B30">IF(H30="PROJECT", CHAR(10) &amp; "- " &amp; _xlfn.TEXTJOIN(CHAR(10) &amp; "- ", TRUE, _xlfn._xlws.FILTER($I$9:$I$1000, ($C$9:$C$1000=C30) * ($H$9:$H$1000="Topic"))), "")</f>
        <v/>
      </c>
      <c r="C30" s="45">
        <f t="shared" si="0"/>
        <v>3</v>
      </c>
      <c r="D30" s="57">
        <v>3</v>
      </c>
      <c r="E30" s="58" t="s">
        <v>48</v>
      </c>
      <c r="F30" s="59">
        <v>22</v>
      </c>
      <c r="G30" s="60" t="s">
        <v>49</v>
      </c>
      <c r="H30" s="60" t="s">
        <v>50</v>
      </c>
      <c r="I30" s="61" t="s">
        <v>663</v>
      </c>
      <c r="J30" s="62" t="s">
        <v>664</v>
      </c>
      <c r="K30" s="120" t="str">
        <f t="shared" si="1"/>
        <v xml:space="preserve">[ROLE] Friendly tutor specializing in Elixir Fundamentals | [TOPIC] Construct and interact with basic dictionaries strictly utilizing %{}, map.key syntax, Map.get/2, Map.put/3, and Map.delete/2. | [LEVEL] Beginner | [COUNT] 3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10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Elixir Fundamentals | 📊 Level: Beginner | 🌐 Coding5s.com
**Concept:** Maps Fundamentals (%{}, map.key syntax, Map.get/2, Map.put/3, Map.delete/2)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0"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and interact with basic dictionaries strictly utilizing %{}, map.key syntax, Map.get/2, Map.put/3, and Map.delete/2.. Topic details: Maps Fundamentals (%{}, map.key syntax, Map.get/2, Map.put/3, Map.delete/2) | [LANGUAGE CONSISTENCY RULE] ALL output text MUST be written strictly in (Spanish). | [LANGUAGE SEED CONTEXT] Language Seed Not Necessary | [LANGUAGE] Spanish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Elixir Fundamentals | 📊 Level: Beginner
**Topic:** Construct and interact with basic dictionaries strictly utilizing %{}, map.key syntax, Map.get/2, Map.put/3, and Map.delete/2.
---
 | [FOOTER RULE - STRICT] End your response with: '--- ⚡ *Coding5s Mentor System — Eliminating Epistemic Debt*' | </v>
      </c>
      <c r="M30" s="52">
        <v>0</v>
      </c>
      <c r="N30" s="102" t="str">
        <f t="shared" si="3"/>
        <v>[ROLE] Careless Elixir Fundamentals Developer | [TASK] Generate debugging challenges in Elixir Fundamentals | | [TOPIC] Construct and interact with basic dictionaries strictly utilizing %{}, map.key syntax, Map.get/2, Map.put/3, and Map.delete/2. | | [LEVEL] Beginner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#22 | Stage 2 🐛 Debug | Elixir Fundamentals | 📊 Level: Beginner | 🌐 Coding5s.com
Concept: Maps Fundamentals (%{}, map.key syntax, Map.get/2, Map.put/3, Map.delete/2)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0"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and interact with basic dictionaries strictly utilizing %{}, map.key syntax, Map.get/2, Map.put/3, and Map.delete/2.. Topic details: Maps Fundamentals (%{}, map.key syntax, Map.get/2, Map.put/3, Map.delete/2)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Elixir Fundamentals | 📊 Level: Beginner
**Topic:** Construct and interact with basic dictionaries strictly utilizing %{}, map.key syntax, Map.get/2, Map.put/3, and Map.delete/2.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0" s="52">
        <v>0</v>
      </c>
      <c r="Q30" s="102" t="str">
        <f t="shared" si="5"/>
        <v>[ROLE] Tech Lead | [TASK] Assign incomplete Elixir Fundamentals script challenges | [TOPIC] Construct and interact with basic dictionaries strictly utilizing %{}, map.key syntax, Map.get/2, Map.put/3, and Map.delete/2. | [LEVEL] Beginner | [COUNT] 3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#22 | Stage 3 🧩 Complete | Elixir Fundamentals | 📊 Level: Beginner | 🌐 Coding5s.com
**Concept:** Maps Fundamentals (%{}, map.key syntax, Map.get/2, Map.put/3, Map.delete/2)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and interact with basic dictionaries strictly utilizing %{}, map.key syntax, Map.get/2, Map.put/3, and Map.delete/2..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0"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and interact with basic dictionaries strictly utilizing %{}, map.key syntax, Map.get/2, Map.put/3, and Map.delete/2.. Topic details: Maps Fundamentals (%{}, map.key syntax, Map.get/2, Map.put/3, Map.delete/2)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Elixir Fundamentals | 📊 Level: Beginner
**Topic:** Construct and interact with basic dictionaries strictly utilizing %{}, map.key syntax, Map.get/2, Map.put/3, and Map.delete/2.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0" s="52">
        <v>0</v>
      </c>
      <c r="T30" s="102" t="str">
        <f t="shared" si="7"/>
        <v>[ROLE] Tech Lead | [TASK] Provide intentionally messy but functional code for learning debugging and improvement | [TOPIC] Construct and interact with basic dictionaries strictly utilizing %{}, map.key syntax, Map.get/2, Map.put/3, and Map.delete/2. | [LEVEL] Beginner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#22 | Stage 4 🧹 Refactor | Elixir Fundamentals | 📊 Level: Beginner | 🌐 Coding5s.com
**Concept:** Maps Fundamentals (%{}, map.key syntax, Map.get/2, Map.put/3, Map.delete/2)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0"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Construct and interact with basic dictionaries strictly utilizing %{}, map.key syntax, Map.get/2, Map.put/3, and Map.delete/2.. Topic details: Maps Fundamentals (%{}, map.key syntax, Map.get/2, Map.put/3, Map.delete/2)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Elixir Fundamentals | 📊 Level: Beginner
**Topic:** Construct and interact with basic dictionaries strictly utilizing %{}, map.key syntax, Map.get/2, Map.put/3, and Map.delete/2.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0" s="52">
        <v>0</v>
      </c>
      <c r="W30" s="87" t="str">
        <f t="shared" si="9"/>
        <v>[ROLE] Tech Product Manager assigning a Elixir Fundamentals Jira Ticket | [TASK] Provide a guided implementation exercise with full solution for learning purposes | [TOPIC] Construct and interact with basic dictionaries strictly utilizing %{}, map.key syntax, Map.get/2, Map.put/3, and Map.delete/2.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#22 | Stage 5 | Elixir Fundamentals | 📊 Level: Beginner | 🌐 Coding5s.com
**Concept:** Maps Fundamentals (%{}, map.key syntax, Map.get/2, Map.put/3, Map.delete/2)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0"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and interact with basic dictionaries strictly utilizing %{}, map.key syntax, Map.get/2, Map.put/3, and Map.delete/2.. Goal: Maps Fundamentals (%{}, map.key syntax, Map.get/2, Map.put/3, Map.delete/2)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Elixir Fundamentals | 📊 Level: Beginner
**Topic:** Construct and interact with basic dictionaries strictly utilizing %{}, map.key syntax, Map.get/2, Map.put/3, and Map.delete/2.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0" s="52">
        <v>0</v>
      </c>
      <c r="Z30" s="56" t="str">
        <f t="shared" si="11"/>
        <v/>
      </c>
      <c r="AA30" s="56" t="str">
        <f t="shared" si="12"/>
        <v/>
      </c>
      <c r="AB30" s="56" t="str">
        <f t="shared" si="13"/>
        <v/>
      </c>
      <c r="AC30" s="56" t="str">
        <f t="shared" si="14"/>
        <v/>
      </c>
      <c r="AD30" s="56" t="str">
        <f t="shared" si="15"/>
        <v/>
      </c>
      <c r="AE30" s="40" t="s">
        <v>155</v>
      </c>
      <c r="AF30" s="40" t="s">
        <v>156</v>
      </c>
      <c r="AG30" s="40" t="s">
        <v>157</v>
      </c>
      <c r="AH30" s="56" t="str">
        <f t="shared" si="16"/>
        <v/>
      </c>
      <c r="AI30" s="54"/>
      <c r="AJ30" s="54"/>
      <c r="AK30" s="54">
        <v>22</v>
      </c>
      <c r="AL30" s="54" t="s">
        <v>121</v>
      </c>
      <c r="AM30" s="54" t="s">
        <v>122</v>
      </c>
    </row>
    <row r="31" spans="1:39">
      <c r="A31" s="95">
        <v>8</v>
      </c>
      <c r="B31" s="45" t="str" cm="1">
        <f t="array" ref="B31">IF(H31="PROJECT", CHAR(10) &amp; "- " &amp; _xlfn.TEXTJOIN(CHAR(10) &amp; "- ", TRUE, _xlfn._xlws.FILTER($I$9:$I$1000, ($C$9:$C$1000=C31) * ($H$9:$H$1000="Topic"))), "")</f>
        <v/>
      </c>
      <c r="C31" s="45">
        <f t="shared" si="0"/>
        <v>3</v>
      </c>
      <c r="D31" s="46">
        <v>4</v>
      </c>
      <c r="E31" s="58" t="s">
        <v>48</v>
      </c>
      <c r="F31" s="48">
        <v>23</v>
      </c>
      <c r="G31" s="49" t="s">
        <v>49</v>
      </c>
      <c r="H31" s="49" t="s">
        <v>50</v>
      </c>
      <c r="I31" s="50" t="s">
        <v>665</v>
      </c>
      <c r="J31" s="51" t="s">
        <v>666</v>
      </c>
      <c r="K31" s="120" t="str">
        <f t="shared" si="1"/>
        <v xml:space="preserve">[ROLE] Friendly tutor specializing in Elixir Fundamentals | [TOPIC] Bind variables and destructure data strictly utilizing the = operator, matching tuples, and matching lists. | [LEVEL] Beginner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8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Elixir Fundamentals | 📊 Level: Beginner | 🌐 Coding5s.com
**Concept:** The Match Operator (=, matching tuples, matching lists)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1"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Bind variables and destructure data strictly utilizing the = operator, matching tuples, and matching lists.. Topic details: The Match Operator (=, matching tuples, matching lists) | [LANGUAGE CONSISTENCY RULE] ALL output text MUST be written strictly in (Spanish). | [LANGUAGE SEED CONTEXT] Language Seed Not Necessary | [LANGUAGE] Spanish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Elixir Fundamentals | 📊 Level: Beginner
**Topic:** Bind variables and destructure data strictly utilizing the = operator, matching tuples, and matching lists.
---
 | [FOOTER RULE - STRICT] End your response with: '--- ⚡ *Coding5s Mentor System — Eliminating Epistemic Debt*' | </v>
      </c>
      <c r="M31" s="53">
        <v>0</v>
      </c>
      <c r="N31" s="102" t="str">
        <f t="shared" si="3"/>
        <v>[ROLE] Careless Elixir Fundamentals Developer | [TASK] Generate debugging challenges in Elixir Fundamentals | | [TOPIC] Bind variables and destructure data strictly utilizing the = operator, matching tuples, and matching lists. | | [LEVEL] Beginner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#23 | Stage 2 🐛 Debug | Elixir Fundamentals | 📊 Level: Beginner | 🌐 Coding5s.com
Concept: The Match Operator (=, matching tuples, matching lists)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1"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Bind variables and destructure data strictly utilizing the = operator, matching tuples, and matching lists.. Topic details: The Match Operator (=, matching tuples, matching lists)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Elixir Fundamentals | 📊 Level: Beginner
**Topic:** Bind variables and destructure data strictly utilizing the = operator, matching tuples, and matching lists.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1" s="53">
        <v>0</v>
      </c>
      <c r="Q31" s="102" t="str">
        <f t="shared" si="5"/>
        <v>[ROLE] Tech Lead | [TASK] Assign incomplete Elixir Fundamentals script challenges | [TOPIC] Bind variables and destructure data strictly utilizing the = operator, matching tuples, and matching lists. | [LEVEL] Beginner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#23 | Stage 3 🧩 Complete | Elixir Fundamentals | 📊 Level: Beginner | 🌐 Coding5s.com
**Concept:** The Match Operator (=, matching tuples, matching lists)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Bind variables and destructure data strictly utilizing the = operator, matching tuples, and matching lists..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1"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Bind variables and destructure data strictly utilizing the = operator, matching tuples, and matching lists.. Topic details: The Match Operator (=, matching tuples, matching lists)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Elixir Fundamentals | 📊 Level: Beginner
**Topic:** Bind variables and destructure data strictly utilizing the = operator, matching tuples, and matching lists.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1" s="53">
        <v>0</v>
      </c>
      <c r="T31" s="102" t="str">
        <f t="shared" si="7"/>
        <v>[ROLE] Tech Lead | [TASK] Provide intentionally messy but functional code for learning debugging and improvement | [TOPIC] Bind variables and destructure data strictly utilizing the = operator, matching tuples, and matching lists. | [LEVEL] Beginner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#23 | Stage 4 🧹 Refactor | Elixir Fundamentals | 📊 Level: Beginner | 🌐 Coding5s.com
**Concept:** The Match Operator (=, matching tuples, matching lists)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1"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Bind variables and destructure data strictly utilizing the = operator, matching tuples, and matching lists.. Topic details: The Match Operator (=, matching tuples, matching lists)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Elixir Fundamentals | 📊 Level: Beginner
**Topic:** Bind variables and destructure data strictly utilizing the = operator, matching tuples, and matching lists.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1" s="53">
        <v>0</v>
      </c>
      <c r="W31" s="87" t="str">
        <f t="shared" si="9"/>
        <v>[ROLE] Tech Product Manager assigning a Elixir Fundamentals Jira Ticket | [TASK] Provide a guided implementation exercise with full solution for learning purposes | [TOPIC] Bind variables and destructure data strictly utilizing the = operator, matching tuples, and matching lists.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#23 | Stage 5 | Elixir Fundamentals | 📊 Level: Beginner | 🌐 Coding5s.com
**Concept:** The Match Operator (=, matching tuples, matching lists)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1"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Bind variables and destructure data strictly utilizing the = operator, matching tuples, and matching lists.. Goal: The Match Operator (=, matching tuples, matching lists)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Elixir Fundamentals | 📊 Level: Beginner
**Topic:** Bind variables and destructure data strictly utilizing the = operator, matching tuples, and matching lists.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1" s="53">
        <v>0</v>
      </c>
      <c r="Z31" s="56" t="str">
        <f t="shared" si="11"/>
        <v/>
      </c>
      <c r="AA31" s="56" t="str">
        <f t="shared" si="12"/>
        <v/>
      </c>
      <c r="AB31" s="56" t="str">
        <f t="shared" si="13"/>
        <v/>
      </c>
      <c r="AC31" s="56" t="str">
        <f t="shared" si="14"/>
        <v/>
      </c>
      <c r="AD31" s="56" t="str">
        <f t="shared" si="15"/>
        <v/>
      </c>
      <c r="AE31" s="40" t="s">
        <v>158</v>
      </c>
      <c r="AF31" s="40" t="s">
        <v>159</v>
      </c>
      <c r="AG31" s="40" t="s">
        <v>160</v>
      </c>
      <c r="AH31" s="56" t="str">
        <f t="shared" si="16"/>
        <v/>
      </c>
      <c r="AI31" s="54"/>
      <c r="AJ31" s="54"/>
      <c r="AK31" s="54">
        <v>23</v>
      </c>
      <c r="AL31" s="54" t="s">
        <v>126</v>
      </c>
      <c r="AM31" s="54" t="s">
        <v>127</v>
      </c>
    </row>
    <row r="32" spans="1:39">
      <c r="A32" s="95">
        <v>10</v>
      </c>
      <c r="B32" s="45" t="str" cm="1">
        <f t="array" ref="B32">IF(H32="PROJECT", CHAR(10) &amp; "- " &amp; _xlfn.TEXTJOIN(CHAR(10) &amp; "- ", TRUE, _xlfn._xlws.FILTER($I$9:$I$1000, ($C$9:$C$1000=C32) * ($H$9:$H$1000="Topic"))), "")</f>
        <v xml:space="preserve">
- Initialize and manipulate contiguous memory sequences explicitly utilizing {}, elem/2, put_elem/3, tuple_size/1, and Tuple.delete_at/2.
- Create and combine linked lists strictly using [], hd/1, tl/1, length/1, and the ++/-- operators.
- Traverse and compress lists explicitly applying List.first/1, List.last/1, List.flatten/1, List.foldl/3, and List.foldr/3.
- Modify list contents precisely using List.delete/2, List.delete_at/2, List.insert_at/3, List.replace_at/3, and List.update_at/3.
- Manage key-value tuples explicitly employing [], Keyword.get/2, Keyword.put/3, Keyword.delete/2, and Keyword.has_key?/2.
- Construct and interact with basic dictionaries strictly utilizing %{}, map.key syntax, Map.get/2, Map.put/3, and Map.delete/2.
- Bind variables and destructure data strictly utilizing the = operator, matching tuples, and matching lists.</v>
      </c>
      <c r="C32" s="45">
        <f t="shared" si="0"/>
        <v>3</v>
      </c>
      <c r="D32" s="57">
        <v>0</v>
      </c>
      <c r="E32" s="58" t="s">
        <v>48</v>
      </c>
      <c r="F32" s="59">
        <v>24</v>
      </c>
      <c r="G32" s="60" t="s">
        <v>49</v>
      </c>
      <c r="H32" s="60" t="s">
        <v>80</v>
      </c>
      <c r="I32" s="61" t="s">
        <v>667</v>
      </c>
      <c r="J32" s="62" t="s">
        <v>668</v>
      </c>
      <c r="K32" s="120" t="str">
        <f t="shared" si="1"/>
        <v>[TASK] Teach through a practical Elixir Fundamentals -  project following the micro-learning methodology, acting as a supportive tutor, creating a project about  Develop a simple data registry consolidating primitive data types, tuples, linked lists, keyword lists, basic match syntax, and map fundamentals. | [TOPICS USED] 
- Initialize and manipulate contiguous memory sequences explicitly utilizing {}, elem/2, put_elem/3, tuple_size/1, and Tuple.delete_at/2.
- Create and combine linked lists strictly using [], hd/1, tl/1, length/1, and the ++/-- operators.
- Traverse and compress lists explicitly applying List.first/1, List.last/1, List.flatten/1, List.foldl/3, and List.foldr/3.
- Modify list contents precisely using List.delete/2, List.delete_at/2, List.insert_at/3, List.replace_at/3, and List.update_at/3.
- Manage key-value tuples explicitly employing [], Keyword.get/2, Keyword.put/3, Keyword.delete/2, and Keyword.has_key?/2.
- Construct and interact with basic dictionaries strictly utilizing %{}, map.key syntax, Map.get/2, Map.put/3, and Map.delete/2.
- Bind variables and destructure data strictly utilizing the = operator, matching tuples, and matching lists.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Elixir Fundamentals | 📊 Level: Beginner | 🌐 Coding5s.com
**Project:** Consolidated Basic Collections Registry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2"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simple data registry consolidating primitive data types, tuples, linked lists, keyword lists, basic match syntax, and map fundamentals.. Topics applied in this project: 
- Initialize and manipulate contiguous memory sequences explicitly utilizing {}, elem/2, put_elem/3, tuple_size/1, and Tuple.delete_at/2.
- Create and combine linked lists strictly using [], hd/1, tl/1, length/1, and the ++/-- operators.
- Traverse and compress lists explicitly applying List.first/1, List.last/1, List.flatten/1, List.foldl/3, and List.foldr/3.
- Modify list contents precisely using List.delete/2, List.delete_at/2, List.insert_at/3, List.replace_at/3, and List.update_at/3.
- Manage key-value tuples explicitly employing [], Keyword.get/2, Keyword.put/3, Keyword.delete/2, and Keyword.has_key?/2.
- Construct and interact with basic dictionaries strictly utilizing %{}, map.key syntax, Map.get/2, Map.put/3, and Map.delete/2.
- Bind variables and destructure data strictly utilizing the = operator, matching tuples, and matching lists.. Project objective: Consolidated Basic Collections Registry | [LANGUAGE CONSISTENCY RULE] ALL output text MUST be written strictly in (Spanish). | [LANGUAGE SEED CONTEXT] Language Seed Not Necessary | [LANGUAGE] Spanish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#24 | Practice | Elixir Fundamentals | 📊 Level: Beginner
**Project:** Develop a simple data registry consolidating primitive data types, tuples, linked lists, keyword lists, basic match syntax, and map fundamentals.
---
 | [FOOTER RULE - STRICT] End your response with: '--- ⚡ *Coding5s Mentor System — Eliminating Epistemic Debt*' | </v>
      </c>
      <c r="M32" s="52">
        <v>0</v>
      </c>
      <c r="N32" s="102" t="str">
        <f t="shared" si="3"/>
        <v>[ROLE] Careless Elixir Fundamentals Developer | [TASK] Generate debugging project in Elixir Fundamentals | [PROJECT] Develop a simple data registry consolidating primitive data types, tuples, linked lists, keyword lists, basic match syntax, and map fundamentals. | [TOPICS USED] 
- Initialize and manipulate contiguous memory sequences explicitly utilizing {}, elem/2, put_elem/3, tuple_size/1, and Tuple.delete_at/2.
- Create and combine linked lists strictly using [], hd/1, tl/1, length/1, and the ++/-- operators.
- Traverse and compress lists explicitly applying List.first/1, List.last/1, List.flatten/1, List.foldl/3, and List.foldr/3.
- Modify list contents precisely using List.delete/2, List.delete_at/2, List.insert_at/3, List.replace_at/3, and List.update_at/3.
- Manage key-value tuples explicitly employing [], Keyword.get/2, Keyword.put/3, Keyword.delete/2, and Keyword.has_key?/2.
- Construct and interact with basic dictionaries strictly utilizing %{}, map.key syntax, Map.get/2, Map.put/3, and Map.delete/2.
- Bind variables and destructure data strictly utilizing the = operator, matching tuples, and matching lists. | [LEVEL] Beginner | [OUTPUT] Only header, dataset summary or statement (if any), email intro, objective, expected output, broken code, and footer | [HEADER RULE - STRICT] You MUST start your entire response EXACTLY with this markdown block (do not print anything before it):
### 🚀 Project #24 | Stage 2 | Elixir Fundamentals | 📊 Level: Beginner | 🌐 Coding5s.com
Project: Consolidated Basic Collections Registry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Oromo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2"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simple data registry consolidating primitive data types, tuples, linked lists, keyword lists, basic match syntax, and map fundamentals.. Topics involved: 
- Initialize and manipulate contiguous memory sequences explicitly utilizing {}, elem/2, put_elem/3, tuple_size/1, and Tuple.delete_at/2.
- Create and combine linked lists strictly using [], hd/1, tl/1, length/1, and the ++/-- operators.
- Traverse and compress lists explicitly applying List.first/1, List.last/1, List.flatten/1, List.foldl/3, and List.foldr/3.
- Modify list contents precisely using List.delete/2, List.delete_at/2, List.insert_at/3, List.replace_at/3, and List.update_at/3.
- Manage key-value tuples explicitly employing [], Keyword.get/2, Keyword.put/3, Keyword.delete/2, and Keyword.has_key?/2.
- Construct and interact with basic dictionaries strictly utilizing %{}, map.key syntax, Map.get/2, Map.put/3, and Map.delete/2.
- Bind variables and destructure data strictly utilizing the = operator, matching tuples, and matching lists.. Project objective: Consolidated Basic Collections Registry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#24 | Debug | Elixir Fundamentals | 📊 Level: Beginner
**Project:** Develop a simple data registry consolidating primitive data types, tuples, linked lists, keyword lists, basic match syntax, and map fundamentals.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2" s="52">
        <v>0</v>
      </c>
      <c r="Q32" s="102" t="str">
        <f t="shared" si="5"/>
        <v>[ROLE] Tech Lead | [TASK] Assign incomplete project script | [PROJECT] Develop a simple data registry consolidating primitive data types, tuples, linked lists, keyword lists, basic match syntax, and map fundamentals. | [TOPICS USED] 
- Initialize and manipulate contiguous memory sequences explicitly utilizing {}, elem/2, put_elem/3, tuple_size/1, and Tuple.delete_at/2.
- Create and combine linked lists strictly using [], hd/1, tl/1, length/1, and the ++/-- operators.
- Traverse and compress lists explicitly applying List.first/1, List.last/1, List.flatten/1, List.foldl/3, and List.foldr/3.
- Modify list contents precisely using List.delete/2, List.delete_at/2, List.insert_at/3, List.replace_at/3, and List.update_at/3.
- Manage key-value tuples explicitly employing [], Keyword.get/2, Keyword.put/3, Keyword.delete/2, and Keyword.has_key?/2.
- Construct and interact with basic dictionaries strictly utilizing %{}, map.key syntax, Map.get/2, Map.put/3, and Map.delete/2.
- Bind variables and destructure data strictly utilizing the = operator, matching tuples, and matching lists.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#24 | Stage 3 | Elixir Fundamentals | 📊 Level: Beginner | 🌐 Coding5s.com
**Project:** Consolidated Basic Collections Registry
---
 | [EXTERNAL_PACKAGE_PROTOCOL] Use Mix.install([{:package_name, '~&gt; version'}]) at the top if needed. | [CHALLENGE_CONSTRAINTS_POLICY] MUST be between 25–40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2"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simple data registry consolidating primitive data types, tuples, linked lists, keyword lists, basic match syntax, and map fundamentals.. Topics involved: 
- Initialize and manipulate contiguous memory sequences explicitly utilizing {}, elem/2, put_elem/3, tuple_size/1, and Tuple.delete_at/2.
- Create and combine linked lists strictly using [], hd/1, tl/1, length/1, and the ++/-- operators.
- Traverse and compress lists explicitly applying List.first/1, List.last/1, List.flatten/1, List.foldl/3, and List.foldr/3.
- Modify list contents precisely using List.delete/2, List.delete_at/2, List.insert_at/3, List.replace_at/3, and List.update_at/3.
- Manage key-value tuples explicitly employing [], Keyword.get/2, Keyword.put/3, Keyword.delete/2, and Keyword.has_key?/2.
- Construct and interact with basic dictionaries strictly utilizing %{}, map.key syntax, Map.get/2, Map.put/3, and Map.delete/2.
- Bind variables and destructure data strictly utilizing the = operator, matching tuples, and matching lists.. Project objective: Consolidated Basic Collections Registry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#24 | Complete | Elixir Fundamentals | 📊 Level: Beginner
**Project:** Develop a simple data registry consolidating primitive data types, tuples, linked lists, keyword lists, basic match syntax, and map fundamentals.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2" s="52">
        <v>0</v>
      </c>
      <c r="T32" s="102" t="str">
        <f t="shared" si="7"/>
        <v>[ROLE] Tech Lead | [TASK] Provide a messy but functional project for refactoring | [PROJECT] Develop a simple data registry consolidating primitive data types, tuples, linked lists, keyword lists, basic match syntax, and map fundamentals. | [TOPICS USED] 
- Initialize and manipulate contiguous memory sequences explicitly utilizing {}, elem/2, put_elem/3, tuple_size/1, and Tuple.delete_at/2.
- Create and combine linked lists strictly using [], hd/1, tl/1, length/1, and the ++/-- operators.
- Traverse and compress lists explicitly applying List.first/1, List.last/1, List.flatten/1, List.foldl/3, and List.foldr/3.
- Modify list contents precisely using List.delete/2, List.delete_at/2, List.insert_at/3, List.replace_at/3, and List.update_at/3.
- Manage key-value tuples explicitly employing [], Keyword.get/2, Keyword.put/3, Keyword.delete/2, and Keyword.has_key?/2.
- Construct and interact with basic dictionaries strictly utilizing %{}, map.key syntax, Map.get/2, Map.put/3, and Map.delete/2.
- Bind variables and destructure data strictly utilizing the = operator, matching tuples, and matching lists. | [LEVEL] Beginner | [PERSONA RULE] Act as a Tech Lead. A junior wrote this working but messy code. Tone: professional but exhausted | [HEADER RULE - STRICT] You MUST start your entire response EXACTLY with this markdown block (do not print anything before it):
### 🚀 Project #24 | Stage 4 | Elixir Fundamentals | 📊 Level: Beginner | 🌐 Coding5s.com
**Project:** Consolidated Basic Collections Registry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2"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Develop a simple data registry consolidating primitive data types, tuples, linked lists, keyword lists, basic match syntax, and map fundamentals.. Topics involved: 
- Initialize and manipulate contiguous memory sequences explicitly utilizing {}, elem/2, put_elem/3, tuple_size/1, and Tuple.delete_at/2.
- Create and combine linked lists strictly using [], hd/1, tl/1, length/1, and the ++/-- operators.
- Traverse and compress lists explicitly applying List.first/1, List.last/1, List.flatten/1, List.foldl/3, and List.foldr/3.
- Modify list contents precisely using List.delete/2, List.delete_at/2, List.insert_at/3, List.replace_at/3, and List.update_at/3.
- Manage key-value tuples explicitly employing [], Keyword.get/2, Keyword.put/3, Keyword.delete/2, and Keyword.has_key?/2.
- Construct and interact with basic dictionaries strictly utilizing %{}, map.key syntax, Map.get/2, Map.put/3, and Map.delete/2.
- Bind variables and destructure data strictly utilizing the = operator, matching tuples, and matching lists.. Project objective: Consolidated Basic Collections Registry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#24 | Refactor | Elixir Fundamentals | 📊 Level: Beginner
**Project:** Develop a simple data registry consolidating primitive data types, tuples, linked lists, keyword lists, basic match syntax, and map fundamentals.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2" s="52">
        <v>0</v>
      </c>
      <c r="W32" s="87" t="str">
        <f t="shared" si="9"/>
        <v>[ROLE] Tech Product Manager assigning a Elixir Fundamentals Jira Ticket | [TASK] Provide a guided project implementation with full solution | [PROJECT] Develop a simple data registry consolidating primitive data types, tuples, linked lists, keyword lists, basic match syntax, and map fundamentals. | [TOPICS USED] 
- Initialize and manipulate contiguous memory sequences explicitly utilizing {}, elem/2, put_elem/3, tuple_size/1, and Tuple.delete_at/2.
- Create and combine linked lists strictly using [], hd/1, tl/1, length/1, and the ++/-- operators.
- Traverse and compress lists explicitly applying List.first/1, List.last/1, List.flatten/1, List.foldl/3, and List.foldr/3.
- Modify list contents precisely using List.delete/2, List.delete_at/2, List.insert_at/3, List.replace_at/3, and List.update_at/3.
- Manage key-value tuples explicitly employing [], Keyword.get/2, Keyword.put/3, Keyword.delete/2, and Keyword.has_key?/2.
- Construct and interact with basic dictionaries strictly utilizing %{}, map.key syntax, Map.get/2, Map.put/3, and Map.delete/2.
- Bind variables and destructure data strictly utilizing the = operator, matching tuples, and matching lists. | [LEVEL] Beginner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#24 | Stage 5 | Elixir Fundamentals | 📊 Level: Beginner | 🌐 Coding5s.com
**Project:** Consolidated Basic Collections Registry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2"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simple data registry consolidating primitive data types, tuples, linked lists, keyword lists, basic match syntax, and map fundamentals.. Topics integrated: 
- Initialize and manipulate contiguous memory sequences explicitly utilizing {}, elem/2, put_elem/3, tuple_size/1, and Tuple.delete_at/2.
- Create and combine linked lists strictly using [], hd/1, tl/1, length/1, and the ++/-- operators.
- Traverse and compress lists explicitly applying List.first/1, List.last/1, List.flatten/1, List.foldl/3, and List.foldr/3.
- Modify list contents precisely using List.delete/2, List.delete_at/2, List.insert_at/3, List.replace_at/3, and List.update_at/3.
- Manage key-value tuples explicitly employing [], Keyword.get/2, Keyword.put/3, Keyword.delete/2, and Keyword.has_key?/2.
- Construct and interact with basic dictionaries strictly utilizing %{}, map.key syntax, Map.get/2, Map.put/3, and Map.delete/2.
- Bind variables and destructure data strictly utilizing the = operator, matching tuples, and matching lists.. Business Goal: Consolidated Basic Collections Registry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#24 | Extend | Elixir Fundamentals | 📊 Level: Beginner
**Project:** Develop a simple data registry consolidating primitive data types, tuples, linked lists, keyword lists, basic match syntax, and map fundamentals.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2" s="52">
        <v>0</v>
      </c>
      <c r="Z32" s="56" t="str">
        <f t="shared" si="11"/>
        <v>[TASK] Teach through a practical Elixir Fundamentals -  project following the micro-learning methodology, acting as a supportive tutor, creating a project about  Develop a simple data registry consolidating primitive data types, tuples, linked lists, keyword lists, basic match syntax, and map fundamentals. | [TOPICS USED] 
- Initialize and manipulate contiguous memory sequences explicitly utilizing {}, elem/2, put_elem/3, tuple_size/1, and Tuple.delete_at/2.
- Create and combine linked lists strictly using [], hd/1, tl/1, length/1, and the ++/-- operators.
- Traverse and compress lists explicitly applying List.first/1, List.last/1, List.flatten/1, List.foldl/3, and List.foldr/3.
- Modify list contents precisely using List.delete/2, List.delete_at/2, List.insert_at/3, List.replace_at/3, and List.update_at/3.
- Manage key-value tuples explicitly employing [], Keyword.get/2, Keyword.put/3, Keyword.delete/2, and Keyword.has_key?/2.
- Construct and interact with basic dictionaries strictly utilizing %{}, map.key syntax, Map.get/2, Map.put/3, and Map.delete/2.
- Bind variables and destructure data strictly utilizing the = operator, matching tuples, and matching lists.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Elixir Fundamentals | 📊 Level: Beginner | 🌐 Coding5s.com
**Project:** Consolidated Basic Collections Registry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2" s="56" t="str">
        <f t="shared" si="12"/>
        <v>[ROLE] Careless Elixir Fundamentals Developer | [TASK] Generate debugging project in Elixir Fundamentals | [PROJECT] Develop a simple data registry consolidating primitive data types, tuples, linked lists, keyword lists, basic match syntax, and map fundamentals. | [TOPICS USED] 
- Initialize and manipulate contiguous memory sequences explicitly utilizing {}, elem/2, put_elem/3, tuple_size/1, and Tuple.delete_at/2.
- Create and combine linked lists strictly using [], hd/1, tl/1, length/1, and the ++/-- operators.
- Traverse and compress lists explicitly applying List.first/1, List.last/1, List.flatten/1, List.foldl/3, and List.foldr/3.
- Modify list contents precisely using List.delete/2, List.delete_at/2, List.insert_at/3, List.replace_at/3, and List.update_at/3.
- Manage key-value tuples explicitly employing [], Keyword.get/2, Keyword.put/3, Keyword.delete/2, and Keyword.has_key?/2.
- Construct and interact with basic dictionaries strictly utilizing %{}, map.key syntax, Map.get/2, Map.put/3, and Map.delete/2.
- Bind variables and destructure data strictly utilizing the = operator, matching tuples, and matching lists. | [LEVEL] Beginner | [OUTPUT] Only header, dataset summary or statement (if any), email intro, objective, expected output, broken code, and footer | [HEADER RULE - STRICT] You MUST start your entire response EXACTLY with this markdown block (do not print anything before it):
### 🚀 Project #24 | Stage 2 | Elixir Fundamentals | 📊 Level: Beginner | 🌐 Coding5s.com
Project: Consolidated Basic Collections Registry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Oromo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2" s="56" t="str">
        <f t="shared" si="13"/>
        <v>[ROLE] Tech Lead | [TASK] Assign incomplete project script | [PROJECT] Develop a simple data registry consolidating primitive data types, tuples, linked lists, keyword lists, basic match syntax, and map fundamentals. | [TOPICS USED] 
- Initialize and manipulate contiguous memory sequences explicitly utilizing {}, elem/2, put_elem/3, tuple_size/1, and Tuple.delete_at/2.
- Create and combine linked lists strictly using [], hd/1, tl/1, length/1, and the ++/-- operators.
- Traverse and compress lists explicitly applying List.first/1, List.last/1, List.flatten/1, List.foldl/3, and List.foldr/3.
- Modify list contents precisely using List.delete/2, List.delete_at/2, List.insert_at/3, List.replace_at/3, and List.update_at/3.
- Manage key-value tuples explicitly employing [], Keyword.get/2, Keyword.put/3, Keyword.delete/2, and Keyword.has_key?/2.
- Construct and interact with basic dictionaries strictly utilizing %{}, map.key syntax, Map.get/2, Map.put/3, and Map.delete/2.
- Bind variables and destructure data strictly utilizing the = operator, matching tuples, and matching lists.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#24 | Stage 3 | Elixir Fundamentals | 📊 Level: Beginner | 🌐 Coding5s.com
**Project:** Consolidated Basic Collections Registry
---
 | [EXTERNAL_PACKAGE_PROTOCOL] Use Mix.install([{:package_name, '~&gt; version'}]) at the top if needed. | [CHALLENGE_CONSTRAINTS_POLICY] MUST be between 25–40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2" s="56" t="str">
        <f t="shared" si="14"/>
        <v>[ROLE] Tech Lead | [TASK] Provide a messy but functional project for refactoring | [PROJECT] Develop a simple data registry consolidating primitive data types, tuples, linked lists, keyword lists, basic match syntax, and map fundamentals. | [TOPICS USED] 
- Initialize and manipulate contiguous memory sequences explicitly utilizing {}, elem/2, put_elem/3, tuple_size/1, and Tuple.delete_at/2.
- Create and combine linked lists strictly using [], hd/1, tl/1, length/1, and the ++/-- operators.
- Traverse and compress lists explicitly applying List.first/1, List.last/1, List.flatten/1, List.foldl/3, and List.foldr/3.
- Modify list contents precisely using List.delete/2, List.delete_at/2, List.insert_at/3, List.replace_at/3, and List.update_at/3.
- Manage key-value tuples explicitly employing [], Keyword.get/2, Keyword.put/3, Keyword.delete/2, and Keyword.has_key?/2.
- Construct and interact with basic dictionaries strictly utilizing %{}, map.key syntax, Map.get/2, Map.put/3, and Map.delete/2.
- Bind variables and destructure data strictly utilizing the = operator, matching tuples, and matching lists. | [LEVEL] Beginner | [PERSONA RULE] Act as a Tech Lead. A junior wrote this working but messy code. Tone: professional but exhausted | [HEADER RULE - STRICT] You MUST start your entire response EXACTLY with this markdown block (do not print anything before it):
### 🚀 Project #24 | Stage 4 | Elixir Fundamentals | 📊 Level: Beginner | 🌐 Coding5s.com
**Project:** Consolidated Basic Collections Registry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2" s="56" t="str">
        <f t="shared" si="15"/>
        <v>[ROLE] Tech Product Manager assigning a Elixir Fundamentals Jira Ticket | [TASK] Provide a guided project implementation with full solution | [PROJECT] Develop a simple data registry consolidating primitive data types, tuples, linked lists, keyword lists, basic match syntax, and map fundamentals. | [TOPICS USED] 
- Initialize and manipulate contiguous memory sequences explicitly utilizing {}, elem/2, put_elem/3, tuple_size/1, and Tuple.delete_at/2.
- Create and combine linked lists strictly using [], hd/1, tl/1, length/1, and the ++/-- operators.
- Traverse and compress lists explicitly applying List.first/1, List.last/1, List.flatten/1, List.foldl/3, and List.foldr/3.
- Modify list contents precisely using List.delete/2, List.delete_at/2, List.insert_at/3, List.replace_at/3, and List.update_at/3.
- Manage key-value tuples explicitly employing [], Keyword.get/2, Keyword.put/3, Keyword.delete/2, and Keyword.has_key?/2.
- Construct and interact with basic dictionaries strictly utilizing %{}, map.key syntax, Map.get/2, Map.put/3, and Map.delete/2.
- Bind variables and destructure data strictly utilizing the = operator, matching tuples, and matching lists. | [LEVEL] Beginner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#24 | Stage 5 | Elixir Fundamentals | 📊 Level: Beginner | 🌐 Coding5s.com
**Project:** Consolidated Basic Collections Registry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2" s="40"/>
      <c r="AF32" s="40"/>
      <c r="AG32" s="40"/>
      <c r="AH32" s="56" t="str">
        <f t="shared" si="16"/>
        <v/>
      </c>
      <c r="AI32" s="54"/>
      <c r="AJ32" s="54"/>
      <c r="AK32" s="54">
        <v>24</v>
      </c>
      <c r="AL32" s="54" t="s">
        <v>131</v>
      </c>
      <c r="AM32" s="54" t="s">
        <v>132</v>
      </c>
    </row>
    <row r="33" spans="1:39">
      <c r="A33" s="95" t="s">
        <v>79</v>
      </c>
      <c r="B33" s="45" t="str" cm="1">
        <f t="array" ref="B33">IF(H33="PROJECT", CHAR(10) &amp; "- " &amp; _xlfn.TEXTJOIN(CHAR(10) &amp; "- ", TRUE, _xlfn._xlws.FILTER($I$9:$I$1000, ($C$9:$C$1000=C33) * ($H$9:$H$1000="Topic"))), "")</f>
        <v/>
      </c>
      <c r="C33" s="45">
        <f t="shared" si="0"/>
        <v>4</v>
      </c>
      <c r="D33" s="46">
        <v>4</v>
      </c>
      <c r="E33" s="58" t="s">
        <v>48</v>
      </c>
      <c r="F33" s="48">
        <v>25</v>
      </c>
      <c r="G33" s="49" t="s">
        <v>49</v>
      </c>
      <c r="H33" s="49" t="s">
        <v>50</v>
      </c>
      <c r="I33" s="50" t="s">
        <v>669</v>
      </c>
      <c r="J33" s="51" t="s">
        <v>670</v>
      </c>
      <c r="K33" s="120" t="str">
        <f t="shared" si="1"/>
        <v xml:space="preserve">[ROLE] Friendly tutor specializing in Elixir Fundamentals | [TOPIC] Enforce existing values in matches explicitly using the ^ operator, ignoring patterns with _, and demonstrating lexical rebinding. | [LEVEL] Beginner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N/A lines of EXECUTABLE code (STRICT: Do NOT count comments or blank lines). - NEVER exceed this limit. | [FUNCTION RULE] Rule: No defmodule/def unless required. Use flat, linear .exs scripts. | [CODE_CONSTRAINTS_RULE] Each example MUST: - Use internal/dataset data - Print steps &amp; result via IO.puts/inspect - MAX N/A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Elixir Fundamentals | 📊 Level: Beginner | 🌐 Coding5s.com
**Concept:** The Pin Operator &amp; Special Variables (^, ignoring patterns with _, lexical rebinding)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3"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existing values in matches explicitly using the ^ operator, ignoring patterns with _, and demonstrating lexical rebinding.. Topic details: The Pin Operator &amp; Special Variables (^, ignoring patterns with _, lexical rebinding) | [LANGUAGE CONSISTENCY RULE] ALL output text MUST be written strictly in (Spanish). | [LANGUAGE SEED CONTEXT] Language Seed Not Necessary | [LANGUAGE] Spanish | [MENTOR_SCOPE_EXPECTATIONS] Evaluate based on flat, linear '.exs' scripts. Do NOT expect modules ('defmodule') unless absolutely required.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Elixir Fundamentals | 📊 Level: Beginner
**Topic:** Enforce existing values in matches explicitly using the ^ operator, ignoring patterns with _, and demonstrating lexical rebinding.
---
 | [FOOTER RULE - STRICT] End your response with: '--- ⚡ *Coding5s Mentor System — Eliminating Epistemic Debt*' | </v>
      </c>
      <c r="M33" s="53">
        <v>0</v>
      </c>
      <c r="N33" s="102" t="str">
        <f t="shared" si="3"/>
        <v>[ROLE] Careless Elixir Fundamentals Developer | [TASK] Generate debugging challenges in Elixir Fundamentals | | [TOPIC] Enforce existing values in matches explicitly using the ^ operator, ignoring patterns with _, and demonstrating lexical rebinding. | | [LEVEL] Beginner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#25 | Stage 2 🐛 Debug | Elixir Fundamentals | 📊 Level: Beginner | 🌐 Coding5s.com
Concept: The Pin Operator &amp; Special Variables (^, ignoring patterns with _, lexical rebinding)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- 5–15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3"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existing values in matches explicitly using the ^ operator, ignoring patterns with _, and demonstrating lexical rebinding.. Topic details: The Pin Operator &amp; Special Variables (^, ignoring patterns with _, lexical rebinding)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Elixir Fundamentals | 📊 Level: Beginner
**Topic:** Enforce existing values in matches explicitly using the ^ operator, ignoring patterns with _, and demonstrating lexical rebinding.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3" s="53">
        <v>0</v>
      </c>
      <c r="Q33" s="102" t="str">
        <f t="shared" si="5"/>
        <v>[ROLE] Tech Lead | [TASK] Assign incomplete Elixir Fundamentals script challenges | [TOPIC] Enforce existing values in matches explicitly using the ^ operator, ignoring patterns with _, and demonstrating lexical rebinding. | [LEVEL] Beginner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#25 | Stage 3 🧩 Complete | Elixir Fundamentals | 📊 Level: Beginner | 🌐 Coding5s.com
**Concept:** The Pin Operator &amp; Special Variables (^, ignoring patterns with _, lexical rebinding)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- 5–15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existing values in matches explicitly using the ^ operator, ignoring patterns with _, and demonstrating lexical rebinding..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3"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existing values in matches explicitly using the ^ operator, ignoring patterns with _, and demonstrating lexical rebinding.. Topic details: The Pin Operator &amp; Special Variables (^, ignoring patterns with _, lexical rebinding)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Elixir Fundamentals | 📊 Level: Beginner
**Topic:** Enforce existing values in matches explicitly using the ^ operator, ignoring patterns with _, and demonstrating lexical rebinding.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3" s="53">
        <v>0</v>
      </c>
      <c r="T33" s="102" t="str">
        <f t="shared" si="7"/>
        <v>[ROLE] Tech Lead | [TASK] Provide intentionally messy but functional code for learning debugging and improvement | [TOPIC] Enforce existing values in matches explicitly using the ^ operator, ignoring patterns with _, and demonstrating lexical rebinding. | [LEVEL] Beginner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#25 | Stage 4 🧹 Refactor | Elixir Fundamentals | 📊 Level: Beginner | 🌐 Coding5s.com
**Concept:** The Pin Operator &amp; Special Variables (^, ignoring patterns with _, lexical rebinding)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3"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Enforce existing values in matches explicitly using the ^ operator, ignoring patterns with _, and demonstrating lexical rebinding.. Topic details: The Pin Operator &amp; Special Variables (^, ignoring patterns with _, lexical rebinding)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Elixir Fundamentals | 📊 Level: Beginner
**Topic:** Enforce existing values in matches explicitly using the ^ operator, ignoring patterns with _, and demonstrating lexical rebinding.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3" s="53">
        <v>0</v>
      </c>
      <c r="W33" s="87" t="str">
        <f t="shared" si="9"/>
        <v>[ROLE] Tech Product Manager assigning a Elixir Fundamentals Jira Ticket | [TASK] Provide a guided implementation exercise with full solution for learning purposes | [TOPIC] Enforce existing values in matches explicitly using the ^ operator, ignoring patterns with _, and demonstrating lexical rebinding. | [LEVEL] Beginner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#25 | Stage 5 | Elixir Fundamentals | 📊 Level: Beginner | 🌐 Coding5s.com
**Concept:** The Pin Operator &amp; Special Variables (^, ignoring patterns with _, lexical rebinding)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3"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existing values in matches explicitly using the ^ operator, ignoring patterns with _, and demonstrating lexical rebinding.. Goal: The Pin Operator &amp; Special Variables (^, ignoring patterns with _, lexical rebinding)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Elixir Fundamentals | 📊 Level: Beginner
**Topic:** Enforce existing values in matches explicitly using the ^ operator, ignoring patterns with _, and demonstrating lexical rebinding.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3" s="53">
        <v>0</v>
      </c>
      <c r="Z33" s="56" t="str">
        <f t="shared" si="11"/>
        <v/>
      </c>
      <c r="AA33" s="56" t="str">
        <f t="shared" si="12"/>
        <v/>
      </c>
      <c r="AB33" s="56" t="str">
        <f t="shared" si="13"/>
        <v/>
      </c>
      <c r="AC33" s="56" t="str">
        <f t="shared" si="14"/>
        <v/>
      </c>
      <c r="AD33" s="56" t="str">
        <f t="shared" si="15"/>
        <v/>
      </c>
      <c r="AE33" s="40"/>
      <c r="AF33" s="40"/>
      <c r="AG33" s="40"/>
      <c r="AH33" s="56" t="str">
        <f t="shared" si="16"/>
        <v/>
      </c>
      <c r="AI33" s="54"/>
      <c r="AJ33" s="54"/>
      <c r="AK33" s="54">
        <v>25</v>
      </c>
      <c r="AL33" s="54" t="s">
        <v>136</v>
      </c>
      <c r="AM33" s="54" t="s">
        <v>137</v>
      </c>
    </row>
    <row r="34" spans="1:39">
      <c r="A34" s="95">
        <v>8</v>
      </c>
      <c r="B34" s="45" t="str" cm="1">
        <f t="array" ref="B34">IF(H34="PROJECT", CHAR(10) &amp; "- " &amp; _xlfn.TEXTJOIN(CHAR(10) &amp; "- ", TRUE, _xlfn._xlws.FILTER($I$9:$I$1000, ($C$9:$C$1000=C34) * ($H$9:$H$1000="Topic"))), "")</f>
        <v/>
      </c>
      <c r="C34" s="45">
        <f t="shared" si="0"/>
        <v>4</v>
      </c>
      <c r="D34" s="57">
        <v>4</v>
      </c>
      <c r="E34" s="58" t="s">
        <v>48</v>
      </c>
      <c r="F34" s="59">
        <v>26</v>
      </c>
      <c r="G34" s="60" t="s">
        <v>161</v>
      </c>
      <c r="H34" s="60" t="s">
        <v>50</v>
      </c>
      <c r="I34" s="61" t="s">
        <v>671</v>
      </c>
      <c r="J34" s="62" t="s">
        <v>672</v>
      </c>
      <c r="K34" s="120" t="str">
        <f t="shared" si="1"/>
        <v xml:space="preserve">[ROLE] Friendly tutor specializing in Elixir Fundamentals | [TOPIC] Establish code boundaries and namespaces strictly using defmodule, alias, import, require, and nested module declarations.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8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Elixir Fundamentals | 📊 Level: Intermediate | 🌐 Coding5s.com
**Concept:** Defining Modules (defmodule, alias, import, require, nested module declarations)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4"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Establish code boundaries and namespaces strictly using defmodule, alias, import, require, and nested module declarations.. Topic details: Defining Modules (defmodule, alias, import, require, nested module declarations) | [LANGUAGE CONSISTENCY RULE] ALL output text MUST be written strictly in (Spanish). | [LANGUAGE SEED CONTEXT] Language Seed Not Necessary | [LANGUAGE] Spanish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Elixir Fundamentals | 📊 Level: Intermediate
**Topic:** Establish code boundaries and namespaces strictly using defmodule, alias, import, require, and nested module declarations.
---
 | [FOOTER RULE - STRICT] End your response with: '--- ⚡ *Coding5s Mentor System — Eliminating Epistemic Debt*' | </v>
      </c>
      <c r="M34" s="52">
        <v>0</v>
      </c>
      <c r="N34" s="102" t="str">
        <f t="shared" si="3"/>
        <v>[ROLE] Careless Elixir Fundamentals Developer | [TASK] Generate debugging challenges in Elixir Fundamentals | | [TOPIC] Establish code boundaries and namespaces strictly using defmodule, alias, import, require, and nested module declarations.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#26 | Stage 2 🐛 Debug | Elixir Fundamentals | 📊 Level: Intermediate | 🌐 Coding5s.com
Concept: Defining Modules (defmodule, alias, import, require, nested module declarations)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4"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Establish code boundaries and namespaces strictly using defmodule, alias, import, require, and nested module declarations.. Topic details: Defining Modules (defmodule, alias, import, require, nested module declarations)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Elixir Fundamentals | 📊 Level: Intermediate
**Topic:** Establish code boundaries and namespaces strictly using defmodule, alias, import, require, and nested module declarations.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4" s="52">
        <v>0</v>
      </c>
      <c r="Q34" s="102" t="str">
        <f t="shared" si="5"/>
        <v>[ROLE] Tech Lead | [TASK] Assign incomplete Elixir Fundamentals script challenges | [TOPIC] Establish code boundaries and namespaces strictly using defmodule, alias, import, require, and nested module declarations. | [LEVEL] Intermediate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#26 | Stage 3 🧩 Complete | Elixir Fundamentals | 📊 Level: Intermediate | 🌐 Coding5s.com
**Concept:** Defining Modules (defmodule, alias, import, require, nested module declarations)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Establish code boundaries and namespaces strictly using defmodule, alias, import, require, and nested module declarations..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4"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Establish code boundaries and namespaces strictly using defmodule, alias, import, require, and nested module declarations.. Topic details: Defining Modules (defmodule, alias, import, require, nested module declarations)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Elixir Fundamentals | 📊 Level: Intermediate
**Topic:** Establish code boundaries and namespaces strictly using defmodule, alias, import, require, and nested module declarations.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4" s="52">
        <v>0</v>
      </c>
      <c r="T34" s="102" t="str">
        <f t="shared" si="7"/>
        <v>[ROLE] Tech Lead | [TASK] Provide intentionally messy but functional code for learning debugging and improvement | [TOPIC] Establish code boundaries and namespaces strictly using defmodule, alias, import, require, and nested module declarations.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#26 | Stage 4 🧹 Refactor | Elixir Fundamentals | 📊 Level: Intermediate | 🌐 Coding5s.com
**Concept:** Defining Modules (defmodule, alias, import, require, nested module declarations)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4"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Establish code boundaries and namespaces strictly using defmodule, alias, import, require, and nested module declarations.. Topic details: Defining Modules (defmodule, alias, import, require, nested module declarations)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Elixir Fundamentals | 📊 Level: Intermediate
**Topic:** Establish code boundaries and namespaces strictly using defmodule, alias, import, require, and nested module declarations.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4" s="52">
        <v>0</v>
      </c>
      <c r="W34" s="87" t="str">
        <f t="shared" si="9"/>
        <v>[ROLE] Tech Product Manager assigning a Elixir Fundamentals Jira Ticket | [TASK] Provide a guided implementation exercise with full solution for learning purposes | [TOPIC] Establish code boundaries and namespaces strictly using defmodule, alias, import, require, and nested module declarations.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#26 | Stage 5 | Elixir Fundamentals | 📊 Level: Intermediate | 🌐 Coding5s.com
**Concept:** Defining Modules (defmodule, alias, import, require, nested module declarations)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4"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Establish code boundaries and namespaces strictly using defmodule, alias, import, require, and nested module declarations.. Goal: Defining Modules (defmodule, alias, import, require, nested module declarations)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Elixir Fundamentals | 📊 Level: Intermediate
**Topic:** Establish code boundaries and namespaces strictly using defmodule, alias, import, require, and nested module declarations.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4" s="52">
        <v>0</v>
      </c>
      <c r="Z34" s="56" t="str">
        <f t="shared" si="11"/>
        <v/>
      </c>
      <c r="AA34" s="56" t="str">
        <f t="shared" si="12"/>
        <v/>
      </c>
      <c r="AB34" s="56" t="str">
        <f t="shared" si="13"/>
        <v/>
      </c>
      <c r="AC34" s="56" t="str">
        <f t="shared" si="14"/>
        <v/>
      </c>
      <c r="AD34" s="56" t="str">
        <f t="shared" si="15"/>
        <v/>
      </c>
      <c r="AE34" s="40"/>
      <c r="AF34" s="40"/>
      <c r="AG34" s="40"/>
      <c r="AH34" s="56" t="str">
        <f t="shared" si="16"/>
        <v/>
      </c>
      <c r="AI34" s="54"/>
      <c r="AJ34" s="54"/>
      <c r="AK34" s="54">
        <v>26</v>
      </c>
      <c r="AL34" s="54" t="s">
        <v>141</v>
      </c>
      <c r="AM34" s="54" t="s">
        <v>142</v>
      </c>
    </row>
    <row r="35" spans="1:39">
      <c r="A35" s="95">
        <v>10</v>
      </c>
      <c r="B35" s="45" t="str" cm="1">
        <f t="array" ref="B35">IF(H35="PROJECT", CHAR(10) &amp; "- " &amp; _xlfn.TEXTJOIN(CHAR(10) &amp; "- ", TRUE, _xlfn._xlws.FILTER($I$9:$I$1000, ($C$9:$C$1000=C35) * ($H$9:$H$1000="Topic"))), "")</f>
        <v/>
      </c>
      <c r="C35" s="45">
        <f t="shared" si="0"/>
        <v>4</v>
      </c>
      <c r="D35" s="46">
        <v>4</v>
      </c>
      <c r="E35" s="58" t="s">
        <v>48</v>
      </c>
      <c r="F35" s="48">
        <v>27</v>
      </c>
      <c r="G35" s="49" t="s">
        <v>161</v>
      </c>
      <c r="H35" s="49" t="s">
        <v>50</v>
      </c>
      <c r="I35" s="50" t="s">
        <v>673</v>
      </c>
      <c r="J35" s="51" t="s">
        <v>674</v>
      </c>
      <c r="K35" s="120" t="str">
        <f t="shared" si="1"/>
        <v xml:space="preserve">[ROLE] Friendly tutor specializing in Elixir Fundamentals | [TOPIC] Implement public and private operations strictly applying def, defp, function arity, and compressed single-line functions.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10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Elixir Fundamentals | 📊 Level: Intermediate | 🌐 Coding5s.com
**Concept:** Named Functions Fundamentals (def, defp, function arity, compressed single-line functions)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5"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public and private operations strictly applying def, defp, function arity, and compressed single-line functions.. Topic details: Named Functions Fundamentals (def, defp, function arity, compressed single-line functions) | [LANGUAGE CONSISTENCY RULE] ALL output text MUST be written strictly in (Spanish). | [LANGUAGE SEED CONTEXT] Language Seed Not Necessary | [LANGUAGE] Spanish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Elixir Fundamentals | 📊 Level: Intermediate
**Topic:** Implement public and private operations strictly applying def, defp, function arity, and compressed single-line functions.
---
 | [FOOTER RULE - STRICT] End your response with: '--- ⚡ *Coding5s Mentor System — Eliminating Epistemic Debt*' | </v>
      </c>
      <c r="M35" s="53">
        <v>0</v>
      </c>
      <c r="N35" s="102" t="str">
        <f t="shared" si="3"/>
        <v>[ROLE] Careless Elixir Fundamentals Developer | [TASK] Generate debugging challenges in Elixir Fundamentals | | [TOPIC] Implement public and private operations strictly applying def, defp, function arity, and compressed single-line functions.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#27 | Stage 2 🐛 Debug | Elixir Fundamentals | 📊 Level: Intermediate | 🌐 Coding5s.com
Concept: Named Functions Fundamentals (def, defp, function arity, compressed single-line functions)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5"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public and private operations strictly applying def, defp, function arity, and compressed single-line functions.. Topic details: Named Functions Fundamentals (def, defp, function arity, compressed single-line functions)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Elixir Fundamentals | 📊 Level: Intermediate
**Topic:** Implement public and private operations strictly applying def, defp, function arity, and compressed single-line functions.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5" s="53">
        <v>0</v>
      </c>
      <c r="Q35" s="102" t="str">
        <f t="shared" si="5"/>
        <v>[ROLE] Tech Lead | [TASK] Assign incomplete Elixir Fundamentals script challenges | [TOPIC] Implement public and private operations strictly applying def, defp, function arity, and compressed single-line functions. | [LEVEL] Intermediate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#27 | Stage 3 🧩 Complete | Elixir Fundamentals | 📊 Level: Intermediate | 🌐 Coding5s.com
**Concept:** Named Functions Fundamentals (def, defp, function arity, compressed single-line functions)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public and private operations strictly applying def, defp, function arity, and compressed single-line functions..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5"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public and private operations strictly applying def, defp, function arity, and compressed single-line functions.. Topic details: Named Functions Fundamentals (def, defp, function arity, compressed single-line functions)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Elixir Fundamentals | 📊 Level: Intermediate
**Topic:** Implement public and private operations strictly applying def, defp, function arity, and compressed single-line functions.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5" s="53">
        <v>0</v>
      </c>
      <c r="T35" s="102" t="str">
        <f t="shared" si="7"/>
        <v>[ROLE] Tech Lead | [TASK] Provide intentionally messy but functional code for learning debugging and improvement | [TOPIC] Implement public and private operations strictly applying def, defp, function arity, and compressed single-line functions.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#27 | Stage 4 🧹 Refactor | Elixir Fundamentals | 📊 Level: Intermediate | 🌐 Coding5s.com
**Concept:** Named Functions Fundamentals (def, defp, function arity, compressed single-line functions)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5"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Implement public and private operations strictly applying def, defp, function arity, and compressed single-line functions.. Topic details: Named Functions Fundamentals (def, defp, function arity, compressed single-line functions)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Elixir Fundamentals | 📊 Level: Intermediate
**Topic:** Implement public and private operations strictly applying def, defp, function arity, and compressed single-line functions.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5" s="53">
        <v>0</v>
      </c>
      <c r="W35" s="87" t="str">
        <f t="shared" si="9"/>
        <v>[ROLE] Tech Product Manager assigning a Elixir Fundamentals Jira Ticket | [TASK] Provide a guided implementation exercise with full solution for learning purposes | [TOPIC] Implement public and private operations strictly applying def, defp, function arity, and compressed single-line functions.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#27 | Stage 5 | Elixir Fundamentals | 📊 Level: Intermediate | 🌐 Coding5s.com
**Concept:** Named Functions Fundamentals (def, defp, function arity, compressed single-line functions)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5"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public and private operations strictly applying def, defp, function arity, and compressed single-line functions.. Goal: Named Functions Fundamentals (def, defp, function arity, compressed single-line functions)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Elixir Fundamentals | 📊 Level: Intermediate
**Topic:** Implement public and private operations strictly applying def, defp, function arity, and compressed single-line functions.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5" s="53">
        <v>0</v>
      </c>
      <c r="Z35" s="56" t="str">
        <f t="shared" si="11"/>
        <v/>
      </c>
      <c r="AA35" s="56" t="str">
        <f t="shared" si="12"/>
        <v/>
      </c>
      <c r="AB35" s="56" t="str">
        <f t="shared" si="13"/>
        <v/>
      </c>
      <c r="AC35" s="56" t="str">
        <f t="shared" si="14"/>
        <v/>
      </c>
      <c r="AD35" s="56" t="str">
        <f t="shared" si="15"/>
        <v/>
      </c>
      <c r="AE35" s="40"/>
      <c r="AF35" s="40"/>
      <c r="AG35" s="40"/>
      <c r="AH35" s="56" t="str">
        <f t="shared" si="16"/>
        <v/>
      </c>
      <c r="AI35" s="54"/>
      <c r="AJ35" s="54"/>
      <c r="AK35" s="54">
        <v>27</v>
      </c>
      <c r="AL35" s="54" t="s">
        <v>146</v>
      </c>
      <c r="AM35" s="54" t="s">
        <v>147</v>
      </c>
    </row>
    <row r="36" spans="1:39">
      <c r="A36" s="95">
        <v>8</v>
      </c>
      <c r="B36" s="45" t="str" cm="1">
        <f t="array" ref="B36">IF(H36="PROJECT", CHAR(10) &amp; "- " &amp; _xlfn.TEXTJOIN(CHAR(10) &amp; "- ", TRUE, _xlfn._xlws.FILTER($I$9:$I$1000, ($C$9:$C$1000=C36) * ($H$9:$H$1000="Topic"))), "")</f>
        <v/>
      </c>
      <c r="C36" s="45">
        <f t="shared" si="0"/>
        <v>4</v>
      </c>
      <c r="D36" s="57">
        <v>4</v>
      </c>
      <c r="E36" s="58" t="s">
        <v>48</v>
      </c>
      <c r="F36" s="59">
        <v>28</v>
      </c>
      <c r="G36" s="60" t="s">
        <v>161</v>
      </c>
      <c r="H36" s="60" t="s">
        <v>50</v>
      </c>
      <c r="I36" s="61" t="s">
        <v>675</v>
      </c>
      <c r="J36" s="62" t="s">
        <v>676</v>
      </c>
      <c r="K36" s="120" t="str">
        <f t="shared" si="1"/>
        <v xml:space="preserve">[ROLE] Friendly tutor specializing in Elixir Fundamentals | [TOPIC] Extract keys, values, and safely fetch map data exclusively using Map.keys/1, Map.values/1, Map.has_key?/2, Map.fetch/2, and Map.fetch!/2.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8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Elixir Fundamentals | 📊 Level: Intermediate | 🌐 Coding5s.com
**Concept:** Maps API Part 1 (Map.keys/1, Map.values/1, Map.has_key?/2, Map.fetch/2, Map.fetch!/2)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6"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keys, values, and safely fetch map data exclusively using Map.keys/1, Map.values/1, Map.has_key?/2, Map.fetch/2, and Map.fetch!/2.. Topic details: Maps API Part 1 (Map.keys/1, Map.values/1, Map.has_key?/2, Map.fetch/2, Map.fetch!/2) | [LANGUAGE CONSISTENCY RULE] ALL output text MUST be written strictly in (Spanish). | [LANGUAGE SEED CONTEXT] Language Seed Not Necessary | [LANGUAGE] Spanish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Elixir Fundamentals | 📊 Level: Intermediate
**Topic:** Extract keys, values, and safely fetch map data exclusively using Map.keys/1, Map.values/1, Map.has_key?/2, Map.fetch/2, and Map.fetch!/2.
---
 | [FOOTER RULE - STRICT] End your response with: '--- ⚡ *Coding5s Mentor System — Eliminating Epistemic Debt*' | </v>
      </c>
      <c r="M36" s="52">
        <v>0</v>
      </c>
      <c r="N36" s="102" t="str">
        <f t="shared" si="3"/>
        <v>[ROLE] Careless Elixir Fundamentals Developer | [TASK] Generate debugging challenges in Elixir Fundamentals | | [TOPIC] Extract keys, values, and safely fetch map data exclusively using Map.keys/1, Map.values/1, Map.has_key?/2, Map.fetch/2, and Map.fetch!/2.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#28 | Stage 2 🐛 Debug | Elixir Fundamentals | 📊 Level: Intermediate | 🌐 Coding5s.com
Concept: Maps API Part 1 (Map.keys/1, Map.values/1, Map.has_key?/2, Map.fetch/2, Map.fetch!/2)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6"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keys, values, and safely fetch map data exclusively using Map.keys/1, Map.values/1, Map.has_key?/2, Map.fetch/2, and Map.fetch!/2.. Topic details: Maps API Part 1 (Map.keys/1, Map.values/1, Map.has_key?/2, Map.fetch/2, Map.fetch!/2)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Elixir Fundamentals | 📊 Level: Intermediate
**Topic:** Extract keys, values, and safely fetch map data exclusively using Map.keys/1, Map.values/1, Map.has_key?/2, Map.fetch/2, and Map.fetch!/2.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6" s="52">
        <v>0</v>
      </c>
      <c r="Q36" s="102" t="str">
        <f t="shared" si="5"/>
        <v>[ROLE] Tech Lead | [TASK] Assign incomplete Elixir Fundamentals script challenges | [TOPIC] Extract keys, values, and safely fetch map data exclusively using Map.keys/1, Map.values/1, Map.has_key?/2, Map.fetch/2, and Map.fetch!/2. | [LEVEL] Intermediate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#28 | Stage 3 🧩 Complete | Elixir Fundamentals | 📊 Level: Intermediate | 🌐 Coding5s.com
**Concept:** Maps API Part 1 (Map.keys/1, Map.values/1, Map.has_key?/2, Map.fetch/2, Map.fetch!/2)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keys, values, and safely fetch map data exclusively using Map.keys/1, Map.values/1, Map.has_key?/2, Map.fetch/2, and Map.fetch!/2..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6"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keys, values, and safely fetch map data exclusively using Map.keys/1, Map.values/1, Map.has_key?/2, Map.fetch/2, and Map.fetch!/2.. Topic details: Maps API Part 1 (Map.keys/1, Map.values/1, Map.has_key?/2, Map.fetch/2, Map.fetch!/2)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Elixir Fundamentals | 📊 Level: Intermediate
**Topic:** Extract keys, values, and safely fetch map data exclusively using Map.keys/1, Map.values/1, Map.has_key?/2, Map.fetch/2, and Map.fetch!/2.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6" s="52">
        <v>0</v>
      </c>
      <c r="T36" s="102" t="str">
        <f t="shared" si="7"/>
        <v>[ROLE] Tech Lead | [TASK] Provide intentionally messy but functional code for learning debugging and improvement | [TOPIC] Extract keys, values, and safely fetch map data exclusively using Map.keys/1, Map.values/1, Map.has_key?/2, Map.fetch/2, and Map.fetch!/2.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#28 | Stage 4 🧹 Refactor | Elixir Fundamentals | 📊 Level: Intermediate | 🌐 Coding5s.com
**Concept:** Maps API Part 1 (Map.keys/1, Map.values/1, Map.has_key?/2, Map.fetch/2, Map.fetch!/2)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6"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Extract keys, values, and safely fetch map data exclusively using Map.keys/1, Map.values/1, Map.has_key?/2, Map.fetch/2, and Map.fetch!/2.. Topic details: Maps API Part 1 (Map.keys/1, Map.values/1, Map.has_key?/2, Map.fetch/2, Map.fetch!/2)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Elixir Fundamentals | 📊 Level: Intermediate
**Topic:** Extract keys, values, and safely fetch map data exclusively using Map.keys/1, Map.values/1, Map.has_key?/2, Map.fetch/2, and Map.fetch!/2.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6" s="52">
        <v>0</v>
      </c>
      <c r="W36" s="87" t="str">
        <f t="shared" si="9"/>
        <v>[ROLE] Tech Product Manager assigning a Elixir Fundamentals Jira Ticket | [TASK] Provide a guided implementation exercise with full solution for learning purposes | [TOPIC] Extract keys, values, and safely fetch map data exclusively using Map.keys/1, Map.values/1, Map.has_key?/2, Map.fetch/2, and Map.fetch!/2.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#28 | Stage 5 | Elixir Fundamentals | 📊 Level: Intermediate | 🌐 Coding5s.com
**Concept:** Maps API Part 1 (Map.keys/1, Map.values/1, Map.has_key?/2, Map.fetch/2, Map.fetch!/2)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6"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keys, values, and safely fetch map data exclusively using Map.keys/1, Map.values/1, Map.has_key?/2, Map.fetch/2, and Map.fetch!/2.. Goal: Maps API Part 1 (Map.keys/1, Map.values/1, Map.has_key?/2, Map.fetch/2, Map.fetch!/2)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Elixir Fundamentals | 📊 Level: Intermediate
**Topic:** Extract keys, values, and safely fetch map data exclusively using Map.keys/1, Map.values/1, Map.has_key?/2, Map.fetch/2, and Map.fetch!/2.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6" s="52">
        <v>0</v>
      </c>
      <c r="Z36" s="56" t="str">
        <f t="shared" si="11"/>
        <v/>
      </c>
      <c r="AA36" s="56" t="str">
        <f t="shared" si="12"/>
        <v/>
      </c>
      <c r="AB36" s="56" t="str">
        <f t="shared" si="13"/>
        <v/>
      </c>
      <c r="AC36" s="56" t="str">
        <f t="shared" si="14"/>
        <v/>
      </c>
      <c r="AD36" s="56" t="str">
        <f t="shared" si="15"/>
        <v/>
      </c>
      <c r="AE36" s="40"/>
      <c r="AF36" s="40"/>
      <c r="AG36" s="40"/>
      <c r="AH36" s="56" t="str">
        <f t="shared" si="16"/>
        <v/>
      </c>
      <c r="AI36" s="54"/>
      <c r="AJ36" s="54"/>
      <c r="AK36" s="54">
        <v>28</v>
      </c>
      <c r="AL36" s="54" t="s">
        <v>149</v>
      </c>
      <c r="AM36" s="54" t="s">
        <v>150</v>
      </c>
    </row>
    <row r="37" spans="1:39">
      <c r="A37" s="95">
        <v>10</v>
      </c>
      <c r="B37" s="45" t="str" cm="1">
        <f t="array" ref="B37">IF(H37="PROJECT", CHAR(10) &amp; "- " &amp; _xlfn.TEXTJOIN(CHAR(10) &amp; "- ", TRUE, _xlfn._xlws.FILTER($I$9:$I$1000, ($C$9:$C$1000=C37) * ($H$9:$H$1000="Topic"))), "")</f>
        <v/>
      </c>
      <c r="C37" s="45">
        <f t="shared" si="0"/>
        <v>4</v>
      </c>
      <c r="D37" s="46">
        <v>4</v>
      </c>
      <c r="E37" s="58" t="s">
        <v>48</v>
      </c>
      <c r="F37" s="48">
        <v>29</v>
      </c>
      <c r="G37" s="49" t="s">
        <v>161</v>
      </c>
      <c r="H37" s="49" t="s">
        <v>50</v>
      </c>
      <c r="I37" s="50" t="s">
        <v>677</v>
      </c>
      <c r="J37" s="51" t="s">
        <v>678</v>
      </c>
      <c r="K37" s="120" t="str">
        <f t="shared" si="1"/>
        <v xml:space="preserve">[ROLE] Friendly tutor specializing in Elixir Fundamentals | [TOPIC] Combine and update dictionary structures strictly applying Map.merge/2, Map.update/4, Map.update!/3, Map.pop/2, and Map.drop/2.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10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Elixir Fundamentals | 📊 Level: Intermediate | 🌐 Coding5s.com
**Concept:** Maps API Part 2 (Map.merge/2, Map.update/4, Map.update!/3, Map.pop/2, Map.drop/2)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7"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and update dictionary structures strictly applying Map.merge/2, Map.update/4, Map.update!/3, Map.pop/2, and Map.drop/2.. Topic details: Maps API Part 2 (Map.merge/2, Map.update/4, Map.update!/3, Map.pop/2, Map.drop/2) | [LANGUAGE CONSISTENCY RULE] ALL output text MUST be written strictly in (Spanish). | [LANGUAGE SEED CONTEXT] Language Seed Not Necessary | [LANGUAGE] Spanish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Elixir Fundamentals | 📊 Level: Intermediate
**Topic:** Combine and update dictionary structures strictly applying Map.merge/2, Map.update/4, Map.update!/3, Map.pop/2, and Map.drop/2.
---
 | [FOOTER RULE - STRICT] End your response with: '--- ⚡ *Coding5s Mentor System — Eliminating Epistemic Debt*' | </v>
      </c>
      <c r="M37" s="53">
        <v>0</v>
      </c>
      <c r="N37" s="102" t="str">
        <f t="shared" si="3"/>
        <v>[ROLE] Careless Elixir Fundamentals Developer | [TASK] Generate debugging challenges in Elixir Fundamentals | | [TOPIC] Combine and update dictionary structures strictly applying Map.merge/2, Map.update/4, Map.update!/3, Map.pop/2, and Map.drop/2.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#29 | Stage 2 🐛 Debug | Elixir Fundamentals | 📊 Level: Intermediate | 🌐 Coding5s.com
Concept: Maps API Part 2 (Map.merge/2, Map.update/4, Map.update!/3, Map.pop/2, Map.drop/2)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7"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and update dictionary structures strictly applying Map.merge/2, Map.update/4, Map.update!/3, Map.pop/2, and Map.drop/2.. Topic details: Maps API Part 2 (Map.merge/2, Map.update/4, Map.update!/3, Map.pop/2, Map.drop/2)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Elixir Fundamentals | 📊 Level: Intermediate
**Topic:** Combine and update dictionary structures strictly applying Map.merge/2, Map.update/4, Map.update!/3, Map.pop/2, and Map.drop/2.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7" s="53">
        <v>0</v>
      </c>
      <c r="Q37" s="102" t="str">
        <f t="shared" si="5"/>
        <v>[ROLE] Tech Lead | [TASK] Assign incomplete Elixir Fundamentals script challenges | [TOPIC] Combine and update dictionary structures strictly applying Map.merge/2, Map.update/4, Map.update!/3, Map.pop/2, and Map.drop/2. | [LEVEL] Intermediate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#29 | Stage 3 🧩 Complete | Elixir Fundamentals | 📊 Level: Intermediate | 🌐 Coding5s.com
**Concept:** Maps API Part 2 (Map.merge/2, Map.update/4, Map.update!/3, Map.pop/2, Map.drop/2)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Combine and update dictionary structures strictly applying Map.merge/2, Map.update/4, Map.update!/3, Map.pop/2, and Map.drop/2..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7"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and update dictionary structures strictly applying Map.merge/2, Map.update/4, Map.update!/3, Map.pop/2, and Map.drop/2.. Topic details: Maps API Part 2 (Map.merge/2, Map.update/4, Map.update!/3, Map.pop/2, Map.drop/2)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Elixir Fundamentals | 📊 Level: Intermediate
**Topic:** Combine and update dictionary structures strictly applying Map.merge/2, Map.update/4, Map.update!/3, Map.pop/2, and Map.drop/2.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7" s="53">
        <v>0</v>
      </c>
      <c r="T37" s="102" t="str">
        <f t="shared" si="7"/>
        <v>[ROLE] Tech Lead | [TASK] Provide intentionally messy but functional code for learning debugging and improvement | [TOPIC] Combine and update dictionary structures strictly applying Map.merge/2, Map.update/4, Map.update!/3, Map.pop/2, and Map.drop/2.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#29 | Stage 4 🧹 Refactor | Elixir Fundamentals | 📊 Level: Intermediate | 🌐 Coding5s.com
**Concept:** Maps API Part 2 (Map.merge/2, Map.update/4, Map.update!/3, Map.pop/2, Map.drop/2)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7"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Combine and update dictionary structures strictly applying Map.merge/2, Map.update/4, Map.update!/3, Map.pop/2, and Map.drop/2.. Topic details: Maps API Part 2 (Map.merge/2, Map.update/4, Map.update!/3, Map.pop/2, Map.drop/2)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Elixir Fundamentals | 📊 Level: Intermediate
**Topic:** Combine and update dictionary structures strictly applying Map.merge/2, Map.update/4, Map.update!/3, Map.pop/2, and Map.drop/2.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7" s="53">
        <v>0</v>
      </c>
      <c r="W37" s="87" t="str">
        <f t="shared" si="9"/>
        <v>[ROLE] Tech Product Manager assigning a Elixir Fundamentals Jira Ticket | [TASK] Provide a guided implementation exercise with full solution for learning purposes | [TOPIC] Combine and update dictionary structures strictly applying Map.merge/2, Map.update/4, Map.update!/3, Map.pop/2, and Map.drop/2.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#29 | Stage 5 | Elixir Fundamentals | 📊 Level: Intermediate | 🌐 Coding5s.com
**Concept:** Maps API Part 2 (Map.merge/2, Map.update/4, Map.update!/3, Map.pop/2, Map.drop/2)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7"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and update dictionary structures strictly applying Map.merge/2, Map.update/4, Map.update!/3, Map.pop/2, and Map.drop/2.. Goal: Maps API Part 2 (Map.merge/2, Map.update/4, Map.update!/3, Map.pop/2, Map.drop/2)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Elixir Fundamentals | 📊 Level: Intermediate
**Topic:** Combine and update dictionary structures strictly applying Map.merge/2, Map.update/4, Map.update!/3, Map.pop/2, and Map.drop/2.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7" s="53">
        <v>0</v>
      </c>
      <c r="Z37" s="56" t="str">
        <f t="shared" si="11"/>
        <v/>
      </c>
      <c r="AA37" s="56" t="str">
        <f t="shared" si="12"/>
        <v/>
      </c>
      <c r="AB37" s="56" t="str">
        <f t="shared" si="13"/>
        <v/>
      </c>
      <c r="AC37" s="56" t="str">
        <f t="shared" si="14"/>
        <v/>
      </c>
      <c r="AD37" s="56" t="str">
        <f t="shared" si="15"/>
        <v/>
      </c>
      <c r="AE37" s="40"/>
      <c r="AF37" s="40"/>
      <c r="AG37" s="40"/>
      <c r="AH37" s="56" t="str">
        <f t="shared" si="16"/>
        <v/>
      </c>
      <c r="AI37" s="54"/>
      <c r="AJ37" s="54"/>
      <c r="AK37" s="54">
        <v>29</v>
      </c>
      <c r="AL37" s="54" t="s">
        <v>152</v>
      </c>
      <c r="AM37" s="54" t="s">
        <v>153</v>
      </c>
    </row>
    <row r="38" spans="1:39">
      <c r="A38" s="95">
        <v>8</v>
      </c>
      <c r="B38" s="45" t="str" cm="1">
        <f t="array" ref="B38">IF(H38="PROJECT", CHAR(10) &amp; "- " &amp; _xlfn.TEXTJOIN(CHAR(10) &amp; "- ", TRUE, _xlfn._xlws.FILTER($I$9:$I$1000, ($C$9:$C$1000=C38) * ($H$9:$H$1000="Topic"))), "")</f>
        <v/>
      </c>
      <c r="C38" s="45">
        <f t="shared" si="0"/>
        <v>4</v>
      </c>
      <c r="D38" s="57">
        <v>4</v>
      </c>
      <c r="E38" s="58" t="s">
        <v>48</v>
      </c>
      <c r="F38" s="59">
        <v>30</v>
      </c>
      <c r="G38" s="60" t="s">
        <v>161</v>
      </c>
      <c r="H38" s="60" t="s">
        <v>50</v>
      </c>
      <c r="I38" s="61" t="s">
        <v>679</v>
      </c>
      <c r="J38" s="62" t="s">
        <v>680</v>
      </c>
      <c r="K38" s="120" t="str">
        <f t="shared" si="1"/>
        <v xml:space="preserve">[ROLE] Friendly tutor specializing in Elixir Fundamentals | [TOPIC] Direct control flow using simple branching strictly through if/2, unless/2, and short-hand inline execution.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8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Elixir Fundamentals | 📊 Level: Intermediate | 🌐 Coding5s.com
**Concept:** Simple Conditionals (if/2, unless/2, short-hand inline execution)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8"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Direct control flow using simple branching strictly through if/2, unless/2, and short-hand inline execution.. Topic details: Simple Conditionals (if/2, unless/2, short-hand inline execution) | [LANGUAGE CONSISTENCY RULE] ALL output text MUST be written strictly in (Spanish). | [LANGUAGE SEED CONTEXT] Language Seed Not Necessary | [LANGUAGE] Spanish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Elixir Fundamentals | 📊 Level: Intermediate
**Topic:** Direct control flow using simple branching strictly through if/2, unless/2, and short-hand inline execution.
---
 | [FOOTER RULE - STRICT] End your response with: '--- ⚡ *Coding5s Mentor System — Eliminating Epistemic Debt*' | </v>
      </c>
      <c r="M38" s="52">
        <v>0</v>
      </c>
      <c r="N38" s="102" t="str">
        <f t="shared" si="3"/>
        <v>[ROLE] Careless Elixir Fundamentals Developer | [TASK] Generate debugging challenges in Elixir Fundamentals | | [TOPIC] Direct control flow using simple branching strictly through if/2, unless/2, and short-hand inline execution.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#30 | Stage 2 🐛 Debug | Elixir Fundamentals | 📊 Level: Intermediate | 🌐 Coding5s.com
Concept: Simple Conditionals (if/2, unless/2, short-hand inline execution)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8"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Direct control flow using simple branching strictly through if/2, unless/2, and short-hand inline execution.. Topic details: Simple Conditionals (if/2, unless/2, short-hand inline execution)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Elixir Fundamentals | 📊 Level: Intermediate
**Topic:** Direct control flow using simple branching strictly through if/2, unless/2, and short-hand inline execution.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8" s="52">
        <v>0</v>
      </c>
      <c r="Q38" s="102" t="str">
        <f t="shared" si="5"/>
        <v>[ROLE] Tech Lead | [TASK] Assign incomplete Elixir Fundamentals script challenges | [TOPIC] Direct control flow using simple branching strictly through if/2, unless/2, and short-hand inline execution. | [LEVEL] Intermediate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#30 | Stage 3 🧩 Complete | Elixir Fundamentals | 📊 Level: Intermediate | 🌐 Coding5s.com
**Concept:** Simple Conditionals (if/2, unless/2, short-hand inline execution)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Direct control flow using simple branching strictly through if/2, unless/2, and short-hand inline execution..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8"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Direct control flow using simple branching strictly through if/2, unless/2, and short-hand inline execution.. Topic details: Simple Conditionals (if/2, unless/2, short-hand inline execution)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Elixir Fundamentals | 📊 Level: Intermediate
**Topic:** Direct control flow using simple branching strictly through if/2, unless/2, and short-hand inline execution.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8" s="52">
        <v>0</v>
      </c>
      <c r="T38" s="102" t="str">
        <f t="shared" si="7"/>
        <v>[ROLE] Tech Lead | [TASK] Provide intentionally messy but functional code for learning debugging and improvement | [TOPIC] Direct control flow using simple branching strictly through if/2, unless/2, and short-hand inline execution.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#30 | Stage 4 🧹 Refactor | Elixir Fundamentals | 📊 Level: Intermediate | 🌐 Coding5s.com
**Concept:** Simple Conditionals (if/2, unless/2, short-hand inline execution)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8"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Direct control flow using simple branching strictly through if/2, unless/2, and short-hand inline execution.. Topic details: Simple Conditionals (if/2, unless/2, short-hand inline execution)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Elixir Fundamentals | 📊 Level: Intermediate
**Topic:** Direct control flow using simple branching strictly through if/2, unless/2, and short-hand inline execution.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8" s="52">
        <v>0</v>
      </c>
      <c r="W38" s="87" t="str">
        <f t="shared" si="9"/>
        <v>[ROLE] Tech Product Manager assigning a Elixir Fundamentals Jira Ticket | [TASK] Provide a guided implementation exercise with full solution for learning purposes | [TOPIC] Direct control flow using simple branching strictly through if/2, unless/2, and short-hand inline execution.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#30 | Stage 5 | Elixir Fundamentals | 📊 Level: Intermediate | 🌐 Coding5s.com
**Concept:** Simple Conditionals (if/2, unless/2, short-hand inline execution)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8"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Direct control flow using simple branching strictly through if/2, unless/2, and short-hand inline execution.. Goal: Simple Conditionals (if/2, unless/2, short-hand inline execution)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Elixir Fundamentals | 📊 Level: Intermediate
**Topic:** Direct control flow using simple branching strictly through if/2, unless/2, and short-hand inline execution.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8" s="52">
        <v>0</v>
      </c>
      <c r="Z38" s="56" t="str">
        <f t="shared" si="11"/>
        <v/>
      </c>
      <c r="AA38" s="56" t="str">
        <f t="shared" si="12"/>
        <v/>
      </c>
      <c r="AB38" s="56" t="str">
        <f t="shared" si="13"/>
        <v/>
      </c>
      <c r="AC38" s="56" t="str">
        <f t="shared" si="14"/>
        <v/>
      </c>
      <c r="AD38" s="56" t="str">
        <f t="shared" si="15"/>
        <v/>
      </c>
      <c r="AE38" s="40"/>
      <c r="AF38" s="40"/>
      <c r="AG38" s="40"/>
      <c r="AH38" s="56" t="str">
        <f t="shared" si="16"/>
        <v/>
      </c>
      <c r="AI38" s="54"/>
      <c r="AJ38" s="54"/>
      <c r="AK38" s="54">
        <v>30</v>
      </c>
      <c r="AL38" s="54" t="s">
        <v>155</v>
      </c>
      <c r="AM38" s="54" t="s">
        <v>156</v>
      </c>
    </row>
    <row r="39" spans="1:39">
      <c r="A39" s="95">
        <v>8</v>
      </c>
      <c r="B39" s="45" t="str" cm="1">
        <f t="array" ref="B39">IF(H39="PROJECT", CHAR(10) &amp; "- " &amp; _xlfn.TEXTJOIN(CHAR(10) &amp; "- ", TRUE, _xlfn._xlws.FILTER($I$9:$I$1000, ($C$9:$C$1000=C39) * ($H$9:$H$1000="Topic"))), "")</f>
        <v/>
      </c>
      <c r="C39" s="45">
        <f t="shared" si="0"/>
        <v>4</v>
      </c>
      <c r="D39" s="46">
        <v>4</v>
      </c>
      <c r="E39" s="58" t="s">
        <v>48</v>
      </c>
      <c r="F39" s="48">
        <v>31</v>
      </c>
      <c r="G39" s="49" t="s">
        <v>161</v>
      </c>
      <c r="H39" s="49" t="s">
        <v>50</v>
      </c>
      <c r="I39" s="50" t="s">
        <v>681</v>
      </c>
      <c r="J39" s="51" t="s">
        <v>682</v>
      </c>
      <c r="K39" s="120" t="str">
        <f t="shared" si="1"/>
        <v xml:space="preserve">[ROLE] Friendly tutor specializing in Elixir Fundamentals | [TOPIC] Evaluate multiple conditions sequentially explicitly employing cond, and using true as a fallback clause.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8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Elixir Fundamentals | 📊 Level: Intermediate | 🌐 Coding5s.com
**Concept:** Multi-way Branching (cond, using true as a fallback clause)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9"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multiple conditions sequentially explicitly employing cond, and using true as a fallback clause.. Topic details: Multi-way Branching (cond, using true as a fallback clause) | [LANGUAGE CONSISTENCY RULE] ALL output text MUST be written strictly in (Spanish). | [LANGUAGE SEED CONTEXT] Language Seed Not Necessary | [LANGUAGE] Spanish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Elixir Fundamentals | 📊 Level: Intermediate
**Topic:** Evaluate multiple conditions sequentially explicitly employing cond, and using true as a fallback clause.
---
 | [FOOTER RULE - STRICT] End your response with: '--- ⚡ *Coding5s Mentor System — Eliminating Epistemic Debt*' | </v>
      </c>
      <c r="M39" s="53">
        <v>0</v>
      </c>
      <c r="N39" s="102" t="str">
        <f t="shared" si="3"/>
        <v>[ROLE] Careless Elixir Fundamentals Developer | [TASK] Generate debugging challenges in Elixir Fundamentals | | [TOPIC] Evaluate multiple conditions sequentially explicitly employing cond, and using true as a fallback clause.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#31 | Stage 2 🐛 Debug | Elixir Fundamentals | 📊 Level: Intermediate | 🌐 Coding5s.com
Concept: Multi-way Branching (cond, using true as a fallback clause)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9"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multiple conditions sequentially explicitly employing cond, and using true as a fallback clause.. Topic details: Multi-way Branching (cond, using true as a fallback clause)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Elixir Fundamentals | 📊 Level: Intermediate
**Topic:** Evaluate multiple conditions sequentially explicitly employing cond, and using true as a fallback clause.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9" s="53">
        <v>0</v>
      </c>
      <c r="Q39" s="102" t="str">
        <f t="shared" si="5"/>
        <v>[ROLE] Tech Lead | [TASK] Assign incomplete Elixir Fundamentals script challenges | [TOPIC] Evaluate multiple conditions sequentially explicitly employing cond, and using true as a fallback clause. | [LEVEL] Intermediate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#31 | Stage 3 🧩 Complete | Elixir Fundamentals | 📊 Level: Intermediate | 🌐 Coding5s.com
**Concept:** Multi-way Branching (cond, using true as a fallback clause)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multiple conditions sequentially explicitly employing cond, and using true as a fallback clause..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9"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multiple conditions sequentially explicitly employing cond, and using true as a fallback clause.. Topic details: Multi-way Branching (cond, using true as a fallback clause)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Elixir Fundamentals | 📊 Level: Intermediate
**Topic:** Evaluate multiple conditions sequentially explicitly employing cond, and using true as a fallback clause.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9" s="53">
        <v>0</v>
      </c>
      <c r="T39" s="102" t="str">
        <f t="shared" si="7"/>
        <v>[ROLE] Tech Lead | [TASK] Provide intentionally messy but functional code for learning debugging and improvement | [TOPIC] Evaluate multiple conditions sequentially explicitly employing cond, and using true as a fallback clause.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#31 | Stage 4 🧹 Refactor | Elixir Fundamentals | 📊 Level: Intermediate | 🌐 Coding5s.com
**Concept:** Multi-way Branching (cond, using true as a fallback clause)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9"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Evaluate multiple conditions sequentially explicitly employing cond, and using true as a fallback clause.. Topic details: Multi-way Branching (cond, using true as a fallback clause)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Elixir Fundamentals | 📊 Level: Intermediate
**Topic:** Evaluate multiple conditions sequentially explicitly employing cond, and using true as a fallback clause.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9" s="53">
        <v>0</v>
      </c>
      <c r="W39" s="87" t="str">
        <f t="shared" si="9"/>
        <v>[ROLE] Tech Product Manager assigning a Elixir Fundamentals Jira Ticket | [TASK] Provide a guided implementation exercise with full solution for learning purposes | [TOPIC] Evaluate multiple conditions sequentially explicitly employing cond, and using true as a fallback clause.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#31 | Stage 5 | Elixir Fundamentals | 📊 Level: Intermediate | 🌐 Coding5s.com
**Concept:** Multi-way Branching (cond, using true as a fallback clause)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9"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multiple conditions sequentially explicitly employing cond, and using true as a fallback clause.. Goal: Multi-way Branching (cond, using true as a fallback clause)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Elixir Fundamentals | 📊 Level: Intermediate
**Topic:** Evaluate multiple conditions sequentially explicitly employing cond, and using true as a fallback clause.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9" s="53">
        <v>0</v>
      </c>
      <c r="Z39" s="56" t="str">
        <f t="shared" si="11"/>
        <v/>
      </c>
      <c r="AA39" s="56" t="str">
        <f t="shared" si="12"/>
        <v/>
      </c>
      <c r="AB39" s="56" t="str">
        <f t="shared" si="13"/>
        <v/>
      </c>
      <c r="AC39" s="56" t="str">
        <f t="shared" si="14"/>
        <v/>
      </c>
      <c r="AD39" s="56" t="str">
        <f t="shared" si="15"/>
        <v/>
      </c>
      <c r="AE39" s="40"/>
      <c r="AF39" s="40"/>
      <c r="AG39" s="40"/>
      <c r="AH39" s="56" t="str">
        <f t="shared" si="16"/>
        <v/>
      </c>
      <c r="AI39" s="54"/>
      <c r="AJ39" s="54"/>
      <c r="AK39" s="54">
        <v>31</v>
      </c>
      <c r="AL39" s="54" t="s">
        <v>51</v>
      </c>
      <c r="AM39" s="54" t="s">
        <v>52</v>
      </c>
    </row>
    <row r="40" spans="1:39">
      <c r="A40" s="95" t="s">
        <v>79</v>
      </c>
      <c r="B40" s="45" t="str" cm="1">
        <f t="array" ref="B40">IF(H40="PROJECT", CHAR(10) &amp; "- " &amp; _xlfn.TEXTJOIN(CHAR(10) &amp; "- ", TRUE, _xlfn._xlws.FILTER($I$9:$I$1000, ($C$9:$C$1000=C40) * ($H$9:$H$1000="Topic"))), "")</f>
        <v/>
      </c>
      <c r="C40" s="45">
        <f t="shared" si="0"/>
        <v>4</v>
      </c>
      <c r="D40" s="57">
        <v>4</v>
      </c>
      <c r="E40" s="58" t="s">
        <v>48</v>
      </c>
      <c r="F40" s="59">
        <v>32</v>
      </c>
      <c r="G40" s="60" t="s">
        <v>161</v>
      </c>
      <c r="H40" s="60" t="s">
        <v>50</v>
      </c>
      <c r="I40" s="61" t="s">
        <v>683</v>
      </c>
      <c r="J40" s="62" t="s">
        <v>684</v>
      </c>
      <c r="K40" s="120" t="str">
        <f t="shared" si="1"/>
        <v xml:space="preserve">[ROLE] Friendly tutor specializing in Elixir Fundamentals | [TOPIC] Evaluate complex conditions and destructure data strictly utilizing case, matching values, and variable bindings within case blocks.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N/A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N/A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Elixir Fundamentals | 📊 Level: Intermediate | 🌐 Coding5s.com
**Concept:** Case Pattern Matching (case, matching values, variable bindings within case blocks)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0"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complex conditions and destructure data strictly utilizing case, matching values, and variable bindings within case blocks.. Topic details: Case Pattern Matching (case, matching values, variable bindings within case blocks) | [LANGUAGE CONSISTENCY RULE] ALL output text MUST be written strictly in (Spanish). | [LANGUAGE SEED CONTEXT] Language Seed Not Necessary | [LANGUAGE] Spanish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Elixir Fundamentals | 📊 Level: Intermediate
**Topic:** Evaluate complex conditions and destructure data strictly utilizing case, matching values, and variable bindings within case blocks.
---
 | [FOOTER RULE - STRICT] End your response with: '--- ⚡ *Coding5s Mentor System — Eliminating Epistemic Debt*' | </v>
      </c>
      <c r="M40" s="52">
        <v>0</v>
      </c>
      <c r="N40" s="102" t="str">
        <f t="shared" si="3"/>
        <v>[ROLE] Careless Elixir Fundamentals Developer | [TASK] Generate debugging challenges in Elixir Fundamentals | | [TOPIC] Evaluate complex conditions and destructure data strictly utilizing case, matching values, and variable bindings within case blocks.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#32 | Stage 2 🐛 Debug | Elixir Fundamentals | 📊 Level: Intermediate | 🌐 Coding5s.com
Concept: Case Pattern Matching (case, matching values, variable bindings within case blocks)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0"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complex conditions and destructure data strictly utilizing case, matching values, and variable bindings within case blocks.. Topic details: Case Pattern Matching (case, matching values, variable bindings within case blocks)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Elixir Fundamentals | 📊 Level: Intermediate
**Topic:** Evaluate complex conditions and destructure data strictly utilizing case, matching values, and variable bindings within case blocks.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0" s="52">
        <v>0</v>
      </c>
      <c r="Q40" s="102" t="str">
        <f t="shared" si="5"/>
        <v>[ROLE] Tech Lead | [TASK] Assign incomplete Elixir Fundamentals script challenges | [TOPIC] Evaluate complex conditions and destructure data strictly utilizing case, matching values, and variable bindings within case blocks. | [LEVEL] Intermediate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#32 | Stage 3 🧩 Complete | Elixir Fundamentals | 📊 Level: Intermediate | 🌐 Coding5s.com
**Concept:** Case Pattern Matching (case, matching values, variable bindings within case blocks)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complex conditions and destructure data strictly utilizing case, matching values, and variable bindings within case blocks..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0"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complex conditions and destructure data strictly utilizing case, matching values, and variable bindings within case blocks.. Topic details: Case Pattern Matching (case, matching values, variable bindings within case blocks)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Elixir Fundamentals | 📊 Level: Intermediate
**Topic:** Evaluate complex conditions and destructure data strictly utilizing case, matching values, and variable bindings within case blocks.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0" s="52">
        <v>0</v>
      </c>
      <c r="T40" s="102" t="str">
        <f t="shared" si="7"/>
        <v>[ROLE] Tech Lead | [TASK] Provide intentionally messy but functional code for learning debugging and improvement | [TOPIC] Evaluate complex conditions and destructure data strictly utilizing case, matching values, and variable bindings within case blocks.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#32 | Stage 4 🧹 Refactor | Elixir Fundamentals | 📊 Level: Intermediate | 🌐 Coding5s.com
**Concept:** Case Pattern Matching (case, matching values, variable bindings within case blocks)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0"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Evaluate complex conditions and destructure data strictly utilizing case, matching values, and variable bindings within case blocks.. Topic details: Case Pattern Matching (case, matching values, variable bindings within case blocks)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Elixir Fundamentals | 📊 Level: Intermediate
**Topic:** Evaluate complex conditions and destructure data strictly utilizing case, matching values, and variable bindings within case blocks.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0" s="52">
        <v>0</v>
      </c>
      <c r="W40" s="87" t="str">
        <f t="shared" si="9"/>
        <v>[ROLE] Tech Product Manager assigning a Elixir Fundamentals Jira Ticket | [TASK] Provide a guided implementation exercise with full solution for learning purposes | [TOPIC] Evaluate complex conditions and destructure data strictly utilizing case, matching values, and variable bindings within case blocks.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#32 | Stage 5 | Elixir Fundamentals | 📊 Level: Intermediate | 🌐 Coding5s.com
**Concept:** Case Pattern Matching (case, matching values, variable bindings within case blocks)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0"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complex conditions and destructure data strictly utilizing case, matching values, and variable bindings within case blocks.. Goal: Case Pattern Matching (case, matching values, variable bindings within case blocks)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Elixir Fundamentals | 📊 Level: Intermediate
**Topic:** Evaluate complex conditions and destructure data strictly utilizing case, matching values, and variable bindings within case blocks.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0" s="52">
        <v>0</v>
      </c>
      <c r="Z40" s="56" t="str">
        <f t="shared" si="11"/>
        <v/>
      </c>
      <c r="AA40" s="56" t="str">
        <f t="shared" si="12"/>
        <v/>
      </c>
      <c r="AB40" s="56" t="str">
        <f t="shared" si="13"/>
        <v/>
      </c>
      <c r="AC40" s="56" t="str">
        <f t="shared" si="14"/>
        <v/>
      </c>
      <c r="AD40" s="56" t="str">
        <f t="shared" si="15"/>
        <v/>
      </c>
      <c r="AE40" s="40"/>
      <c r="AF40" s="40"/>
      <c r="AG40" s="40"/>
      <c r="AH40" s="56" t="str">
        <f t="shared" si="16"/>
        <v/>
      </c>
      <c r="AI40" s="54"/>
      <c r="AJ40" s="54"/>
      <c r="AK40" s="54">
        <v>32</v>
      </c>
      <c r="AL40" s="54" t="s">
        <v>57</v>
      </c>
      <c r="AM40" s="54" t="s">
        <v>58</v>
      </c>
    </row>
    <row r="41" spans="1:39">
      <c r="A41" s="95">
        <v>10</v>
      </c>
      <c r="B41" s="45" t="str" cm="1">
        <f t="array" ref="B41">IF(H41="PROJECT", CHAR(10) &amp; "- " &amp; _xlfn.TEXTJOIN(CHAR(10) &amp; "- ", TRUE, _xlfn._xlws.FILTER($I$9:$I$1000, ($C$9:$C$1000=C41) * ($H$9:$H$1000="Topic"))), "")</f>
        <v/>
      </c>
      <c r="C41" s="45">
        <f t="shared" si="0"/>
        <v>4</v>
      </c>
      <c r="D41" s="46">
        <v>5</v>
      </c>
      <c r="E41" s="58" t="s">
        <v>48</v>
      </c>
      <c r="F41" s="48">
        <v>33</v>
      </c>
      <c r="G41" s="49" t="s">
        <v>161</v>
      </c>
      <c r="H41" s="49" t="s">
        <v>50</v>
      </c>
      <c r="I41" s="50" t="s">
        <v>685</v>
      </c>
      <c r="J41" s="51" t="s">
        <v>686</v>
      </c>
      <c r="K41" s="120" t="str">
        <f t="shared" si="1"/>
        <v xml:space="preserve">[ROLE] Friendly tutor specializing in Elixir Fundamentals | [TOPIC] Implement monadic error handling and execute pipelines explicitly using with, structured else handling, and early execution stops. | [LEVEL] Intermediate | [COUNT] 5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10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#33 | Stage 1 📖 Practice | Elixir Fundamentals | 📊 Level: Intermediate | 🌐 Coding5s.com
**Concept:** Safe Happy-Path Chaining (with, structured else handling, early execution stops)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1"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monadic error handling and execute pipelines explicitly using with, structured else handling, and early execution stops.. Topic details: Safe Happy-Path Chaining (with, structured else handling, early execution stops) | [LANGUAGE CONSISTENCY RULE] ALL output text MUST be written strictly in (Spanish). | [LANGUAGE SEED CONTEXT] Language Seed Not Necessary | [LANGUAGE] Spanish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Elixir Fundamentals | 📊 Level: Intermediate
**Topic:** Implement monadic error handling and execute pipelines explicitly using with, structured else handling, and early execution stops.
---
 | [FOOTER RULE - STRICT] End your response with: '--- ⚡ *Coding5s Mentor System — Eliminating Epistemic Debt*' | </v>
      </c>
      <c r="M41" s="53">
        <v>0</v>
      </c>
      <c r="N41" s="102" t="str">
        <f t="shared" si="3"/>
        <v>[ROLE] Careless Elixir Fundamentals Developer | [TASK] Generate debugging challenges in Elixir Fundamentals | | [TOPIC] Implement monadic error handling and execute pipelines explicitly using with, structured else handling, and early execution stops. | | [LEVEL] Intermediate |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#33 | Stage 2 🐛 Debug | Elixir Fundamentals | 📊 Level: Intermediate | 🌐 Coding5s.com
Concept: Safe Happy-Path Chaining (with, structured else handling, early execution stops)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1"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monadic error handling and execute pipelines explicitly using with, structured else handling, and early execution stops.. Topic details: Safe Happy-Path Chaining (with, structured else handling, early execution stops)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Elixir Fundamentals | 📊 Level: Intermediate
**Topic:** Implement monadic error handling and execute pipelines explicitly using with, structured else handling, and early execution stops.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1" s="53">
        <v>0</v>
      </c>
      <c r="Q41" s="102" t="str">
        <f t="shared" si="5"/>
        <v>[ROLE] Tech Lead | [TASK] Assign incomplete Elixir Fundamentals script challenges | [TOPIC] Implement monadic error handling and execute pipelines explicitly using with, structured else handling, and early execution stops. | [LEVEL] Intermediate | [COUNT] 5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#33 | Stage 3 🧩 Complete | Elixir Fundamentals | 📊 Level: Intermediate | 🌐 Coding5s.com
**Concept:** Safe Happy-Path Chaining (with, structured else handling, early execution stops)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monadic error handling and execute pipelines explicitly using with, structured else handling, and early execution stops..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1"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monadic error handling and execute pipelines explicitly using with, structured else handling, and early execution stops.. Topic details: Safe Happy-Path Chaining (with, structured else handling, early execution stops)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Elixir Fundamentals | 📊 Level: Intermediate
**Topic:** Implement monadic error handling and execute pipelines explicitly using with, structured else handling, and early execution stops.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1" s="53">
        <v>0</v>
      </c>
      <c r="T41" s="102" t="str">
        <f t="shared" si="7"/>
        <v>[ROLE] Tech Lead | [TASK] Provide intentionally messy but functional code for learning debugging and improvement | [TOPIC] Implement monadic error handling and execute pipelines explicitly using with, structured else handling, and early execution stops. | [LEVEL] Intermediate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#33 | Stage 4 🧹 Refactor | Elixir Fundamentals | 📊 Level: Intermediate | 🌐 Coding5s.com
**Concept:** Safe Happy-Path Chaining (with, structured else handling, early execution stops)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1"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Implement monadic error handling and execute pipelines explicitly using with, structured else handling, and early execution stops.. Topic details: Safe Happy-Path Chaining (with, structured else handling, early execution stops)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Elixir Fundamentals | 📊 Level: Intermediate
**Topic:** Implement monadic error handling and execute pipelines explicitly using with, structured else handling, and early execution stops.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1" s="53">
        <v>0</v>
      </c>
      <c r="W41" s="87" t="str">
        <f t="shared" si="9"/>
        <v>[ROLE] Tech Product Manager assigning a Elixir Fundamentals Jira Ticket | [TASK] Provide a guided implementation exercise with full solution for learning purposes | [TOPIC] Implement monadic error handling and execute pipelines explicitly using with, structured else handling, and early execution stops.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#33 | Stage 5 | Elixir Fundamentals | 📊 Level: Intermediate | 🌐 Coding5s.com
**Concept:** Safe Happy-Path Chaining (with, structured else handling, early execution stops)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1"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monadic error handling and execute pipelines explicitly using with, structured else handling, and early execution stops.. Goal: Safe Happy-Path Chaining (with, structured else handling, early execution stops)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Elixir Fundamentals | 📊 Level: Intermediate
**Topic:** Implement monadic error handling and execute pipelines explicitly using with, structured else handling, and early execution stops.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1" s="53">
        <v>0</v>
      </c>
      <c r="Z41" s="56" t="str">
        <f t="shared" si="11"/>
        <v/>
      </c>
      <c r="AA41" s="56" t="str">
        <f t="shared" si="12"/>
        <v/>
      </c>
      <c r="AB41" s="56" t="str">
        <f t="shared" si="13"/>
        <v/>
      </c>
      <c r="AC41" s="56" t="str">
        <f t="shared" si="14"/>
        <v/>
      </c>
      <c r="AD41" s="56" t="str">
        <f t="shared" si="15"/>
        <v/>
      </c>
      <c r="AE41" s="40"/>
      <c r="AF41" s="40"/>
      <c r="AG41" s="40"/>
      <c r="AH41" s="56" t="str">
        <f t="shared" si="16"/>
        <v/>
      </c>
      <c r="AI41" s="54"/>
      <c r="AJ41" s="54"/>
      <c r="AK41" s="54">
        <v>33</v>
      </c>
      <c r="AL41" s="54" t="s">
        <v>62</v>
      </c>
      <c r="AM41" s="54" t="s">
        <v>63</v>
      </c>
    </row>
    <row r="42" spans="1:39">
      <c r="A42" s="95">
        <v>10</v>
      </c>
      <c r="B42" s="45" t="str" cm="1">
        <f t="array" ref="B42">IF(H42="PROJECT", CHAR(10) &amp; "- " &amp; _xlfn.TEXTJOIN(CHAR(10) &amp; "- ", TRUE, _xlfn._xlws.FILTER($I$9:$I$1000, ($C$9:$C$1000=C42) * ($H$9:$H$1000="Topic"))), "")</f>
        <v xml:space="preserve">
- Enforce existing values in matches explicitly using the ^ operator, ignoring patterns with _, and demonstrating lexical rebinding.
- Establish code boundaries and namespaces strictly using defmodule, alias, import, require, and nested module declarations.
- Implement public and private operations strictly applying def, defp, function arity, and compressed single-line functions.
- Extract keys, values, and safely fetch map data exclusively using Map.keys/1, Map.values/1, Map.has_key?/2, Map.fetch/2, and Map.fetch!/2.
- Combine and update dictionary structures strictly applying Map.merge/2, Map.update/4, Map.update!/3, Map.pop/2, and Map.drop/2.
- Direct control flow using simple branching strictly through if/2, unless/2, and short-hand inline execution.
- Evaluate multiple conditions sequentially explicitly employing cond, and using true as a fallback clause.
- Evaluate complex conditions and destructure data strictly utilizing case, matching values, and variable bindings within case blocks.
- Implement monadic error handling and execute pipelines explicitly using with, structured else handling, and early execution stops.</v>
      </c>
      <c r="C42" s="45">
        <f t="shared" si="0"/>
        <v>4</v>
      </c>
      <c r="D42" s="57">
        <v>0</v>
      </c>
      <c r="E42" s="58" t="s">
        <v>48</v>
      </c>
      <c r="F42" s="59">
        <v>34</v>
      </c>
      <c r="G42" s="60" t="s">
        <v>161</v>
      </c>
      <c r="H42" s="60" t="s">
        <v>80</v>
      </c>
      <c r="I42" s="61" t="s">
        <v>687</v>
      </c>
      <c r="J42" s="62" t="s">
        <v>688</v>
      </c>
      <c r="K42" s="120" t="str">
        <f t="shared" si="1"/>
        <v>[TASK] Teach through a practical Elixir Fundamentals -  project following the micro-learning methodology, acting as a supportive tutor, creating a project about  Design a conditional logic engine that consolidates advanced maps API, the pin operator, simple conditionals, multi-way branching, case statements, and happy-path chaining. | [TOPICS USED] 
- Enforce existing values in matches explicitly using the ^ operator, ignoring patterns with _, and demonstrating lexical rebinding.
- Establish code boundaries and namespaces strictly using defmodule, alias, import, require, and nested module declarations.
- Implement public and private operations strictly applying def, defp, function arity, and compressed single-line functions.
- Extract keys, values, and safely fetch map data exclusively using Map.keys/1, Map.values/1, Map.has_key?/2, Map.fetch/2, and Map.fetch!/2.
- Combine and update dictionary structures strictly applying Map.merge/2, Map.update/4, Map.update!/3, Map.pop/2, and Map.drop/2.
- Direct control flow using simple branching strictly through if/2, unless/2, and short-hand inline execution.
- Evaluate multiple conditions sequentially explicitly employing cond, and using true as a fallback clause.
- Evaluate complex conditions and destructure data strictly utilizing case, matching values, and variable bindings within case blocks.
- Implement monadic error handling and execute pipelines explicitly using with, structured else handling, and early execution stops.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#34 | Stage 1 | Elixir Fundamentals | 📊 Level: Intermediate | 🌐 Coding5s.com
**Project:** Consolidated Advanced Control Flow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2"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Design a conditional logic engine that consolidates advanced maps API, the pin operator, simple conditionals, multi-way branching, case statements, and happy-path chaining.. Topics applied in this project: 
- Enforce existing values in matches explicitly using the ^ operator, ignoring patterns with _, and demonstrating lexical rebinding.
- Establish code boundaries and namespaces strictly using defmodule, alias, import, require, and nested module declarations.
- Implement public and private operations strictly applying def, defp, function arity, and compressed single-line functions.
- Extract keys, values, and safely fetch map data exclusively using Map.keys/1, Map.values/1, Map.has_key?/2, Map.fetch/2, and Map.fetch!/2.
- Combine and update dictionary structures strictly applying Map.merge/2, Map.update/4, Map.update!/3, Map.pop/2, and Map.drop/2.
- Direct control flow using simple branching strictly through if/2, unless/2, and short-hand inline execution.
- Evaluate multiple conditions sequentially explicitly employing cond, and using true as a fallback clause.
- Evaluate complex conditions and destructure data strictly utilizing case, matching values, and variable bindings within case blocks.
- Implement monadic error handling and execute pipelines explicitly using with, structured else handling, and early execution stops.. Project objective: Consolidated Advanced Control Flow Engine | [LANGUAGE CONSISTENCY RULE] ALL output text MUST be written strictly in (Spanish). | [LANGUAGE SEED CONTEXT] Language Seed Not Necessary | [LANGUAGE] Spanish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#34 | Practice | Elixir Fundamentals | 📊 Level: Intermediate
**Project:** Design a conditional logic engine that consolidates advanced maps API, the pin operator, simple conditionals, multi-way branching, case statements, and happy-path chaining.
---
 | [FOOTER RULE - STRICT] End your response with: '--- ⚡ *Coding5s Mentor System — Eliminating Epistemic Debt*' | </v>
      </c>
      <c r="M42" s="52">
        <v>0</v>
      </c>
      <c r="N42" s="102" t="str">
        <f t="shared" si="3"/>
        <v>[ROLE] Careless Elixir Fundamentals Developer | [TASK] Generate debugging project in Elixir Fundamentals | [PROJECT] Design a conditional logic engine that consolidates advanced maps API, the pin operator, simple conditionals, multi-way branching, case statements, and happy-path chaining. | [TOPICS USED] 
- Enforce existing values in matches explicitly using the ^ operator, ignoring patterns with _, and demonstrating lexical rebinding.
- Establish code boundaries and namespaces strictly using defmodule, alias, import, require, and nested module declarations.
- Implement public and private operations strictly applying def, defp, function arity, and compressed single-line functions.
- Extract keys, values, and safely fetch map data exclusively using Map.keys/1, Map.values/1, Map.has_key?/2, Map.fetch/2, and Map.fetch!/2.
- Combine and update dictionary structures strictly applying Map.merge/2, Map.update/4, Map.update!/3, Map.pop/2, and Map.drop/2.
- Direct control flow using simple branching strictly through if/2, unless/2, and short-hand inline execution.
- Evaluate multiple conditions sequentially explicitly employing cond, and using true as a fallback clause.
- Evaluate complex conditions and destructure data strictly utilizing case, matching values, and variable bindings within case blocks.
- Implement monadic error handling and execute pipelines explicitly using with, structured else handling, and early execution stops. | [LEVEL] Intermediate | [OUTPUT] Only header, dataset summary or statement (if any), email intro, objective, expected output, broken code, and footer | [HEADER RULE - STRICT] You MUST start your entire response EXACTLY with this markdown block (do not print anything before it):
### 🚀 Project #34 | Stage 2 | Elixir Fundamentals | 📊 Level: Intermediate | 🌐 Coding5s.com
Project: Consolidated Advanced Control Flow Engine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2"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Design a conditional logic engine that consolidates advanced maps API, the pin operator, simple conditionals, multi-way branching, case statements, and happy-path chaining.. Topics involved: 
- Enforce existing values in matches explicitly using the ^ operator, ignoring patterns with _, and demonstrating lexical rebinding.
- Establish code boundaries and namespaces strictly using defmodule, alias, import, require, and nested module declarations.
- Implement public and private operations strictly applying def, defp, function arity, and compressed single-line functions.
- Extract keys, values, and safely fetch map data exclusively using Map.keys/1, Map.values/1, Map.has_key?/2, Map.fetch/2, and Map.fetch!/2.
- Combine and update dictionary structures strictly applying Map.merge/2, Map.update/4, Map.update!/3, Map.pop/2, and Map.drop/2.
- Direct control flow using simple branching strictly through if/2, unless/2, and short-hand inline execution.
- Evaluate multiple conditions sequentially explicitly employing cond, and using true as a fallback clause.
- Evaluate complex conditions and destructure data strictly utilizing case, matching values, and variable bindings within case blocks.
- Implement monadic error handling and execute pipelines explicitly using with, structured else handling, and early execution stops.. Project objective: Consolidated Advanced Control Flow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#34 | Debug | Elixir Fundamentals | 📊 Level: Intermediate
**Project:** Design a conditional logic engine that consolidates advanced maps API, the pin operator, simple conditionals, multi-way branching, case statements, and happy-path chaining.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2" s="52">
        <v>0</v>
      </c>
      <c r="Q42" s="102" t="str">
        <f t="shared" si="5"/>
        <v>[ROLE] Tech Lead | [TASK] Assign incomplete project script | [PROJECT] Design a conditional logic engine that consolidates advanced maps API, the pin operator, simple conditionals, multi-way branching, case statements, and happy-path chaining. | [TOPICS USED] 
- Enforce existing values in matches explicitly using the ^ operator, ignoring patterns with _, and demonstrating lexical rebinding.
- Establish code boundaries and namespaces strictly using defmodule, alias, import, require, and nested module declarations.
- Implement public and private operations strictly applying def, defp, function arity, and compressed single-line functions.
- Extract keys, values, and safely fetch map data exclusively using Map.keys/1, Map.values/1, Map.has_key?/2, Map.fetch/2, and Map.fetch!/2.
- Combine and update dictionary structures strictly applying Map.merge/2, Map.update/4, Map.update!/3, Map.pop/2, and Map.drop/2.
- Direct control flow using simple branching strictly through if/2, unless/2, and short-hand inline execution.
- Evaluate multiple conditions sequentially explicitly employing cond, and using true as a fallback clause.
- Evaluate complex conditions and destructure data strictly utilizing case, matching values, and variable bindings within case blocks.
- Implement monadic error handling and execute pipelines explicitly using with, structured else handling, and early execution stops.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#34 | Stage 3 | Elixir Fundamentals | 📊 Level: Intermediate | 🌐 Coding5s.com
**Project:** Consolidated Advanced Control Flow Engine
---
 | [EXTERNAL_PACKAGE_PROTOCOL] Use Mix.install([{:package_name, '~&gt; version'}]) at the top if needed. | [CHALLENGE_CONSTRAINTS_POLICY] MUST be between 30–60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2"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Design a conditional logic engine that consolidates advanced maps API, the pin operator, simple conditionals, multi-way branching, case statements, and happy-path chaining.. Topics involved: 
- Enforce existing values in matches explicitly using the ^ operator, ignoring patterns with _, and demonstrating lexical rebinding.
- Establish code boundaries and namespaces strictly using defmodule, alias, import, require, and nested module declarations.
- Implement public and private operations strictly applying def, defp, function arity, and compressed single-line functions.
- Extract keys, values, and safely fetch map data exclusively using Map.keys/1, Map.values/1, Map.has_key?/2, Map.fetch/2, and Map.fetch!/2.
- Combine and update dictionary structures strictly applying Map.merge/2, Map.update/4, Map.update!/3, Map.pop/2, and Map.drop/2.
- Direct control flow using simple branching strictly through if/2, unless/2, and short-hand inline execution.
- Evaluate multiple conditions sequentially explicitly employing cond, and using true as a fallback clause.
- Evaluate complex conditions and destructure data strictly utilizing case, matching values, and variable bindings within case blocks.
- Implement monadic error handling and execute pipelines explicitly using with, structured else handling, and early execution stops.. Project objective: Consolidated Advanced Control Flow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#34 | Complete | Elixir Fundamentals | 📊 Level: Intermediate
**Project:** Design a conditional logic engine that consolidates advanced maps API, the pin operator, simple conditionals, multi-way branching, case statements, and happy-path chaining.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2" s="52">
        <v>0</v>
      </c>
      <c r="T42" s="102" t="str">
        <f t="shared" si="7"/>
        <v>[ROLE] Tech Lead | [TASK] Provide a messy but functional project for refactoring | [PROJECT] Design a conditional logic engine that consolidates advanced maps API, the pin operator, simple conditionals, multi-way branching, case statements, and happy-path chaining. | [TOPICS USED] 
- Enforce existing values in matches explicitly using the ^ operator, ignoring patterns with _, and demonstrating lexical rebinding.
- Establish code boundaries and namespaces strictly using defmodule, alias, import, require, and nested module declarations.
- Implement public and private operations strictly applying def, defp, function arity, and compressed single-line functions.
- Extract keys, values, and safely fetch map data exclusively using Map.keys/1, Map.values/1, Map.has_key?/2, Map.fetch/2, and Map.fetch!/2.
- Combine and update dictionary structures strictly applying Map.merge/2, Map.update/4, Map.update!/3, Map.pop/2, and Map.drop/2.
- Direct control flow using simple branching strictly through if/2, unless/2, and short-hand inline execution.
- Evaluate multiple conditions sequentially explicitly employing cond, and using true as a fallback clause.
- Evaluate complex conditions and destructure data strictly utilizing case, matching values, and variable bindings within case blocks.
- Implement monadic error handling and execute pipelines explicitly using with, structured else handling, and early execution stops. | [LEVEL] Intermediate | [PERSONA RULE] Act as a Tech Lead. A junior wrote this working but messy code. Tone: professional but exhausted | [HEADER RULE - STRICT] You MUST start your entire response EXACTLY with this markdown block (do not print anything before it):
### 🚀 Project #34 | Stage 4 | Elixir Fundamentals | 📊 Level: Intermediate | 🌐 Coding5s.com
**Project:** Consolidated Advanced Control Flow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2"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Design a conditional logic engine that consolidates advanced maps API, the pin operator, simple conditionals, multi-way branching, case statements, and happy-path chaining.. Topics involved: 
- Enforce existing values in matches explicitly using the ^ operator, ignoring patterns with _, and demonstrating lexical rebinding.
- Establish code boundaries and namespaces strictly using defmodule, alias, import, require, and nested module declarations.
- Implement public and private operations strictly applying def, defp, function arity, and compressed single-line functions.
- Extract keys, values, and safely fetch map data exclusively using Map.keys/1, Map.values/1, Map.has_key?/2, Map.fetch/2, and Map.fetch!/2.
- Combine and update dictionary structures strictly applying Map.merge/2, Map.update/4, Map.update!/3, Map.pop/2, and Map.drop/2.
- Direct control flow using simple branching strictly through if/2, unless/2, and short-hand inline execution.
- Evaluate multiple conditions sequentially explicitly employing cond, and using true as a fallback clause.
- Evaluate complex conditions and destructure data strictly utilizing case, matching values, and variable bindings within case blocks.
- Implement monadic error handling and execute pipelines explicitly using with, structured else handling, and early execution stops.. Project objective: Consolidated Advanced Control Flow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#34 | Refactor | Elixir Fundamentals | 📊 Level: Intermediate
**Project:** Design a conditional logic engine that consolidates advanced maps API, the pin operator, simple conditionals, multi-way branching, case statements, and happy-path chaining.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2" s="52">
        <v>0</v>
      </c>
      <c r="W42" s="87" t="str">
        <f t="shared" si="9"/>
        <v>[ROLE] Tech Product Manager assigning a Elixir Fundamentals Jira Ticket | [TASK] Provide a guided project implementation with full solution | [PROJECT] Design a conditional logic engine that consolidates advanced maps API, the pin operator, simple conditionals, multi-way branching, case statements, and happy-path chaining. | [TOPICS USED] 
- Enforce existing values in matches explicitly using the ^ operator, ignoring patterns with _, and demonstrating lexical rebinding.
- Establish code boundaries and namespaces strictly using defmodule, alias, import, require, and nested module declarations.
- Implement public and private operations strictly applying def, defp, function arity, and compressed single-line functions.
- Extract keys, values, and safely fetch map data exclusively using Map.keys/1, Map.values/1, Map.has_key?/2, Map.fetch/2, and Map.fetch!/2.
- Combine and update dictionary structures strictly applying Map.merge/2, Map.update/4, Map.update!/3, Map.pop/2, and Map.drop/2.
- Direct control flow using simple branching strictly through if/2, unless/2, and short-hand inline execution.
- Evaluate multiple conditions sequentially explicitly employing cond, and using true as a fallback clause.
- Evaluate complex conditions and destructure data strictly utilizing case, matching values, and variable bindings within case blocks.
- Implement monadic error handling and execute pipelines explicitly using with, structured else handling, and early execution stops. | [LEVEL] Intermediate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#34 | Stage 5 | Elixir Fundamentals | 📊 Level: Intermediate | 🌐 Coding5s.com
**Project:** Consolidated Advanced Control Flow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2"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Design a conditional logic engine that consolidates advanced maps API, the pin operator, simple conditionals, multi-way branching, case statements, and happy-path chaining.. Topics integrated: 
- Enforce existing values in matches explicitly using the ^ operator, ignoring patterns with _, and demonstrating lexical rebinding.
- Establish code boundaries and namespaces strictly using defmodule, alias, import, require, and nested module declarations.
- Implement public and private operations strictly applying def, defp, function arity, and compressed single-line functions.
- Extract keys, values, and safely fetch map data exclusively using Map.keys/1, Map.values/1, Map.has_key?/2, Map.fetch/2, and Map.fetch!/2.
- Combine and update dictionary structures strictly applying Map.merge/2, Map.update/4, Map.update!/3, Map.pop/2, and Map.drop/2.
- Direct control flow using simple branching strictly through if/2, unless/2, and short-hand inline execution.
- Evaluate multiple conditions sequentially explicitly employing cond, and using true as a fallback clause.
- Evaluate complex conditions and destructure data strictly utilizing case, matching values, and variable bindings within case blocks.
- Implement monadic error handling and execute pipelines explicitly using with, structured else handling, and early execution stops.. Business Goal: Consolidated Advanced Control Flow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#34 | Extend | Elixir Fundamentals | 📊 Level: Intermediate
**Project:** Design a conditional logic engine that consolidates advanced maps API, the pin operator, simple conditionals, multi-way branching, case statements, and happy-path chaining.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2" s="52">
        <v>0</v>
      </c>
      <c r="Z42" s="56" t="str">
        <f t="shared" si="11"/>
        <v>[TASK] Teach through a practical Elixir Fundamentals -  project following the micro-learning methodology, acting as a supportive tutor, creating a project about  Design a conditional logic engine that consolidates advanced maps API, the pin operator, simple conditionals, multi-way branching, case statements, and happy-path chaining. | [TOPICS USED] 
- Enforce existing values in matches explicitly using the ^ operator, ignoring patterns with _, and demonstrating lexical rebinding.
- Establish code boundaries and namespaces strictly using defmodule, alias, import, require, and nested module declarations.
- Implement public and private operations strictly applying def, defp, function arity, and compressed single-line functions.
- Extract keys, values, and safely fetch map data exclusively using Map.keys/1, Map.values/1, Map.has_key?/2, Map.fetch/2, and Map.fetch!/2.
- Combine and update dictionary structures strictly applying Map.merge/2, Map.update/4, Map.update!/3, Map.pop/2, and Map.drop/2.
- Direct control flow using simple branching strictly through if/2, unless/2, and short-hand inline execution.
- Evaluate multiple conditions sequentially explicitly employing cond, and using true as a fallback clause.
- Evaluate complex conditions and destructure data strictly utilizing case, matching values, and variable bindings within case blocks.
- Implement monadic error handling and execute pipelines explicitly using with, structured else handling, and early execution stops.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#34 | Stage 1 | Elixir Fundamentals | 📊 Level: Intermediate | 🌐 Coding5s.com
**Project:** Consolidated Advanced Control Flow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2" s="56" t="str">
        <f t="shared" si="12"/>
        <v>[ROLE] Careless Elixir Fundamentals Developer | [TASK] Generate debugging project in Elixir Fundamentals | [PROJECT] Design a conditional logic engine that consolidates advanced maps API, the pin operator, simple conditionals, multi-way branching, case statements, and happy-path chaining. | [TOPICS USED] 
- Enforce existing values in matches explicitly using the ^ operator, ignoring patterns with _, and demonstrating lexical rebinding.
- Establish code boundaries and namespaces strictly using defmodule, alias, import, require, and nested module declarations.
- Implement public and private operations strictly applying def, defp, function arity, and compressed single-line functions.
- Extract keys, values, and safely fetch map data exclusively using Map.keys/1, Map.values/1, Map.has_key?/2, Map.fetch/2, and Map.fetch!/2.
- Combine and update dictionary structures strictly applying Map.merge/2, Map.update/4, Map.update!/3, Map.pop/2, and Map.drop/2.
- Direct control flow using simple branching strictly through if/2, unless/2, and short-hand inline execution.
- Evaluate multiple conditions sequentially explicitly employing cond, and using true as a fallback clause.
- Evaluate complex conditions and destructure data strictly utilizing case, matching values, and variable bindings within case blocks.
- Implement monadic error handling and execute pipelines explicitly using with, structured else handling, and early execution stops. | [LEVEL] Intermediate | [OUTPUT] Only header, dataset summary or statement (if any), email intro, objective, expected output, broken code, and footer | [HEADER RULE - STRICT] You MUST start your entire response EXACTLY with this markdown block (do not print anything before it):
### 🚀 Project #34 | Stage 2 | Elixir Fundamentals | 📊 Level: Intermediate | 🌐 Coding5s.com
Project: Consolidated Advanced Control Flow Engine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2" s="56" t="str">
        <f t="shared" si="13"/>
        <v>[ROLE] Tech Lead | [TASK] Assign incomplete project script | [PROJECT] Design a conditional logic engine that consolidates advanced maps API, the pin operator, simple conditionals, multi-way branching, case statements, and happy-path chaining. | [TOPICS USED] 
- Enforce existing values in matches explicitly using the ^ operator, ignoring patterns with _, and demonstrating lexical rebinding.
- Establish code boundaries and namespaces strictly using defmodule, alias, import, require, and nested module declarations.
- Implement public and private operations strictly applying def, defp, function arity, and compressed single-line functions.
- Extract keys, values, and safely fetch map data exclusively using Map.keys/1, Map.values/1, Map.has_key?/2, Map.fetch/2, and Map.fetch!/2.
- Combine and update dictionary structures strictly applying Map.merge/2, Map.update/4, Map.update!/3, Map.pop/2, and Map.drop/2.
- Direct control flow using simple branching strictly through if/2, unless/2, and short-hand inline execution.
- Evaluate multiple conditions sequentially explicitly employing cond, and using true as a fallback clause.
- Evaluate complex conditions and destructure data strictly utilizing case, matching values, and variable bindings within case blocks.
- Implement monadic error handling and execute pipelines explicitly using with, structured else handling, and early execution stops.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#34 | Stage 3 | Elixir Fundamentals | 📊 Level: Intermediate | 🌐 Coding5s.com
**Project:** Consolidated Advanced Control Flow Engine
---
 | [EXTERNAL_PACKAGE_PROTOCOL] Use Mix.install([{:package_name, '~&gt; version'}]) at the top if needed. | [CHALLENGE_CONSTRAINTS_POLICY] MUST be between 30–60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2" s="56" t="str">
        <f t="shared" si="14"/>
        <v>[ROLE] Tech Lead | [TASK] Provide a messy but functional project for refactoring | [PROJECT] Design a conditional logic engine that consolidates advanced maps API, the pin operator, simple conditionals, multi-way branching, case statements, and happy-path chaining. | [TOPICS USED] 
- Enforce existing values in matches explicitly using the ^ operator, ignoring patterns with _, and demonstrating lexical rebinding.
- Establish code boundaries and namespaces strictly using defmodule, alias, import, require, and nested module declarations.
- Implement public and private operations strictly applying def, defp, function arity, and compressed single-line functions.
- Extract keys, values, and safely fetch map data exclusively using Map.keys/1, Map.values/1, Map.has_key?/2, Map.fetch/2, and Map.fetch!/2.
- Combine and update dictionary structures strictly applying Map.merge/2, Map.update/4, Map.update!/3, Map.pop/2, and Map.drop/2.
- Direct control flow using simple branching strictly through if/2, unless/2, and short-hand inline execution.
- Evaluate multiple conditions sequentially explicitly employing cond, and using true as a fallback clause.
- Evaluate complex conditions and destructure data strictly utilizing case, matching values, and variable bindings within case blocks.
- Implement monadic error handling and execute pipelines explicitly using with, structured else handling, and early execution stops. | [LEVEL] Intermediate | [PERSONA RULE] Act as a Tech Lead. A junior wrote this working but messy code. Tone: professional but exhausted | [HEADER RULE - STRICT] You MUST start your entire response EXACTLY with this markdown block (do not print anything before it):
### 🚀 Project #34 | Stage 4 | Elixir Fundamentals | 📊 Level: Intermediate | 🌐 Coding5s.com
**Project:** Consolidated Advanced Control Flow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2" s="56" t="str">
        <f t="shared" si="15"/>
        <v>[ROLE] Tech Product Manager assigning a Elixir Fundamentals Jira Ticket | [TASK] Provide a guided project implementation with full solution | [PROJECT] Design a conditional logic engine that consolidates advanced maps API, the pin operator, simple conditionals, multi-way branching, case statements, and happy-path chaining. | [TOPICS USED] 
- Enforce existing values in matches explicitly using the ^ operator, ignoring patterns with _, and demonstrating lexical rebinding.
- Establish code boundaries and namespaces strictly using defmodule, alias, import, require, and nested module declarations.
- Implement public and private operations strictly applying def, defp, function arity, and compressed single-line functions.
- Extract keys, values, and safely fetch map data exclusively using Map.keys/1, Map.values/1, Map.has_key?/2, Map.fetch/2, and Map.fetch!/2.
- Combine and update dictionary structures strictly applying Map.merge/2, Map.update/4, Map.update!/3, Map.pop/2, and Map.drop/2.
- Direct control flow using simple branching strictly through if/2, unless/2, and short-hand inline execution.
- Evaluate multiple conditions sequentially explicitly employing cond, and using true as a fallback clause.
- Evaluate complex conditions and destructure data strictly utilizing case, matching values, and variable bindings within case blocks.
- Implement monadic error handling and execute pipelines explicitly using with, structured else handling, and early execution stops. | [LEVEL] Intermediate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#34 | Stage 5 | Elixir Fundamentals | 📊 Level: Intermediate | 🌐 Coding5s.com
**Project:** Consolidated Advanced Control Flow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2" s="40"/>
      <c r="AF42" s="40"/>
      <c r="AG42" s="40"/>
      <c r="AH42" s="56" t="str">
        <f t="shared" si="16"/>
        <v/>
      </c>
      <c r="AI42" s="54"/>
      <c r="AJ42" s="54"/>
      <c r="AK42" s="54">
        <v>34</v>
      </c>
      <c r="AL42" s="54" t="s">
        <v>68</v>
      </c>
      <c r="AM42" s="54" t="s">
        <v>69</v>
      </c>
    </row>
    <row r="43" spans="1:39">
      <c r="A43" s="95">
        <v>12</v>
      </c>
      <c r="B43" s="45" t="str" cm="1">
        <f t="array" ref="B43">IF(H43="PROJECT", CHAR(10) &amp; "- " &amp; _xlfn.TEXTJOIN(CHAR(10) &amp; "- ", TRUE, _xlfn._xlws.FILTER($I$9:$I$1000, ($C$9:$C$1000=C43) * ($H$9:$H$1000="Topic"))), "")</f>
        <v/>
      </c>
      <c r="C43" s="45">
        <f t="shared" si="0"/>
        <v>5</v>
      </c>
      <c r="D43" s="46">
        <v>4</v>
      </c>
      <c r="E43" s="58" t="s">
        <v>48</v>
      </c>
      <c r="F43" s="48">
        <v>35</v>
      </c>
      <c r="G43" s="49" t="s">
        <v>161</v>
      </c>
      <c r="H43" s="49" t="s">
        <v>50</v>
      </c>
      <c r="I43" s="50" t="s">
        <v>689</v>
      </c>
      <c r="J43" s="51" t="s">
        <v>690</v>
      </c>
      <c r="K43" s="120" t="str">
        <f t="shared" si="1"/>
        <v xml:space="preserve">[ROLE] Friendly tutor specializing in Elixir Fundamentals | [TOPIC] Create and apply closures explicitly using fn, -&gt;, end, and multi-clause anonymous signatures.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12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Elixir Fundamentals | 📊 Level: Intermediate | 🌐 Coding5s.com
**Concept:** Defining Anonymous Functions (fn, -&gt;, end, multi-clause anonymous signatures)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3"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and apply closures explicitly using fn, -&gt;, end, and multi-clause anonymous signatures.. Topic details: Defining Anonymous Functions (fn, -&gt;, end, multi-clause anonymous signatures) | [LANGUAGE CONSISTENCY RULE] ALL output text MUST be written strictly in (Spanish). | [LANGUAGE SEED CONTEXT] Language Seed Not Necessary | [LANGUAGE] Spanish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Elixir Fundamentals | 📊 Level: Intermediate
**Topic:** Create and apply closures explicitly using fn, -&gt;, end, and multi-clause anonymous signatures.
---
 | [FOOTER RULE - STRICT] End your response with: '--- ⚡ *Coding5s Mentor System — Eliminating Epistemic Debt*' | </v>
      </c>
      <c r="M43" s="53">
        <v>0</v>
      </c>
      <c r="N43" s="102" t="str">
        <f t="shared" si="3"/>
        <v>[ROLE] Careless Elixir Fundamentals Developer | [TASK] Generate debugging challenges in Elixir Fundamentals | | [TOPIC] Create and apply closures explicitly using fn, -&gt;, end, and multi-clause anonymous signatures.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#35 | Stage 2 🐛 Debug | Elixir Fundamentals | 📊 Level: Intermediate | 🌐 Coding5s.com
Concept: Defining Anonymous Functions (fn, -&gt;, end, multi-clause anonymous signatures)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3"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and apply closures explicitly using fn, -&gt;, end, and multi-clause anonymous signatures.. Topic details: Defining Anonymous Functions (fn, -&gt;, end, multi-clause anonymous signatures)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Elixir Fundamentals | 📊 Level: Intermediate
**Topic:** Create and apply closures explicitly using fn, -&gt;, end, and multi-clause anonymous signatures.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3" s="53">
        <v>0</v>
      </c>
      <c r="Q43" s="102" t="str">
        <f t="shared" si="5"/>
        <v>[ROLE] Tech Lead | [TASK] Assign incomplete Elixir Fundamentals script challenges | [TOPIC] Create and apply closures explicitly using fn, -&gt;, end, and multi-clause anonymous signatures. | [LEVEL] Intermediate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#35 | Stage 3 🧩 Complete | Elixir Fundamentals | 📊 Level: Intermediate | 🌐 Coding5s.com
**Concept:** Defining Anonymous Functions (fn, -&gt;, end, multi-clause anonymous signatures)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and apply closures explicitly using fn, -&gt;, end, and multi-clause anonymous signatures..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3"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and apply closures explicitly using fn, -&gt;, end, and multi-clause anonymous signatures.. Topic details: Defining Anonymous Functions (fn, -&gt;, end, multi-clause anonymous signatures)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Elixir Fundamentals | 📊 Level: Intermediate
**Topic:** Create and apply closures explicitly using fn, -&gt;, end, and multi-clause anonymous signatures.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3" s="53">
        <v>0</v>
      </c>
      <c r="T43" s="102" t="str">
        <f t="shared" si="7"/>
        <v>[ROLE] Tech Lead | [TASK] Provide intentionally messy but functional code for learning debugging and improvement | [TOPIC] Create and apply closures explicitly using fn, -&gt;, end, and multi-clause anonymous signatures.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#35 | Stage 4 🧹 Refactor | Elixir Fundamentals | 📊 Level: Intermediate | 🌐 Coding5s.com
**Concept:** Defining Anonymous Functions (fn, -&gt;, end, multi-clause anonymous signatures)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3"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Create and apply closures explicitly using fn, -&gt;, end, and multi-clause anonymous signatures.. Topic details: Defining Anonymous Functions (fn, -&gt;, end, multi-clause anonymous signatures)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Elixir Fundamentals | 📊 Level: Intermediate
**Topic:** Create and apply closures explicitly using fn, -&gt;, end, and multi-clause anonymous signatures.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3" s="53">
        <v>0</v>
      </c>
      <c r="W43" s="87" t="str">
        <f t="shared" si="9"/>
        <v>[ROLE] Tech Product Manager assigning a Elixir Fundamentals Jira Ticket | [TASK] Provide a guided implementation exercise with full solution for learning purposes | [TOPIC] Create and apply closures explicitly using fn, -&gt;, end, and multi-clause anonymous signatures.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#35 | Stage 5 | Elixir Fundamentals | 📊 Level: Intermediate | 🌐 Coding5s.com
**Concept:** Defining Anonymous Functions (fn, -&gt;, end, multi-clause anonymous signatures)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3"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and apply closures explicitly using fn, -&gt;, end, and multi-clause anonymous signatures.. Goal: Defining Anonymous Functions (fn, -&gt;, end, multi-clause anonymous signatures)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Elixir Fundamentals | 📊 Level: Intermediate
**Topic:** Create and apply closures explicitly using fn, -&gt;, end, and multi-clause anonymous signatures.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3" s="53">
        <v>0</v>
      </c>
      <c r="Z43" s="56" t="str">
        <f t="shared" si="11"/>
        <v/>
      </c>
      <c r="AA43" s="56" t="str">
        <f t="shared" si="12"/>
        <v/>
      </c>
      <c r="AB43" s="56" t="str">
        <f t="shared" si="13"/>
        <v/>
      </c>
      <c r="AC43" s="56" t="str">
        <f t="shared" si="14"/>
        <v/>
      </c>
      <c r="AD43" s="56" t="str">
        <f t="shared" si="15"/>
        <v/>
      </c>
      <c r="AE43" s="40"/>
      <c r="AF43" s="40"/>
      <c r="AG43" s="40"/>
      <c r="AH43" s="56" t="str">
        <f t="shared" si="16"/>
        <v/>
      </c>
      <c r="AI43" s="54"/>
      <c r="AJ43" s="54"/>
      <c r="AK43" s="54">
        <v>35</v>
      </c>
      <c r="AL43" s="54" t="s">
        <v>74</v>
      </c>
      <c r="AM43" s="54" t="s">
        <v>75</v>
      </c>
    </row>
    <row r="44" spans="1:39">
      <c r="A44" s="95">
        <v>12</v>
      </c>
      <c r="B44" s="45" t="str" cm="1">
        <f t="array" ref="B44">IF(H44="PROJECT", CHAR(10) &amp; "- " &amp; _xlfn.TEXTJOIN(CHAR(10) &amp; "- ", TRUE, _xlfn._xlws.FILTER($I$9:$I$1000, ($C$9:$C$1000=C44) * ($H$9:$H$1000="Topic"))), "")</f>
        <v/>
      </c>
      <c r="C44" s="45">
        <f t="shared" si="0"/>
        <v>5</v>
      </c>
      <c r="D44" s="57">
        <v>4</v>
      </c>
      <c r="E44" s="58" t="s">
        <v>48</v>
      </c>
      <c r="F44" s="59">
        <v>36</v>
      </c>
      <c r="G44" s="60" t="s">
        <v>161</v>
      </c>
      <c r="H44" s="60" t="s">
        <v>50</v>
      </c>
      <c r="I44" s="61" t="s">
        <v>691</v>
      </c>
      <c r="J44" s="62" t="s">
        <v>692</v>
      </c>
      <c r="K44" s="120" t="str">
        <f t="shared" si="1"/>
        <v xml:space="preserve">[ROLE] Friendly tutor specializing in Elixir Fundamentals | [TOPIC] Assign and reference functions strictly using &amp;, &amp;1, &amp;2 positionals, and &amp;Mod.fun/arity references.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12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Elixir Fundamentals | 📊 Level: Intermediate | 🌐 Coding5s.com
**Concept:** The Capture Operator (&amp;, &amp;1, &amp;2 positionals, &amp;Mod.fun/arity references)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4"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Assign and reference functions strictly using &amp;, &amp;1, &amp;2 positionals, and &amp;Mod.fun/arity references.. Topic details: The Capture Operator (&amp;, &amp;1, &amp;2 positionals, &amp;Mod.fun/arity references) | [LANGUAGE CONSISTENCY RULE] ALL output text MUST be written strictly in (Spanish). | [LANGUAGE SEED CONTEXT] Language Seed Not Necessary | [LANGUAGE] Spanish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Elixir Fundamentals | 📊 Level: Intermediate
**Topic:** Assign and reference functions strictly using &amp;, &amp;1, &amp;2 positionals, and &amp;Mod.fun/arity references.
---
 | [FOOTER RULE - STRICT] End your response with: '--- ⚡ *Coding5s Mentor System — Eliminating Epistemic Debt*' | </v>
      </c>
      <c r="M44" s="52">
        <v>0</v>
      </c>
      <c r="N44" s="102" t="str">
        <f t="shared" si="3"/>
        <v>[ROLE] Careless Elixir Fundamentals Developer | [TASK] Generate debugging challenges in Elixir Fundamentals | | [TOPIC] Assign and reference functions strictly using &amp;, &amp;1, &amp;2 positionals, and &amp;Mod.fun/arity references.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#36 | Stage 2 🐛 Debug | Elixir Fundamentals | 📊 Level: Intermediate | 🌐 Coding5s.com
Concept: The Capture Operator (&amp;, &amp;1, &amp;2 positionals, &amp;Mod.fun/arity references)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4"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Assign and reference functions strictly using &amp;, &amp;1, &amp;2 positionals, and &amp;Mod.fun/arity references.. Topic details: The Capture Operator (&amp;, &amp;1, &amp;2 positionals, &amp;Mod.fun/arity references)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Elixir Fundamentals | 📊 Level: Intermediate
**Topic:** Assign and reference functions strictly using &amp;, &amp;1, &amp;2 positionals, and &amp;Mod.fun/arity references.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4" s="52">
        <v>0</v>
      </c>
      <c r="Q44" s="102" t="str">
        <f t="shared" si="5"/>
        <v>[ROLE] Tech Lead | [TASK] Assign incomplete Elixir Fundamentals script challenges | [TOPIC] Assign and reference functions strictly using &amp;, &amp;1, &amp;2 positionals, and &amp;Mod.fun/arity references. | [LEVEL] Intermediate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#36 | Stage 3 🧩 Complete | Elixir Fundamentals | 📊 Level: Intermediate | 🌐 Coding5s.com
**Concept:** The Capture Operator (&amp;, &amp;1, &amp;2 positionals, &amp;Mod.fun/arity references)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Assign and reference functions strictly using &amp;, &amp;1, &amp;2 positionals, and &amp;Mod.fun/arity references..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4"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Assign and reference functions strictly using &amp;, &amp;1, &amp;2 positionals, and &amp;Mod.fun/arity references.. Topic details: The Capture Operator (&amp;, &amp;1, &amp;2 positionals, &amp;Mod.fun/arity references)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Elixir Fundamentals | 📊 Level: Intermediate
**Topic:** Assign and reference functions strictly using &amp;, &amp;1, &amp;2 positionals, and &amp;Mod.fun/arity references.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4" s="52">
        <v>0</v>
      </c>
      <c r="T44" s="102" t="str">
        <f t="shared" si="7"/>
        <v>[ROLE] Tech Lead | [TASK] Provide intentionally messy but functional code for learning debugging and improvement | [TOPIC] Assign and reference functions strictly using &amp;, &amp;1, &amp;2 positionals, and &amp;Mod.fun/arity references.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#36 | Stage 4 🧹 Refactor | Elixir Fundamentals | 📊 Level: Intermediate | 🌐 Coding5s.com
**Concept:** The Capture Operator (&amp;, &amp;1, &amp;2 positionals, &amp;Mod.fun/arity references)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4"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Assign and reference functions strictly using &amp;, &amp;1, &amp;2 positionals, and &amp;Mod.fun/arity references.. Topic details: The Capture Operator (&amp;, &amp;1, &amp;2 positionals, &amp;Mod.fun/arity references)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Elixir Fundamentals | 📊 Level: Intermediate
**Topic:** Assign and reference functions strictly using &amp;, &amp;1, &amp;2 positionals, and &amp;Mod.fun/arity references.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4" s="52">
        <v>0</v>
      </c>
      <c r="W44" s="87" t="str">
        <f t="shared" si="9"/>
        <v>[ROLE] Tech Product Manager assigning a Elixir Fundamentals Jira Ticket | [TASK] Provide a guided implementation exercise with full solution for learning purposes | [TOPIC] Assign and reference functions strictly using &amp;, &amp;1, &amp;2 positionals, and &amp;Mod.fun/arity references.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#36 | Stage 5 | Elixir Fundamentals | 📊 Level: Intermediate | 🌐 Coding5s.com
**Concept:** The Capture Operator (&amp;, &amp;1, &amp;2 positionals, &amp;Mod.fun/arity references)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4"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Assign and reference functions strictly using &amp;, &amp;1, &amp;2 positionals, and &amp;Mod.fun/arity references.. Goal: The Capture Operator (&amp;, &amp;1, &amp;2 positionals, &amp;Mod.fun/arity references)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Elixir Fundamentals | 📊 Level: Intermediate
**Topic:** Assign and reference functions strictly using &amp;, &amp;1, &amp;2 positionals, and &amp;Mod.fun/arity references.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4" s="52">
        <v>0</v>
      </c>
      <c r="Z44" s="56" t="str">
        <f t="shared" si="11"/>
        <v/>
      </c>
      <c r="AA44" s="56" t="str">
        <f t="shared" si="12"/>
        <v/>
      </c>
      <c r="AB44" s="56" t="str">
        <f t="shared" si="13"/>
        <v/>
      </c>
      <c r="AC44" s="56" t="str">
        <f t="shared" si="14"/>
        <v/>
      </c>
      <c r="AD44" s="56" t="str">
        <f t="shared" si="15"/>
        <v/>
      </c>
      <c r="AE44" s="40"/>
      <c r="AF44" s="40"/>
      <c r="AG44" s="40"/>
      <c r="AH44" s="56" t="str">
        <f t="shared" si="16"/>
        <v/>
      </c>
      <c r="AI44" s="54"/>
      <c r="AJ44" s="54"/>
      <c r="AK44" s="54">
        <v>36</v>
      </c>
      <c r="AL44" s="54" t="s">
        <v>81</v>
      </c>
      <c r="AM44" s="54" t="s">
        <v>82</v>
      </c>
    </row>
    <row r="45" spans="1:39">
      <c r="A45" s="95">
        <v>12</v>
      </c>
      <c r="B45" s="45" t="str" cm="1">
        <f t="array" ref="B45">IF(H45="PROJECT", CHAR(10) &amp; "- " &amp; _xlfn.TEXTJOIN(CHAR(10) &amp; "- ", TRUE, _xlfn._xlws.FILTER($I$9:$I$1000, ($C$9:$C$1000=C45) * ($H$9:$H$1000="Topic"))), "")</f>
        <v/>
      </c>
      <c r="C45" s="45">
        <f t="shared" si="0"/>
        <v>5</v>
      </c>
      <c r="D45" s="46">
        <v>5</v>
      </c>
      <c r="E45" s="58" t="s">
        <v>48</v>
      </c>
      <c r="F45" s="48">
        <v>37</v>
      </c>
      <c r="G45" s="49" t="s">
        <v>161</v>
      </c>
      <c r="H45" s="49" t="s">
        <v>50</v>
      </c>
      <c r="I45" s="50" t="s">
        <v>693</v>
      </c>
      <c r="J45" s="51" t="s">
        <v>694</v>
      </c>
      <c r="K45" s="120" t="str">
        <f t="shared" si="1"/>
        <v xml:space="preserve">[ROLE] Friendly tutor specializing in Elixir Fundamentals | [TOPIC] Compose functional data flows explicitly utilizing the pipe operator |&gt;, chaining results, and managing operator precedence rules. | [LEVEL] Intermediate | [COUNT] 5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12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Elixir Fundamentals | 📊 Level: Intermediate | 🌐 Coding5s.com
**Concept:** The Pipe Operator (|&gt;, chaining results, operator precedence rules)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5"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Compose functional data flows explicitly utilizing the pipe operator |&gt;, chaining results, and managing operator precedence rules.. Topic details: The Pipe Operator (|&gt;, chaining results, operator precedence rules) | [LANGUAGE CONSISTENCY RULE] ALL output text MUST be written strictly in (Spanish). | [LANGUAGE SEED CONTEXT] Language Seed Not Necessary | [LANGUAGE] Spanish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Elixir Fundamentals | 📊 Level: Intermediate
**Topic:** Compose functional data flows explicitly utilizing the pipe operator |&gt;, chaining results, and managing operator precedence rules.
---
 | [FOOTER RULE - STRICT] End your response with: '--- ⚡ *Coding5s Mentor System — Eliminating Epistemic Debt*' | </v>
      </c>
      <c r="M45" s="53">
        <v>0</v>
      </c>
      <c r="N45" s="102" t="str">
        <f t="shared" si="3"/>
        <v>[ROLE] Careless Elixir Fundamentals Developer | [TASK] Generate debugging challenges in Elixir Fundamentals | | [TOPIC] Compose functional data flows explicitly utilizing the pipe operator |&gt;, chaining results, and managing operator precedence rules. | | [LEVEL] Intermediate |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#37 | Stage 2 🐛 Debug | Elixir Fundamentals | 📊 Level: Intermediate | 🌐 Coding5s.com
Concept: The Pipe Operator (|&gt;, chaining results, operator precedence rules)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5"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Compose functional data flows explicitly utilizing the pipe operator |&gt;, chaining results, and managing operator precedence rules.. Topic details: The Pipe Operator (|&gt;, chaining results, operator precedence rules)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Elixir Fundamentals | 📊 Level: Intermediate
**Topic:** Compose functional data flows explicitly utilizing the pipe operator |&gt;, chaining results, and managing operator precedence rules.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5" s="53">
        <v>0</v>
      </c>
      <c r="Q45" s="102" t="str">
        <f t="shared" si="5"/>
        <v>[ROLE] Tech Lead | [TASK] Assign incomplete Elixir Fundamentals script challenges | [TOPIC] Compose functional data flows explicitly utilizing the pipe operator |&gt;, chaining results, and managing operator precedence rules. | [LEVEL] Intermediate | [COUNT] 5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#37 | Stage 3 🧩 Complete | Elixir Fundamentals | 📊 Level: Intermediate | 🌐 Coding5s.com
**Concept:** The Pipe Operator (|&gt;, chaining results, operator precedence rules)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Compose functional data flows explicitly utilizing the pipe operator |&gt;, chaining results, and managing operator precedence rules..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5"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Compose functional data flows explicitly utilizing the pipe operator |&gt;, chaining results, and managing operator precedence rules.. Topic details: The Pipe Operator (|&gt;, chaining results, operator precedence rules)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Elixir Fundamentals | 📊 Level: Intermediate
**Topic:** Compose functional data flows explicitly utilizing the pipe operator |&gt;, chaining results, and managing operator precedence rules.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5" s="53">
        <v>0</v>
      </c>
      <c r="T45" s="102" t="str">
        <f t="shared" si="7"/>
        <v>[ROLE] Tech Lead | [TASK] Provide intentionally messy but functional code for learning debugging and improvement | [TOPIC] Compose functional data flows explicitly utilizing the pipe operator |&gt;, chaining results, and managing operator precedence rules. | [LEVEL] Intermediate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#37 | Stage 4 🧹 Refactor | Elixir Fundamentals | 📊 Level: Intermediate | 🌐 Coding5s.com
**Concept:** The Pipe Operator (|&gt;, chaining results, operator precedence rules)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5"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Compose functional data flows explicitly utilizing the pipe operator |&gt;, chaining results, and managing operator precedence rules.. Topic details: The Pipe Operator (|&gt;, chaining results, operator precedence rules)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Elixir Fundamentals | 📊 Level: Intermediate
**Topic:** Compose functional data flows explicitly utilizing the pipe operator |&gt;, chaining results, and managing operator precedence rules.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5" s="53">
        <v>0</v>
      </c>
      <c r="W45" s="87" t="str">
        <f t="shared" si="9"/>
        <v>[ROLE] Tech Product Manager assigning a Elixir Fundamentals Jira Ticket | [TASK] Provide a guided implementation exercise with full solution for learning purposes | [TOPIC] Compose functional data flows explicitly utilizing the pipe operator |&gt;, chaining results, and managing operator precedence rules.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#37 | Stage 5 | Elixir Fundamentals | 📊 Level: Intermediate | 🌐 Coding5s.com
**Concept:** The Pipe Operator (|&gt;, chaining results, operator precedence rules)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5"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Compose functional data flows explicitly utilizing the pipe operator |&gt;, chaining results, and managing operator precedence rules.. Goal: The Pipe Operator (|&gt;, chaining results, operator precedence rules)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Elixir Fundamentals | 📊 Level: Intermediate
**Topic:** Compose functional data flows explicitly utilizing the pipe operator |&gt;, chaining results, and managing operator precedence rules.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5" s="53">
        <v>0</v>
      </c>
      <c r="Z45" s="56" t="str">
        <f t="shared" si="11"/>
        <v/>
      </c>
      <c r="AA45" s="56" t="str">
        <f t="shared" si="12"/>
        <v/>
      </c>
      <c r="AB45" s="56" t="str">
        <f t="shared" si="13"/>
        <v/>
      </c>
      <c r="AC45" s="56" t="str">
        <f t="shared" si="14"/>
        <v/>
      </c>
      <c r="AD45" s="56" t="str">
        <f t="shared" si="15"/>
        <v/>
      </c>
      <c r="AE45" s="40"/>
      <c r="AF45" s="40"/>
      <c r="AG45" s="40"/>
      <c r="AH45" s="56" t="str">
        <f t="shared" si="16"/>
        <v/>
      </c>
      <c r="AI45" s="54"/>
      <c r="AJ45" s="54"/>
      <c r="AK45" s="54">
        <v>37</v>
      </c>
      <c r="AL45" s="54" t="s">
        <v>86</v>
      </c>
      <c r="AM45" s="54" t="s">
        <v>87</v>
      </c>
    </row>
    <row r="46" spans="1:39">
      <c r="A46" s="95" t="s">
        <v>79</v>
      </c>
      <c r="B46" s="45" t="str" cm="1">
        <f t="array" ref="B46">IF(H46="PROJECT", CHAR(10) &amp; "- " &amp; _xlfn.TEXTJOIN(CHAR(10) &amp; "- ", TRUE, _xlfn._xlws.FILTER($I$9:$I$1000, ($C$9:$C$1000=C46) * ($H$9:$H$1000="Topic"))), "")</f>
        <v/>
      </c>
      <c r="C46" s="45">
        <f t="shared" si="0"/>
        <v>5</v>
      </c>
      <c r="D46" s="57">
        <v>4</v>
      </c>
      <c r="E46" s="58" t="s">
        <v>48</v>
      </c>
      <c r="F46" s="59">
        <v>38</v>
      </c>
      <c r="G46" s="60" t="s">
        <v>161</v>
      </c>
      <c r="H46" s="60" t="s">
        <v>50</v>
      </c>
      <c r="I46" s="61" t="s">
        <v>695</v>
      </c>
      <c r="J46" s="62" t="s">
        <v>696</v>
      </c>
      <c r="K46" s="120" t="str">
        <f t="shared" si="1"/>
        <v xml:space="preserve">[ROLE] Friendly tutor specializing in Elixir Fundamentals | [TOPIC] Control function execution strictly utilizing multi-clause functions, logical order of execution, and default arguments \.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N/A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N/A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Elixir Fundamentals | 📊 Level: Intermediate | 🌐 Coding5s.com
**Concept:** Pattern Matching in Named Functions (multi-clause functions, logical order of execution, default arguments \)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6"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function execution strictly utilizing multi-clause functions, logical order of execution, and default arguments \.. Topic details: Pattern Matching in Named Functions (multi-clause functions, logical order of execution, default arguments \) | [LANGUAGE CONSISTENCY RULE] ALL output text MUST be written strictly in (Spanish). | [LANGUAGE SEED CONTEXT] Language Seed Not Necessary | [LANGUAGE] Spanish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Elixir Fundamentals | 📊 Level: Intermediate
**Topic:** Control function execution strictly utilizing multi-clause functions, logical order of execution, and default arguments \.
---
 | [FOOTER RULE - STRICT] End your response with: '--- ⚡ *Coding5s Mentor System — Eliminating Epistemic Debt*' | </v>
      </c>
      <c r="M46" s="52">
        <v>0</v>
      </c>
      <c r="N46" s="102" t="str">
        <f t="shared" si="3"/>
        <v>[ROLE] Careless Elixir Fundamentals Developer | [TASK] Generate debugging challenges in Elixir Fundamentals | | [TOPIC] Control function execution strictly utilizing multi-clause functions, logical order of execution, and default arguments \.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#38 | Stage 2 🐛 Debug | Elixir Fundamentals | 📊 Level: Intermediate | 🌐 Coding5s.com
Concept: Pattern Matching in Named Functions (multi-clause functions, logical order of execution, default arguments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6"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function execution strictly utilizing multi-clause functions, logical order of execution, and default arguments \.. Topic details: Pattern Matching in Named Functions (multi-clause functions, logical order of execution, default arguments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Elixir Fundamentals | 📊 Level: Intermediate
**Topic:** Control function execution strictly utilizing multi-clause functions, logical order of execution, and default arguments \.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6" s="52">
        <v>0</v>
      </c>
      <c r="Q46" s="102" t="str">
        <f t="shared" si="5"/>
        <v>[ROLE] Tech Lead | [TASK] Assign incomplete Elixir Fundamentals script challenges | [TOPIC] Control function execution strictly utilizing multi-clause functions, logical order of execution, and default arguments \. | [LEVEL] Intermediate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#38 | Stage 3 🧩 Complete | Elixir Fundamentals | 📊 Level: Intermediate | 🌐 Coding5s.com
**Concept:** Pattern Matching in Named Functions (multi-clause functions, logical order of execution, default arguments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function execution strictly utilizing multi-clause functions, logical order of execution, and default arguments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6"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function execution strictly utilizing multi-clause functions, logical order of execution, and default arguments \.. Topic details: Pattern Matching in Named Functions (multi-clause functions, logical order of execution, default arguments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Elixir Fundamentals | 📊 Level: Intermediate
**Topic:** Control function execution strictly utilizing multi-clause functions, logical order of execution, and default arguments \.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6" s="52">
        <v>0</v>
      </c>
      <c r="T46" s="102" t="str">
        <f t="shared" si="7"/>
        <v>[ROLE] Tech Lead | [TASK] Provide intentionally messy but functional code for learning debugging and improvement | [TOPIC] Control function execution strictly utilizing multi-clause functions, logical order of execution, and default arguments \.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#38 | Stage 4 🧹 Refactor | Elixir Fundamentals | 📊 Level: Intermediate | 🌐 Coding5s.com
**Concept:** Pattern Matching in Named Functions (multi-clause functions, logical order of execution, default arguments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6"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Control function execution strictly utilizing multi-clause functions, logical order of execution, and default arguments \.. Topic details: Pattern Matching in Named Functions (multi-clause functions, logical order of execution, default arguments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Elixir Fundamentals | 📊 Level: Intermediate
**Topic:** Control function execution strictly utilizing multi-clause functions, logical order of execution, and default arguments \.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6" s="52">
        <v>0</v>
      </c>
      <c r="W46" s="87" t="str">
        <f t="shared" si="9"/>
        <v>[ROLE] Tech Product Manager assigning a Elixir Fundamentals Jira Ticket | [TASK] Provide a guided implementation exercise with full solution for learning purposes | [TOPIC] Control function execution strictly utilizing multi-clause functions, logical order of execution, and default arguments \.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#38 | Stage 5 | Elixir Fundamentals | 📊 Level: Intermediate | 🌐 Coding5s.com
**Concept:** Pattern Matching in Named Functions (multi-clause functions, logical order of execution, default arguments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6"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function execution strictly utilizing multi-clause functions, logical order of execution, and default arguments \.. Goal: Pattern Matching in Named Functions (multi-clause functions, logical order of execution, default arguments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Elixir Fundamentals | 📊 Level: Intermediate
**Topic:** Control function execution strictly utilizing multi-clause functions, logical order of execution, and default arguments \.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6" s="52">
        <v>0</v>
      </c>
      <c r="Z46" s="56" t="str">
        <f t="shared" si="11"/>
        <v/>
      </c>
      <c r="AA46" s="56" t="str">
        <f t="shared" si="12"/>
        <v/>
      </c>
      <c r="AB46" s="56" t="str">
        <f t="shared" si="13"/>
        <v/>
      </c>
      <c r="AC46" s="56" t="str">
        <f t="shared" si="14"/>
        <v/>
      </c>
      <c r="AD46" s="56" t="str">
        <f t="shared" si="15"/>
        <v/>
      </c>
      <c r="AE46" s="40"/>
      <c r="AF46" s="40"/>
      <c r="AG46" s="40"/>
      <c r="AH46" s="56" t="str">
        <f t="shared" si="16"/>
        <v/>
      </c>
      <c r="AI46" s="54"/>
      <c r="AJ46" s="54"/>
      <c r="AK46" s="54">
        <v>38</v>
      </c>
      <c r="AL46" s="54" t="s">
        <v>91</v>
      </c>
      <c r="AM46" s="54" t="s">
        <v>92</v>
      </c>
    </row>
    <row r="47" spans="1:39">
      <c r="A47" s="95">
        <v>8</v>
      </c>
      <c r="B47" s="45" t="str" cm="1">
        <f t="array" ref="B47">IF(H47="PROJECT", CHAR(10) &amp; "- " &amp; _xlfn.TEXTJOIN(CHAR(10) &amp; "- ", TRUE, _xlfn._xlws.FILTER($I$9:$I$1000, ($C$9:$C$1000=C47) * ($H$9:$H$1000="Topic"))), "")</f>
        <v xml:space="preserve">
- Create and apply closures explicitly using fn, -&gt;, end, and multi-clause anonymous signatures.
- Assign and reference functions strictly using &amp;, &amp;1, &amp;2 positionals, and &amp;Mod.fun/arity references.
- Compose functional data flows explicitly utilizing the pipe operator |&gt;, chaining results, and managing operator precedence rules.
- Control function execution strictly utilizing multi-clause functions, logical order of execution, and default arguments \.</v>
      </c>
      <c r="C47" s="45">
        <f t="shared" si="0"/>
        <v>5</v>
      </c>
      <c r="D47" s="46">
        <v>0</v>
      </c>
      <c r="E47" s="58" t="s">
        <v>48</v>
      </c>
      <c r="F47" s="48">
        <v>39</v>
      </c>
      <c r="G47" s="49" t="s">
        <v>161</v>
      </c>
      <c r="H47" s="49" t="s">
        <v>80</v>
      </c>
      <c r="I47" s="50" t="s">
        <v>697</v>
      </c>
      <c r="J47" s="51" t="s">
        <v>698</v>
      </c>
      <c r="K47" s="120" t="str">
        <f t="shared" si="1"/>
        <v>[TASK] Teach through a practical Elixir Fundamentals -  project following the micro-learning methodology, acting as a supportive tutor, creating a project about  Create a functional data processing application that consolidates anonymous functions, captures, pipes, custom modules, and pattern-matched named functions with guards. | [TOPICS USED] 
- Create and apply closures explicitly using fn, -&gt;, end, and multi-clause anonymous signatures.
- Assign and reference functions strictly using &amp;, &amp;1, &amp;2 positionals, and &amp;Mod.fun/arity references.
- Compose functional data flows explicitly utilizing the pipe operator |&gt;, chaining results, and managing operator precedence rules.
- Control function execution strictly utilizing multi-clause functions, logical order of execution, and default arguments \.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#39 | Stage 1 | Elixir Fundamentals | 📊 Level: Intermediate | 🌐 Coding5s.com
**Project:** Consolidated Functional Pipeline &amp; Module Architect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7"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functional data processing application that consolidates anonymous functions, captures, pipes, custom modules, and pattern-matched named functions with guards.. Topics applied in this project: 
- Create and apply closures explicitly using fn, -&gt;, end, and multi-clause anonymous signatures.
- Assign and reference functions strictly using &amp;, &amp;1, &amp;2 positionals, and &amp;Mod.fun/arity references.
- Compose functional data flows explicitly utilizing the pipe operator |&gt;, chaining results, and managing operator precedence rules.
- Control function execution strictly utilizing multi-clause functions, logical order of execution, and default arguments \.. Project objective: Consolidated Functional Pipeline &amp; Module Architect | [LANGUAGE CONSISTENCY RULE] ALL output text MUST be written strictly in (Spanish). | [LANGUAGE SEED CONTEXT] Language Seed Not Necessary | [LANGUAGE] Spanish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#39 | Practice | Elixir Fundamentals | 📊 Level: Intermediate
**Project:** Create a functional data processing application that consolidates anonymous functions, captures, pipes, custom modules, and pattern-matched named functions with guards.
---
 | [FOOTER RULE - STRICT] End your response with: '--- ⚡ *Coding5s Mentor System — Eliminating Epistemic Debt*' | </v>
      </c>
      <c r="M47" s="53">
        <v>0</v>
      </c>
      <c r="N47" s="102" t="str">
        <f t="shared" si="3"/>
        <v>[ROLE] Careless Elixir Fundamentals Developer | [TASK] Generate debugging project in Elixir Fundamentals | [PROJECT] Create a functional data processing application that consolidates anonymous functions, captures, pipes, custom modules, and pattern-matched named functions with guards. | [TOPICS USED] 
- Create and apply closures explicitly using fn, -&gt;, end, and multi-clause anonymous signatures.
- Assign and reference functions strictly using &amp;, &amp;1, &amp;2 positionals, and &amp;Mod.fun/arity references.
- Compose functional data flows explicitly utilizing the pipe operator |&gt;, chaining results, and managing operator precedence rules.
- Control function execution strictly utilizing multi-clause functions, logical order of execution, and default arguments \. | [LEVEL] Intermediate | [OUTPUT] Only header, dataset summary or statement (if any), email intro, objective, expected output, broken code, and footer | [HEADER RULE - STRICT] You MUST start your entire response EXACTLY with this markdown block (do not print anything before it):
### 🚀 Project #39 | Stage 2 | Elixir Fundamentals | 📊 Level: Intermediate | 🌐 Coding5s.com
Project: Consolidated Functional Pipeline &amp; Module Architect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7"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functional data processing application that consolidates anonymous functions, captures, pipes, custom modules, and pattern-matched named functions with guards.. Topics involved: 
- Create and apply closures explicitly using fn, -&gt;, end, and multi-clause anonymous signatures.
- Assign and reference functions strictly using &amp;, &amp;1, &amp;2 positionals, and &amp;Mod.fun/arity references.
- Compose functional data flows explicitly utilizing the pipe operator |&gt;, chaining results, and managing operator precedence rules.
- Control function execution strictly utilizing multi-clause functions, logical order of execution, and default arguments \.. Project objective: Consolidated Functional Pipeline &amp; Module Architect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#39 | Debug | Elixir Fundamentals | 📊 Level: Intermediate
**Project:** Create a functional data processing application that consolidates anonymous functions, captures, pipes, custom modules, and pattern-matched named functions with guards.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7" s="53">
        <v>0</v>
      </c>
      <c r="Q47" s="102" t="str">
        <f t="shared" si="5"/>
        <v>[ROLE] Tech Lead | [TASK] Assign incomplete project script | [PROJECT] Create a functional data processing application that consolidates anonymous functions, captures, pipes, custom modules, and pattern-matched named functions with guards. | [TOPICS USED] 
- Create and apply closures explicitly using fn, -&gt;, end, and multi-clause anonymous signatures.
- Assign and reference functions strictly using &amp;, &amp;1, &amp;2 positionals, and &amp;Mod.fun/arity references.
- Compose functional data flows explicitly utilizing the pipe operator |&gt;, chaining results, and managing operator precedence rules.
- Control function execution strictly utilizing multi-clause functions, logical order of execution, and default arguments \.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#39 | Stage 3 | Elixir Fundamentals | 📊 Level: Intermediate | 🌐 Coding5s.com
**Project:** Consolidated Functional Pipeline &amp; Module Architect
---
 | [EXTERNAL_PACKAGE_PROTOCOL] Use Mix.install([{:package_name, '~&gt; version'}]) at the top if needed. | [CHALLENGE_CONSTRAINTS_POLICY] MUST be between 30–60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7"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functional data processing application that consolidates anonymous functions, captures, pipes, custom modules, and pattern-matched named functions with guards.. Topics involved: 
- Create and apply closures explicitly using fn, -&gt;, end, and multi-clause anonymous signatures.
- Assign and reference functions strictly using &amp;, &amp;1, &amp;2 positionals, and &amp;Mod.fun/arity references.
- Compose functional data flows explicitly utilizing the pipe operator |&gt;, chaining results, and managing operator precedence rules.
- Control function execution strictly utilizing multi-clause functions, logical order of execution, and default arguments \.. Project objective: Consolidated Functional Pipeline &amp; Module Architect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#39 | Complete | Elixir Fundamentals | 📊 Level: Intermediate
**Project:** Create a functional data processing application that consolidates anonymous functions, captures, pipes, custom modules, and pattern-matched named functions with guards.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7" s="53">
        <v>0</v>
      </c>
      <c r="T47" s="102" t="str">
        <f t="shared" si="7"/>
        <v>[ROLE] Tech Lead | [TASK] Provide a messy but functional project for refactoring | [PROJECT] Create a functional data processing application that consolidates anonymous functions, captures, pipes, custom modules, and pattern-matched named functions with guards. | [TOPICS USED] 
- Create and apply closures explicitly using fn, -&gt;, end, and multi-clause anonymous signatures.
- Assign and reference functions strictly using &amp;, &amp;1, &amp;2 positionals, and &amp;Mod.fun/arity references.
- Compose functional data flows explicitly utilizing the pipe operator |&gt;, chaining results, and managing operator precedence rules.
- Control function execution strictly utilizing multi-clause functions, logical order of execution, and default arguments \. | [LEVEL] Intermediate | [PERSONA RULE] Act as a Tech Lead. A junior wrote this working but messy code. Tone: professional but exhausted | [HEADER RULE - STRICT] You MUST start your entire response EXACTLY with this markdown block (do not print anything before it):
### 🚀 Project #39 | Stage 4 | Elixir Fundamentals | 📊 Level: Intermediate | 🌐 Coding5s.com
**Project:** Consolidated Functional Pipeline &amp; Module Architect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7"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Create a functional data processing application that consolidates anonymous functions, captures, pipes, custom modules, and pattern-matched named functions with guards.. Topics involved: 
- Create and apply closures explicitly using fn, -&gt;, end, and multi-clause anonymous signatures.
- Assign and reference functions strictly using &amp;, &amp;1, &amp;2 positionals, and &amp;Mod.fun/arity references.
- Compose functional data flows explicitly utilizing the pipe operator |&gt;, chaining results, and managing operator precedence rules.
- Control function execution strictly utilizing multi-clause functions, logical order of execution, and default arguments \.. Project objective: Consolidated Functional Pipeline &amp; Module Architect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#39 | Refactor | Elixir Fundamentals | 📊 Level: Intermediate
**Project:** Create a functional data processing application that consolidates anonymous functions, captures, pipes, custom modules, and pattern-matched named functions with guards.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7" s="53">
        <v>0</v>
      </c>
      <c r="W47" s="87" t="str">
        <f t="shared" si="9"/>
        <v>[ROLE] Tech Product Manager assigning a Elixir Fundamentals Jira Ticket | [TASK] Provide a guided project implementation with full solution | [PROJECT] Create a functional data processing application that consolidates anonymous functions, captures, pipes, custom modules, and pattern-matched named functions with guards. | [TOPICS USED] 
- Create and apply closures explicitly using fn, -&gt;, end, and multi-clause anonymous signatures.
- Assign and reference functions strictly using &amp;, &amp;1, &amp;2 positionals, and &amp;Mod.fun/arity references.
- Compose functional data flows explicitly utilizing the pipe operator |&gt;, chaining results, and managing operator precedence rules.
- Control function execution strictly utilizing multi-clause functions, logical order of execution, and default arguments \. | [LEVEL] Intermediate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#39 | Stage 5 | Elixir Fundamentals | 📊 Level: Intermediate | 🌐 Coding5s.com
**Project:** Consolidated Functional Pipeline &amp; Module Architect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7"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functional data processing application that consolidates anonymous functions, captures, pipes, custom modules, and pattern-matched named functions with guards.. Topics integrated: 
- Create and apply closures explicitly using fn, -&gt;, end, and multi-clause anonymous signatures.
- Assign and reference functions strictly using &amp;, &amp;1, &amp;2 positionals, and &amp;Mod.fun/arity references.
- Compose functional data flows explicitly utilizing the pipe operator |&gt;, chaining results, and managing operator precedence rules.
- Control function execution strictly utilizing multi-clause functions, logical order of execution, and default arguments \.. Business Goal: Consolidated Functional Pipeline &amp; Module Architect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#39 | Extend | Elixir Fundamentals | 📊 Level: Intermediate
**Project:** Create a functional data processing application that consolidates anonymous functions, captures, pipes, custom modules, and pattern-matched named functions with guards.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7" s="53">
        <v>0</v>
      </c>
      <c r="Z47" s="56" t="str">
        <f t="shared" si="11"/>
        <v>[TASK] Teach through a practical Elixir Fundamentals -  project following the micro-learning methodology, acting as a supportive tutor, creating a project about  Create a functional data processing application that consolidates anonymous functions, captures, pipes, custom modules, and pattern-matched named functions with guards. | [TOPICS USED] 
- Create and apply closures explicitly using fn, -&gt;, end, and multi-clause anonymous signatures.
- Assign and reference functions strictly using &amp;, &amp;1, &amp;2 positionals, and &amp;Mod.fun/arity references.
- Compose functional data flows explicitly utilizing the pipe operator |&gt;, chaining results, and managing operator precedence rules.
- Control function execution strictly utilizing multi-clause functions, logical order of execution, and default arguments \.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#39 | Stage 1 | Elixir Fundamentals | 📊 Level: Intermediate | 🌐 Coding5s.com
**Project:** Consolidated Functional Pipeline &amp; Module Architect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7" s="56" t="str">
        <f t="shared" si="12"/>
        <v>[ROLE] Careless Elixir Fundamentals Developer | [TASK] Generate debugging project in Elixir Fundamentals | [PROJECT] Create a functional data processing application that consolidates anonymous functions, captures, pipes, custom modules, and pattern-matched named functions with guards. | [TOPICS USED] 
- Create and apply closures explicitly using fn, -&gt;, end, and multi-clause anonymous signatures.
- Assign and reference functions strictly using &amp;, &amp;1, &amp;2 positionals, and &amp;Mod.fun/arity references.
- Compose functional data flows explicitly utilizing the pipe operator |&gt;, chaining results, and managing operator precedence rules.
- Control function execution strictly utilizing multi-clause functions, logical order of execution, and default arguments \. | [LEVEL] Intermediate | [OUTPUT] Only header, dataset summary or statement (if any), email intro, objective, expected output, broken code, and footer | [HEADER RULE - STRICT] You MUST start your entire response EXACTLY with this markdown block (do not print anything before it):
### 🚀 Project #39 | Stage 2 | Elixir Fundamentals | 📊 Level: Intermediate | 🌐 Coding5s.com
Project: Consolidated Functional Pipeline &amp; Module Architect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7" s="56" t="str">
        <f t="shared" si="13"/>
        <v>[ROLE] Tech Lead | [TASK] Assign incomplete project script | [PROJECT] Create a functional data processing application that consolidates anonymous functions, captures, pipes, custom modules, and pattern-matched named functions with guards. | [TOPICS USED] 
- Create and apply closures explicitly using fn, -&gt;, end, and multi-clause anonymous signatures.
- Assign and reference functions strictly using &amp;, &amp;1, &amp;2 positionals, and &amp;Mod.fun/arity references.
- Compose functional data flows explicitly utilizing the pipe operator |&gt;, chaining results, and managing operator precedence rules.
- Control function execution strictly utilizing multi-clause functions, logical order of execution, and default arguments \.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#39 | Stage 3 | Elixir Fundamentals | 📊 Level: Intermediate | 🌐 Coding5s.com
**Project:** Consolidated Functional Pipeline &amp; Module Architect
---
 | [EXTERNAL_PACKAGE_PROTOCOL] Use Mix.install([{:package_name, '~&gt; version'}]) at the top if needed. | [CHALLENGE_CONSTRAINTS_POLICY] MUST be between 30–60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7" s="56" t="str">
        <f t="shared" si="14"/>
        <v>[ROLE] Tech Lead | [TASK] Provide a messy but functional project for refactoring | [PROJECT] Create a functional data processing application that consolidates anonymous functions, captures, pipes, custom modules, and pattern-matched named functions with guards. | [TOPICS USED] 
- Create and apply closures explicitly using fn, -&gt;, end, and multi-clause anonymous signatures.
- Assign and reference functions strictly using &amp;, &amp;1, &amp;2 positionals, and &amp;Mod.fun/arity references.
- Compose functional data flows explicitly utilizing the pipe operator |&gt;, chaining results, and managing operator precedence rules.
- Control function execution strictly utilizing multi-clause functions, logical order of execution, and default arguments \. | [LEVEL] Intermediate | [PERSONA RULE] Act as a Tech Lead. A junior wrote this working but messy code. Tone: professional but exhausted | [HEADER RULE - STRICT] You MUST start your entire response EXACTLY with this markdown block (do not print anything before it):
### 🚀 Project #39 | Stage 4 | Elixir Fundamentals | 📊 Level: Intermediate | 🌐 Coding5s.com
**Project:** Consolidated Functional Pipeline &amp; Module Architect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7" s="56" t="str">
        <f t="shared" si="15"/>
        <v>[ROLE] Tech Product Manager assigning a Elixir Fundamentals Jira Ticket | [TASK] Provide a guided project implementation with full solution | [PROJECT] Create a functional data processing application that consolidates anonymous functions, captures, pipes, custom modules, and pattern-matched named functions with guards. | [TOPICS USED] 
- Create and apply closures explicitly using fn, -&gt;, end, and multi-clause anonymous signatures.
- Assign and reference functions strictly using &amp;, &amp;1, &amp;2 positionals, and &amp;Mod.fun/arity references.
- Compose functional data flows explicitly utilizing the pipe operator |&gt;, chaining results, and managing operator precedence rules.
- Control function execution strictly utilizing multi-clause functions, logical order of execution, and default arguments \. | [LEVEL] Intermediate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#39 | Stage 5 | Elixir Fundamentals | 📊 Level: Intermediate | 🌐 Coding5s.com
**Project:** Consolidated Functional Pipeline &amp; Module Architect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7" s="40"/>
      <c r="AF47" s="40"/>
      <c r="AG47" s="40"/>
      <c r="AH47" s="56" t="str">
        <f t="shared" si="16"/>
        <v/>
      </c>
      <c r="AI47" s="54"/>
      <c r="AJ47" s="54"/>
      <c r="AK47" s="54">
        <v>39</v>
      </c>
      <c r="AL47" s="54" t="s">
        <v>96</v>
      </c>
      <c r="AM47" s="54" t="s">
        <v>97</v>
      </c>
    </row>
    <row r="48" spans="1:39">
      <c r="A48" s="95">
        <v>10</v>
      </c>
      <c r="B48" s="45" t="str" cm="1">
        <f t="array" ref="B48">IF(H48="PROJECT", CHAR(10) &amp; "- " &amp; _xlfn.TEXTJOIN(CHAR(10) &amp; "- ", TRUE, _xlfn._xlws.FILTER($I$9:$I$1000, ($C$9:$C$1000=C48) * ($H$9:$H$1000="Topic"))), "")</f>
        <v/>
      </c>
      <c r="C48" s="45">
        <f t="shared" si="0"/>
        <v>6</v>
      </c>
      <c r="D48" s="57">
        <v>4</v>
      </c>
      <c r="E48" s="58" t="s">
        <v>48</v>
      </c>
      <c r="F48" s="59">
        <v>40</v>
      </c>
      <c r="G48" s="60" t="s">
        <v>161</v>
      </c>
      <c r="H48" s="60" t="s">
        <v>50</v>
      </c>
      <c r="I48" s="61" t="s">
        <v>699</v>
      </c>
      <c r="J48" s="62" t="s">
        <v>700</v>
      </c>
      <c r="K48" s="120" t="str">
        <f t="shared" si="1"/>
        <v xml:space="preserve">[ROLE] Friendly tutor specializing in Elixir Fundamentals | [TOPIC] Restrict function execution paths explicitly employing when, is_integer/1, is_list/1, is_nil/1, and is_binary/1.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10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#40 | Stage 1 📖 Practice | Elixir Fundamentals | 📊 Level: Intermediate | 🌐 Coding5s.com
**Concept:** Functional Guard Clauses (when, is_integer/1, is_list/1, is_nil/1, is_binary/1)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8"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Restrict function execution paths explicitly employing when, is_integer/1, is_list/1, is_nil/1, and is_binary/1.. Topic details: Functional Guard Clauses (when, is_integer/1, is_list/1, is_nil/1, is_binary/1) | [LANGUAGE CONSISTENCY RULE] ALL output text MUST be written strictly in (Spanish). | [LANGUAGE SEED CONTEXT] Language Seed Not Necessary | [LANGUAGE] Spanish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#40 | Practice | Elixir Fundamentals | 📊 Level: Intermediate
**Topic:** Restrict function execution paths explicitly employing when, is_integer/1, is_list/1, is_nil/1, and is_binary/1.
---
 | [FOOTER RULE - STRICT] End your response with: '--- ⚡ *Coding5s Mentor System — Eliminating Epistemic Debt*' | </v>
      </c>
      <c r="M48" s="52">
        <v>0</v>
      </c>
      <c r="N48" s="102" t="str">
        <f t="shared" si="3"/>
        <v>[ROLE] Careless Elixir Fundamentals Developer | [TASK] Generate debugging challenges in Elixir Fundamentals | | [TOPIC] Restrict function execution paths explicitly employing when, is_integer/1, is_list/1, is_nil/1, and is_binary/1.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#40 | Stage 2 🐛 Debug | Elixir Fundamentals | 📊 Level: Intermediate | 🌐 Coding5s.com
Concept: Functional Guard Clauses (when, is_integer/1, is_list/1, is_nil/1, is_binary/1)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8"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Restrict function execution paths explicitly employing when, is_integer/1, is_list/1, is_nil/1, and is_binary/1.. Topic details: Functional Guard Clauses (when, is_integer/1, is_list/1, is_nil/1, is_binary/1)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#40 | Debug | Elixir Fundamentals | 📊 Level: Intermediate
**Topic:** Restrict function execution paths explicitly employing when, is_integer/1, is_list/1, is_nil/1, and is_binary/1.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8" s="52">
        <v>0</v>
      </c>
      <c r="Q48" s="102" t="str">
        <f t="shared" si="5"/>
        <v>[ROLE] Tech Lead | [TASK] Assign incomplete Elixir Fundamentals script challenges | [TOPIC] Restrict function execution paths explicitly employing when, is_integer/1, is_list/1, is_nil/1, and is_binary/1. | [LEVEL] Intermediate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#40 | Stage 3 🧩 Complete | Elixir Fundamentals | 📊 Level: Intermediate | 🌐 Coding5s.com
**Concept:** Functional Guard Clauses (when, is_integer/1, is_list/1, is_nil/1, is_binary/1)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Restrict function execution paths explicitly employing when, is_integer/1, is_list/1, is_nil/1, and is_binary/1..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8"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Restrict function execution paths explicitly employing when, is_integer/1, is_list/1, is_nil/1, and is_binary/1.. Topic details: Functional Guard Clauses (when, is_integer/1, is_list/1, is_nil/1, is_binary/1)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#40 | Complete | Elixir Fundamentals | 📊 Level: Intermediate
**Topic:** Restrict function execution paths explicitly employing when, is_integer/1, is_list/1, is_nil/1, and is_binary/1.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8" s="52">
        <v>0</v>
      </c>
      <c r="T48" s="102" t="str">
        <f t="shared" si="7"/>
        <v>[ROLE] Tech Lead | [TASK] Provide intentionally messy but functional code for learning debugging and improvement | [TOPIC] Restrict function execution paths explicitly employing when, is_integer/1, is_list/1, is_nil/1, and is_binary/1.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#40 | Stage 4 🧹 Refactor | Elixir Fundamentals | 📊 Level: Intermediate | 🌐 Coding5s.com
**Concept:** Functional Guard Clauses (when, is_integer/1, is_list/1, is_nil/1, is_binary/1)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8"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Restrict function execution paths explicitly employing when, is_integer/1, is_list/1, is_nil/1, and is_binary/1.. Topic details: Functional Guard Clauses (when, is_integer/1, is_list/1, is_nil/1, is_binary/1)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#40 | Refactor | Elixir Fundamentals | 📊 Level: Intermediate
**Topic:** Restrict function execution paths explicitly employing when, is_integer/1, is_list/1, is_nil/1, and is_binary/1.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8" s="52">
        <v>0</v>
      </c>
      <c r="W48" s="87" t="str">
        <f t="shared" si="9"/>
        <v>[ROLE] Tech Product Manager assigning a Elixir Fundamentals Jira Ticket | [TASK] Provide a guided implementation exercise with full solution for learning purposes | [TOPIC] Restrict function execution paths explicitly employing when, is_integer/1, is_list/1, is_nil/1, and is_binary/1.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#40 | Stage 5 | Elixir Fundamentals | 📊 Level: Intermediate | 🌐 Coding5s.com
**Concept:** Functional Guard Clauses (when, is_integer/1, is_list/1, is_nil/1, is_binary/1)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8"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Restrict function execution paths explicitly employing when, is_integer/1, is_list/1, is_nil/1, and is_binary/1.. Goal: Functional Guard Clauses (when, is_integer/1, is_list/1, is_nil/1, is_binary/1)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#40 | Extend | Elixir Fundamentals | 📊 Level: Intermediate
**Topic:** Restrict function execution paths explicitly employing when, is_integer/1, is_list/1, is_nil/1, and is_binary/1.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8" s="52">
        <v>0</v>
      </c>
      <c r="Z48" s="56" t="str">
        <f t="shared" si="11"/>
        <v/>
      </c>
      <c r="AA48" s="56" t="str">
        <f t="shared" si="12"/>
        <v/>
      </c>
      <c r="AB48" s="56" t="str">
        <f t="shared" si="13"/>
        <v/>
      </c>
      <c r="AC48" s="56" t="str">
        <f t="shared" si="14"/>
        <v/>
      </c>
      <c r="AD48" s="56" t="str">
        <f t="shared" si="15"/>
        <v/>
      </c>
      <c r="AE48" s="40"/>
      <c r="AF48" s="40"/>
      <c r="AG48" s="40"/>
      <c r="AH48" s="56" t="str">
        <f t="shared" si="16"/>
        <v/>
      </c>
      <c r="AI48" s="54"/>
      <c r="AJ48" s="54"/>
      <c r="AK48" s="54">
        <v>40</v>
      </c>
      <c r="AL48" s="54" t="s">
        <v>101</v>
      </c>
      <c r="AM48" s="54" t="s">
        <v>102</v>
      </c>
    </row>
    <row r="49" spans="1:39">
      <c r="A49" s="95">
        <v>10</v>
      </c>
      <c r="B49" s="45" t="str" cm="1">
        <f t="array" ref="B49">IF(H49="PROJECT", CHAR(10) &amp; "- " &amp; _xlfn.TEXTJOIN(CHAR(10) &amp; "- ", TRUE, _xlfn._xlws.FILTER($I$9:$I$1000, ($C$9:$C$1000=C49) * ($H$9:$H$1000="Topic"))), "")</f>
        <v/>
      </c>
      <c r="C49" s="45">
        <f t="shared" si="0"/>
        <v>6</v>
      </c>
      <c r="D49" s="46">
        <v>4</v>
      </c>
      <c r="E49" s="58" t="s">
        <v>48</v>
      </c>
      <c r="F49" s="48">
        <v>41</v>
      </c>
      <c r="G49" s="49" t="s">
        <v>161</v>
      </c>
      <c r="H49" s="49" t="s">
        <v>50</v>
      </c>
      <c r="I49" s="50" t="s">
        <v>701</v>
      </c>
      <c r="J49" s="51" t="s">
        <v>702</v>
      </c>
      <c r="K49" s="120" t="str">
        <f t="shared" si="1"/>
        <v xml:space="preserve">[ROLE] Friendly tutor specializing in Elixir Fundamentals | [TOPIC] Document and annotate structural boundaries strictly using @moduledoc, @doc, @spec, @type, and compile-time module constants.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10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#41 | Stage 1 📖 Practice | Elixir Fundamentals | 📊 Level: Intermediate | 🌐 Coding5s.com
**Concept:** Attributes &amp; Documentation (@moduledoc, @doc, @spec, @type, compile-time module constants)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9"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Document and annotate structural boundaries strictly using @moduledoc, @doc, @spec, @type, and compile-time module constants.. Topic details: Attributes &amp; Documentation (@moduledoc, @doc, @spec, @type, compile-time module constants) | [LANGUAGE CONSISTENCY RULE] ALL output text MUST be written strictly in (Spanish). | [LANGUAGE SEED CONTEXT] Language Seed Not Necessary | [LANGUAGE] Spanish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#41 | Practice | Elixir Fundamentals | 📊 Level: Intermediate
**Topic:** Document and annotate structural boundaries strictly using @moduledoc, @doc, @spec, @type, and compile-time module constants.
---
 | [FOOTER RULE - STRICT] End your response with: '--- ⚡ *Coding5s Mentor System — Eliminating Epistemic Debt*' | </v>
      </c>
      <c r="M49" s="53">
        <v>0</v>
      </c>
      <c r="N49" s="102" t="str">
        <f t="shared" si="3"/>
        <v>[ROLE] Careless Elixir Fundamentals Developer | [TASK] Generate debugging challenges in Elixir Fundamentals | | [TOPIC] Document and annotate structural boundaries strictly using @moduledoc, @doc, @spec, @type, and compile-time module constants.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#41 | Stage 2 🐛 Debug | Elixir Fundamentals | 📊 Level: Intermediate | 🌐 Coding5s.com
Concept: Attributes &amp; Documentation (@moduledoc, @doc, @spec, @type, compile-time module constants)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9"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Document and annotate structural boundaries strictly using @moduledoc, @doc, @spec, @type, and compile-time module constants.. Topic details: Attributes &amp; Documentation (@moduledoc, @doc, @spec, @type, compile-time module constants)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#41 | Debug | Elixir Fundamentals | 📊 Level: Intermediate
**Topic:** Document and annotate structural boundaries strictly using @moduledoc, @doc, @spec, @type, and compile-time module constants.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9" s="53">
        <v>0</v>
      </c>
      <c r="Q49" s="102" t="str">
        <f t="shared" si="5"/>
        <v>[ROLE] Tech Lead | [TASK] Assign incomplete Elixir Fundamentals script challenges | [TOPIC] Document and annotate structural boundaries strictly using @moduledoc, @doc, @spec, @type, and compile-time module constants. | [LEVEL] Intermediate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#41 | Stage 3 🧩 Complete | Elixir Fundamentals | 📊 Level: Intermediate | 🌐 Coding5s.com
**Concept:** Attributes &amp; Documentation (@moduledoc, @doc, @spec, @type, compile-time module constants)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Document and annotate structural boundaries strictly using @moduledoc, @doc, @spec, @type, and compile-time module constants..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9"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Document and annotate structural boundaries strictly using @moduledoc, @doc, @spec, @type, and compile-time module constants.. Topic details: Attributes &amp; Documentation (@moduledoc, @doc, @spec, @type, compile-time module constants)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#41 | Complete | Elixir Fundamentals | 📊 Level: Intermediate
**Topic:** Document and annotate structural boundaries strictly using @moduledoc, @doc, @spec, @type, and compile-time module constants.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9" s="53">
        <v>0</v>
      </c>
      <c r="T49" s="102" t="str">
        <f t="shared" si="7"/>
        <v>[ROLE] Tech Lead | [TASK] Provide intentionally messy but functional code for learning debugging and improvement | [TOPIC] Document and annotate structural boundaries strictly using @moduledoc, @doc, @spec, @type, and compile-time module constants.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#41 | Stage 4 🧹 Refactor | Elixir Fundamentals | 📊 Level: Intermediate | 🌐 Coding5s.com
**Concept:** Attributes &amp; Documentation (@moduledoc, @doc, @spec, @type, compile-time module constants)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9"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Document and annotate structural boundaries strictly using @moduledoc, @doc, @spec, @type, and compile-time module constants.. Topic details: Attributes &amp; Documentation (@moduledoc, @doc, @spec, @type, compile-time module constants)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#41 | Refactor | Elixir Fundamentals | 📊 Level: Intermediate
**Topic:** Document and annotate structural boundaries strictly using @moduledoc, @doc, @spec, @type, and compile-time module constants.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9" s="53">
        <v>0</v>
      </c>
      <c r="W49" s="87" t="str">
        <f t="shared" si="9"/>
        <v>[ROLE] Tech Product Manager assigning a Elixir Fundamentals Jira Ticket | [TASK] Provide a guided implementation exercise with full solution for learning purposes | [TOPIC] Document and annotate structural boundaries strictly using @moduledoc, @doc, @spec, @type, and compile-time module constants.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#41 | Stage 5 | Elixir Fundamentals | 📊 Level: Intermediate | 🌐 Coding5s.com
**Concept:** Attributes &amp; Documentation (@moduledoc, @doc, @spec, @type, compile-time module constants)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9"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Document and annotate structural boundaries strictly using @moduledoc, @doc, @spec, @type, and compile-time module constants.. Goal: Attributes &amp; Documentation (@moduledoc, @doc, @spec, @type, compile-time module constants)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#41 | Extend | Elixir Fundamentals | 📊 Level: Intermediate
**Topic:** Document and annotate structural boundaries strictly using @moduledoc, @doc, @spec, @type, and compile-time module constants.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9" s="53">
        <v>0</v>
      </c>
      <c r="Z49" s="56" t="str">
        <f t="shared" si="11"/>
        <v/>
      </c>
      <c r="AA49" s="56" t="str">
        <f t="shared" si="12"/>
        <v/>
      </c>
      <c r="AB49" s="56" t="str">
        <f t="shared" si="13"/>
        <v/>
      </c>
      <c r="AC49" s="56" t="str">
        <f t="shared" si="14"/>
        <v/>
      </c>
      <c r="AD49" s="56" t="str">
        <f t="shared" si="15"/>
        <v/>
      </c>
      <c r="AE49" s="40"/>
      <c r="AF49" s="40"/>
      <c r="AG49" s="40"/>
      <c r="AH49" s="56" t="str">
        <f t="shared" si="16"/>
        <v/>
      </c>
      <c r="AI49" s="54"/>
      <c r="AJ49" s="54"/>
      <c r="AK49" s="54"/>
      <c r="AL49" s="54"/>
      <c r="AM49" s="54"/>
    </row>
    <row r="50" spans="1:39">
      <c r="A50" s="95">
        <v>10</v>
      </c>
      <c r="B50" s="45" t="str" cm="1">
        <f t="array" ref="B50">IF(H50="PROJECT", CHAR(10) &amp; "- " &amp; _xlfn.TEXTJOIN(CHAR(10) &amp; "- ", TRUE, _xlfn._xlws.FILTER($I$9:$I$1000, ($C$9:$C$1000=C50) * ($H$9:$H$1000="Topic"))), "")</f>
        <v/>
      </c>
      <c r="C50" s="45">
        <f t="shared" si="0"/>
        <v>6</v>
      </c>
      <c r="D50" s="57">
        <v>4</v>
      </c>
      <c r="E50" s="58" t="s">
        <v>48</v>
      </c>
      <c r="F50" s="59">
        <v>42</v>
      </c>
      <c r="G50" s="60" t="s">
        <v>161</v>
      </c>
      <c r="H50" s="60" t="s">
        <v>50</v>
      </c>
      <c r="I50" s="61" t="s">
        <v>703</v>
      </c>
      <c r="J50" s="62" t="s">
        <v>704</v>
      </c>
      <c r="K50" s="120" t="str">
        <f t="shared" si="1"/>
        <v xml:space="preserve">[ROLE] Friendly tutor specializing in Elixir Fundamentals | [TOPIC] Execute looped computations strictly by defining base cases and the design of recursive steps.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10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#42 | Stage 1 📖 Practice | Elixir Fundamentals | 📊 Level: Intermediate | 🌐 Coding5s.com
**Concept:** Recursion Fundamentals (defining base cases, design of recursive steps)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0"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looped computations strictly by defining base cases and the design of recursive steps.. Topic details: Recursion Fundamentals (defining base cases, design of recursive steps) | [LANGUAGE CONSISTENCY RULE] ALL output text MUST be written strictly in (Spanish). | [LANGUAGE SEED CONTEXT] Language Seed Not Necessary | [LANGUAGE] Spanish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#42 | Practice | Elixir Fundamentals | 📊 Level: Intermediate
**Topic:** Execute looped computations strictly by defining base cases and the design of recursive steps.
---
 | [FOOTER RULE - STRICT] End your response with: '--- ⚡ *Coding5s Mentor System — Eliminating Epistemic Debt*' | </v>
      </c>
      <c r="M50" s="52">
        <v>0</v>
      </c>
      <c r="N50" s="102" t="str">
        <f t="shared" si="3"/>
        <v>[ROLE] Careless Elixir Fundamentals Developer | [TASK] Generate debugging challenges in Elixir Fundamentals | | [TOPIC] Execute looped computations strictly by defining base cases and the design of recursive steps.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#42 | Stage 2 🐛 Debug | Elixir Fundamentals | 📊 Level: Intermediate | 🌐 Coding5s.com
Concept: Recursion Fundamentals (defining base cases, design of recursive steps)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0"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looped computations strictly by defining base cases and the design of recursive steps.. Topic details: Recursion Fundamentals (defining base cases, design of recursive steps)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#42 | Debug | Elixir Fundamentals | 📊 Level: Intermediate
**Topic:** Execute looped computations strictly by defining base cases and the design of recursive steps.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0" s="52">
        <v>0</v>
      </c>
      <c r="Q50" s="102" t="str">
        <f t="shared" si="5"/>
        <v>[ROLE] Tech Lead | [TASK] Assign incomplete Elixir Fundamentals script challenges | [TOPIC] Execute looped computations strictly by defining base cases and the design of recursive steps. | [LEVEL] Intermediate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#42 | Stage 3 🧩 Complete | Elixir Fundamentals | 📊 Level: Intermediate | 🌐 Coding5s.com
**Concept:** Recursion Fundamentals (defining base cases, design of recursive steps)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looped computations strictly by defining base cases and the design of recursive steps..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0"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looped computations strictly by defining base cases and the design of recursive steps.. Topic details: Recursion Fundamentals (defining base cases, design of recursive steps)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#42 | Complete | Elixir Fundamentals | 📊 Level: Intermediate
**Topic:** Execute looped computations strictly by defining base cases and the design of recursive steps.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0" s="52">
        <v>0</v>
      </c>
      <c r="T50" s="102" t="str">
        <f t="shared" si="7"/>
        <v>[ROLE] Tech Lead | [TASK] Provide intentionally messy but functional code for learning debugging and improvement | [TOPIC] Execute looped computations strictly by defining base cases and the design of recursive steps.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#42 | Stage 4 🧹 Refactor | Elixir Fundamentals | 📊 Level: Intermediate | 🌐 Coding5s.com
**Concept:** Recursion Fundamentals (defining base cases, design of recursive steps)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0"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Execute looped computations strictly by defining base cases and the design of recursive steps.. Topic details: Recursion Fundamentals (defining base cases, design of recursive steps)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#42 | Refactor | Elixir Fundamentals | 📊 Level: Intermediate
**Topic:** Execute looped computations strictly by defining base cases and the design of recursive steps.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0" s="52">
        <v>0</v>
      </c>
      <c r="W50" s="87" t="str">
        <f t="shared" si="9"/>
        <v>[ROLE] Tech Product Manager assigning a Elixir Fundamentals Jira Ticket | [TASK] Provide a guided implementation exercise with full solution for learning purposes | [TOPIC] Execute looped computations strictly by defining base cases and the design of recursive steps.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#42 | Stage 5 | Elixir Fundamentals | 📊 Level: Intermediate | 🌐 Coding5s.com
**Concept:** Recursion Fundamentals (defining base cases, design of recursive steps)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0"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looped computations strictly by defining base cases and the design of recursive steps.. Goal: Recursion Fundamentals (defining base cases, design of recursive steps)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#42 | Extend | Elixir Fundamentals | 📊 Level: Intermediate
**Topic:** Execute looped computations strictly by defining base cases and the design of recursive steps.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0" s="52">
        <v>0</v>
      </c>
      <c r="Z50" s="56" t="str">
        <f t="shared" si="11"/>
        <v/>
      </c>
      <c r="AA50" s="56" t="str">
        <f t="shared" si="12"/>
        <v/>
      </c>
      <c r="AB50" s="56" t="str">
        <f t="shared" si="13"/>
        <v/>
      </c>
      <c r="AC50" s="56" t="str">
        <f t="shared" si="14"/>
        <v/>
      </c>
      <c r="AD50" s="56" t="str">
        <f t="shared" si="15"/>
        <v/>
      </c>
      <c r="AE50" s="40"/>
      <c r="AF50" s="40"/>
      <c r="AG50" s="40"/>
      <c r="AH50" s="56" t="str">
        <f t="shared" si="16"/>
        <v/>
      </c>
      <c r="AI50" s="54"/>
      <c r="AJ50" s="54"/>
      <c r="AK50" s="54"/>
      <c r="AL50" s="54"/>
      <c r="AM50" s="54"/>
    </row>
    <row r="51" spans="1:39">
      <c r="A51" s="95">
        <v>12</v>
      </c>
      <c r="B51" s="45" t="str" cm="1">
        <f t="array" ref="B51">IF(H51="PROJECT", CHAR(10) &amp; "- " &amp; _xlfn.TEXTJOIN(CHAR(10) &amp; "- ", TRUE, _xlfn._xlws.FILTER($I$9:$I$1000, ($C$9:$C$1000=C51) * ($H$9:$H$1000="Topic"))), "")</f>
        <v/>
      </c>
      <c r="C51" s="45">
        <f t="shared" si="0"/>
        <v>6</v>
      </c>
      <c r="D51" s="46">
        <v>4</v>
      </c>
      <c r="E51" s="58" t="s">
        <v>48</v>
      </c>
      <c r="F51" s="48">
        <v>43</v>
      </c>
      <c r="G51" s="49" t="s">
        <v>161</v>
      </c>
      <c r="H51" s="49" t="s">
        <v>50</v>
      </c>
      <c r="I51" s="50" t="s">
        <v>705</v>
      </c>
      <c r="J51" s="51" t="s">
        <v>706</v>
      </c>
      <c r="K51" s="120" t="str">
        <f t="shared" si="1"/>
        <v xml:space="preserve">[ROLE] Friendly tutor specializing in Elixir Fundamentals | [TOPIC] Optimize recursive functions explicitly employing tail recursion layout, functional accumulators, and preserving stack memory.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12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#43 | Stage 1 📖 Practice | Elixir Fundamentals | 📊 Level: Intermediate | 🌐 Coding5s.com
**Concept:** Tail Call Optimization - TCO (tail recursion layout, functional accumulators, preserving stack memory)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1"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recursive functions explicitly employing tail recursion layout, functional accumulators, and preserving stack memory.. Topic details: Tail Call Optimization - TCO (tail recursion layout, functional accumulators, preserving stack memory) | [LANGUAGE CONSISTENCY RULE] ALL output text MUST be written strictly in (Spanish). | [LANGUAGE SEED CONTEXT] Language Seed Not Necessary | [LANGUAGE] Spanish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#43 | Practice | Elixir Fundamentals | 📊 Level: Intermediate
**Topic:** Optimize recursive functions explicitly employing tail recursion layout, functional accumulators, and preserving stack memory.
---
 | [FOOTER RULE - STRICT] End your response with: '--- ⚡ *Coding5s Mentor System — Eliminating Epistemic Debt*' | </v>
      </c>
      <c r="M51" s="53">
        <v>0</v>
      </c>
      <c r="N51" s="102" t="str">
        <f t="shared" si="3"/>
        <v>[ROLE] Careless Elixir Fundamentals Developer | [TASK] Generate debugging challenges in Elixir Fundamentals | | [TOPIC] Optimize recursive functions explicitly employing tail recursion layout, functional accumulators, and preserving stack memory.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#43 | Stage 2 🐛 Debug | Elixir Fundamentals | 📊 Level: Intermediate | 🌐 Coding5s.com
Concept: Tail Call Optimization - TCO (tail recursion layout, functional accumulators, preserving stack memory)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1"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recursive functions explicitly employing tail recursion layout, functional accumulators, and preserving stack memory.. Topic details: Tail Call Optimization - TCO (tail recursion layout, functional accumulators, preserving stack memory)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#43 | Debug | Elixir Fundamentals | 📊 Level: Intermediate
**Topic:** Optimize recursive functions explicitly employing tail recursion layout, functional accumulators, and preserving stack memory.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1" s="53">
        <v>0</v>
      </c>
      <c r="Q51" s="102" t="str">
        <f t="shared" si="5"/>
        <v>[ROLE] Tech Lead | [TASK] Assign incomplete Elixir Fundamentals script challenges | [TOPIC] Optimize recursive functions explicitly employing tail recursion layout, functional accumulators, and preserving stack memory. | [LEVEL] Intermediate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#43 | Stage 3 🧩 Complete | Elixir Fundamentals | 📊 Level: Intermediate | 🌐 Coding5s.com
**Concept:** Tail Call Optimization - TCO (tail recursion layout, functional accumulators, preserving stack memory)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recursive functions explicitly employing tail recursion layout, functional accumulators, and preserving stack memory..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1"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recursive functions explicitly employing tail recursion layout, functional accumulators, and preserving stack memory.. Topic details: Tail Call Optimization - TCO (tail recursion layout, functional accumulators, preserving stack memory)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#43 | Complete | Elixir Fundamentals | 📊 Level: Intermediate
**Topic:** Optimize recursive functions explicitly employing tail recursion layout, functional accumulators, and preserving stack memory.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1" s="53">
        <v>0</v>
      </c>
      <c r="T51" s="102" t="str">
        <f t="shared" si="7"/>
        <v>[ROLE] Tech Lead | [TASK] Provide intentionally messy but functional code for learning debugging and improvement | [TOPIC] Optimize recursive functions explicitly employing tail recursion layout, functional accumulators, and preserving stack memory.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#43 | Stage 4 🧹 Refactor | Elixir Fundamentals | 📊 Level: Intermediate | 🌐 Coding5s.com
**Concept:** Tail Call Optimization - TCO (tail recursion layout, functional accumulators, preserving stack memory)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1"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Optimize recursive functions explicitly employing tail recursion layout, functional accumulators, and preserving stack memory.. Topic details: Tail Call Optimization - TCO (tail recursion layout, functional accumulators, preserving stack memory)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#43 | Refactor | Elixir Fundamentals | 📊 Level: Intermediate
**Topic:** Optimize recursive functions explicitly employing tail recursion layout, functional accumulators, and preserving stack memory.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1" s="53">
        <v>0</v>
      </c>
      <c r="W51" s="87" t="str">
        <f t="shared" si="9"/>
        <v>[ROLE] Tech Product Manager assigning a Elixir Fundamentals Jira Ticket | [TASK] Provide a guided implementation exercise with full solution for learning purposes | [TOPIC] Optimize recursive functions explicitly employing tail recursion layout, functional accumulators, and preserving stack memory.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#43 | Stage 5 | Elixir Fundamentals | 📊 Level: Intermediate | 🌐 Coding5s.com
**Concept:** Tail Call Optimization - TCO (tail recursion layout, functional accumulators, preserving stack memory)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1"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recursive functions explicitly employing tail recursion layout, functional accumulators, and preserving stack memory.. Goal: Tail Call Optimization - TCO (tail recursion layout, functional accumulators, preserving stack memory)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#43 | Extend | Elixir Fundamentals | 📊 Level: Intermediate
**Topic:** Optimize recursive functions explicitly employing tail recursion layout, functional accumulators, and preserving stack memory.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1" s="53">
        <v>0</v>
      </c>
      <c r="Z51" s="56" t="str">
        <f t="shared" si="11"/>
        <v/>
      </c>
      <c r="AA51" s="56" t="str">
        <f t="shared" si="12"/>
        <v/>
      </c>
      <c r="AB51" s="56" t="str">
        <f t="shared" si="13"/>
        <v/>
      </c>
      <c r="AC51" s="56" t="str">
        <f t="shared" si="14"/>
        <v/>
      </c>
      <c r="AD51" s="56" t="str">
        <f t="shared" si="15"/>
        <v/>
      </c>
      <c r="AE51" s="40"/>
      <c r="AF51" s="40"/>
      <c r="AG51" s="40"/>
      <c r="AH51" s="56" t="str">
        <f t="shared" si="16"/>
        <v/>
      </c>
      <c r="AI51" s="54"/>
      <c r="AJ51" s="54"/>
      <c r="AK51" s="54"/>
      <c r="AL51" s="54"/>
      <c r="AM51" s="54"/>
    </row>
    <row r="52" spans="1:39">
      <c r="A52" s="95">
        <v>12</v>
      </c>
      <c r="B52" s="45" t="str" cm="1">
        <f t="array" ref="B52">IF(H52="PROJECT", CHAR(10) &amp; "- " &amp; _xlfn.TEXTJOIN(CHAR(10) &amp; "- ", TRUE, _xlfn._xlws.FILTER($I$9:$I$1000, ($C$9:$C$1000=C52) * ($H$9:$H$1000="Topic"))), "")</f>
        <v/>
      </c>
      <c r="C52" s="45">
        <f t="shared" si="0"/>
        <v>6</v>
      </c>
      <c r="D52" s="57">
        <v>5</v>
      </c>
      <c r="E52" s="58" t="s">
        <v>48</v>
      </c>
      <c r="F52" s="59">
        <v>44</v>
      </c>
      <c r="G52" s="60" t="s">
        <v>161</v>
      </c>
      <c r="H52" s="60" t="s">
        <v>50</v>
      </c>
      <c r="I52" s="61" t="s">
        <v>707</v>
      </c>
      <c r="J52" s="62" t="s">
        <v>708</v>
      </c>
      <c r="K52" s="120" t="str">
        <f t="shared" si="1"/>
        <v xml:space="preserve">[ROLE] Friendly tutor specializing in Elixir Fundamentals | [TOPIC] Transform collections sequentially strictly using Enum.map/2, Enum.flat_map/2, Enum.reduce/3, Enum.map_reduce/3, and Enum.scan/3. | [LEVEL] Intermediate | [COUNT] 5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12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#44 | Stage 1 📖 Practice | Elixir Fundamentals | 📊 Level: Intermediate | 🌐 Coding5s.com
**Concept:** Enum Transformations (Enum.map/2, Enum.flat_map/2, Enum.reduce/3, Enum.map_reduce/3, Enum.scan/3)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2"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collections sequentially strictly using Enum.map/2, Enum.flat_map/2, Enum.reduce/3, Enum.map_reduce/3, and Enum.scan/3.. Topic details: Enum Transformations (Enum.map/2, Enum.flat_map/2, Enum.reduce/3, Enum.map_reduce/3, Enum.scan/3) | [LANGUAGE CONSISTENCY RULE] ALL output text MUST be written strictly in (Spanish). | [LANGUAGE SEED CONTEXT] Language Seed Not Necessary | [LANGUAGE] Spanish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Elixir Fundamentals | 📊 Level: Intermediate
**Topic:** Transform collections sequentially strictly using Enum.map/2, Enum.flat_map/2, Enum.reduce/3, Enum.map_reduce/3, and Enum.scan/3.
---
 | [FOOTER RULE - STRICT] End your response with: '--- ⚡ *Coding5s Mentor System — Eliminating Epistemic Debt*' | </v>
      </c>
      <c r="M52" s="52">
        <v>0</v>
      </c>
      <c r="N52" s="102" t="str">
        <f t="shared" si="3"/>
        <v>[ROLE] Careless Elixir Fundamentals Developer | [TASK] Generate debugging challenges in Elixir Fundamentals | | [TOPIC] Transform collections sequentially strictly using Enum.map/2, Enum.flat_map/2, Enum.reduce/3, Enum.map_reduce/3, and Enum.scan/3. | | [LEVEL] Intermediate |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#44 | Stage 2 🐛 Debug | Elixir Fundamentals | 📊 Level: Intermediate | 🌐 Coding5s.com
Concept: Enum Transformations (Enum.map/2, Enum.flat_map/2, Enum.reduce/3, Enum.map_reduce/3, Enum.scan/3)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2"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collections sequentially strictly using Enum.map/2, Enum.flat_map/2, Enum.reduce/3, Enum.map_reduce/3, and Enum.scan/3.. Topic details: Enum Transformations (Enum.map/2, Enum.flat_map/2, Enum.reduce/3, Enum.map_reduce/3, Enum.scan/3)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Elixir Fundamentals | 📊 Level: Intermediate
**Topic:** Transform collections sequentially strictly using Enum.map/2, Enum.flat_map/2, Enum.reduce/3, Enum.map_reduce/3, and Enum.scan/3.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2" s="52">
        <v>0</v>
      </c>
      <c r="Q52" s="102" t="str">
        <f t="shared" si="5"/>
        <v>[ROLE] Tech Lead | [TASK] Assign incomplete Elixir Fundamentals script challenges | [TOPIC] Transform collections sequentially strictly using Enum.map/2, Enum.flat_map/2, Enum.reduce/3, Enum.map_reduce/3, and Enum.scan/3. | [LEVEL] Intermediate | [COUNT] 5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#44 | Stage 3 🧩 Complete | Elixir Fundamentals | 📊 Level: Intermediate | 🌐 Coding5s.com
**Concept:** Enum Transformations (Enum.map/2, Enum.flat_map/2, Enum.reduce/3, Enum.map_reduce/3, Enum.scan/3)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collections sequentially strictly using Enum.map/2, Enum.flat_map/2, Enum.reduce/3, Enum.map_reduce/3, and Enum.scan/3..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2"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collections sequentially strictly using Enum.map/2, Enum.flat_map/2, Enum.reduce/3, Enum.map_reduce/3, and Enum.scan/3.. Topic details: Enum Transformations (Enum.map/2, Enum.flat_map/2, Enum.reduce/3, Enum.map_reduce/3, Enum.scan/3)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Elixir Fundamentals | 📊 Level: Intermediate
**Topic:** Transform collections sequentially strictly using Enum.map/2, Enum.flat_map/2, Enum.reduce/3, Enum.map_reduce/3, and Enum.scan/3.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2" s="52">
        <v>0</v>
      </c>
      <c r="T52" s="102" t="str">
        <f t="shared" si="7"/>
        <v>[ROLE] Tech Lead | [TASK] Provide intentionally messy but functional code for learning debugging and improvement | [TOPIC] Transform collections sequentially strictly using Enum.map/2, Enum.flat_map/2, Enum.reduce/3, Enum.map_reduce/3, and Enum.scan/3. | [LEVEL] Intermediate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#44 | Stage 4 🧹 Refactor | Elixir Fundamentals | 📊 Level: Intermediate | 🌐 Coding5s.com
**Concept:** Enum Transformations (Enum.map/2, Enum.flat_map/2, Enum.reduce/3, Enum.map_reduce/3, Enum.scan/3)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2"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Transform collections sequentially strictly using Enum.map/2, Enum.flat_map/2, Enum.reduce/3, Enum.map_reduce/3, and Enum.scan/3.. Topic details: Enum Transformations (Enum.map/2, Enum.flat_map/2, Enum.reduce/3, Enum.map_reduce/3, Enum.scan/3)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Elixir Fundamentals | 📊 Level: Intermediate
**Topic:** Transform collections sequentially strictly using Enum.map/2, Enum.flat_map/2, Enum.reduce/3, Enum.map_reduce/3, and Enum.scan/3.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2" s="52">
        <v>0</v>
      </c>
      <c r="W52" s="87" t="str">
        <f t="shared" si="9"/>
        <v>[ROLE] Tech Product Manager assigning a Elixir Fundamentals Jira Ticket | [TASK] Provide a guided implementation exercise with full solution for learning purposes | [TOPIC] Transform collections sequentially strictly using Enum.map/2, Enum.flat_map/2, Enum.reduce/3, Enum.map_reduce/3, and Enum.scan/3.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#44 | Stage 5 | Elixir Fundamentals | 📊 Level: Intermediate | 🌐 Coding5s.com
**Concept:** Enum Transformations (Enum.map/2, Enum.flat_map/2, Enum.reduce/3, Enum.map_reduce/3, Enum.scan/3)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2"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collections sequentially strictly using Enum.map/2, Enum.flat_map/2, Enum.reduce/3, Enum.map_reduce/3, and Enum.scan/3.. Goal: Enum Transformations (Enum.map/2, Enum.flat_map/2, Enum.reduce/3, Enum.map_reduce/3, Enum.scan/3)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Elixir Fundamentals | 📊 Level: Intermediate
**Topic:** Transform collections sequentially strictly using Enum.map/2, Enum.flat_map/2, Enum.reduce/3, Enum.map_reduce/3, and Enum.scan/3.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2" s="52">
        <v>0</v>
      </c>
      <c r="Z52" s="56" t="str">
        <f t="shared" si="11"/>
        <v/>
      </c>
      <c r="AA52" s="56" t="str">
        <f t="shared" si="12"/>
        <v/>
      </c>
      <c r="AB52" s="56" t="str">
        <f t="shared" si="13"/>
        <v/>
      </c>
      <c r="AC52" s="56" t="str">
        <f t="shared" si="14"/>
        <v/>
      </c>
      <c r="AD52" s="56" t="str">
        <f t="shared" si="15"/>
        <v/>
      </c>
      <c r="AE52" s="40"/>
      <c r="AF52" s="40"/>
      <c r="AG52" s="40"/>
      <c r="AH52" s="56" t="str">
        <f t="shared" si="16"/>
        <v/>
      </c>
      <c r="AI52" s="54"/>
      <c r="AJ52" s="54"/>
      <c r="AK52" s="54"/>
      <c r="AL52" s="54"/>
      <c r="AM52" s="54"/>
    </row>
    <row r="53" spans="1:39">
      <c r="A53" s="95" t="s">
        <v>79</v>
      </c>
      <c r="B53" s="45" t="str" cm="1">
        <f t="array" ref="B53">IF(H53="PROJECT", CHAR(10) &amp; "- " &amp; _xlfn.TEXTJOIN(CHAR(10) &amp; "- ", TRUE, _xlfn._xlws.FILTER($I$9:$I$1000, ($C$9:$C$1000=C53) * ($H$9:$H$1000="Topic"))), "")</f>
        <v/>
      </c>
      <c r="C53" s="45">
        <f t="shared" si="0"/>
        <v>6</v>
      </c>
      <c r="D53" s="46">
        <v>5</v>
      </c>
      <c r="E53" s="58" t="s">
        <v>48</v>
      </c>
      <c r="F53" s="48">
        <v>45</v>
      </c>
      <c r="G53" s="49" t="s">
        <v>161</v>
      </c>
      <c r="H53" s="49" t="s">
        <v>50</v>
      </c>
      <c r="I53" s="50" t="s">
        <v>709</v>
      </c>
      <c r="J53" s="51" t="s">
        <v>710</v>
      </c>
      <c r="K53" s="120" t="str">
        <f t="shared" si="1"/>
        <v xml:space="preserve">[ROLE] Friendly tutor specializing in Elixir Fundamentals | [TOPIC] Extract and group collection items explicitly utilizing Enum.filter/2, Enum.reject/2, Enum.split/2, Enum.split_with/2, and Enum.group_by/2. | [LEVEL] Intermediate | [COUNT] 5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N/A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N/A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#45 | Stage 1 📖 Practice | Elixir Fundamentals | 📊 Level: Intermediate | 🌐 Coding5s.com
**Concept:** Enum Filtering (Enum.filter/2, Enum.reject/2, Enum.split/2, Enum.split_with/2, Enum.group_by/2)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3"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and group collection items explicitly utilizing Enum.filter/2, Enum.reject/2, Enum.split/2, Enum.split_with/2, and Enum.group_by/2.. Topic details: Enum Filtering (Enum.filter/2, Enum.reject/2, Enum.split/2, Enum.split_with/2, Enum.group_by/2) | [LANGUAGE CONSISTENCY RULE] ALL output text MUST be written strictly in (Spanish). | [LANGUAGE SEED CONTEXT] Language Seed Not Necessary | [LANGUAGE] Spanish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#45 | Practice | Elixir Fundamentals | 📊 Level: Intermediate
**Topic:** Extract and group collection items explicitly utilizing Enum.filter/2, Enum.reject/2, Enum.split/2, Enum.split_with/2, and Enum.group_by/2.
---
 | [FOOTER RULE - STRICT] End your response with: '--- ⚡ *Coding5s Mentor System — Eliminating Epistemic Debt*' | </v>
      </c>
      <c r="M53" s="53">
        <v>0</v>
      </c>
      <c r="N53" s="102" t="str">
        <f t="shared" si="3"/>
        <v>[ROLE] Careless Elixir Fundamentals Developer | [TASK] Generate debugging challenges in Elixir Fundamentals | | [TOPIC] Extract and group collection items explicitly utilizing Enum.filter/2, Enum.reject/2, Enum.split/2, Enum.split_with/2, and Enum.group_by/2. | | [LEVEL] Intermediate |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#45 | Stage 2 🐛 Debug | Elixir Fundamentals | 📊 Level: Intermediate | 🌐 Coding5s.com
Concept: Enum Filtering (Enum.filter/2, Enum.reject/2, Enum.split/2, Enum.split_with/2, Enum.group_by/2)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3"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and group collection items explicitly utilizing Enum.filter/2, Enum.reject/2, Enum.split/2, Enum.split_with/2, and Enum.group_by/2.. Topic details: Enum Filtering (Enum.filter/2, Enum.reject/2, Enum.split/2, Enum.split_with/2, Enum.group_by/2)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#45 | Debug | Elixir Fundamentals | 📊 Level: Intermediate
**Topic:** Extract and group collection items explicitly utilizing Enum.filter/2, Enum.reject/2, Enum.split/2, Enum.split_with/2, and Enum.group_by/2.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3" s="53">
        <v>0</v>
      </c>
      <c r="Q53" s="102" t="str">
        <f t="shared" si="5"/>
        <v>[ROLE] Tech Lead | [TASK] Assign incomplete Elixir Fundamentals script challenges | [TOPIC] Extract and group collection items explicitly utilizing Enum.filter/2, Enum.reject/2, Enum.split/2, Enum.split_with/2, and Enum.group_by/2. | [LEVEL] Intermediate | [COUNT] 5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#45 | Stage 3 🧩 Complete | Elixir Fundamentals | 📊 Level: Intermediate | 🌐 Coding5s.com
**Concept:** Enum Filtering (Enum.filter/2, Enum.reject/2, Enum.split/2, Enum.split_with/2, Enum.group_by/2)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and group collection items explicitly utilizing Enum.filter/2, Enum.reject/2, Enum.split/2, Enum.split_with/2, and Enum.group_by/2..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3"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and group collection items explicitly utilizing Enum.filter/2, Enum.reject/2, Enum.split/2, Enum.split_with/2, and Enum.group_by/2.. Topic details: Enum Filtering (Enum.filter/2, Enum.reject/2, Enum.split/2, Enum.split_with/2, Enum.group_by/2)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#45 | Complete | Elixir Fundamentals | 📊 Level: Intermediate
**Topic:** Extract and group collection items explicitly utilizing Enum.filter/2, Enum.reject/2, Enum.split/2, Enum.split_with/2, and Enum.group_by/2.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3" s="53">
        <v>0</v>
      </c>
      <c r="T53" s="102" t="str">
        <f t="shared" si="7"/>
        <v>[ROLE] Tech Lead | [TASK] Provide intentionally messy but functional code for learning debugging and improvement | [TOPIC] Extract and group collection items explicitly utilizing Enum.filter/2, Enum.reject/2, Enum.split/2, Enum.split_with/2, and Enum.group_by/2. | [LEVEL] Intermediate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#45 | Stage 4 🧹 Refactor | Elixir Fundamentals | 📊 Level: Intermediate | 🌐 Coding5s.com
**Concept:** Enum Filtering (Enum.filter/2, Enum.reject/2, Enum.split/2, Enum.split_with/2, Enum.group_by/2)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3"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Extract and group collection items explicitly utilizing Enum.filter/2, Enum.reject/2, Enum.split/2, Enum.split_with/2, and Enum.group_by/2.. Topic details: Enum Filtering (Enum.filter/2, Enum.reject/2, Enum.split/2, Enum.split_with/2, Enum.group_by/2)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#45 | Refactor | Elixir Fundamentals | 📊 Level: Intermediate
**Topic:** Extract and group collection items explicitly utilizing Enum.filter/2, Enum.reject/2, Enum.split/2, Enum.split_with/2, and Enum.group_by/2.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3" s="53">
        <v>0</v>
      </c>
      <c r="W53" s="87" t="str">
        <f t="shared" si="9"/>
        <v>[ROLE] Tech Product Manager assigning a Elixir Fundamentals Jira Ticket | [TASK] Provide a guided implementation exercise with full solution for learning purposes | [TOPIC] Extract and group collection items explicitly utilizing Enum.filter/2, Enum.reject/2, Enum.split/2, Enum.split_with/2, and Enum.group_by/2.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#45 | Stage 5 | Elixir Fundamentals | 📊 Level: Intermediate | 🌐 Coding5s.com
**Concept:** Enum Filtering (Enum.filter/2, Enum.reject/2, Enum.split/2, Enum.split_with/2, Enum.group_by/2)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3"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and group collection items explicitly utilizing Enum.filter/2, Enum.reject/2, Enum.split/2, Enum.split_with/2, and Enum.group_by/2.. Goal: Enum Filtering (Enum.filter/2, Enum.reject/2, Enum.split/2, Enum.split_with/2, Enum.group_by/2)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#45 | Extend | Elixir Fundamentals | 📊 Level: Intermediate
**Topic:** Extract and group collection items explicitly utilizing Enum.filter/2, Enum.reject/2, Enum.split/2, Enum.split_with/2, and Enum.group_by/2.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3" s="53">
        <v>0</v>
      </c>
      <c r="Z53" s="56" t="str">
        <f t="shared" si="11"/>
        <v/>
      </c>
      <c r="AA53" s="56" t="str">
        <f t="shared" si="12"/>
        <v/>
      </c>
      <c r="AB53" s="56" t="str">
        <f t="shared" si="13"/>
        <v/>
      </c>
      <c r="AC53" s="56" t="str">
        <f t="shared" si="14"/>
        <v/>
      </c>
      <c r="AD53" s="56" t="str">
        <f t="shared" si="15"/>
        <v/>
      </c>
      <c r="AE53" s="40"/>
      <c r="AF53" s="40"/>
      <c r="AG53" s="40"/>
      <c r="AH53" s="56" t="str">
        <f t="shared" si="16"/>
        <v/>
      </c>
      <c r="AI53" s="54"/>
      <c r="AJ53" s="54"/>
      <c r="AK53" s="54"/>
      <c r="AL53" s="54"/>
      <c r="AM53" s="54"/>
    </row>
    <row r="54" spans="1:39">
      <c r="A54" s="95">
        <v>12</v>
      </c>
      <c r="B54" s="45" t="str" cm="1">
        <f t="array" ref="B54">IF(H54="PROJECT", CHAR(10) &amp; "- " &amp; _xlfn.TEXTJOIN(CHAR(10) &amp; "- ", TRUE, _xlfn._xlws.FILTER($I$9:$I$1000, ($C$9:$C$1000=C54) * ($H$9:$H$1000="Topic"))), "")</f>
        <v/>
      </c>
      <c r="C54" s="45">
        <f t="shared" si="0"/>
        <v>6</v>
      </c>
      <c r="D54" s="57">
        <v>5</v>
      </c>
      <c r="E54" s="58" t="s">
        <v>48</v>
      </c>
      <c r="F54" s="59">
        <v>46</v>
      </c>
      <c r="G54" s="60" t="s">
        <v>161</v>
      </c>
      <c r="H54" s="60" t="s">
        <v>50</v>
      </c>
      <c r="I54" s="61" t="s">
        <v>711</v>
      </c>
      <c r="J54" s="62" t="s">
        <v>712</v>
      </c>
      <c r="K54" s="120" t="str">
        <f t="shared" si="1"/>
        <v xml:space="preserve">[ROLE] Friendly tutor specializing in Elixir Fundamentals | [TOPIC] Evaluate collection conditions strictly applying Enum.find/2, Enum.find_index/2, Enum.all?/2, Enum.any?/2, and Enum.member?/2. | [LEVEL] Intermediate | [COUNT] 5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12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#46 | Stage 1 📖 Practice | Elixir Fundamentals | 📊 Level: Intermediate | 🌐 Coding5s.com
**Concept:** Enum Searching &amp; Predicates (Enum.find/2, Enum.find_index/2, Enum.all?/2, Enum.any?/2, Enum.member?/2)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4"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collection conditions strictly applying Enum.find/2, Enum.find_index/2, Enum.all?/2, Enum.any?/2, and Enum.member?/2.. Topic details: Enum Searching &amp; Predicates (Enum.find/2, Enum.find_index/2, Enum.all?/2, Enum.any?/2, Enum.member?/2) | [LANGUAGE CONSISTENCY RULE] ALL output text MUST be written strictly in (Spanish). | [LANGUAGE SEED CONTEXT] Language Seed Not Necessary | [LANGUAGE] Spanish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Elixir Fundamentals | 📊 Level: Intermediate
**Topic:** Evaluate collection conditions strictly applying Enum.find/2, Enum.find_index/2, Enum.all?/2, Enum.any?/2, and Enum.member?/2.
---
 | [FOOTER RULE - STRICT] End your response with: '--- ⚡ *Coding5s Mentor System — Eliminating Epistemic Debt*' | </v>
      </c>
      <c r="M54" s="52">
        <v>0</v>
      </c>
      <c r="N54" s="102" t="str">
        <f t="shared" si="3"/>
        <v>[ROLE] Careless Elixir Fundamentals Developer | [TASK] Generate debugging challenges in Elixir Fundamentals | | [TOPIC] Evaluate collection conditions strictly applying Enum.find/2, Enum.find_index/2, Enum.all?/2, Enum.any?/2, and Enum.member?/2. | | [LEVEL] Intermediate |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#46 | Stage 2 🐛 Debug | Elixir Fundamentals | 📊 Level: Intermediate | 🌐 Coding5s.com
Concept: Enum Searching &amp; Predicates (Enum.find/2, Enum.find_index/2, Enum.all?/2, Enum.any?/2, Enum.member?/2)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4"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collection conditions strictly applying Enum.find/2, Enum.find_index/2, Enum.all?/2, Enum.any?/2, and Enum.member?/2.. Topic details: Enum Searching &amp; Predicates (Enum.find/2, Enum.find_index/2, Enum.all?/2, Enum.any?/2, Enum.member?/2)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Elixir Fundamentals | 📊 Level: Intermediate
**Topic:** Evaluate collection conditions strictly applying Enum.find/2, Enum.find_index/2, Enum.all?/2, Enum.any?/2, and Enum.member?/2.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4" s="52">
        <v>0</v>
      </c>
      <c r="Q54" s="102" t="str">
        <f t="shared" si="5"/>
        <v>[ROLE] Tech Lead | [TASK] Assign incomplete Elixir Fundamentals script challenges | [TOPIC] Evaluate collection conditions strictly applying Enum.find/2, Enum.find_index/2, Enum.all?/2, Enum.any?/2, and Enum.member?/2. | [LEVEL] Intermediate | [COUNT] 5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#46 | Stage 3 🧩 Complete | Elixir Fundamentals | 📊 Level: Intermediate | 🌐 Coding5s.com
**Concept:** Enum Searching &amp; Predicates (Enum.find/2, Enum.find_index/2, Enum.all?/2, Enum.any?/2, Enum.member?/2)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collection conditions strictly applying Enum.find/2, Enum.find_index/2, Enum.all?/2, Enum.any?/2, and Enum.member?/2..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4"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collection conditions strictly applying Enum.find/2, Enum.find_index/2, Enum.all?/2, Enum.any?/2, and Enum.member?/2.. Topic details: Enum Searching &amp; Predicates (Enum.find/2, Enum.find_index/2, Enum.all?/2, Enum.any?/2, Enum.member?/2)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Elixir Fundamentals | 📊 Level: Intermediate
**Topic:** Evaluate collection conditions strictly applying Enum.find/2, Enum.find_index/2, Enum.all?/2, Enum.any?/2, and Enum.member?/2.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4" s="52">
        <v>0</v>
      </c>
      <c r="T54" s="102" t="str">
        <f t="shared" si="7"/>
        <v>[ROLE] Tech Lead | [TASK] Provide intentionally messy but functional code for learning debugging and improvement | [TOPIC] Evaluate collection conditions strictly applying Enum.find/2, Enum.find_index/2, Enum.all?/2, Enum.any?/2, and Enum.member?/2. | [LEVEL] Intermediate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#46 | Stage 4 🧹 Refactor | Elixir Fundamentals | 📊 Level: Intermediate | 🌐 Coding5s.com
**Concept:** Enum Searching &amp; Predicates (Enum.find/2, Enum.find_index/2, Enum.all?/2, Enum.any?/2, Enum.member?/2)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4"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Evaluate collection conditions strictly applying Enum.find/2, Enum.find_index/2, Enum.all?/2, Enum.any?/2, and Enum.member?/2.. Topic details: Enum Searching &amp; Predicates (Enum.find/2, Enum.find_index/2, Enum.all?/2, Enum.any?/2, Enum.member?/2)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Elixir Fundamentals | 📊 Level: Intermediate
**Topic:** Evaluate collection conditions strictly applying Enum.find/2, Enum.find_index/2, Enum.all?/2, Enum.any?/2, and Enum.member?/2.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4" s="52">
        <v>0</v>
      </c>
      <c r="W54" s="87" t="str">
        <f t="shared" si="9"/>
        <v>[ROLE] Tech Product Manager assigning a Elixir Fundamentals Jira Ticket | [TASK] Provide a guided implementation exercise with full solution for learning purposes | [TOPIC] Evaluate collection conditions strictly applying Enum.find/2, Enum.find_index/2, Enum.all?/2, Enum.any?/2, and Enum.member?/2.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#46 | Stage 5 | Elixir Fundamentals | 📊 Level: Intermediate | 🌐 Coding5s.com
**Concept:** Enum Searching &amp; Predicates (Enum.find/2, Enum.find_index/2, Enum.all?/2, Enum.any?/2, Enum.member?/2)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4"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collection conditions strictly applying Enum.find/2, Enum.find_index/2, Enum.all?/2, Enum.any?/2, and Enum.member?/2.. Goal: Enum Searching &amp; Predicates (Enum.find/2, Enum.find_index/2, Enum.all?/2, Enum.any?/2, Enum.member?/2)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Elixir Fundamentals | 📊 Level: Intermediate
**Topic:** Evaluate collection conditions strictly applying Enum.find/2, Enum.find_index/2, Enum.all?/2, Enum.any?/2, and Enum.member?/2.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4" s="52">
        <v>0</v>
      </c>
      <c r="Z54" s="56" t="str">
        <f t="shared" si="11"/>
        <v/>
      </c>
      <c r="AA54" s="56" t="str">
        <f t="shared" si="12"/>
        <v/>
      </c>
      <c r="AB54" s="56" t="str">
        <f t="shared" si="13"/>
        <v/>
      </c>
      <c r="AC54" s="56" t="str">
        <f t="shared" si="14"/>
        <v/>
      </c>
      <c r="AD54" s="56" t="str">
        <f t="shared" si="15"/>
        <v/>
      </c>
      <c r="AE54" s="40"/>
      <c r="AF54" s="40"/>
      <c r="AG54" s="40"/>
      <c r="AH54" s="56" t="str">
        <f t="shared" si="16"/>
        <v/>
      </c>
      <c r="AI54" s="54"/>
      <c r="AJ54" s="54"/>
      <c r="AK54" s="54"/>
      <c r="AL54" s="54"/>
      <c r="AM54" s="54"/>
    </row>
    <row r="55" spans="1:39">
      <c r="A55" s="95">
        <v>15</v>
      </c>
      <c r="B55" s="45" t="str" cm="1">
        <f t="array" ref="B55">IF(H55="PROJECT", CHAR(10) &amp; "- " &amp; _xlfn.TEXTJOIN(CHAR(10) &amp; "- ", TRUE, _xlfn._xlws.FILTER($I$9:$I$1000, ($C$9:$C$1000=C55) * ($H$9:$H$1000="Topic"))), "")</f>
        <v xml:space="preserve">
- Restrict function execution paths explicitly employing when, is_integer/1, is_list/1, is_nil/1, and is_binary/1.
- Document and annotate structural boundaries strictly using @moduledoc, @doc, @spec, @type, and compile-time module constants.
- Execute looped computations strictly by defining base cases and the design of recursive steps.
- Optimize recursive functions explicitly employing tail recursion layout, functional accumulators, and preserving stack memory.
- Transform collections sequentially strictly using Enum.map/2, Enum.flat_map/2, Enum.reduce/3, Enum.map_reduce/3, and Enum.scan/3.
- Extract and group collection items explicitly utilizing Enum.filter/2, Enum.reject/2, Enum.split/2, Enum.split_with/2, and Enum.group_by/2.
- Evaluate collection conditions strictly applying Enum.find/2, Enum.find_index/2, Enum.all?/2, Enum.any?/2, and Enum.member?/2.</v>
      </c>
      <c r="C55" s="45">
        <f t="shared" si="0"/>
        <v>6</v>
      </c>
      <c r="D55" s="46">
        <v>0</v>
      </c>
      <c r="E55" s="58" t="s">
        <v>48</v>
      </c>
      <c r="F55" s="48">
        <v>47</v>
      </c>
      <c r="G55" s="49" t="s">
        <v>161</v>
      </c>
      <c r="H55" s="49" t="s">
        <v>80</v>
      </c>
      <c r="I55" s="50" t="s">
        <v>713</v>
      </c>
      <c r="J55" s="51" t="s">
        <v>714</v>
      </c>
      <c r="K55" s="120" t="str">
        <f t="shared" si="1"/>
        <v>[TASK] Teach through a practical Elixir Fundamentals -  project following the micro-learning methodology, acting as a supportive tutor, creating a project about  Build a highly efficient list processing script consolidating recursion, tail call optimization, and intensive Enum transformations and filtering. | [TOPICS USED] 
- Restrict function execution paths explicitly employing when, is_integer/1, is_list/1, is_nil/1, and is_binary/1.
- Document and annotate structural boundaries strictly using @moduledoc, @doc, @spec, @type, and compile-time module constants.
- Execute looped computations strictly by defining base cases and the design of recursive steps.
- Optimize recursive functions explicitly employing tail recursion layout, functional accumulators, and preserving stack memory.
- Transform collections sequentially strictly using Enum.map/2, Enum.flat_map/2, Enum.reduce/3, Enum.map_reduce/3, and Enum.scan/3.
- Extract and group collection items explicitly utilizing Enum.filter/2, Enum.reject/2, Enum.split/2, Enum.split_with/2, and Enum.group_by/2.
- Evaluate collection conditions strictly applying Enum.find/2, Enum.find_index/2, Enum.all?/2, Enum.any?/2, and Enum.member?/2.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#47 | Stage 1 | Elixir Fundamentals | 📊 Level: Intermediate | 🌐 Coding5s.com
**Project:** Consolidated Iteration &amp; TCO Processor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55"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highly efficient list processing script consolidating recursion, tail call optimization, and intensive Enum transformations and filtering.. Topics applied in this project: 
- Restrict function execution paths explicitly employing when, is_integer/1, is_list/1, is_nil/1, and is_binary/1.
- Document and annotate structural boundaries strictly using @moduledoc, @doc, @spec, @type, and compile-time module constants.
- Execute looped computations strictly by defining base cases and the design of recursive steps.
- Optimize recursive functions explicitly employing tail recursion layout, functional accumulators, and preserving stack memory.
- Transform collections sequentially strictly using Enum.map/2, Enum.flat_map/2, Enum.reduce/3, Enum.map_reduce/3, and Enum.scan/3.
- Extract and group collection items explicitly utilizing Enum.filter/2, Enum.reject/2, Enum.split/2, Enum.split_with/2, and Enum.group_by/2.
- Evaluate collection conditions strictly applying Enum.find/2, Enum.find_index/2, Enum.all?/2, Enum.any?/2, and Enum.member?/2.. Project objective: Consolidated Iteration &amp; TCO Processor | [LANGUAGE CONSISTENCY RULE] ALL output text MUST be written strictly in (Spanish). | [LANGUAGE SEED CONTEXT] Language Seed Not Necessary | [LANGUAGE] Spanish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#47 | Practice | Elixir Fundamentals | 📊 Level: Intermediate
**Project:** Build a highly efficient list processing script consolidating recursion, tail call optimization, and intensive Enum transformations and filtering.
---
 | [FOOTER RULE - STRICT] End your response with: '--- ⚡ *Coding5s Mentor System — Eliminating Epistemic Debt*' | </v>
      </c>
      <c r="M55" s="53">
        <v>0</v>
      </c>
      <c r="N55" s="102" t="str">
        <f t="shared" si="3"/>
        <v>[ROLE] Careless Elixir Fundamentals Developer | [TASK] Generate debugging project in Elixir Fundamentals | [PROJECT] Build a highly efficient list processing script consolidating recursion, tail call optimization, and intensive Enum transformations and filtering. | [TOPICS USED] 
- Restrict function execution paths explicitly employing when, is_integer/1, is_list/1, is_nil/1, and is_binary/1.
- Document and annotate structural boundaries strictly using @moduledoc, @doc, @spec, @type, and compile-time module constants.
- Execute looped computations strictly by defining base cases and the design of recursive steps.
- Optimize recursive functions explicitly employing tail recursion layout, functional accumulators, and preserving stack memory.
- Transform collections sequentially strictly using Enum.map/2, Enum.flat_map/2, Enum.reduce/3, Enum.map_reduce/3, and Enum.scan/3.
- Extract and group collection items explicitly utilizing Enum.filter/2, Enum.reject/2, Enum.split/2, Enum.split_with/2, and Enum.group_by/2.
- Evaluate collection conditions strictly applying Enum.find/2, Enum.find_index/2, Enum.all?/2, Enum.any?/2, and Enum.member?/2. | [LEVEL] Intermediate | [OUTPUT] Only header, dataset summary or statement (if any), email intro, objective, expected output, broken code, and footer | [HEADER RULE - STRICT] You MUST start your entire response EXACTLY with this markdown block (do not print anything before it):
### 🚀 Project #47 | Stage 2 | Elixir Fundamentals | 📊 Level: Intermediate | 🌐 Coding5s.com
Project: Consolidated Iteration &amp; TCO Processor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55"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highly efficient list processing script consolidating recursion, tail call optimization, and intensive Enum transformations and filtering.. Topics involved: 
- Restrict function execution paths explicitly employing when, is_integer/1, is_list/1, is_nil/1, and is_binary/1.
- Document and annotate structural boundaries strictly using @moduledoc, @doc, @spec, @type, and compile-time module constants.
- Execute looped computations strictly by defining base cases and the design of recursive steps.
- Optimize recursive functions explicitly employing tail recursion layout, functional accumulators, and preserving stack memory.
- Transform collections sequentially strictly using Enum.map/2, Enum.flat_map/2, Enum.reduce/3, Enum.map_reduce/3, and Enum.scan/3.
- Extract and group collection items explicitly utilizing Enum.filter/2, Enum.reject/2, Enum.split/2, Enum.split_with/2, and Enum.group_by/2.
- Evaluate collection conditions strictly applying Enum.find/2, Enum.find_index/2, Enum.all?/2, Enum.any?/2, and Enum.member?/2.. Project objective: Consolidated Iteration &amp; TCO Processor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#47 | Debug | Elixir Fundamentals | 📊 Level: Intermediate
**Project:** Build a highly efficient list processing script consolidating recursion, tail call optimization, and intensive Enum transformations and filtering.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5" s="53">
        <v>0</v>
      </c>
      <c r="Q55" s="102" t="str">
        <f t="shared" si="5"/>
        <v>[ROLE] Tech Lead | [TASK] Assign incomplete project script | [PROJECT] Build a highly efficient list processing script consolidating recursion, tail call optimization, and intensive Enum transformations and filtering. | [TOPICS USED] 
- Restrict function execution paths explicitly employing when, is_integer/1, is_list/1, is_nil/1, and is_binary/1.
- Document and annotate structural boundaries strictly using @moduledoc, @doc, @spec, @type, and compile-time module constants.
- Execute looped computations strictly by defining base cases and the design of recursive steps.
- Optimize recursive functions explicitly employing tail recursion layout, functional accumulators, and preserving stack memory.
- Transform collections sequentially strictly using Enum.map/2, Enum.flat_map/2, Enum.reduce/3, Enum.map_reduce/3, and Enum.scan/3.
- Extract and group collection items explicitly utilizing Enum.filter/2, Enum.reject/2, Enum.split/2, Enum.split_with/2, and Enum.group_by/2.
- Evaluate collection conditions strictly applying Enum.find/2, Enum.find_index/2, Enum.all?/2, Enum.any?/2, and Enum.member?/2.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#47 | Stage 3 | Elixir Fundamentals | 📊 Level: Intermediate | 🌐 Coding5s.com
**Project:** Consolidated Iteration &amp; TCO Processor
---
 | [EXTERNAL_PACKAGE_PROTOCOL] Use Mix.install([{:package_name, '~&gt; version'}]) at the top if needed. | [CHALLENGE_CONSTRAINTS_POLICY] MUST be between 30–60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55"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highly efficient list processing script consolidating recursion, tail call optimization, and intensive Enum transformations and filtering.. Topics involved: 
- Restrict function execution paths explicitly employing when, is_integer/1, is_list/1, is_nil/1, and is_binary/1.
- Document and annotate structural boundaries strictly using @moduledoc, @doc, @spec, @type, and compile-time module constants.
- Execute looped computations strictly by defining base cases and the design of recursive steps.
- Optimize recursive functions explicitly employing tail recursion layout, functional accumulators, and preserving stack memory.
- Transform collections sequentially strictly using Enum.map/2, Enum.flat_map/2, Enum.reduce/3, Enum.map_reduce/3, and Enum.scan/3.
- Extract and group collection items explicitly utilizing Enum.filter/2, Enum.reject/2, Enum.split/2, Enum.split_with/2, and Enum.group_by/2.
- Evaluate collection conditions strictly applying Enum.find/2, Enum.find_index/2, Enum.all?/2, Enum.any?/2, and Enum.member?/2.. Project objective: Consolidated Iteration &amp; TCO Processor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#47 | Complete | Elixir Fundamentals | 📊 Level: Intermediate
**Project:** Build a highly efficient list processing script consolidating recursion, tail call optimization, and intensive Enum transformations and filtering.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5" s="53">
        <v>0</v>
      </c>
      <c r="T55" s="102" t="str">
        <f t="shared" si="7"/>
        <v>[ROLE] Tech Lead | [TASK] Provide a messy but functional project for refactoring | [PROJECT] Build a highly efficient list processing script consolidating recursion, tail call optimization, and intensive Enum transformations and filtering. | [TOPICS USED] 
- Restrict function execution paths explicitly employing when, is_integer/1, is_list/1, is_nil/1, and is_binary/1.
- Document and annotate structural boundaries strictly using @moduledoc, @doc, @spec, @type, and compile-time module constants.
- Execute looped computations strictly by defining base cases and the design of recursive steps.
- Optimize recursive functions explicitly employing tail recursion layout, functional accumulators, and preserving stack memory.
- Transform collections sequentially strictly using Enum.map/2, Enum.flat_map/2, Enum.reduce/3, Enum.map_reduce/3, and Enum.scan/3.
- Extract and group collection items explicitly utilizing Enum.filter/2, Enum.reject/2, Enum.split/2, Enum.split_with/2, and Enum.group_by/2.
- Evaluate collection conditions strictly applying Enum.find/2, Enum.find_index/2, Enum.all?/2, Enum.any?/2, and Enum.member?/2. | [LEVEL] Intermediate | [PERSONA RULE] Act as a Tech Lead. A junior wrote this working but messy code. Tone: professional but exhausted | [HEADER RULE - STRICT] You MUST start your entire response EXACTLY with this markdown block (do not print anything before it):
### 🚀 Project #47 | Stage 4 | Elixir Fundamentals | 📊 Level: Intermediate | 🌐 Coding5s.com
**Project:** Consolidated Iteration &amp; TCO Processor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55"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Build a highly efficient list processing script consolidating recursion, tail call optimization, and intensive Enum transformations and filtering.. Topics involved: 
- Restrict function execution paths explicitly employing when, is_integer/1, is_list/1, is_nil/1, and is_binary/1.
- Document and annotate structural boundaries strictly using @moduledoc, @doc, @spec, @type, and compile-time module constants.
- Execute looped computations strictly by defining base cases and the design of recursive steps.
- Optimize recursive functions explicitly employing tail recursion layout, functional accumulators, and preserving stack memory.
- Transform collections sequentially strictly using Enum.map/2, Enum.flat_map/2, Enum.reduce/3, Enum.map_reduce/3, and Enum.scan/3.
- Extract and group collection items explicitly utilizing Enum.filter/2, Enum.reject/2, Enum.split/2, Enum.split_with/2, and Enum.group_by/2.
- Evaluate collection conditions strictly applying Enum.find/2, Enum.find_index/2, Enum.all?/2, Enum.any?/2, and Enum.member?/2.. Project objective: Consolidated Iteration &amp; TCO Processor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#47 | Refactor | Elixir Fundamentals | 📊 Level: Intermediate
**Project:** Build a highly efficient list processing script consolidating recursion, tail call optimization, and intensive Enum transformations and filtering.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5" s="53">
        <v>0</v>
      </c>
      <c r="W55" s="87" t="str">
        <f t="shared" si="9"/>
        <v>[ROLE] Tech Product Manager assigning a Elixir Fundamentals Jira Ticket | [TASK] Provide a guided project implementation with full solution | [PROJECT] Build a highly efficient list processing script consolidating recursion, tail call optimization, and intensive Enum transformations and filtering. | [TOPICS USED] 
- Restrict function execution paths explicitly employing when, is_integer/1, is_list/1, is_nil/1, and is_binary/1.
- Document and annotate structural boundaries strictly using @moduledoc, @doc, @spec, @type, and compile-time module constants.
- Execute looped computations strictly by defining base cases and the design of recursive steps.
- Optimize recursive functions explicitly employing tail recursion layout, functional accumulators, and preserving stack memory.
- Transform collections sequentially strictly using Enum.map/2, Enum.flat_map/2, Enum.reduce/3, Enum.map_reduce/3, and Enum.scan/3.
- Extract and group collection items explicitly utilizing Enum.filter/2, Enum.reject/2, Enum.split/2, Enum.split_with/2, and Enum.group_by/2.
- Evaluate collection conditions strictly applying Enum.find/2, Enum.find_index/2, Enum.all?/2, Enum.any?/2, and Enum.member?/2. | [LEVEL] Intermediate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#47 | Stage 5 | Elixir Fundamentals | 📊 Level: Intermediate | 🌐 Coding5s.com
**Project:** Consolidated Iteration &amp; TCO Processor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55"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highly efficient list processing script consolidating recursion, tail call optimization, and intensive Enum transformations and filtering.. Topics integrated: 
- Restrict function execution paths explicitly employing when, is_integer/1, is_list/1, is_nil/1, and is_binary/1.
- Document and annotate structural boundaries strictly using @moduledoc, @doc, @spec, @type, and compile-time module constants.
- Execute looped computations strictly by defining base cases and the design of recursive steps.
- Optimize recursive functions explicitly employing tail recursion layout, functional accumulators, and preserving stack memory.
- Transform collections sequentially strictly using Enum.map/2, Enum.flat_map/2, Enum.reduce/3, Enum.map_reduce/3, and Enum.scan/3.
- Extract and group collection items explicitly utilizing Enum.filter/2, Enum.reject/2, Enum.split/2, Enum.split_with/2, and Enum.group_by/2.
- Evaluate collection conditions strictly applying Enum.find/2, Enum.find_index/2, Enum.all?/2, Enum.any?/2, and Enum.member?/2.. Business Goal: Consolidated Iteration &amp; TCO Processor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#47 | Extend | Elixir Fundamentals | 📊 Level: Intermediate
**Project:** Build a highly efficient list processing script consolidating recursion, tail call optimization, and intensive Enum transformations and filtering.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5" s="53">
        <v>0</v>
      </c>
      <c r="Z55" s="56" t="str">
        <f t="shared" si="11"/>
        <v>[TASK] Teach through a practical Elixir Fundamentals -  project following the micro-learning methodology, acting as a supportive tutor, creating a project about  Build a highly efficient list processing script consolidating recursion, tail call optimization, and intensive Enum transformations and filtering. | [TOPICS USED] 
- Restrict function execution paths explicitly employing when, is_integer/1, is_list/1, is_nil/1, and is_binary/1.
- Document and annotate structural boundaries strictly using @moduledoc, @doc, @spec, @type, and compile-time module constants.
- Execute looped computations strictly by defining base cases and the design of recursive steps.
- Optimize recursive functions explicitly employing tail recursion layout, functional accumulators, and preserving stack memory.
- Transform collections sequentially strictly using Enum.map/2, Enum.flat_map/2, Enum.reduce/3, Enum.map_reduce/3, and Enum.scan/3.
- Extract and group collection items explicitly utilizing Enum.filter/2, Enum.reject/2, Enum.split/2, Enum.split_with/2, and Enum.group_by/2.
- Evaluate collection conditions strictly applying Enum.find/2, Enum.find_index/2, Enum.all?/2, Enum.any?/2, and Enum.member?/2.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#47 | Stage 1 | Elixir Fundamentals | 📊 Level: Intermediate | 🌐 Coding5s.com
**Project:** Consolidated Iteration &amp; TCO Processor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55" s="56" t="str">
        <f t="shared" si="12"/>
        <v>[ROLE] Careless Elixir Fundamentals Developer | [TASK] Generate debugging project in Elixir Fundamentals | [PROJECT] Build a highly efficient list processing script consolidating recursion, tail call optimization, and intensive Enum transformations and filtering. | [TOPICS USED] 
- Restrict function execution paths explicitly employing when, is_integer/1, is_list/1, is_nil/1, and is_binary/1.
- Document and annotate structural boundaries strictly using @moduledoc, @doc, @spec, @type, and compile-time module constants.
- Execute looped computations strictly by defining base cases and the design of recursive steps.
- Optimize recursive functions explicitly employing tail recursion layout, functional accumulators, and preserving stack memory.
- Transform collections sequentially strictly using Enum.map/2, Enum.flat_map/2, Enum.reduce/3, Enum.map_reduce/3, and Enum.scan/3.
- Extract and group collection items explicitly utilizing Enum.filter/2, Enum.reject/2, Enum.split/2, Enum.split_with/2, and Enum.group_by/2.
- Evaluate collection conditions strictly applying Enum.find/2, Enum.find_index/2, Enum.all?/2, Enum.any?/2, and Enum.member?/2. | [LEVEL] Intermediate | [OUTPUT] Only header, dataset summary or statement (if any), email intro, objective, expected output, broken code, and footer | [HEADER RULE - STRICT] You MUST start your entire response EXACTLY with this markdown block (do not print anything before it):
### 🚀 Project #47 | Stage 2 | Elixir Fundamentals | 📊 Level: Intermediate | 🌐 Coding5s.com
Project: Consolidated Iteration &amp; TCO Processor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55" s="56" t="str">
        <f t="shared" si="13"/>
        <v>[ROLE] Tech Lead | [TASK] Assign incomplete project script | [PROJECT] Build a highly efficient list processing script consolidating recursion, tail call optimization, and intensive Enum transformations and filtering. | [TOPICS USED] 
- Restrict function execution paths explicitly employing when, is_integer/1, is_list/1, is_nil/1, and is_binary/1.
- Document and annotate structural boundaries strictly using @moduledoc, @doc, @spec, @type, and compile-time module constants.
- Execute looped computations strictly by defining base cases and the design of recursive steps.
- Optimize recursive functions explicitly employing tail recursion layout, functional accumulators, and preserving stack memory.
- Transform collections sequentially strictly using Enum.map/2, Enum.flat_map/2, Enum.reduce/3, Enum.map_reduce/3, and Enum.scan/3.
- Extract and group collection items explicitly utilizing Enum.filter/2, Enum.reject/2, Enum.split/2, Enum.split_with/2, and Enum.group_by/2.
- Evaluate collection conditions strictly applying Enum.find/2, Enum.find_index/2, Enum.all?/2, Enum.any?/2, and Enum.member?/2.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#47 | Stage 3 | Elixir Fundamentals | 📊 Level: Intermediate | 🌐 Coding5s.com
**Project:** Consolidated Iteration &amp; TCO Processor
---
 | [EXTERNAL_PACKAGE_PROTOCOL] Use Mix.install([{:package_name, '~&gt; version'}]) at the top if needed. | [CHALLENGE_CONSTRAINTS_POLICY] MUST be between 30–60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55" s="56" t="str">
        <f t="shared" si="14"/>
        <v>[ROLE] Tech Lead | [TASK] Provide a messy but functional project for refactoring | [PROJECT] Build a highly efficient list processing script consolidating recursion, tail call optimization, and intensive Enum transformations and filtering. | [TOPICS USED] 
- Restrict function execution paths explicitly employing when, is_integer/1, is_list/1, is_nil/1, and is_binary/1.
- Document and annotate structural boundaries strictly using @moduledoc, @doc, @spec, @type, and compile-time module constants.
- Execute looped computations strictly by defining base cases and the design of recursive steps.
- Optimize recursive functions explicitly employing tail recursion layout, functional accumulators, and preserving stack memory.
- Transform collections sequentially strictly using Enum.map/2, Enum.flat_map/2, Enum.reduce/3, Enum.map_reduce/3, and Enum.scan/3.
- Extract and group collection items explicitly utilizing Enum.filter/2, Enum.reject/2, Enum.split/2, Enum.split_with/2, and Enum.group_by/2.
- Evaluate collection conditions strictly applying Enum.find/2, Enum.find_index/2, Enum.all?/2, Enum.any?/2, and Enum.member?/2. | [LEVEL] Intermediate | [PERSONA RULE] Act as a Tech Lead. A junior wrote this working but messy code. Tone: professional but exhausted | [HEADER RULE - STRICT] You MUST start your entire response EXACTLY with this markdown block (do not print anything before it):
### 🚀 Project #47 | Stage 4 | Elixir Fundamentals | 📊 Level: Intermediate | 🌐 Coding5s.com
**Project:** Consolidated Iteration &amp; TCO Processor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55" s="56" t="str">
        <f t="shared" si="15"/>
        <v>[ROLE] Tech Product Manager assigning a Elixir Fundamentals Jira Ticket | [TASK] Provide a guided project implementation with full solution | [PROJECT] Build a highly efficient list processing script consolidating recursion, tail call optimization, and intensive Enum transformations and filtering. | [TOPICS USED] 
- Restrict function execution paths explicitly employing when, is_integer/1, is_list/1, is_nil/1, and is_binary/1.
- Document and annotate structural boundaries strictly using @moduledoc, @doc, @spec, @type, and compile-time module constants.
- Execute looped computations strictly by defining base cases and the design of recursive steps.
- Optimize recursive functions explicitly employing tail recursion layout, functional accumulators, and preserving stack memory.
- Transform collections sequentially strictly using Enum.map/2, Enum.flat_map/2, Enum.reduce/3, Enum.map_reduce/3, and Enum.scan/3.
- Extract and group collection items explicitly utilizing Enum.filter/2, Enum.reject/2, Enum.split/2, Enum.split_with/2, and Enum.group_by/2.
- Evaluate collection conditions strictly applying Enum.find/2, Enum.find_index/2, Enum.all?/2, Enum.any?/2, and Enum.member?/2. | [LEVEL] Intermediate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#47 | Stage 5 | Elixir Fundamentals | 📊 Level: Intermediate | 🌐 Coding5s.com
**Project:** Consolidated Iteration &amp; TCO Processor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55" s="40"/>
      <c r="AF55" s="40"/>
      <c r="AG55" s="40"/>
      <c r="AH55" s="56" t="str">
        <f t="shared" si="16"/>
        <v/>
      </c>
      <c r="AI55" s="54"/>
      <c r="AJ55" s="54"/>
      <c r="AK55" s="54"/>
      <c r="AL55" s="54"/>
      <c r="AM55" s="54"/>
    </row>
    <row r="56" spans="1:39">
      <c r="A56" s="95">
        <v>10</v>
      </c>
      <c r="B56" s="45" t="str" cm="1">
        <f t="array" ref="B56">IF(H56="PROJECT", CHAR(10) &amp; "- " &amp; _xlfn.TEXTJOIN(CHAR(10) &amp; "- ", TRUE, _xlfn._xlws.FILTER($I$9:$I$1000, ($C$9:$C$1000=C56) * ($H$9:$H$1000="Topic"))), "")</f>
        <v/>
      </c>
      <c r="C56" s="45">
        <f t="shared" si="0"/>
        <v>7</v>
      </c>
      <c r="D56" s="57">
        <v>5</v>
      </c>
      <c r="E56" s="58" t="s">
        <v>48</v>
      </c>
      <c r="F56" s="63">
        <v>48</v>
      </c>
      <c r="G56" s="60" t="s">
        <v>161</v>
      </c>
      <c r="H56" s="64" t="s">
        <v>50</v>
      </c>
      <c r="I56" s="61" t="s">
        <v>715</v>
      </c>
      <c r="J56" s="62" t="s">
        <v>716</v>
      </c>
      <c r="K56" s="120" t="str">
        <f t="shared" si="1"/>
        <v xml:space="preserve">[ROLE] Friendly tutor specializing in Elixir Fundamentals | [TOPIC] Reorder and slice collections explicitly employing Enum.sort/1, Enum.sort_by/2, Enum.take/2, Enum.drop/2, and Enum.slice/2. | [LEVEL] Intermediate | [COUNT] 5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10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#48 | Stage 1 📖 Practice | Elixir Fundamentals | 📊 Level: Intermediate | 🌐 Coding5s.com
**Concept:** Enum Ordering &amp; Selection (Enum.sort/1, Enum.sort_by/2, Enum.take/2, Enum.drop/2, Enum.slice/2)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6"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Reorder and slice collections explicitly employing Enum.sort/1, Enum.sort_by/2, Enum.take/2, Enum.drop/2, and Enum.slice/2.. Topic details: Enum Ordering &amp; Selection (Enum.sort/1, Enum.sort_by/2, Enum.take/2, Enum.drop/2, Enum.slice/2) | [LANGUAGE CONSISTENCY RULE] ALL output text MUST be written strictly in (Spanish). | [LANGUAGE SEED CONTEXT] Language Seed Not Necessary | [LANGUAGE] Spanish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#48 | Practice | Elixir Fundamentals | 📊 Level: Intermediate
**Topic:** Reorder and slice collections explicitly employing Enum.sort/1, Enum.sort_by/2, Enum.take/2, Enum.drop/2, and Enum.slice/2.
---
 | [FOOTER RULE - STRICT] End your response with: '--- ⚡ *Coding5s Mentor System — Eliminating Epistemic Debt*' | </v>
      </c>
      <c r="M56" s="52">
        <v>0</v>
      </c>
      <c r="N56" s="102" t="str">
        <f t="shared" si="3"/>
        <v>[ROLE] Careless Elixir Fundamentals Developer | [TASK] Generate debugging challenges in Elixir Fundamentals | | [TOPIC] Reorder and slice collections explicitly employing Enum.sort/1, Enum.sort_by/2, Enum.take/2, Enum.drop/2, and Enum.slice/2. | | [LEVEL] Intermediate |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#48 | Stage 2 🐛 Debug | Elixir Fundamentals | 📊 Level: Intermediate | 🌐 Coding5s.com
Concept: Enum Ordering &amp; Selection (Enum.sort/1, Enum.sort_by/2, Enum.take/2, Enum.drop/2, Enum.slice/2)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6"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Reorder and slice collections explicitly employing Enum.sort/1, Enum.sort_by/2, Enum.take/2, Enum.drop/2, and Enum.slice/2.. Topic details: Enum Ordering &amp; Selection (Enum.sort/1, Enum.sort_by/2, Enum.take/2, Enum.drop/2, Enum.slice/2)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#48 | Debug | Elixir Fundamentals | 📊 Level: Intermediate
**Topic:** Reorder and slice collections explicitly employing Enum.sort/1, Enum.sort_by/2, Enum.take/2, Enum.drop/2, and Enum.slice/2.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6" s="52">
        <v>0</v>
      </c>
      <c r="Q56" s="102" t="str">
        <f t="shared" si="5"/>
        <v>[ROLE] Tech Lead | [TASK] Assign incomplete Elixir Fundamentals script challenges | [TOPIC] Reorder and slice collections explicitly employing Enum.sort/1, Enum.sort_by/2, Enum.take/2, Enum.drop/2, and Enum.slice/2. | [LEVEL] Intermediate | [COUNT] 5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#48 | Stage 3 🧩 Complete | Elixir Fundamentals | 📊 Level: Intermediate | 🌐 Coding5s.com
**Concept:** Enum Ordering &amp; Selection (Enum.sort/1, Enum.sort_by/2, Enum.take/2, Enum.drop/2, Enum.slice/2)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Reorder and slice collections explicitly employing Enum.sort/1, Enum.sort_by/2, Enum.take/2, Enum.drop/2, and Enum.slice/2..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6"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Reorder and slice collections explicitly employing Enum.sort/1, Enum.sort_by/2, Enum.take/2, Enum.drop/2, and Enum.slice/2.. Topic details: Enum Ordering &amp; Selection (Enum.sort/1, Enum.sort_by/2, Enum.take/2, Enum.drop/2, Enum.slice/2)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#48 | Complete | Elixir Fundamentals | 📊 Level: Intermediate
**Topic:** Reorder and slice collections explicitly employing Enum.sort/1, Enum.sort_by/2, Enum.take/2, Enum.drop/2, and Enum.slice/2.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6" s="52">
        <v>0</v>
      </c>
      <c r="T56" s="102" t="str">
        <f t="shared" si="7"/>
        <v>[ROLE] Tech Lead | [TASK] Provide intentionally messy but functional code for learning debugging and improvement | [TOPIC] Reorder and slice collections explicitly employing Enum.sort/1, Enum.sort_by/2, Enum.take/2, Enum.drop/2, and Enum.slice/2. | [LEVEL] Intermediate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#48 | Stage 4 🧹 Refactor | Elixir Fundamentals | 📊 Level: Intermediate | 🌐 Coding5s.com
**Concept:** Enum Ordering &amp; Selection (Enum.sort/1, Enum.sort_by/2, Enum.take/2, Enum.drop/2, Enum.slice/2)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6"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Reorder and slice collections explicitly employing Enum.sort/1, Enum.sort_by/2, Enum.take/2, Enum.drop/2, and Enum.slice/2.. Topic details: Enum Ordering &amp; Selection (Enum.sort/1, Enum.sort_by/2, Enum.take/2, Enum.drop/2, Enum.slice/2)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#48 | Refactor | Elixir Fundamentals | 📊 Level: Intermediate
**Topic:** Reorder and slice collections explicitly employing Enum.sort/1, Enum.sort_by/2, Enum.take/2, Enum.drop/2, and Enum.slice/2.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6" s="52">
        <v>0</v>
      </c>
      <c r="W56" s="87" t="str">
        <f t="shared" si="9"/>
        <v>[ROLE] Tech Product Manager assigning a Elixir Fundamentals Jira Ticket | [TASK] Provide a guided implementation exercise with full solution for learning purposes | [TOPIC] Reorder and slice collections explicitly employing Enum.sort/1, Enum.sort_by/2, Enum.take/2, Enum.drop/2, and Enum.slice/2.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#48 | Stage 5 | Elixir Fundamentals | 📊 Level: Intermediate | 🌐 Coding5s.com
**Concept:** Enum Ordering &amp; Selection (Enum.sort/1, Enum.sort_by/2, Enum.take/2, Enum.drop/2, Enum.slice/2)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6"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Reorder and slice collections explicitly employing Enum.sort/1, Enum.sort_by/2, Enum.take/2, Enum.drop/2, and Enum.slice/2.. Goal: Enum Ordering &amp; Selection (Enum.sort/1, Enum.sort_by/2, Enum.take/2, Enum.drop/2, Enum.slice/2)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#48 | Extend | Elixir Fundamentals | 📊 Level: Intermediate
**Topic:** Reorder and slice collections explicitly employing Enum.sort/1, Enum.sort_by/2, Enum.take/2, Enum.drop/2, and Enum.slice/2.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6" s="52">
        <v>0</v>
      </c>
      <c r="Z56" s="56" t="str">
        <f t="shared" si="11"/>
        <v/>
      </c>
      <c r="AA56" s="56" t="str">
        <f t="shared" si="12"/>
        <v/>
      </c>
      <c r="AB56" s="56" t="str">
        <f t="shared" si="13"/>
        <v/>
      </c>
      <c r="AC56" s="56" t="str">
        <f t="shared" si="14"/>
        <v/>
      </c>
      <c r="AD56" s="56" t="str">
        <f t="shared" si="15"/>
        <v/>
      </c>
      <c r="AE56" s="40"/>
      <c r="AF56" s="40"/>
      <c r="AG56" s="40"/>
      <c r="AH56" s="56" t="str">
        <f t="shared" si="16"/>
        <v/>
      </c>
      <c r="AI56" s="54"/>
      <c r="AJ56" s="54"/>
      <c r="AK56" s="54"/>
      <c r="AL56" s="54"/>
      <c r="AM56" s="54"/>
    </row>
    <row r="57" spans="1:39">
      <c r="A57" s="95">
        <v>12</v>
      </c>
      <c r="B57" s="45" t="str" cm="1">
        <f t="array" ref="B57">IF(H57="PROJECT", CHAR(10) &amp; "- " &amp; _xlfn.TEXTJOIN(CHAR(10) &amp; "- ", TRUE, _xlfn._xlws.FILTER($I$9:$I$1000, ($C$9:$C$1000=C57) * ($H$9:$H$1000="Topic"))), "")</f>
        <v/>
      </c>
      <c r="C57" s="45">
        <f t="shared" si="0"/>
        <v>7</v>
      </c>
      <c r="D57" s="46">
        <v>5</v>
      </c>
      <c r="E57" s="58" t="s">
        <v>48</v>
      </c>
      <c r="F57" s="65">
        <v>49</v>
      </c>
      <c r="G57" s="49" t="s">
        <v>161</v>
      </c>
      <c r="H57" s="66" t="s">
        <v>50</v>
      </c>
      <c r="I57" s="50" t="s">
        <v>717</v>
      </c>
      <c r="J57" s="51" t="s">
        <v>718</v>
      </c>
      <c r="K57" s="120" t="str">
        <f t="shared" si="1"/>
        <v xml:space="preserve">[ROLE] Friendly tutor specializing in Elixir Fundamentals | [TOPIC] Combine and partition collections strictly utilizing Enum.zip/2, Enum.unzip/1, Enum.join/2, Enum.chunk_every/2, and Enum.chunk_by/2. | [LEVEL] Intermediate | [COUNT] 5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12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#49 | Stage 1 📖 Practice | Elixir Fundamentals | 📊 Level: Intermediate | 🌐 Coding5s.com
**Concept:** Enum Zip &amp; Chunks (Enum.zip/2, Enum.unzip/1, Enum.join/2, Enum.chunk_every/2, Enum.chunk_by/2)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7"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and partition collections strictly utilizing Enum.zip/2, Enum.unzip/1, Enum.join/2, Enum.chunk_every/2, and Enum.chunk_by/2.. Topic details: Enum Zip &amp; Chunks (Enum.zip/2, Enum.unzip/1, Enum.join/2, Enum.chunk_every/2, Enum.chunk_by/2) | [LANGUAGE CONSISTENCY RULE] ALL output text MUST be written strictly in (Spanish). | [LANGUAGE SEED CONTEXT] Language Seed Not Necessary | [LANGUAGE] Spanish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#49 | Practice | Elixir Fundamentals | 📊 Level: Intermediate
**Topic:** Combine and partition collections strictly utilizing Enum.zip/2, Enum.unzip/1, Enum.join/2, Enum.chunk_every/2, and Enum.chunk_by/2.
---
 | [FOOTER RULE - STRICT] End your response with: '--- ⚡ *Coding5s Mentor System — Eliminating Epistemic Debt*' | </v>
      </c>
      <c r="M57" s="53">
        <v>0</v>
      </c>
      <c r="N57" s="102" t="str">
        <f t="shared" si="3"/>
        <v>[ROLE] Careless Elixir Fundamentals Developer | [TASK] Generate debugging challenges in Elixir Fundamentals | | [TOPIC] Combine and partition collections strictly utilizing Enum.zip/2, Enum.unzip/1, Enum.join/2, Enum.chunk_every/2, and Enum.chunk_by/2. | | [LEVEL] Intermediate |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#49 | Stage 2 🐛 Debug | Elixir Fundamentals | 📊 Level: Intermediate | 🌐 Coding5s.com
Concept: Enum Zip &amp; Chunks (Enum.zip/2, Enum.unzip/1, Enum.join/2, Enum.chunk_every/2, Enum.chunk_by/2)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7"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and partition collections strictly utilizing Enum.zip/2, Enum.unzip/1, Enum.join/2, Enum.chunk_every/2, and Enum.chunk_by/2.. Topic details: Enum Zip &amp; Chunks (Enum.zip/2, Enum.unzip/1, Enum.join/2, Enum.chunk_every/2, Enum.chunk_by/2)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#49 | Debug | Elixir Fundamentals | 📊 Level: Intermediate
**Topic:** Combine and partition collections strictly utilizing Enum.zip/2, Enum.unzip/1, Enum.join/2, Enum.chunk_every/2, and Enum.chunk_by/2.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7" s="53">
        <v>0</v>
      </c>
      <c r="Q57" s="102" t="str">
        <f t="shared" si="5"/>
        <v>[ROLE] Tech Lead | [TASK] Assign incomplete Elixir Fundamentals script challenges | [TOPIC] Combine and partition collections strictly utilizing Enum.zip/2, Enum.unzip/1, Enum.join/2, Enum.chunk_every/2, and Enum.chunk_by/2. | [LEVEL] Intermediate | [COUNT] 5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#49 | Stage 3 🧩 Complete | Elixir Fundamentals | 📊 Level: Intermediate | 🌐 Coding5s.com
**Concept:** Enum Zip &amp; Chunks (Enum.zip/2, Enum.unzip/1, Enum.join/2, Enum.chunk_every/2, Enum.chunk_by/2)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Combine and partition collections strictly utilizing Enum.zip/2, Enum.unzip/1, Enum.join/2, Enum.chunk_every/2, and Enum.chunk_by/2..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7"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and partition collections strictly utilizing Enum.zip/2, Enum.unzip/1, Enum.join/2, Enum.chunk_every/2, and Enum.chunk_by/2.. Topic details: Enum Zip &amp; Chunks (Enum.zip/2, Enum.unzip/1, Enum.join/2, Enum.chunk_every/2, Enum.chunk_by/2)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#49 | Complete | Elixir Fundamentals | 📊 Level: Intermediate
**Topic:** Combine and partition collections strictly utilizing Enum.zip/2, Enum.unzip/1, Enum.join/2, Enum.chunk_every/2, and Enum.chunk_by/2.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7" s="53">
        <v>0</v>
      </c>
      <c r="T57" s="102" t="str">
        <f t="shared" si="7"/>
        <v>[ROLE] Tech Lead | [TASK] Provide intentionally messy but functional code for learning debugging and improvement | [TOPIC] Combine and partition collections strictly utilizing Enum.zip/2, Enum.unzip/1, Enum.join/2, Enum.chunk_every/2, and Enum.chunk_by/2. | [LEVEL] Intermediate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#49 | Stage 4 🧹 Refactor | Elixir Fundamentals | 📊 Level: Intermediate | 🌐 Coding5s.com
**Concept:** Enum Zip &amp; Chunks (Enum.zip/2, Enum.unzip/1, Enum.join/2, Enum.chunk_every/2, Enum.chunk_by/2)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7"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Combine and partition collections strictly utilizing Enum.zip/2, Enum.unzip/1, Enum.join/2, Enum.chunk_every/2, and Enum.chunk_by/2.. Topic details: Enum Zip &amp; Chunks (Enum.zip/2, Enum.unzip/1, Enum.join/2, Enum.chunk_every/2, Enum.chunk_by/2)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#49 | Refactor | Elixir Fundamentals | 📊 Level: Intermediate
**Topic:** Combine and partition collections strictly utilizing Enum.zip/2, Enum.unzip/1, Enum.join/2, Enum.chunk_every/2, and Enum.chunk_by/2.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7" s="53">
        <v>0</v>
      </c>
      <c r="W57" s="87" t="str">
        <f t="shared" si="9"/>
        <v>[ROLE] Tech Product Manager assigning a Elixir Fundamentals Jira Ticket | [TASK] Provide a guided implementation exercise with full solution for learning purposes | [TOPIC] Combine and partition collections strictly utilizing Enum.zip/2, Enum.unzip/1, Enum.join/2, Enum.chunk_every/2, and Enum.chunk_by/2.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#49 | Stage 5 | Elixir Fundamentals | 📊 Level: Intermediate | 🌐 Coding5s.com
**Concept:** Enum Zip &amp; Chunks (Enum.zip/2, Enum.unzip/1, Enum.join/2, Enum.chunk_every/2, Enum.chunk_by/2)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7"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and partition collections strictly utilizing Enum.zip/2, Enum.unzip/1, Enum.join/2, Enum.chunk_every/2, and Enum.chunk_by/2.. Goal: Enum Zip &amp; Chunks (Enum.zip/2, Enum.unzip/1, Enum.join/2, Enum.chunk_every/2, Enum.chunk_by/2)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#49 | Extend | Elixir Fundamentals | 📊 Level: Intermediate
**Topic:** Combine and partition collections strictly utilizing Enum.zip/2, Enum.unzip/1, Enum.join/2, Enum.chunk_every/2, and Enum.chunk_by/2.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7" s="53">
        <v>0</v>
      </c>
      <c r="Z57" s="56" t="str">
        <f t="shared" si="11"/>
        <v/>
      </c>
      <c r="AA57" s="56" t="str">
        <f t="shared" si="12"/>
        <v/>
      </c>
      <c r="AB57" s="56" t="str">
        <f t="shared" si="13"/>
        <v/>
      </c>
      <c r="AC57" s="56" t="str">
        <f t="shared" si="14"/>
        <v/>
      </c>
      <c r="AD57" s="56" t="str">
        <f t="shared" si="15"/>
        <v/>
      </c>
      <c r="AE57" s="40"/>
      <c r="AF57" s="40"/>
      <c r="AG57" s="40"/>
      <c r="AH57" s="56" t="str">
        <f t="shared" si="16"/>
        <v/>
      </c>
      <c r="AI57" s="54"/>
      <c r="AJ57" s="54"/>
      <c r="AK57" s="54"/>
      <c r="AL57" s="54"/>
      <c r="AM57" s="54"/>
    </row>
    <row r="58" spans="1:39">
      <c r="A58" s="95">
        <v>12</v>
      </c>
      <c r="B58" s="45" t="str" cm="1">
        <f t="array" ref="B58">IF(H58="PROJECT", CHAR(10) &amp; "- " &amp; _xlfn.TEXTJOIN(CHAR(10) &amp; "- ", TRUE, _xlfn._xlws.FILTER($I$9:$I$1000, ($C$9:$C$1000=C58) * ($H$9:$H$1000="Topic"))), "")</f>
        <v/>
      </c>
      <c r="C58" s="45">
        <f t="shared" si="0"/>
        <v>7</v>
      </c>
      <c r="D58" s="57">
        <v>4</v>
      </c>
      <c r="E58" s="58" t="s">
        <v>48</v>
      </c>
      <c r="F58" s="63">
        <v>50</v>
      </c>
      <c r="G58" s="60" t="s">
        <v>161</v>
      </c>
      <c r="H58" s="64" t="s">
        <v>50</v>
      </c>
      <c r="I58" s="61" t="s">
        <v>719</v>
      </c>
      <c r="J58" s="62" t="s">
        <v>720</v>
      </c>
      <c r="K58" s="120" t="str">
        <f t="shared" si="1"/>
        <v xml:space="preserve">[ROLE] Friendly tutor specializing in Elixir Fundamentals | [TOPIC] Construct new collections declaratively explicitly employing for, generator mechanics &lt;-, multi-generators, and pattern matching inside comprehensions.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12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#50 | Stage 1 📖 Practice | Elixir Fundamentals | 📊 Level: Intermediate | 🌐 Coding5s.com
**Concept:** Basic Comprehensions (for, generator mechanics &lt;-, multi-generators, pattern matching inside comprehensions)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8"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new collections declaratively explicitly employing for, generator mechanics &lt;-, multi-generators, and pattern matching inside comprehensions.. Topic details: Basic Comprehensions (for, generator mechanics &lt;-, multi-generators, pattern matching inside comprehensions) | [LANGUAGE CONSISTENCY RULE] ALL output text MUST be written strictly in (Spanish). | [LANGUAGE SEED CONTEXT] Language Seed Not Necessary | [LANGUAGE] Spanish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#50 | Practice | Elixir Fundamentals | 📊 Level: Intermediate
**Topic:** Construct new collections declaratively explicitly employing for, generator mechanics &lt;-, multi-generators, and pattern matching inside comprehensions.
---
 | [FOOTER RULE - STRICT] End your response with: '--- ⚡ *Coding5s Mentor System — Eliminating Epistemic Debt*' | </v>
      </c>
      <c r="M58" s="52">
        <v>0</v>
      </c>
      <c r="N58" s="102" t="str">
        <f t="shared" si="3"/>
        <v>[ROLE] Careless Elixir Fundamentals Developer | [TASK] Generate debugging challenges in Elixir Fundamentals | | [TOPIC] Construct new collections declaratively explicitly employing for, generator mechanics &lt;-, multi-generators, and pattern matching inside comprehensions.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#50 | Stage 2 🐛 Debug | Elixir Fundamentals | 📊 Level: Intermediate | 🌐 Coding5s.com
Concept: Basic Comprehensions (for, generator mechanics &lt;-, multi-generators, pattern matching inside comprehensions)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8"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new collections declaratively explicitly employing for, generator mechanics &lt;-, multi-generators, and pattern matching inside comprehensions.. Topic details: Basic Comprehensions (for, generator mechanics &lt;-, multi-generators, pattern matching inside comprehensions)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#50 | Debug | Elixir Fundamentals | 📊 Level: Intermediate
**Topic:** Construct new collections declaratively explicitly employing for, generator mechanics &lt;-, multi-generators, and pattern matching inside comprehensions.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8" s="52">
        <v>0</v>
      </c>
      <c r="Q58" s="102" t="str">
        <f t="shared" si="5"/>
        <v>[ROLE] Tech Lead | [TASK] Assign incomplete Elixir Fundamentals script challenges | [TOPIC] Construct new collections declaratively explicitly employing for, generator mechanics &lt;-, multi-generators, and pattern matching inside comprehensions. | [LEVEL] Intermediate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#50 | Stage 3 🧩 Complete | Elixir Fundamentals | 📊 Level: Intermediate | 🌐 Coding5s.com
**Concept:** Basic Comprehensions (for, generator mechanics &lt;-, multi-generators, pattern matching inside comprehensions)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new collections declaratively explicitly employing for, generator mechanics &lt;-, multi-generators, and pattern matching inside comprehensions..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8"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new collections declaratively explicitly employing for, generator mechanics &lt;-, multi-generators, and pattern matching inside comprehensions.. Topic details: Basic Comprehensions (for, generator mechanics &lt;-, multi-generators, pattern matching inside comprehensions)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#50 | Complete | Elixir Fundamentals | 📊 Level: Intermediate
**Topic:** Construct new collections declaratively explicitly employing for, generator mechanics &lt;-, multi-generators, and pattern matching inside comprehensions.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8" s="52">
        <v>0</v>
      </c>
      <c r="T58" s="102" t="str">
        <f t="shared" si="7"/>
        <v>[ROLE] Tech Lead | [TASK] Provide intentionally messy but functional code for learning debugging and improvement | [TOPIC] Construct new collections declaratively explicitly employing for, generator mechanics &lt;-, multi-generators, and pattern matching inside comprehensions.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#50 | Stage 4 🧹 Refactor | Elixir Fundamentals | 📊 Level: Intermediate | 🌐 Coding5s.com
**Concept:** Basic Comprehensions (for, generator mechanics &lt;-, multi-generators, pattern matching inside comprehensions)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8"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Construct new collections declaratively explicitly employing for, generator mechanics &lt;-, multi-generators, and pattern matching inside comprehensions.. Topic details: Basic Comprehensions (for, generator mechanics &lt;-, multi-generators, pattern matching inside comprehensions)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#50 | Refactor | Elixir Fundamentals | 📊 Level: Intermediate
**Topic:** Construct new collections declaratively explicitly employing for, generator mechanics &lt;-, multi-generators, and pattern matching inside comprehensions.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8" s="52">
        <v>0</v>
      </c>
      <c r="W58" s="87" t="str">
        <f t="shared" si="9"/>
        <v>[ROLE] Tech Product Manager assigning a Elixir Fundamentals Jira Ticket | [TASK] Provide a guided implementation exercise with full solution for learning purposes | [TOPIC] Construct new collections declaratively explicitly employing for, generator mechanics &lt;-, multi-generators, and pattern matching inside comprehensions.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#50 | Stage 5 | Elixir Fundamentals | 📊 Level: Intermediate | 🌐 Coding5s.com
**Concept:** Basic Comprehensions (for, generator mechanics &lt;-, multi-generators, pattern matching inside comprehensions)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8"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new collections declaratively explicitly employing for, generator mechanics &lt;-, multi-generators, and pattern matching inside comprehensions.. Goal: Basic Comprehensions (for, generator mechanics &lt;-, multi-generators, pattern matching inside comprehensions)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#50 | Extend | Elixir Fundamentals | 📊 Level: Intermediate
**Topic:** Construct new collections declaratively explicitly employing for, generator mechanics &lt;-, multi-generators, and pattern matching inside comprehensions.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8" s="52">
        <v>0</v>
      </c>
      <c r="Z58" s="56" t="str">
        <f t="shared" si="11"/>
        <v/>
      </c>
      <c r="AA58" s="56" t="str">
        <f t="shared" si="12"/>
        <v/>
      </c>
      <c r="AB58" s="56" t="str">
        <f t="shared" si="13"/>
        <v/>
      </c>
      <c r="AC58" s="56" t="str">
        <f t="shared" si="14"/>
        <v/>
      </c>
      <c r="AD58" s="56" t="str">
        <f t="shared" si="15"/>
        <v/>
      </c>
      <c r="AE58" s="40"/>
      <c r="AF58" s="40"/>
      <c r="AG58" s="40"/>
      <c r="AH58" s="56" t="str">
        <f t="shared" si="16"/>
        <v/>
      </c>
      <c r="AI58" s="54"/>
      <c r="AJ58" s="54"/>
      <c r="AK58" s="54"/>
      <c r="AL58" s="54"/>
      <c r="AM58" s="54"/>
    </row>
    <row r="59" spans="1:39">
      <c r="A59" s="95">
        <v>12</v>
      </c>
      <c r="B59" s="45" t="str" cm="1">
        <f t="array" ref="B59">IF(H59="PROJECT", CHAR(10) &amp; "- " &amp; _xlfn.TEXTJOIN(CHAR(10) &amp; "- ", TRUE, _xlfn._xlws.FILTER($I$9:$I$1000, ($C$9:$C$1000=C59) * ($H$9:$H$1000="Topic"))), "")</f>
        <v/>
      </c>
      <c r="C59" s="45">
        <f t="shared" si="0"/>
        <v>7</v>
      </c>
      <c r="D59" s="46">
        <v>4</v>
      </c>
      <c r="E59" s="58" t="s">
        <v>48</v>
      </c>
      <c r="F59" s="65">
        <v>51</v>
      </c>
      <c r="G59" s="49" t="s">
        <v>161</v>
      </c>
      <c r="H59" s="66" t="s">
        <v>50</v>
      </c>
      <c r="I59" s="50" t="s">
        <v>721</v>
      </c>
      <c r="J59" s="51" t="s">
        <v>722</v>
      </c>
      <c r="K59" s="120" t="str">
        <f t="shared" si="1"/>
        <v xml:space="preserve">[ROLE] Friendly tutor specializing in Elixir Fundamentals | [TOPIC] Extend comprehension capabilities strictly utilizing applying guard clauses, filtering tokens, the :into option, and the :reduce option.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12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#51 | Stage 1 📖 Practice | Elixir Fundamentals | 📊 Level: Intermediate | 🌐 Coding5s.com
**Concept:** Advanced Comprehensions Options (applying guard clauses, filtering tokens, the :into option, the :reduce option)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9"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Extend comprehension capabilities strictly utilizing applying guard clauses, filtering tokens, the :into option, and the :reduce option.. Topic details: Advanced Comprehensions Options (applying guard clauses, filtering tokens, the :into option, the :reduce option) | [LANGUAGE CONSISTENCY RULE] ALL output text MUST be written strictly in (Spanish). | [LANGUAGE SEED CONTEXT] Language Seed Not Necessary | [LANGUAGE] Spanish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#51 | Practice | Elixir Fundamentals | 📊 Level: Intermediate
**Topic:** Extend comprehension capabilities strictly utilizing applying guard clauses, filtering tokens, the :into option, and the :reduce option.
---
 | [FOOTER RULE - STRICT] End your response with: '--- ⚡ *Coding5s Mentor System — Eliminating Epistemic Debt*' | </v>
      </c>
      <c r="M59" s="53">
        <v>0</v>
      </c>
      <c r="N59" s="102" t="str">
        <f t="shared" si="3"/>
        <v>[ROLE] Careless Elixir Fundamentals Developer | [TASK] Generate debugging challenges in Elixir Fundamentals | | [TOPIC] Extend comprehension capabilities strictly utilizing applying guard clauses, filtering tokens, the :into option, and the :reduce option.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#51 | Stage 2 🐛 Debug | Elixir Fundamentals | 📊 Level: Intermediate | 🌐 Coding5s.com
Concept: Advanced Comprehensions Options (applying guard clauses, filtering tokens, the :into option, the :reduce option)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9"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Extend comprehension capabilities strictly utilizing applying guard clauses, filtering tokens, the :into option, and the :reduce option.. Topic details: Advanced Comprehensions Options (applying guard clauses, filtering tokens, the :into option, the :reduce option)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#51 | Debug | Elixir Fundamentals | 📊 Level: Intermediate
**Topic:** Extend comprehension capabilities strictly utilizing applying guard clauses, filtering tokens, the :into option, and the :reduce option.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9" s="53">
        <v>0</v>
      </c>
      <c r="Q59" s="102" t="str">
        <f t="shared" si="5"/>
        <v>[ROLE] Tech Lead | [TASK] Assign incomplete Elixir Fundamentals script challenges | [TOPIC] Extend comprehension capabilities strictly utilizing applying guard clauses, filtering tokens, the :into option, and the :reduce option. | [LEVEL] Intermediate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#51 | Stage 3 🧩 Complete | Elixir Fundamentals | 📊 Level: Intermediate | 🌐 Coding5s.com
**Concept:** Advanced Comprehensions Options (applying guard clauses, filtering tokens, the :into option, the :reduce option)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Extend comprehension capabilities strictly utilizing applying guard clauses, filtering tokens, the :into option, and the :reduce option..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9"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Extend comprehension capabilities strictly utilizing applying guard clauses, filtering tokens, the :into option, and the :reduce option.. Topic details: Advanced Comprehensions Options (applying guard clauses, filtering tokens, the :into option, the :reduce option)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#51 | Complete | Elixir Fundamentals | 📊 Level: Intermediate
**Topic:** Extend comprehension capabilities strictly utilizing applying guard clauses, filtering tokens, the :into option, and the :reduce option.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9" s="53">
        <v>0</v>
      </c>
      <c r="T59" s="102" t="str">
        <f t="shared" si="7"/>
        <v>[ROLE] Tech Lead | [TASK] Provide intentionally messy but functional code for learning debugging and improvement | [TOPIC] Extend comprehension capabilities strictly utilizing applying guard clauses, filtering tokens, the :into option, and the :reduce option.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#51 | Stage 4 🧹 Refactor | Elixir Fundamentals | 📊 Level: Intermediate | 🌐 Coding5s.com
**Concept:** Advanced Comprehensions Options (applying guard clauses, filtering tokens, the :into option, the :reduce option)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9"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Extend comprehension capabilities strictly utilizing applying guard clauses, filtering tokens, the :into option, and the :reduce option.. Topic details: Advanced Comprehensions Options (applying guard clauses, filtering tokens, the :into option, the :reduce option)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#51 | Refactor | Elixir Fundamentals | 📊 Level: Intermediate
**Topic:** Extend comprehension capabilities strictly utilizing applying guard clauses, filtering tokens, the :into option, and the :reduce option.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9" s="53">
        <v>0</v>
      </c>
      <c r="W59" s="87" t="str">
        <f t="shared" si="9"/>
        <v>[ROLE] Tech Product Manager assigning a Elixir Fundamentals Jira Ticket | [TASK] Provide a guided implementation exercise with full solution for learning purposes | [TOPIC] Extend comprehension capabilities strictly utilizing applying guard clauses, filtering tokens, the :into option, and the :reduce option.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#51 | Stage 5 | Elixir Fundamentals | 📊 Level: Intermediate | 🌐 Coding5s.com
**Concept:** Advanced Comprehensions Options (applying guard clauses, filtering tokens, the :into option, the :reduce option)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9"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Extend comprehension capabilities strictly utilizing applying guard clauses, filtering tokens, the :into option, and the :reduce option.. Goal: Advanced Comprehensions Options (applying guard clauses, filtering tokens, the :into option, the :reduce option)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#51 | Extend | Elixir Fundamentals | 📊 Level: Intermediate
**Topic:** Extend comprehension capabilities strictly utilizing applying guard clauses, filtering tokens, the :into option, and the :reduce option.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9" s="53">
        <v>0</v>
      </c>
      <c r="Z59" s="56" t="str">
        <f t="shared" si="11"/>
        <v/>
      </c>
      <c r="AA59" s="56" t="str">
        <f t="shared" si="12"/>
        <v/>
      </c>
      <c r="AB59" s="56" t="str">
        <f t="shared" si="13"/>
        <v/>
      </c>
      <c r="AC59" s="56" t="str">
        <f t="shared" si="14"/>
        <v/>
      </c>
      <c r="AD59" s="56" t="str">
        <f t="shared" si="15"/>
        <v/>
      </c>
      <c r="AE59" s="40"/>
      <c r="AF59" s="40"/>
      <c r="AG59" s="40"/>
      <c r="AH59" s="56" t="str">
        <f t="shared" si="16"/>
        <v/>
      </c>
      <c r="AI59" s="54"/>
      <c r="AJ59" s="54"/>
      <c r="AK59" s="54"/>
      <c r="AL59" s="54"/>
      <c r="AM59" s="54"/>
    </row>
    <row r="60" spans="1:39">
      <c r="A60" s="95">
        <v>12</v>
      </c>
      <c r="B60" s="45" t="str" cm="1">
        <f t="array" ref="B60">IF(H60="PROJECT", CHAR(10) &amp; "- " &amp; _xlfn.TEXTJOIN(CHAR(10) &amp; "- ", TRUE, _xlfn._xlws.FILTER($I$9:$I$1000, ($C$9:$C$1000=C60) * ($H$9:$H$1000="Topic"))), "")</f>
        <v/>
      </c>
      <c r="C60" s="45">
        <f t="shared" si="0"/>
        <v>7</v>
      </c>
      <c r="D60" s="57">
        <v>4</v>
      </c>
      <c r="E60" s="58" t="s">
        <v>48</v>
      </c>
      <c r="F60" s="63">
        <v>52</v>
      </c>
      <c r="G60" s="60" t="s">
        <v>161</v>
      </c>
      <c r="H60" s="64" t="s">
        <v>50</v>
      </c>
      <c r="I60" s="61" t="s">
        <v>723</v>
      </c>
      <c r="J60" s="62" t="s">
        <v>724</v>
      </c>
      <c r="K60" s="120" t="str">
        <f t="shared" si="1"/>
        <v xml:space="preserve">[ROLE] Friendly tutor specializing in Elixir Fundamentals | [TOPIC] Define rigid data structures explicitly using defstruct, %Struct{}, enforce_keys attribute, and updating map-like fields. | [LEVEL] Intermediate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Use defmodule/def. Break logic into blocks. Use pipe | | [CODE_CONSTRAINTS_RULE] Each example MUST: - Use internal/dataset data - Print steps &amp; result via IO.puts/inspect - MAX 12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#52 | Stage 1 📖 Practice | Elixir Fundamentals | 📊 Level: Intermediate | 🌐 Coding5s.com
**Concept:** Strictly Shaped Data (defstruct, %Struct{}, enforce_keys attribute, updating map-like fields)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0"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rigid data structures explicitly using defstruct, %Struct{}, enforce_keys attribute, and updating map-like fields.. Topic details: Strictly Shaped Data (defstruct, %Struct{}, enforce_keys attribute, updating map-like fields) | [LANGUAGE CONSISTENCY RULE] ALL output text MUST be written strictly in (Spanish). | [LANGUAGE SEED CONTEXT] Language Seed Not Necessary | [LANGUAGE] Spanish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#52 | Practice | Elixir Fundamentals | 📊 Level: Intermediate
**Topic:** Define rigid data structures explicitly using defstruct, %Struct{}, enforce_keys attribute, and updating map-like fields.
---
 | [FOOTER RULE - STRICT] End your response with: '--- ⚡ *Coding5s Mentor System — Eliminating Epistemic Debt*' | </v>
      </c>
      <c r="M60" s="52">
        <v>0</v>
      </c>
      <c r="N60" s="102" t="str">
        <f t="shared" si="3"/>
        <v>[ROLE] Careless Elixir Fundamentals Developer | [TASK] Generate debugging challenges in Elixir Fundamentals | | [TOPIC] Define rigid data structures explicitly using defstruct, %Struct{}, enforce_keys attribute, and updating map-like fields. | | [LEVEL] Intermediate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#52 | Stage 2 🐛 Debug | Elixir Fundamentals | 📊 Level: Intermediate | 🌐 Coding5s.com
Concept: Strictly Shaped Data (defstruct, %Struct{}, enforce_keys attribute, updating map-like fields)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- 10–25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0"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rigid data structures explicitly using defstruct, %Struct{}, enforce_keys attribute, and updating map-like fields.. Topic details: Strictly Shaped Data (defstruct, %Struct{}, enforce_keys attribute, updating map-like fields)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#52 | Debug | Elixir Fundamentals | 📊 Level: Intermediate
**Topic:** Define rigid data structures explicitly using defstruct, %Struct{}, enforce_keys attribute, and updating map-like fields.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0" s="52">
        <v>0</v>
      </c>
      <c r="Q60" s="102" t="str">
        <f t="shared" si="5"/>
        <v>[ROLE] Tech Lead | [TASK] Assign incomplete Elixir Fundamentals script challenges | [TOPIC] Define rigid data structures explicitly using defstruct, %Struct{}, enforce_keys attribute, and updating map-like fields. | [LEVEL] Intermediate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#52 | Stage 3 🧩 Complete | Elixir Fundamentals | 📊 Level: Intermediate | 🌐 Coding5s.com
**Concept:** Strictly Shaped Data (defstruct, %Struct{}, enforce_keys attribute, updating map-like fields)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- 10–25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rigid data structures explicitly using defstruct, %Struct{}, enforce_keys attribute, and updating map-like fields..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0"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rigid data structures explicitly using defstruct, %Struct{}, enforce_keys attribute, and updating map-like fields.. Topic details: Strictly Shaped Data (defstruct, %Struct{}, enforce_keys attribute, updating map-like fields)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#52 | Complete | Elixir Fundamentals | 📊 Level: Intermediate
**Topic:** Define rigid data structures explicitly using defstruct, %Struct{}, enforce_keys attribute, and updating map-like fields.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0" s="52">
        <v>0</v>
      </c>
      <c r="T60" s="102" t="str">
        <f t="shared" si="7"/>
        <v>[ROLE] Tech Lead | [TASK] Provide intentionally messy but functional code for learning debugging and improvement | [TOPIC] Define rigid data structures explicitly using defstruct, %Struct{}, enforce_keys attribute, and updating map-like fields. | [LEVEL] Intermediate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#52 | Stage 4 🧹 Refactor | Elixir Fundamentals | 📊 Level: Intermediate | 🌐 Coding5s.com
**Concept:** Strictly Shaped Data (defstruct, %Struct{}, enforce_keys attribute, updating map-like fields)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0"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Define rigid data structures explicitly using defstruct, %Struct{}, enforce_keys attribute, and updating map-like fields.. Topic details: Strictly Shaped Data (defstruct, %Struct{}, enforce_keys attribute, updating map-like fields)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#52 | Refactor | Elixir Fundamentals | 📊 Level: Intermediate
**Topic:** Define rigid data structures explicitly using defstruct, %Struct{}, enforce_keys attribute, and updating map-like fields.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0" s="52">
        <v>0</v>
      </c>
      <c r="W60" s="87" t="str">
        <f t="shared" si="9"/>
        <v>[ROLE] Tech Product Manager assigning a Elixir Fundamentals Jira Ticket | [TASK] Provide a guided implementation exercise with full solution for learning purposes | [TOPIC] Define rigid data structures explicitly using defstruct, %Struct{}, enforce_keys attribute, and updating map-like fields. | [LEVEL] Intermediate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#52 | Stage 5 | Elixir Fundamentals | 📊 Level: Intermediate | 🌐 Coding5s.com
**Concept:** Strictly Shaped Data (defstruct, %Struct{}, enforce_keys attribute, updating map-like fields)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0"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rigid data structures explicitly using defstruct, %Struct{}, enforce_keys attribute, and updating map-like fields.. Goal: Strictly Shaped Data (defstruct, %Struct{}, enforce_keys attribute, updating map-like fields)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#52 | Extend | Elixir Fundamentals | 📊 Level: Intermediate
**Topic:** Define rigid data structures explicitly using defstruct, %Struct{}, enforce_keys attribute, and updating map-like fields.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0" s="52">
        <v>0</v>
      </c>
      <c r="Z60" s="56" t="str">
        <f t="shared" si="11"/>
        <v/>
      </c>
      <c r="AA60" s="56" t="str">
        <f t="shared" si="12"/>
        <v/>
      </c>
      <c r="AB60" s="56" t="str">
        <f t="shared" si="13"/>
        <v/>
      </c>
      <c r="AC60" s="56" t="str">
        <f t="shared" si="14"/>
        <v/>
      </c>
      <c r="AD60" s="56" t="str">
        <f t="shared" si="15"/>
        <v/>
      </c>
      <c r="AE60" s="40"/>
      <c r="AF60" s="40"/>
      <c r="AG60" s="40"/>
      <c r="AH60" s="56" t="str">
        <f t="shared" si="16"/>
        <v/>
      </c>
      <c r="AI60" s="54"/>
      <c r="AJ60" s="54"/>
      <c r="AK60" s="54"/>
      <c r="AL60" s="54"/>
      <c r="AM60" s="54"/>
    </row>
    <row r="61" spans="1:39">
      <c r="A61" s="95" t="s">
        <v>79</v>
      </c>
      <c r="B61" s="45" t="str" cm="1">
        <f t="array" ref="B61">IF(H61="PROJECT", CHAR(10) &amp; "- " &amp; _xlfn.TEXTJOIN(CHAR(10) &amp; "- ", TRUE, _xlfn._xlws.FILTER($I$9:$I$1000, ($C$9:$C$1000=C61) * ($H$9:$H$1000="Topic"))), "")</f>
        <v xml:space="preserve">
- Reorder and slice collections explicitly employing Enum.sort/1, Enum.sort_by/2, Enum.take/2, Enum.drop/2, and Enum.slice/2.
- Combine and partition collections strictly utilizing Enum.zip/2, Enum.unzip/1, Enum.join/2, Enum.chunk_every/2, and Enum.chunk_by/2.
- Construct new collections declaratively explicitly employing for, generator mechanics &lt;-, multi-generators, and pattern matching inside comprehensions.
- Extend comprehension capabilities strictly utilizing applying guard clauses, filtering tokens, the :into option, and the :reduce option.
- Define rigid data structures explicitly using defstruct, %Struct{}, enforce_keys attribute, and updating map-like fields.</v>
      </c>
      <c r="C61" s="45">
        <f t="shared" si="0"/>
        <v>7</v>
      </c>
      <c r="D61" s="46">
        <v>0</v>
      </c>
      <c r="E61" s="58" t="s">
        <v>48</v>
      </c>
      <c r="F61" s="65">
        <v>53</v>
      </c>
      <c r="G61" s="49" t="s">
        <v>161</v>
      </c>
      <c r="H61" s="66" t="s">
        <v>80</v>
      </c>
      <c r="I61" s="50" t="s">
        <v>725</v>
      </c>
      <c r="J61" s="51" t="s">
        <v>726</v>
      </c>
      <c r="K61" s="120" t="str">
        <f t="shared" si="1"/>
        <v>[TASK] Teach through a practical Elixir Fundamentals -  project following the micro-learning methodology, acting as a supportive tutor, creating a project about  Build a system configuration validator utilizing custom structs, list comprehensions with reductions, advanced guard clauses, and key-value dictionary utilities. | [TOPICS USED] 
- Reorder and slice collections explicitly employing Enum.sort/1, Enum.sort_by/2, Enum.take/2, Enum.drop/2, and Enum.slice/2.
- Combine and partition collections strictly utilizing Enum.zip/2, Enum.unzip/1, Enum.join/2, Enum.chunk_every/2, and Enum.chunk_by/2.
- Construct new collections declaratively explicitly employing for, generator mechanics &lt;-, multi-generators, and pattern matching inside comprehensions.
- Extend comprehension capabilities strictly utilizing applying guard clauses, filtering tokens, the :into option, and the :reduce option.
- Define rigid data structures explicitly using defstruct, %Struct{}, enforce_keys attribute, and updating map-like fields.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#53 | Stage 1 | Elixir Fundamentals | 📊 Level: Intermediate | 🌐 Coding5s.com
**Project:** Consolidated Structured Comprehension System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61"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system configuration validator utilizing custom structs, list comprehensions with reductions, advanced guard clauses, and key-value dictionary utilities.. Topics applied in this project: 
- Reorder and slice collections explicitly employing Enum.sort/1, Enum.sort_by/2, Enum.take/2, Enum.drop/2, and Enum.slice/2.
- Combine and partition collections strictly utilizing Enum.zip/2, Enum.unzip/1, Enum.join/2, Enum.chunk_every/2, and Enum.chunk_by/2.
- Construct new collections declaratively explicitly employing for, generator mechanics &lt;-, multi-generators, and pattern matching inside comprehensions.
- Extend comprehension capabilities strictly utilizing applying guard clauses, filtering tokens, the :into option, and the :reduce option.
- Define rigid data structures explicitly using defstruct, %Struct{}, enforce_keys attribute, and updating map-like fields.. Project objective: Consolidated Structured Comprehension System | [LANGUAGE CONSISTENCY RULE] ALL output text MUST be written strictly in (Spanish). | [LANGUAGE SEED CONTEXT] Language Seed Not Necessary | [LANGUAGE] Spanish | [MENTOR_SCOPE_EXPECTATIONS] Expect modular functions within a 'defmodule' ONLY IF the student attempted them or the exercise explicitly demands it. Do NOT over-refactor flat scripts just to make them modular. Look for logic broken down into reusable blocks and use of the pipe operator ('|&gt;').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#53 | Practice | Elixir Fundamentals | 📊 Level: Intermediate
**Project:** Build a system configuration validator utilizing custom structs, list comprehensions with reductions, advanced guard clauses, and key-value dictionary utilities.
---
 | [FOOTER RULE - STRICT] End your response with: '--- ⚡ *Coding5s Mentor System — Eliminating Epistemic Debt*' | </v>
      </c>
      <c r="M61" s="53">
        <v>0</v>
      </c>
      <c r="N61" s="102" t="str">
        <f t="shared" si="3"/>
        <v>[ROLE] Careless Elixir Fundamentals Developer | [TASK] Generate debugging project in Elixir Fundamentals | [PROJECT] Build a system configuration validator utilizing custom structs, list comprehensions with reductions, advanced guard clauses, and key-value dictionary utilities. | [TOPICS USED] 
- Reorder and slice collections explicitly employing Enum.sort/1, Enum.sort_by/2, Enum.take/2, Enum.drop/2, and Enum.slice/2.
- Combine and partition collections strictly utilizing Enum.zip/2, Enum.unzip/1, Enum.join/2, Enum.chunk_every/2, and Enum.chunk_by/2.
- Construct new collections declaratively explicitly employing for, generator mechanics &lt;-, multi-generators, and pattern matching inside comprehensions.
- Extend comprehension capabilities strictly utilizing applying guard clauses, filtering tokens, the :into option, and the :reduce option.
- Define rigid data structures explicitly using defstruct, %Struct{}, enforce_keys attribute, and updating map-like fields. | [LEVEL] Intermediate | [OUTPUT] Only header, dataset summary or statement (if any), email intro, objective, expected output, broken code, and footer | [HEADER RULE - STRICT] You MUST start your entire response EXACTLY with this markdown block (do not print anything before it):
### 🚀 Project #53 | Stage 2 | Elixir Fundamentals | 📊 Level: Intermediate | 🌐 Coding5s.com
Project: Consolidated Structured Comprehension System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61"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system configuration validator utilizing custom structs, list comprehensions with reductions, advanced guard clauses, and key-value dictionary utilities.. Topics involved: 
- Reorder and slice collections explicitly employing Enum.sort/1, Enum.sort_by/2, Enum.take/2, Enum.drop/2, and Enum.slice/2.
- Combine and partition collections strictly utilizing Enum.zip/2, Enum.unzip/1, Enum.join/2, Enum.chunk_every/2, and Enum.chunk_by/2.
- Construct new collections declaratively explicitly employing for, generator mechanics &lt;-, multi-generators, and pattern matching inside comprehensions.
- Extend comprehension capabilities strictly utilizing applying guard clauses, filtering tokens, the :into option, and the :reduce option.
- Define rigid data structures explicitly using defstruct, %Struct{}, enforce_keys attribute, and updating map-like fields.. Project objective: Consolidated Structured Comprehension System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#53 | Debug | Elixir Fundamentals | 📊 Level: Intermediate
**Project:** Build a system configuration validator utilizing custom structs, list comprehensions with reductions, advanced guard clauses, and key-value dictionary utilities.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1" s="53">
        <v>0</v>
      </c>
      <c r="Q61" s="102" t="str">
        <f t="shared" si="5"/>
        <v>[ROLE] Tech Lead | [TASK] Assign incomplete project script | [PROJECT] Build a system configuration validator utilizing custom structs, list comprehensions with reductions, advanced guard clauses, and key-value dictionary utilities. | [TOPICS USED] 
- Reorder and slice collections explicitly employing Enum.sort/1, Enum.sort_by/2, Enum.take/2, Enum.drop/2, and Enum.slice/2.
- Combine and partition collections strictly utilizing Enum.zip/2, Enum.unzip/1, Enum.join/2, Enum.chunk_every/2, and Enum.chunk_by/2.
- Construct new collections declaratively explicitly employing for, generator mechanics &lt;-, multi-generators, and pattern matching inside comprehensions.
- Extend comprehension capabilities strictly utilizing applying guard clauses, filtering tokens, the :into option, and the :reduce option.
- Define rigid data structures explicitly using defstruct, %Struct{}, enforce_keys attribute, and updating map-like fields.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#53 | Stage 3 | Elixir Fundamentals | 📊 Level: Intermediate | 🌐 Coding5s.com
**Project:** Consolidated Structured Comprehension System
---
 | [EXTERNAL_PACKAGE_PROTOCOL] Use Mix.install([{:package_name, '~&gt; version'}]) at the top if needed. | [CHALLENGE_CONSTRAINTS_POLICY] MUST be between 30–60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61"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system configuration validator utilizing custom structs, list comprehensions with reductions, advanced guard clauses, and key-value dictionary utilities.. Topics involved: 
- Reorder and slice collections explicitly employing Enum.sort/1, Enum.sort_by/2, Enum.take/2, Enum.drop/2, and Enum.slice/2.
- Combine and partition collections strictly utilizing Enum.zip/2, Enum.unzip/1, Enum.join/2, Enum.chunk_every/2, and Enum.chunk_by/2.
- Construct new collections declaratively explicitly employing for, generator mechanics &lt;-, multi-generators, and pattern matching inside comprehensions.
- Extend comprehension capabilities strictly utilizing applying guard clauses, filtering tokens, the :into option, and the :reduce option.
- Define rigid data structures explicitly using defstruct, %Struct{}, enforce_keys attribute, and updating map-like fields.. Project objective: Consolidated Structured Comprehension System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#53 | Complete | Elixir Fundamentals | 📊 Level: Intermediate
**Project:** Build a system configuration validator utilizing custom structs, list comprehensions with reductions, advanced guard clauses, and key-value dictionary utilities.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1" s="53">
        <v>0</v>
      </c>
      <c r="T61" s="102" t="str">
        <f t="shared" si="7"/>
        <v>[ROLE] Tech Lead | [TASK] Provide a messy but functional project for refactoring | [PROJECT] Build a system configuration validator utilizing custom structs, list comprehensions with reductions, advanced guard clauses, and key-value dictionary utilities. | [TOPICS USED] 
- Reorder and slice collections explicitly employing Enum.sort/1, Enum.sort_by/2, Enum.take/2, Enum.drop/2, and Enum.slice/2.
- Combine and partition collections strictly utilizing Enum.zip/2, Enum.unzip/1, Enum.join/2, Enum.chunk_every/2, and Enum.chunk_by/2.
- Construct new collections declaratively explicitly employing for, generator mechanics &lt;-, multi-generators, and pattern matching inside comprehensions.
- Extend comprehension capabilities strictly utilizing applying guard clauses, filtering tokens, the :into option, and the :reduce option.
- Define rigid data structures explicitly using defstruct, %Struct{}, enforce_keys attribute, and updating map-like fields. | [LEVEL] Intermediate | [PERSONA RULE] Act as a Tech Lead. A junior wrote this working but messy code. Tone: professional but exhausted | [HEADER RULE - STRICT] You MUST start your entire response EXACTLY with this markdown block (do not print anything before it):
### 🚀 Project #53 | Stage 4 | Elixir Fundamentals | 📊 Level: Intermediate | 🌐 Coding5s.com
**Project:** Consolidated Structured Comprehension System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61"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Build a system configuration validator utilizing custom structs, list comprehensions with reductions, advanced guard clauses, and key-value dictionary utilities.. Topics involved: 
- Reorder and slice collections explicitly employing Enum.sort/1, Enum.sort_by/2, Enum.take/2, Enum.drop/2, and Enum.slice/2.
- Combine and partition collections strictly utilizing Enum.zip/2, Enum.unzip/1, Enum.join/2, Enum.chunk_every/2, and Enum.chunk_by/2.
- Construct new collections declaratively explicitly employing for, generator mechanics &lt;-, multi-generators, and pattern matching inside comprehensions.
- Extend comprehension capabilities strictly utilizing applying guard clauses, filtering tokens, the :into option, and the :reduce option.
- Define rigid data structures explicitly using defstruct, %Struct{}, enforce_keys attribute, and updating map-like fields.. Project objective: Consolidated Structured Comprehension System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#53 | Refactor | Elixir Fundamentals | 📊 Level: Intermediate
**Project:** Build a system configuration validator utilizing custom structs, list comprehensions with reductions, advanced guard clauses, and key-value dictionary utilities.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1" s="53">
        <v>0</v>
      </c>
      <c r="W61" s="87" t="str">
        <f t="shared" si="9"/>
        <v>[ROLE] Tech Product Manager assigning a Elixir Fundamentals Jira Ticket | [TASK] Provide a guided project implementation with full solution | [PROJECT] Build a system configuration validator utilizing custom structs, list comprehensions with reductions, advanced guard clauses, and key-value dictionary utilities. | [TOPICS USED] 
- Reorder and slice collections explicitly employing Enum.sort/1, Enum.sort_by/2, Enum.take/2, Enum.drop/2, and Enum.slice/2.
- Combine and partition collections strictly utilizing Enum.zip/2, Enum.unzip/1, Enum.join/2, Enum.chunk_every/2, and Enum.chunk_by/2.
- Construct new collections declaratively explicitly employing for, generator mechanics &lt;-, multi-generators, and pattern matching inside comprehensions.
- Extend comprehension capabilities strictly utilizing applying guard clauses, filtering tokens, the :into option, and the :reduce option.
- Define rigid data structures explicitly using defstruct, %Struct{}, enforce_keys attribute, and updating map-like fields. | [LEVEL] Intermediate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#53 | Stage 5 | Elixir Fundamentals | 📊 Level: Intermediate | 🌐 Coding5s.com
**Project:** Consolidated Structured Comprehension System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61"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system configuration validator utilizing custom structs, list comprehensions with reductions, advanced guard clauses, and key-value dictionary utilities.. Topics integrated: 
- Reorder and slice collections explicitly employing Enum.sort/1, Enum.sort_by/2, Enum.take/2, Enum.drop/2, and Enum.slice/2.
- Combine and partition collections strictly utilizing Enum.zip/2, Enum.unzip/1, Enum.join/2, Enum.chunk_every/2, and Enum.chunk_by/2.
- Construct new collections declaratively explicitly employing for, generator mechanics &lt;-, multi-generators, and pattern matching inside comprehensions.
- Extend comprehension capabilities strictly utilizing applying guard clauses, filtering tokens, the :into option, and the :reduce option.
- Define rigid data structures explicitly using defstruct, %Struct{}, enforce_keys attribute, and updating map-like fields.. Business Goal: Consolidated Structured Comprehension System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#53 | Extend | Elixir Fundamentals | 📊 Level: Intermediate
**Project:** Build a system configuration validator utilizing custom structs, list comprehensions with reductions, advanced guard clauses, and key-value dictionary utilities.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1" s="53">
        <v>0</v>
      </c>
      <c r="Z61" s="56" t="str">
        <f t="shared" si="11"/>
        <v>[TASK] Teach through a practical Elixir Fundamentals -  project following the micro-learning methodology, acting as a supportive tutor, creating a project about  Build a system configuration validator utilizing custom structs, list comprehensions with reductions, advanced guard clauses, and key-value dictionary utilities. | [TOPICS USED] 
- Reorder and slice collections explicitly employing Enum.sort/1, Enum.sort_by/2, Enum.take/2, Enum.drop/2, and Enum.slice/2.
- Combine and partition collections strictly utilizing Enum.zip/2, Enum.unzip/1, Enum.join/2, Enum.chunk_every/2, and Enum.chunk_by/2.
- Construct new collections declaratively explicitly employing for, generator mechanics &lt;-, multi-generators, and pattern matching inside comprehensions.
- Extend comprehension capabilities strictly utilizing applying guard clauses, filtering tokens, the :into option, and the :reduce option.
- Define rigid data structures explicitly using defstruct, %Struct{}, enforce_keys attribute, and updating map-like fields.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#53 | Stage 1 | Elixir Fundamentals | 📊 Level: Intermediate | 🌐 Coding5s.com
**Project:** Consolidated Structured Comprehension System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61" s="56" t="str">
        <f t="shared" si="12"/>
        <v>[ROLE] Careless Elixir Fundamentals Developer | [TASK] Generate debugging project in Elixir Fundamentals | [PROJECT] Build a system configuration validator utilizing custom structs, list comprehensions with reductions, advanced guard clauses, and key-value dictionary utilities. | [TOPICS USED] 
- Reorder and slice collections explicitly employing Enum.sort/1, Enum.sort_by/2, Enum.take/2, Enum.drop/2, and Enum.slice/2.
- Combine and partition collections strictly utilizing Enum.zip/2, Enum.unzip/1, Enum.join/2, Enum.chunk_every/2, and Enum.chunk_by/2.
- Construct new collections declaratively explicitly employing for, generator mechanics &lt;-, multi-generators, and pattern matching inside comprehensions.
- Extend comprehension capabilities strictly utilizing applying guard clauses, filtering tokens, the :into option, and the :reduce option.
- Define rigid data structures explicitly using defstruct, %Struct{}, enforce_keys attribute, and updating map-like fields. | [LEVEL] Intermediate | [OUTPUT] Only header, dataset summary or statement (if any), email intro, objective, expected output, broken code, and footer | [HEADER RULE - STRICT] You MUST start your entire response EXACTLY with this markdown block (do not print anything before it):
### 🚀 Project #53 | Stage 2 | Elixir Fundamentals | 📊 Level: Intermediate | 🌐 Coding5s.com
Project: Consolidated Structured Comprehension System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61" s="56" t="str">
        <f t="shared" si="13"/>
        <v>[ROLE] Tech Lead | [TASK] Assign incomplete project script | [PROJECT] Build a system configuration validator utilizing custom structs, list comprehensions with reductions, advanced guard clauses, and key-value dictionary utilities. | [TOPICS USED] 
- Reorder and slice collections explicitly employing Enum.sort/1, Enum.sort_by/2, Enum.take/2, Enum.drop/2, and Enum.slice/2.
- Combine and partition collections strictly utilizing Enum.zip/2, Enum.unzip/1, Enum.join/2, Enum.chunk_every/2, and Enum.chunk_by/2.
- Construct new collections declaratively explicitly employing for, generator mechanics &lt;-, multi-generators, and pattern matching inside comprehensions.
- Extend comprehension capabilities strictly utilizing applying guard clauses, filtering tokens, the :into option, and the :reduce option.
- Define rigid data structures explicitly using defstruct, %Struct{}, enforce_keys attribute, and updating map-like fields.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#53 | Stage 3 | Elixir Fundamentals | 📊 Level: Intermediate | 🌐 Coding5s.com
**Project:** Consolidated Structured Comprehension System
---
 | [EXTERNAL_PACKAGE_PROTOCOL] Use Mix.install([{:package_name, '~&gt; version'}]) at the top if needed. | [CHALLENGE_CONSTRAINTS_POLICY] MUST be between 30–60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61" s="56" t="str">
        <f t="shared" si="14"/>
        <v>[ROLE] Tech Lead | [TASK] Provide a messy but functional project for refactoring | [PROJECT] Build a system configuration validator utilizing custom structs, list comprehensions with reductions, advanced guard clauses, and key-value dictionary utilities. | [TOPICS USED] 
- Reorder and slice collections explicitly employing Enum.sort/1, Enum.sort_by/2, Enum.take/2, Enum.drop/2, and Enum.slice/2.
- Combine and partition collections strictly utilizing Enum.zip/2, Enum.unzip/1, Enum.join/2, Enum.chunk_every/2, and Enum.chunk_by/2.
- Construct new collections declaratively explicitly employing for, generator mechanics &lt;-, multi-generators, and pattern matching inside comprehensions.
- Extend comprehension capabilities strictly utilizing applying guard clauses, filtering tokens, the :into option, and the :reduce option.
- Define rigid data structures explicitly using defstruct, %Struct{}, enforce_keys attribute, and updating map-like fields. | [LEVEL] Intermediate | [PERSONA RULE] Act as a Tech Lead. A junior wrote this working but messy code. Tone: professional but exhausted | [HEADER RULE - STRICT] You MUST start your entire response EXACTLY with this markdown block (do not print anything before it):
### 🚀 Project #53 | Stage 4 | Elixir Fundamentals | 📊 Level: Intermediate | 🌐 Coding5s.com
**Project:** Consolidated Structured Comprehension System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61" s="56" t="str">
        <f t="shared" si="15"/>
        <v>[ROLE] Tech Product Manager assigning a Elixir Fundamentals Jira Ticket | [TASK] Provide a guided project implementation with full solution | [PROJECT] Build a system configuration validator utilizing custom structs, list comprehensions with reductions, advanced guard clauses, and key-value dictionary utilities. | [TOPICS USED] 
- Reorder and slice collections explicitly employing Enum.sort/1, Enum.sort_by/2, Enum.take/2, Enum.drop/2, and Enum.slice/2.
- Combine and partition collections strictly utilizing Enum.zip/2, Enum.unzip/1, Enum.join/2, Enum.chunk_every/2, and Enum.chunk_by/2.
- Construct new collections declaratively explicitly employing for, generator mechanics &lt;-, multi-generators, and pattern matching inside comprehensions.
- Extend comprehension capabilities strictly utilizing applying guard clauses, filtering tokens, the :into option, and the :reduce option.
- Define rigid data structures explicitly using defstruct, %Struct{}, enforce_keys attribute, and updating map-like fields. | [LEVEL] Intermediate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#53 | Stage 5 | Elixir Fundamentals | 📊 Level: Intermediate | 🌐 Coding5s.com
**Project:** Consolidated Structured Comprehension System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61" s="40"/>
      <c r="AF61" s="40"/>
      <c r="AG61" s="40"/>
      <c r="AH61" s="56" t="str">
        <f t="shared" si="16"/>
        <v/>
      </c>
      <c r="AI61" s="54"/>
      <c r="AJ61" s="54"/>
      <c r="AK61" s="54"/>
      <c r="AL61" s="54"/>
      <c r="AM61" s="54"/>
    </row>
    <row r="62" spans="1:39">
      <c r="A62" s="95">
        <v>12</v>
      </c>
      <c r="B62" s="45" t="str" cm="1">
        <f t="array" ref="B62">IF(H62="PROJECT", CHAR(10) &amp; "- " &amp; _xlfn.TEXTJOIN(CHAR(10) &amp; "- ", TRUE, _xlfn._xlws.FILTER($I$9:$I$1000, ($C$9:$C$1000=C62) * ($H$9:$H$1000="Topic"))), "")</f>
        <v/>
      </c>
      <c r="C62" s="45">
        <f t="shared" si="0"/>
        <v>8</v>
      </c>
      <c r="D62" s="57">
        <v>4</v>
      </c>
      <c r="E62" s="58" t="s">
        <v>48</v>
      </c>
      <c r="F62" s="63">
        <v>54</v>
      </c>
      <c r="G62" s="60" t="s">
        <v>162</v>
      </c>
      <c r="H62" s="64" t="s">
        <v>50</v>
      </c>
      <c r="I62" s="61" t="s">
        <v>727</v>
      </c>
      <c r="J62" s="62" t="s">
        <v>728</v>
      </c>
      <c r="K62" s="120" t="str">
        <f t="shared" si="1"/>
        <v xml:space="preserve">[ROLE] Friendly tutor specializing in Elixir Fundamentals | [TOPIC] Construct and inspect low-level data structures strictly using binaries and bitstrings syntax &lt;&lt;&gt;&gt;, ::, size, unit, and is_binary/1. | [LEVEL] Advanced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internal/dataset data | [CODE_CONSTRAINTS_RULE] Each example MUST: - Use internal/dataset data - Print steps &amp; result via IO.puts/inspect - MAX 12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#54 | Stage 1 📖 Practice | Elixir Fundamentals | 📊 Level: Advanced | 🌐 Coding5s.com
**Concept:** Binaries &amp; Bitstrings (&lt;&lt;&gt;&gt;, ::, size, unit, is_binary/1)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2"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and inspect low-level data structures strictly using binaries and bitstrings syntax &lt;&lt;&gt;&gt;, ::, size, unit, and is_binary/1.. Topic details: Binaries &amp; Bitstrings (&lt;&lt;&gt;&gt;, ::, size, unit, is_binary/1) | [LANGUAGE CONSISTENCY RULE] ALL output text MUST be written strictly in (Spanish). | [LANGUAGE SEED CONTEXT] Language Seed Not Necessary | [LANGUAGE] Spanish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#54 | Practice | Elixir Fundamentals | 📊 Level: Advanced
**Topic:** Construct and inspect low-level data structures strictly using binaries and bitstrings syntax &lt;&lt;&gt;&gt;, ::, size, unit, and is_binary/1.
---
 | [FOOTER RULE - STRICT] End your response with: '--- ⚡ *Coding5s Mentor System — Eliminating Epistemic Debt*' | </v>
      </c>
      <c r="M62" s="52">
        <v>0</v>
      </c>
      <c r="N62" s="102" t="str">
        <f t="shared" si="3"/>
        <v>[ROLE] Careless Elixir Fundamentals Developer | [TASK] Generate debugging challenges in Elixir Fundamentals | | [TOPIC] Construct and inspect low-level data structures strictly using binaries and bitstrings syntax &lt;&lt;&gt;&gt;, ::, size, unit, and is_binary/1.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#54 | Stage 2 🐛 Debug | Elixir Fundamentals | 📊 Level: Advanced | 🌐 Coding5s.com
Concept: Binaries &amp; Bitstrings (&lt;&lt;&gt;&gt;, ::, size, unit, is_binary/1)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2"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and inspect low-level data structures strictly using binaries and bitstrings syntax &lt;&lt;&gt;&gt;, ::, size, unit, and is_binary/1.. Topic details: Binaries &amp; Bitstrings (&lt;&lt;&gt;&gt;, ::, size, unit, is_binary/1)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#54 | Debug | Elixir Fundamentals | 📊 Level: Advanced
**Topic:** Construct and inspect low-level data structures strictly using binaries and bitstrings syntax &lt;&lt;&gt;&gt;, ::, size, unit, and is_binary/1.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2" s="52">
        <v>0</v>
      </c>
      <c r="Q62" s="102" t="str">
        <f t="shared" si="5"/>
        <v>[ROLE] Tech Lead | [TASK] Assign incomplete Elixir Fundamentals script challenges | [TOPIC] Construct and inspect low-level data structures strictly using binaries and bitstrings syntax &lt;&lt;&gt;&gt;, ::, size, unit, and is_binary/1. | [LEVEL] Advanced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#54 | Stage 3 🧩 Complete | Elixir Fundamentals | 📊 Level: Advanced | 🌐 Coding5s.com
**Concept:** Binaries &amp; Bitstrings (&lt;&lt;&gt;&gt;, ::, size, unit, is_binary/1)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and inspect low-level data structures strictly using binaries and bitstrings syntax &lt;&lt;&gt;&gt;, ::, size, unit, and is_binary/1..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2"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and inspect low-level data structures strictly using binaries and bitstrings syntax &lt;&lt;&gt;&gt;, ::, size, unit, and is_binary/1.. Topic details: Binaries &amp; Bitstrings (&lt;&lt;&gt;&gt;, ::, size, unit, is_binary/1)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#54 | Complete | Elixir Fundamentals | 📊 Level: Advanced
**Topic:** Construct and inspect low-level data structures strictly using binaries and bitstrings syntax &lt;&lt;&gt;&gt;, ::, size, unit, and is_binary/1.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2" s="52">
        <v>0</v>
      </c>
      <c r="T62" s="102" t="str">
        <f t="shared" si="7"/>
        <v>[ROLE] Tech Lead | [TASK] Provide intentionally messy but functional code for learning debugging and improvement | [TOPIC] Construct and inspect low-level data structures strictly using binaries and bitstrings syntax &lt;&lt;&gt;&gt;, ::, size, unit, and is_binary/1.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#54 | Stage 4 🧹 Refactor | Elixir Fundamentals | 📊 Level: Advanced | 🌐 Coding5s.com
**Concept:** Binaries &amp; Bitstrings (&lt;&lt;&gt;&gt;, ::, size, unit, is_binary/1)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2"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Construct and inspect low-level data structures strictly using binaries and bitstrings syntax &lt;&lt;&gt;&gt;, ::, size, unit, and is_binary/1.. Topic details: Binaries &amp; Bitstrings (&lt;&lt;&gt;&gt;, ::, size, unit, is_binary/1)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#54 | Refactor | Elixir Fundamentals | 📊 Level: Advanced
**Topic:** Construct and inspect low-level data structures strictly using binaries and bitstrings syntax &lt;&lt;&gt;&gt;, ::, size, unit, and is_binary/1.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2" s="52">
        <v>0</v>
      </c>
      <c r="W62" s="87" t="str">
        <f t="shared" si="9"/>
        <v>[ROLE] Tech Product Manager assigning a Elixir Fundamentals Jira Ticket | [TASK] Provide a guided implementation exercise with full solution for learning purposes | [TOPIC] Construct and inspect low-level data structures strictly using binaries and bitstrings syntax &lt;&lt;&gt;&gt;, ::, size, unit, and is_binary/1.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#54 | Stage 5 | Elixir Fundamentals | 📊 Level: Advanced | 🌐 Coding5s.com
**Concept:** Binaries &amp; Bitstrings (&lt;&lt;&gt;&gt;, ::, size, unit, is_binary/1)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2"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and inspect low-level data structures strictly using binaries and bitstrings syntax &lt;&lt;&gt;&gt;, ::, size, unit, and is_binary/1.. Goal: Binaries &amp; Bitstrings (&lt;&lt;&gt;&gt;, ::, size, unit, is_binary/1)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#54 | Extend | Elixir Fundamentals | 📊 Level: Advanced
**Topic:** Construct and inspect low-level data structures strictly using binaries and bitstrings syntax &lt;&lt;&gt;&gt;, ::, size, unit, and is_binary/1.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2" s="52">
        <v>0</v>
      </c>
      <c r="Z62" s="56" t="str">
        <f t="shared" si="11"/>
        <v/>
      </c>
      <c r="AA62" s="56" t="str">
        <f t="shared" si="12"/>
        <v/>
      </c>
      <c r="AB62" s="56" t="str">
        <f t="shared" si="13"/>
        <v/>
      </c>
      <c r="AC62" s="56" t="str">
        <f t="shared" si="14"/>
        <v/>
      </c>
      <c r="AD62" s="56" t="str">
        <f t="shared" si="15"/>
        <v/>
      </c>
      <c r="AE62" s="40"/>
      <c r="AF62" s="40"/>
      <c r="AG62" s="40"/>
      <c r="AH62" s="56" t="str">
        <f t="shared" si="16"/>
        <v/>
      </c>
      <c r="AI62" s="54"/>
      <c r="AJ62" s="54"/>
      <c r="AK62" s="54"/>
      <c r="AL62" s="54"/>
      <c r="AM62" s="54"/>
    </row>
    <row r="63" spans="1:39">
      <c r="A63" s="95">
        <v>15</v>
      </c>
      <c r="B63" s="45" t="str" cm="1">
        <f t="array" ref="B63">IF(H63="PROJECT", CHAR(10) &amp; "- " &amp; _xlfn.TEXTJOIN(CHAR(10) &amp; "- ", TRUE, _xlfn._xlws.FILTER($I$9:$I$1000, ($C$9:$C$1000=C63) * ($H$9:$H$1000="Topic"))), "")</f>
        <v/>
      </c>
      <c r="C63" s="45">
        <f t="shared" si="0"/>
        <v>8</v>
      </c>
      <c r="D63" s="46">
        <v>5</v>
      </c>
      <c r="E63" s="58" t="s">
        <v>729</v>
      </c>
      <c r="F63" s="65">
        <v>55</v>
      </c>
      <c r="G63" s="49" t="s">
        <v>162</v>
      </c>
      <c r="H63" s="66" t="s">
        <v>50</v>
      </c>
      <c r="I63" s="50" t="s">
        <v>730</v>
      </c>
      <c r="J63" s="51" t="s">
        <v>731</v>
      </c>
      <c r="K63" s="120" t="str">
        <f t="shared" si="1"/>
        <v xml:space="preserve">[ROLE] Friendly tutor specializing in Elixir Fundamentals | [TOPIC] Process potentially infinite data structures efficiently explicitly using Streams, Stream.map/2, Stream.filter/2, and Stream.run/1. | [LEVEL] Advanced | [COUNT] 5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internal/dataset data | [CODE_CONSTRAINTS_RULE] Each example MUST: - Use internal/dataset data - Print steps &amp; result via IO.puts/inspect - MAX 15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#55 | Stage 1 📖 Practice | Elixir Fundamentals | 📊 Level: Advanced | 🌐 Coding5s.com
**Concept:** Lazy Evaluations (Streams, Stream.map/2, Stream.filter/2, Stream.run/1)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3"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Process potentially infinite data structures efficiently explicitly using Streams, Stream.map/2, Stream.filter/2, and Stream.run/1.. Topic details: Lazy Evaluations (Streams, Stream.map/2, Stream.filter/2, Stream.run/1) | [LANGUAGE CONSISTENCY RULE] ALL output text MUST be written strictly in (Spanish). | [LANGUAGE SEED CONTEXT] Language Seed Not Necessary | [LANGUAGE] Spanish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#55 | Practice | Elixir Fundamentals | 📊 Level: Advanced
**Topic:** Process potentially infinite data structures efficiently explicitly using Streams, Stream.map/2, Stream.filter/2, and Stream.run/1.
---
 | [FOOTER RULE - STRICT] End your response with: '--- ⚡ *Coding5s Mentor System — Eliminating Epistemic Debt*' | </v>
      </c>
      <c r="M63" s="53">
        <v>0</v>
      </c>
      <c r="N63" s="102" t="str">
        <f t="shared" si="3"/>
        <v>[ROLE] Careless Elixir Fundamentals Developer | [TASK] Generate debugging challenges in Elixir Fundamentals | | [TOPIC] Process potentially infinite data structures efficiently explicitly using Streams, Stream.map/2, Stream.filter/2, and Stream.run/1. | | [LEVEL] Advanced |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#55 | Stage 2 🐛 Debug | Elixir Fundamentals | 📊 Level: Advanced | 🌐 Coding5s.com
Concept: Lazy Evaluations (Streams, Stream.map/2, Stream.filter/2, Stream.run/1)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3"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Process potentially infinite data structures efficiently explicitly using Streams, Stream.map/2, Stream.filter/2, and Stream.run/1.. Topic details: Lazy Evaluations (Streams, Stream.map/2, Stream.filter/2, Stream.run/1)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#55 | Debug | Elixir Fundamentals | 📊 Level: Advanced
**Topic:** Process potentially infinite data structures efficiently explicitly using Streams, Stream.map/2, Stream.filter/2, and Stream.run/1.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3" s="53">
        <v>0</v>
      </c>
      <c r="Q63" s="102" t="str">
        <f t="shared" si="5"/>
        <v>[ROLE] Tech Lead | [TASK] Assign incomplete Elixir Fundamentals script challenges | [TOPIC] Process potentially infinite data structures efficiently explicitly using Streams, Stream.map/2, Stream.filter/2, and Stream.run/1. | [LEVEL] Advanced | [COUNT] 5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#55 | Stage 3 🧩 Complete | Elixir Fundamentals | 📊 Level: Advanced | 🌐 Coding5s.com
**Concept:** Lazy Evaluations (Streams, Stream.map/2, Stream.filter/2, Stream.run/1)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Process potentially infinite data structures efficiently explicitly using Streams, Stream.map/2, Stream.filter/2, and Stream.run/1..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3"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Process potentially infinite data structures efficiently explicitly using Streams, Stream.map/2, Stream.filter/2, and Stream.run/1.. Topic details: Lazy Evaluations (Streams, Stream.map/2, Stream.filter/2, Stream.run/1)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#55 | Complete | Elixir Fundamentals | 📊 Level: Advanced
**Topic:** Process potentially infinite data structures efficiently explicitly using Streams, Stream.map/2, Stream.filter/2, and Stream.run/1.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3" s="53">
        <v>0</v>
      </c>
      <c r="T63" s="102" t="str">
        <f t="shared" si="7"/>
        <v>[ROLE] Tech Lead | [TASK] Provide intentionally messy but functional code for learning debugging and improvement | [TOPIC] Process potentially infinite data structures efficiently explicitly using Streams, Stream.map/2, Stream.filter/2, and Stream.run/1. | [LEVEL] Advanced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#55 | Stage 4 🧹 Refactor | Elixir Fundamentals | 📊 Level: Advanced | 🌐 Coding5s.com
**Concept:** Lazy Evaluations (Streams, Stream.map/2, Stream.filter/2, Stream.run/1)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3"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Process potentially infinite data structures efficiently explicitly using Streams, Stream.map/2, Stream.filter/2, and Stream.run/1.. Topic details: Lazy Evaluations (Streams, Stream.map/2, Stream.filter/2, Stream.run/1)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#55 | Refactor | Elixir Fundamentals | 📊 Level: Advanced
**Topic:** Process potentially infinite data structures efficiently explicitly using Streams, Stream.map/2, Stream.filter/2, and Stream.run/1.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3" s="53">
        <v>0</v>
      </c>
      <c r="W63" s="87" t="str">
        <f t="shared" si="9"/>
        <v>[ROLE] Tech Product Manager assigning a Elixir Fundamentals Jira Ticket | [TASK] Provide a guided implementation exercise with full solution for learning purposes | [TOPIC] Process potentially infinite data structures efficiently explicitly using Streams, Stream.map/2, Stream.filter/2, and Stream.run/1.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#55 | Stage 5 | Elixir Fundamentals | 📊 Level: Advanced | 🌐 Coding5s.com
**Concept:** Lazy Evaluations (Streams, Stream.map/2, Stream.filter/2, Stream.run/1)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3"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Process potentially infinite data structures efficiently explicitly using Streams, Stream.map/2, Stream.filter/2, and Stream.run/1.. Goal: Lazy Evaluations (Streams, Stream.map/2, Stream.filter/2, Stream.run/1)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#55 | Extend | Elixir Fundamentals | 📊 Level: Advanced
**Topic:** Process potentially infinite data structures efficiently explicitly using Streams, Stream.map/2, Stream.filter/2, and Stream.run/1.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3" s="53">
        <v>0</v>
      </c>
      <c r="Z63" s="56" t="str">
        <f t="shared" si="11"/>
        <v/>
      </c>
      <c r="AA63" s="56" t="str">
        <f t="shared" si="12"/>
        <v/>
      </c>
      <c r="AB63" s="56" t="str">
        <f t="shared" si="13"/>
        <v/>
      </c>
      <c r="AC63" s="56" t="str">
        <f t="shared" si="14"/>
        <v/>
      </c>
      <c r="AD63" s="56" t="str">
        <f t="shared" si="15"/>
        <v/>
      </c>
      <c r="AE63" s="40"/>
      <c r="AF63" s="40"/>
      <c r="AG63" s="40"/>
      <c r="AH63" s="56" t="str">
        <f t="shared" si="16"/>
        <v/>
      </c>
      <c r="AI63" s="54"/>
      <c r="AJ63" s="54"/>
      <c r="AK63" s="54"/>
      <c r="AL63" s="54"/>
      <c r="AM63" s="54"/>
    </row>
    <row r="64" spans="1:39">
      <c r="A64" s="95">
        <v>12</v>
      </c>
      <c r="B64" s="45" t="str" cm="1">
        <f t="array" ref="B64">IF(H64="PROJECT", CHAR(10) &amp; "- " &amp; _xlfn.TEXTJOIN(CHAR(10) &amp; "- ", TRUE, _xlfn._xlws.FILTER($I$9:$I$1000, ($C$9:$C$1000=C64) * ($H$9:$H$1000="Topic"))), "")</f>
        <v/>
      </c>
      <c r="C64" s="45">
        <f t="shared" si="0"/>
        <v>8</v>
      </c>
      <c r="D64" s="57">
        <v>5</v>
      </c>
      <c r="E64" s="58" t="s">
        <v>48</v>
      </c>
      <c r="F64" s="63">
        <v>56</v>
      </c>
      <c r="G64" s="60" t="s">
        <v>162</v>
      </c>
      <c r="H64" s="64" t="s">
        <v>50</v>
      </c>
      <c r="I64" s="61" t="s">
        <v>732</v>
      </c>
      <c r="J64" s="62" t="s">
        <v>733</v>
      </c>
      <c r="K64" s="120" t="str">
        <f t="shared" si="1"/>
        <v xml:space="preserve">[ROLE] Friendly tutor specializing in Elixir Fundamentals | [TOPIC] Generate lazy sequences strictly applying Stream.cycle/1, Stream.iterate/2, Stream.unfold/2, and Stream.chunk_every/2. | [LEVEL] Advanced | [COUNT] 5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internal/dataset data | [CODE_CONSTRAINTS_RULE] Each example MUST: - Use internal/dataset data - Print steps &amp; result via IO.puts/inspect - MAX 12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#56 | Stage 1 📖 Practice | Elixir Fundamentals | 📊 Level: Advanced | 🌐 Coding5s.com
**Concept:** Stream Generators (Stream.cycle/1, Stream.iterate/2, Stream.unfold/2, Stream.chunk_every/2)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4"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lazy sequences strictly applying Stream.cycle/1, Stream.iterate/2, Stream.unfold/2, and Stream.chunk_every/2.. Topic details: Stream Generators (Stream.cycle/1, Stream.iterate/2, Stream.unfold/2, Stream.chunk_every/2) | [LANGUAGE CONSISTENCY RULE] ALL output text MUST be written strictly in (Spanish). | [LANGUAGE SEED CONTEXT] Language Seed Not Necessary | [LANGUAGE] Spanish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#56 | Practice | Elixir Fundamentals | 📊 Level: Advanced
**Topic:** Generate lazy sequences strictly applying Stream.cycle/1, Stream.iterate/2, Stream.unfold/2, and Stream.chunk_every/2.
---
 | [FOOTER RULE - STRICT] End your response with: '--- ⚡ *Coding5s Mentor System — Eliminating Epistemic Debt*' | </v>
      </c>
      <c r="M64" s="52">
        <v>0</v>
      </c>
      <c r="N64" s="102" t="str">
        <f t="shared" si="3"/>
        <v>[ROLE] Careless Elixir Fundamentals Developer | [TASK] Generate debugging challenges in Elixir Fundamentals | | [TOPIC] Generate lazy sequences strictly applying Stream.cycle/1, Stream.iterate/2, Stream.unfold/2, and Stream.chunk_every/2. | | [LEVEL] Advanced |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#56 | Stage 2 🐛 Debug | Elixir Fundamentals | 📊 Level: Advanced | 🌐 Coding5s.com
Concept: Stream Generators (Stream.cycle/1, Stream.iterate/2, Stream.unfold/2, Stream.chunk_every/2)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4"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lazy sequences strictly applying Stream.cycle/1, Stream.iterate/2, Stream.unfold/2, and Stream.chunk_every/2.. Topic details: Stream Generators (Stream.cycle/1, Stream.iterate/2, Stream.unfold/2, Stream.chunk_every/2)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#56 | Debug | Elixir Fundamentals | 📊 Level: Advanced
**Topic:** Generate lazy sequences strictly applying Stream.cycle/1, Stream.iterate/2, Stream.unfold/2, and Stream.chunk_every/2.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4" s="52">
        <v>0</v>
      </c>
      <c r="Q64" s="102" t="str">
        <f t="shared" si="5"/>
        <v>[ROLE] Tech Lead | [TASK] Assign incomplete Elixir Fundamentals script challenges | [TOPIC] Generate lazy sequences strictly applying Stream.cycle/1, Stream.iterate/2, Stream.unfold/2, and Stream.chunk_every/2. | [LEVEL] Advanced | [COUNT] 5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#56 | Stage 3 🧩 Complete | Elixir Fundamentals | 📊 Level: Advanced | 🌐 Coding5s.com
**Concept:** Stream Generators (Stream.cycle/1, Stream.iterate/2, Stream.unfold/2, Stream.chunk_every/2)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lazy sequences strictly applying Stream.cycle/1, Stream.iterate/2, Stream.unfold/2, and Stream.chunk_every/2..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4"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lazy sequences strictly applying Stream.cycle/1, Stream.iterate/2, Stream.unfold/2, and Stream.chunk_every/2.. Topic details: Stream Generators (Stream.cycle/1, Stream.iterate/2, Stream.unfold/2, Stream.chunk_every/2)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#56 | Complete | Elixir Fundamentals | 📊 Level: Advanced
**Topic:** Generate lazy sequences strictly applying Stream.cycle/1, Stream.iterate/2, Stream.unfold/2, and Stream.chunk_every/2.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4" s="52">
        <v>0</v>
      </c>
      <c r="T64" s="102" t="str">
        <f t="shared" si="7"/>
        <v>[ROLE] Tech Lead | [TASK] Provide intentionally messy but functional code for learning debugging and improvement | [TOPIC] Generate lazy sequences strictly applying Stream.cycle/1, Stream.iterate/2, Stream.unfold/2, and Stream.chunk_every/2. | [LEVEL] Advanced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#56 | Stage 4 🧹 Refactor | Elixir Fundamentals | 📊 Level: Advanced | 🌐 Coding5s.com
**Concept:** Stream Generators (Stream.cycle/1, Stream.iterate/2, Stream.unfold/2, Stream.chunk_every/2)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4"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Generate lazy sequences strictly applying Stream.cycle/1, Stream.iterate/2, Stream.unfold/2, and Stream.chunk_every/2.. Topic details: Stream Generators (Stream.cycle/1, Stream.iterate/2, Stream.unfold/2, Stream.chunk_every/2)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#56 | Refactor | Elixir Fundamentals | 📊 Level: Advanced
**Topic:** Generate lazy sequences strictly applying Stream.cycle/1, Stream.iterate/2, Stream.unfold/2, and Stream.chunk_every/2.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4" s="52">
        <v>0</v>
      </c>
      <c r="W64" s="87" t="str">
        <f t="shared" si="9"/>
        <v>[ROLE] Tech Product Manager assigning a Elixir Fundamentals Jira Ticket | [TASK] Provide a guided implementation exercise with full solution for learning purposes | [TOPIC] Generate lazy sequences strictly applying Stream.cycle/1, Stream.iterate/2, Stream.unfold/2, and Stream.chunk_every/2.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#56 | Stage 5 | Elixir Fundamentals | 📊 Level: Advanced | 🌐 Coding5s.com
**Concept:** Stream Generators (Stream.cycle/1, Stream.iterate/2, Stream.unfold/2, Stream.chunk_every/2)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4"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lazy sequences strictly applying Stream.cycle/1, Stream.iterate/2, Stream.unfold/2, and Stream.chunk_every/2.. Goal: Stream Generators (Stream.cycle/1, Stream.iterate/2, Stream.unfold/2, Stream.chunk_every/2)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#56 | Extend | Elixir Fundamentals | 📊 Level: Advanced
**Topic:** Generate lazy sequences strictly applying Stream.cycle/1, Stream.iterate/2, Stream.unfold/2, and Stream.chunk_every/2.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4" s="52">
        <v>0</v>
      </c>
      <c r="Z64" s="56" t="str">
        <f t="shared" si="11"/>
        <v/>
      </c>
      <c r="AA64" s="56" t="str">
        <f t="shared" si="12"/>
        <v/>
      </c>
      <c r="AB64" s="56" t="str">
        <f t="shared" si="13"/>
        <v/>
      </c>
      <c r="AC64" s="56" t="str">
        <f t="shared" si="14"/>
        <v/>
      </c>
      <c r="AD64" s="56" t="str">
        <f t="shared" si="15"/>
        <v/>
      </c>
      <c r="AE64" s="40"/>
      <c r="AF64" s="40"/>
      <c r="AG64" s="40"/>
      <c r="AH64" s="56" t="str">
        <f t="shared" si="16"/>
        <v/>
      </c>
      <c r="AI64" s="54"/>
      <c r="AJ64" s="54"/>
      <c r="AK64" s="54"/>
      <c r="AL64" s="54"/>
      <c r="AM64" s="54"/>
    </row>
    <row r="65" spans="1:39">
      <c r="A65" s="95">
        <v>12</v>
      </c>
      <c r="B65" s="45" t="str" cm="1">
        <f t="array" ref="B65">IF(H65="PROJECT", CHAR(10) &amp; "- " &amp; _xlfn.TEXTJOIN(CHAR(10) &amp; "- ", TRUE, _xlfn._xlws.FILTER($I$9:$I$1000, ($C$9:$C$1000=C65) * ($H$9:$H$1000="Topic"))), "")</f>
        <v/>
      </c>
      <c r="C65" s="45">
        <f t="shared" si="0"/>
        <v>8</v>
      </c>
      <c r="D65" s="46">
        <v>4</v>
      </c>
      <c r="E65" s="58" t="s">
        <v>48</v>
      </c>
      <c r="F65" s="65">
        <v>57</v>
      </c>
      <c r="G65" s="49" t="s">
        <v>162</v>
      </c>
      <c r="H65" s="66" t="s">
        <v>50</v>
      </c>
      <c r="I65" s="50" t="s">
        <v>734</v>
      </c>
      <c r="J65" s="51" t="s">
        <v>735</v>
      </c>
      <c r="K65" s="120" t="str">
        <f t="shared" si="1"/>
        <v xml:space="preserve">[ROLE] Friendly tutor specializing in Elixir Fundamentals | [TOPIC] Enforce modular contracts strictly applying @behaviour, @callback, @macro_callback, and the impl token. | [LEVEL] Advanced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internal/dataset data | [CODE_CONSTRAINTS_RULE] Each example MUST: - Use internal/dataset data - Print steps &amp; result via IO.puts/inspect - MAX 12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#57 | Stage 1 📖 Practice | Elixir Fundamentals | 📊 Level: Advanced | 🌐 Coding5s.com
**Concept:** Contract Interfaces / Behaviours (@behaviour, @callback, @macro_callback, impl token)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5"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modular contracts strictly applying @behaviour, @callback, @macro_callback, and the impl token.. Topic details: Contract Interfaces / Behaviours (@behaviour, @callback, @macro_callback, impl token) | [LANGUAGE CONSISTENCY RULE] ALL output text MUST be written strictly in (Spanish). | [LANGUAGE SEED CONTEXT] Language Seed Not Necessary | [LANGUAGE] Spanish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#57 | Practice | Elixir Fundamentals | 📊 Level: Advanced
**Topic:** Enforce modular contracts strictly applying @behaviour, @callback, @macro_callback, and the impl token.
---
 | [FOOTER RULE - STRICT] End your response with: '--- ⚡ *Coding5s Mentor System — Eliminating Epistemic Debt*' | </v>
      </c>
      <c r="M65" s="53">
        <v>0</v>
      </c>
      <c r="N65" s="102" t="str">
        <f t="shared" si="3"/>
        <v>[ROLE] Careless Elixir Fundamentals Developer | [TASK] Generate debugging challenges in Elixir Fundamentals | | [TOPIC] Enforce modular contracts strictly applying @behaviour, @callback, @macro_callback, and the impl token.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#57 | Stage 2 🐛 Debug | Elixir Fundamentals | 📊 Level: Advanced | 🌐 Coding5s.com
Concept: Contract Interfaces / Behaviours (@behaviour, @callback, @macro_callback, impl token)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5"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modular contracts strictly applying @behaviour, @callback, @macro_callback, and the impl token.. Topic details: Contract Interfaces / Behaviours (@behaviour, @callback, @macro_callback, impl token)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#57 | Debug | Elixir Fundamentals | 📊 Level: Advanced
**Topic:** Enforce modular contracts strictly applying @behaviour, @callback, @macro_callback, and the impl token.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5" s="53">
        <v>0</v>
      </c>
      <c r="Q65" s="102" t="str">
        <f t="shared" si="5"/>
        <v>[ROLE] Tech Lead | [TASK] Assign incomplete Elixir Fundamentals script challenges | [TOPIC] Enforce modular contracts strictly applying @behaviour, @callback, @macro_callback, and the impl token. | [LEVEL] Advanced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#57 | Stage 3 🧩 Complete | Elixir Fundamentals | 📊 Level: Advanced | 🌐 Coding5s.com
**Concept:** Contract Interfaces / Behaviours (@behaviour, @callback, @macro_callback, impl token)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modular contracts strictly applying @behaviour, @callback, @macro_callback, and the impl token..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5"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modular contracts strictly applying @behaviour, @callback, @macro_callback, and the impl token.. Topic details: Contract Interfaces / Behaviours (@behaviour, @callback, @macro_callback, impl token)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#57 | Complete | Elixir Fundamentals | 📊 Level: Advanced
**Topic:** Enforce modular contracts strictly applying @behaviour, @callback, @macro_callback, and the impl token.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5" s="53">
        <v>0</v>
      </c>
      <c r="T65" s="102" t="str">
        <f t="shared" si="7"/>
        <v>[ROLE] Tech Lead | [TASK] Provide intentionally messy but functional code for learning debugging and improvement | [TOPIC] Enforce modular contracts strictly applying @behaviour, @callback, @macro_callback, and the impl token.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#57 | Stage 4 🧹 Refactor | Elixir Fundamentals | 📊 Level: Advanced | 🌐 Coding5s.com
**Concept:** Contract Interfaces / Behaviours (@behaviour, @callback, @macro_callback, impl token)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5"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Enforce modular contracts strictly applying @behaviour, @callback, @macro_callback, and the impl token.. Topic details: Contract Interfaces / Behaviours (@behaviour, @callback, @macro_callback, impl token)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#57 | Refactor | Elixir Fundamentals | 📊 Level: Advanced
**Topic:** Enforce modular contracts strictly applying @behaviour, @callback, @macro_callback, and the impl token.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5" s="53">
        <v>0</v>
      </c>
      <c r="W65" s="87" t="str">
        <f t="shared" si="9"/>
        <v>[ROLE] Tech Product Manager assigning a Elixir Fundamentals Jira Ticket | [TASK] Provide a guided implementation exercise with full solution for learning purposes | [TOPIC] Enforce modular contracts strictly applying @behaviour, @callback, @macro_callback, and the impl token.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#57 | Stage 5 | Elixir Fundamentals | 📊 Level: Advanced | 🌐 Coding5s.com
**Concept:** Contract Interfaces / Behaviours (@behaviour, @callback, @macro_callback, impl token)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5"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modular contracts strictly applying @behaviour, @callback, @macro_callback, and the impl token.. Goal: Contract Interfaces / Behaviours (@behaviour, @callback, @macro_callback, impl token)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#57 | Extend | Elixir Fundamentals | 📊 Level: Advanced
**Topic:** Enforce modular contracts strictly applying @behaviour, @callback, @macro_callback, and the impl token.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5" s="53">
        <v>0</v>
      </c>
      <c r="Z65" s="56" t="str">
        <f t="shared" si="11"/>
        <v/>
      </c>
      <c r="AA65" s="56" t="str">
        <f t="shared" si="12"/>
        <v/>
      </c>
      <c r="AB65" s="56" t="str">
        <f t="shared" si="13"/>
        <v/>
      </c>
      <c r="AC65" s="56" t="str">
        <f t="shared" si="14"/>
        <v/>
      </c>
      <c r="AD65" s="56" t="str">
        <f t="shared" si="15"/>
        <v/>
      </c>
      <c r="AE65" s="40"/>
      <c r="AF65" s="40"/>
      <c r="AG65" s="40"/>
      <c r="AH65" s="56" t="str">
        <f t="shared" si="16"/>
        <v/>
      </c>
      <c r="AI65" s="54"/>
      <c r="AJ65" s="54"/>
      <c r="AK65" s="54"/>
      <c r="AL65" s="54"/>
      <c r="AM65" s="54"/>
    </row>
    <row r="66" spans="1:39">
      <c r="A66" s="95">
        <v>12</v>
      </c>
      <c r="B66" s="45" t="str" cm="1">
        <f t="array" ref="B66">IF(H66="PROJECT", CHAR(10) &amp; "- " &amp; _xlfn.TEXTJOIN(CHAR(10) &amp; "- ", TRUE, _xlfn._xlws.FILTER($I$9:$I$1000, ($C$9:$C$1000=C66) * ($H$9:$H$1000="Topic"))), "")</f>
        <v xml:space="preserve">
- Construct and inspect low-level data structures strictly using binaries and bitstrings syntax &lt;&lt;&gt;&gt;, ::, size, unit, and is_binary/1.
- Process potentially infinite data structures efficiently explicitly using Streams, Stream.map/2, Stream.filter/2, and Stream.run/1.
- Generate lazy sequences strictly applying Stream.cycle/1, Stream.iterate/2, Stream.unfold/2, and Stream.chunk_every/2.
- Enforce modular contracts strictly applying @behaviour, @callback, @macro_callback, and the impl token.</v>
      </c>
      <c r="C66" s="45">
        <f t="shared" si="0"/>
        <v>8</v>
      </c>
      <c r="D66" s="57">
        <v>0</v>
      </c>
      <c r="E66" s="58" t="s">
        <v>729</v>
      </c>
      <c r="F66" s="63">
        <v>58</v>
      </c>
      <c r="G66" s="60" t="s">
        <v>162</v>
      </c>
      <c r="H66" s="64" t="s">
        <v>80</v>
      </c>
      <c r="I66" s="61" t="s">
        <v>736</v>
      </c>
      <c r="J66" s="62" t="s">
        <v>737</v>
      </c>
      <c r="K66" s="120" t="str">
        <f t="shared" si="1"/>
        <v>[TASK] Teach through a practical Elixir Fundamentals -  project following the micro-learning methodology, acting as a supportive tutor, creating a project about  Develop a robust parsing tool that consolidates binary extraction, lazy stream evaluation, and structured behaviors mapped to specific schemas. | [TOPICS USED] 
- Construct and inspect low-level data structures strictly using binaries and bitstrings syntax &lt;&lt;&gt;&gt;, ::, size, unit, and is_binary/1.
- Process potentially infinite data structures efficiently explicitly using Streams, Stream.map/2, Stream.filter/2, and Stream.run/1.
- Generate lazy sequences strictly applying Stream.cycle/1, Stream.iterate/2, Stream.unfold/2, and Stream.chunk_every/2.
- Enforce modular contracts strictly applying @behaviour, @callback, @macro_callback, and the impl token.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#58 | Stage 1 | Elixir Fundamentals | 📊 Level: Advanced | 🌐 Coding5s.com
**Project:** Consolidated Lazy Streams &amp; Contract Structures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66"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robust parsing tool that consolidates binary extraction, lazy stream evaluation, and structured behaviors mapped to specific schemas.. Topics applied in this project: 
- Construct and inspect low-level data structures strictly using binaries and bitstrings syntax &lt;&lt;&gt;&gt;, ::, size, unit, and is_binary/1.
- Process potentially infinite data structures efficiently explicitly using Streams, Stream.map/2, Stream.filter/2, and Stream.run/1.
- Generate lazy sequences strictly applying Stream.cycle/1, Stream.iterate/2, Stream.unfold/2, and Stream.chunk_every/2.
- Enforce modular contracts strictly applying @behaviour, @callback, @macro_callback, and the impl token.. Project objective: Consolidated Lazy Streams &amp; Contract Structures | [LANGUAGE CONSISTENCY RULE] ALL output text MUST be written strictly in (Spanish). | [LANGUAGE SEED CONTEXT] Language Seed Not Necessary | [LANGUAGE] Spanish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#58 | Practice | Elixir Fundamentals | 📊 Level: Advanced
**Project:** Develop a robust parsing tool that consolidates binary extraction, lazy stream evaluation, and structured behaviors mapped to specific schemas.
---
 | [FOOTER RULE - STRICT] End your response with: '--- ⚡ *Coding5s Mentor System — Eliminating Epistemic Debt*' | </v>
      </c>
      <c r="M66" s="52">
        <v>0</v>
      </c>
      <c r="N66" s="102" t="str">
        <f t="shared" si="3"/>
        <v>[ROLE] Careless Elixir Fundamentals Developer | [TASK] Generate debugging project in Elixir Fundamentals | [PROJECT] Develop a robust parsing tool that consolidates binary extraction, lazy stream evaluation, and structured behaviors mapped to specific schemas. | [TOPICS USED] 
- Construct and inspect low-level data structures strictly using binaries and bitstrings syntax &lt;&lt;&gt;&gt;, ::, size, unit, and is_binary/1.
- Process potentially infinite data structures efficiently explicitly using Streams, Stream.map/2, Stream.filter/2, and Stream.run/1.
- Generate lazy sequences strictly applying Stream.cycle/1, Stream.iterate/2, Stream.unfold/2, and Stream.chunk_every/2.
- Enforce modular contracts strictly applying @behaviour, @callback, @macro_callback, and the impl token. | [LEVEL] Advanced | [OUTPUT] Only header, dataset summary or statement (if any), email intro, objective, expected output, broken code, and footer | [HEADER RULE - STRICT] You MUST start your entire response EXACTLY with this markdown block (do not print anything before it):
### 🚀 Project #58 | Stage 2 | Elixir Fundamentals | 📊 Level: Advanced | 🌐 Coding5s.com
Project: Consolidated Lazy Streams &amp; Contract Structures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66"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robust parsing tool that consolidates binary extraction, lazy stream evaluation, and structured behaviors mapped to specific schemas.. Topics involved: 
- Construct and inspect low-level data structures strictly using binaries and bitstrings syntax &lt;&lt;&gt;&gt;, ::, size, unit, and is_binary/1.
- Process potentially infinite data structures efficiently explicitly using Streams, Stream.map/2, Stream.filter/2, and Stream.run/1.
- Generate lazy sequences strictly applying Stream.cycle/1, Stream.iterate/2, Stream.unfold/2, and Stream.chunk_every/2.
- Enforce modular contracts strictly applying @behaviour, @callback, @macro_callback, and the impl token.. Project objective: Consolidated Lazy Streams &amp; Contract Structures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#58 | Debug | Elixir Fundamentals | 📊 Level: Advanced
**Project:** Develop a robust parsing tool that consolidates binary extraction, lazy stream evaluation, and structured behaviors mapped to specific schemas.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6" s="52">
        <v>0</v>
      </c>
      <c r="Q66" s="102" t="str">
        <f t="shared" si="5"/>
        <v>[ROLE] Tech Lead | [TASK] Assign incomplete project script | [PROJECT] Develop a robust parsing tool that consolidates binary extraction, lazy stream evaluation, and structured behaviors mapped to specific schemas. | [TOPICS USED] 
- Construct and inspect low-level data structures strictly using binaries and bitstrings syntax &lt;&lt;&gt;&gt;, ::, size, unit, and is_binary/1.
- Process potentially infinite data structures efficiently explicitly using Streams, Stream.map/2, Stream.filter/2, and Stream.run/1.
- Generate lazy sequences strictly applying Stream.cycle/1, Stream.iterate/2, Stream.unfold/2, and Stream.chunk_every/2.
- Enforce modular contracts strictly applying @behaviour, @callback, @macro_callback, and the impl token.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#58 | Stage 3 | Elixir Fundamentals | 📊 Level: Advanced | 🌐 Coding5s.com
**Project:** Consolidated Lazy Streams &amp; Contract Structures
---
 | [EXTERNAL_PACKAGE_PROTOCOL] Use Mix.install([{:package_name, '~&gt; version'}]) at the top if needed. | [CHALLENGE_CONSTRAINTS_POLICY] MUST be between 40–100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66"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robust parsing tool that consolidates binary extraction, lazy stream evaluation, and structured behaviors mapped to specific schemas.. Topics involved: 
- Construct and inspect low-level data structures strictly using binaries and bitstrings syntax &lt;&lt;&gt;&gt;, ::, size, unit, and is_binary/1.
- Process potentially infinite data structures efficiently explicitly using Streams, Stream.map/2, Stream.filter/2, and Stream.run/1.
- Generate lazy sequences strictly applying Stream.cycle/1, Stream.iterate/2, Stream.unfold/2, and Stream.chunk_every/2.
- Enforce modular contracts strictly applying @behaviour, @callback, @macro_callback, and the impl token.. Project objective: Consolidated Lazy Streams &amp; Contract Structures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#58 | Complete | Elixir Fundamentals | 📊 Level: Advanced
**Project:** Develop a robust parsing tool that consolidates binary extraction, lazy stream evaluation, and structured behaviors mapped to specific schemas.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6" s="52">
        <v>0</v>
      </c>
      <c r="T66" s="102" t="str">
        <f t="shared" si="7"/>
        <v>[ROLE] Tech Lead | [TASK] Provide a messy but functional project for refactoring | [PROJECT] Develop a robust parsing tool that consolidates binary extraction, lazy stream evaluation, and structured behaviors mapped to specific schemas. | [TOPICS USED] 
- Construct and inspect low-level data structures strictly using binaries and bitstrings syntax &lt;&lt;&gt;&gt;, ::, size, unit, and is_binary/1.
- Process potentially infinite data structures efficiently explicitly using Streams, Stream.map/2, Stream.filter/2, and Stream.run/1.
- Generate lazy sequences strictly applying Stream.cycle/1, Stream.iterate/2, Stream.unfold/2, and Stream.chunk_every/2.
- Enforce modular contracts strictly applying @behaviour, @callback, @macro_callback, and the impl token. | [LEVEL] Advanced | [PERSONA RULE] Act as a Tech Lead. A junior wrote this working but messy code. Tone: professional but exhausted | [HEADER RULE - STRICT] You MUST start your entire response EXACTLY with this markdown block (do not print anything before it):
### 🚀 Project #58 | Stage 4 | Elixir Fundamentals | 📊 Level: Advanced | 🌐 Coding5s.com
**Project:** Consolidated Lazy Streams &amp; Contract Structures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66"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Develop a robust parsing tool that consolidates binary extraction, lazy stream evaluation, and structured behaviors mapped to specific schemas.. Topics involved: 
- Construct and inspect low-level data structures strictly using binaries and bitstrings syntax &lt;&lt;&gt;&gt;, ::, size, unit, and is_binary/1.
- Process potentially infinite data structures efficiently explicitly using Streams, Stream.map/2, Stream.filter/2, and Stream.run/1.
- Generate lazy sequences strictly applying Stream.cycle/1, Stream.iterate/2, Stream.unfold/2, and Stream.chunk_every/2.
- Enforce modular contracts strictly applying @behaviour, @callback, @macro_callback, and the impl token.. Project objective: Consolidated Lazy Streams &amp; Contract Structures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#58 | Refactor | Elixir Fundamentals | 📊 Level: Advanced
**Project:** Develop a robust parsing tool that consolidates binary extraction, lazy stream evaluation, and structured behaviors mapped to specific schemas.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6" s="52">
        <v>0</v>
      </c>
      <c r="W66" s="87" t="str">
        <f t="shared" si="9"/>
        <v>[ROLE] Tech Product Manager assigning a Elixir Fundamentals Jira Ticket | [TASK] Provide a guided project implementation with full solution | [PROJECT] Develop a robust parsing tool that consolidates binary extraction, lazy stream evaluation, and structured behaviors mapped to specific schemas. | [TOPICS USED] 
- Construct and inspect low-level data structures strictly using binaries and bitstrings syntax &lt;&lt;&gt;&gt;, ::, size, unit, and is_binary/1.
- Process potentially infinite data structures efficiently explicitly using Streams, Stream.map/2, Stream.filter/2, and Stream.run/1.
- Generate lazy sequences strictly applying Stream.cycle/1, Stream.iterate/2, Stream.unfold/2, and Stream.chunk_every/2.
- Enforce modular contracts strictly applying @behaviour, @callback, @macro_callback, and the impl token. | [LEVEL] Advanced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#58 | Stage 5 | Elixir Fundamentals | 📊 Level: Advanced | 🌐 Coding5s.com
**Project:** Consolidated Lazy Streams &amp; Contract Structures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66"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robust parsing tool that consolidates binary extraction, lazy stream evaluation, and structured behaviors mapped to specific schemas.. Topics integrated: 
- Construct and inspect low-level data structures strictly using binaries and bitstrings syntax &lt;&lt;&gt;&gt;, ::, size, unit, and is_binary/1.
- Process potentially infinite data structures efficiently explicitly using Streams, Stream.map/2, Stream.filter/2, and Stream.run/1.
- Generate lazy sequences strictly applying Stream.cycle/1, Stream.iterate/2, Stream.unfold/2, and Stream.chunk_every/2.
- Enforce modular contracts strictly applying @behaviour, @callback, @macro_callback, and the impl token.. Business Goal: Consolidated Lazy Streams &amp; Contract Structures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#58 | Extend | Elixir Fundamentals | 📊 Level: Advanced
**Project:** Develop a robust parsing tool that consolidates binary extraction, lazy stream evaluation, and structured behaviors mapped to specific schemas.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6" s="52">
        <v>0</v>
      </c>
      <c r="Z66" s="56" t="str">
        <f t="shared" si="11"/>
        <v>[TASK] Teach through a practical Elixir Fundamentals -  project following the micro-learning methodology, acting as a supportive tutor, creating a project about  Develop a robust parsing tool that consolidates binary extraction, lazy stream evaluation, and structured behaviors mapped to specific schemas. | [TOPICS USED] 
- Construct and inspect low-level data structures strictly using binaries and bitstrings syntax &lt;&lt;&gt;&gt;, ::, size, unit, and is_binary/1.
- Process potentially infinite data structures efficiently explicitly using Streams, Stream.map/2, Stream.filter/2, and Stream.run/1.
- Generate lazy sequences strictly applying Stream.cycle/1, Stream.iterate/2, Stream.unfold/2, and Stream.chunk_every/2.
- Enforce modular contracts strictly applying @behaviour, @callback, @macro_callback, and the impl token.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#58 | Stage 1 | Elixir Fundamentals | 📊 Level: Advanced | 🌐 Coding5s.com
**Project:** Consolidated Lazy Streams &amp; Contract Structures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66" s="56" t="str">
        <f t="shared" si="12"/>
        <v>[ROLE] Careless Elixir Fundamentals Developer | [TASK] Generate debugging project in Elixir Fundamentals | [PROJECT] Develop a robust parsing tool that consolidates binary extraction, lazy stream evaluation, and structured behaviors mapped to specific schemas. | [TOPICS USED] 
- Construct and inspect low-level data structures strictly using binaries and bitstrings syntax &lt;&lt;&gt;&gt;, ::, size, unit, and is_binary/1.
- Process potentially infinite data structures efficiently explicitly using Streams, Stream.map/2, Stream.filter/2, and Stream.run/1.
- Generate lazy sequences strictly applying Stream.cycle/1, Stream.iterate/2, Stream.unfold/2, and Stream.chunk_every/2.
- Enforce modular contracts strictly applying @behaviour, @callback, @macro_callback, and the impl token. | [LEVEL] Advanced | [OUTPUT] Only header, dataset summary or statement (if any), email intro, objective, expected output, broken code, and footer | [HEADER RULE - STRICT] You MUST start your entire response EXACTLY with this markdown block (do not print anything before it):
### 🚀 Project #58 | Stage 2 | Elixir Fundamentals | 📊 Level: Advanced | 🌐 Coding5s.com
Project: Consolidated Lazy Streams &amp; Contract Structures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66" s="56" t="str">
        <f t="shared" si="13"/>
        <v>[ROLE] Tech Lead | [TASK] Assign incomplete project script | [PROJECT] Develop a robust parsing tool that consolidates binary extraction, lazy stream evaluation, and structured behaviors mapped to specific schemas. | [TOPICS USED] 
- Construct and inspect low-level data structures strictly using binaries and bitstrings syntax &lt;&lt;&gt;&gt;, ::, size, unit, and is_binary/1.
- Process potentially infinite data structures efficiently explicitly using Streams, Stream.map/2, Stream.filter/2, and Stream.run/1.
- Generate lazy sequences strictly applying Stream.cycle/1, Stream.iterate/2, Stream.unfold/2, and Stream.chunk_every/2.
- Enforce modular contracts strictly applying @behaviour, @callback, @macro_callback, and the impl token.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#58 | Stage 3 | Elixir Fundamentals | 📊 Level: Advanced | 🌐 Coding5s.com
**Project:** Consolidated Lazy Streams &amp; Contract Structures
---
 | [EXTERNAL_PACKAGE_PROTOCOL] Use Mix.install([{:package_name, '~&gt; version'}]) at the top if needed. | [CHALLENGE_CONSTRAINTS_POLICY] MUST be between 40–100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66" s="56" t="str">
        <f t="shared" si="14"/>
        <v>[ROLE] Tech Lead | [TASK] Provide a messy but functional project for refactoring | [PROJECT] Develop a robust parsing tool that consolidates binary extraction, lazy stream evaluation, and structured behaviors mapped to specific schemas. | [TOPICS USED] 
- Construct and inspect low-level data structures strictly using binaries and bitstrings syntax &lt;&lt;&gt;&gt;, ::, size, unit, and is_binary/1.
- Process potentially infinite data structures efficiently explicitly using Streams, Stream.map/2, Stream.filter/2, and Stream.run/1.
- Generate lazy sequences strictly applying Stream.cycle/1, Stream.iterate/2, Stream.unfold/2, and Stream.chunk_every/2.
- Enforce modular contracts strictly applying @behaviour, @callback, @macro_callback, and the impl token. | [LEVEL] Advanced | [PERSONA RULE] Act as a Tech Lead. A junior wrote this working but messy code. Tone: professional but exhausted | [HEADER RULE - STRICT] You MUST start your entire response EXACTLY with this markdown block (do not print anything before it):
### 🚀 Project #58 | Stage 4 | Elixir Fundamentals | 📊 Level: Advanced | 🌐 Coding5s.com
**Project:** Consolidated Lazy Streams &amp; Contract Structures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66" s="56" t="str">
        <f t="shared" si="15"/>
        <v>[ROLE] Tech Product Manager assigning a Elixir Fundamentals Jira Ticket | [TASK] Provide a guided project implementation with full solution | [PROJECT] Develop a robust parsing tool that consolidates binary extraction, lazy stream evaluation, and structured behaviors mapped to specific schemas. | [TOPICS USED] 
- Construct and inspect low-level data structures strictly using binaries and bitstrings syntax &lt;&lt;&gt;&gt;, ::, size, unit, and is_binary/1.
- Process potentially infinite data structures efficiently explicitly using Streams, Stream.map/2, Stream.filter/2, and Stream.run/1.
- Generate lazy sequences strictly applying Stream.cycle/1, Stream.iterate/2, Stream.unfold/2, and Stream.chunk_every/2.
- Enforce modular contracts strictly applying @behaviour, @callback, @macro_callback, and the impl token. | [LEVEL] Advanced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#58 | Stage 5 | Elixir Fundamentals | 📊 Level: Advanced | 🌐 Coding5s.com
**Project:** Consolidated Lazy Streams &amp; Contract Structures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66" s="40"/>
      <c r="AF66" s="40"/>
      <c r="AG66" s="40"/>
      <c r="AH66" s="56" t="str">
        <f t="shared" si="16"/>
        <v/>
      </c>
      <c r="AI66" s="54"/>
      <c r="AJ66" s="54"/>
      <c r="AK66" s="54"/>
      <c r="AL66" s="54"/>
      <c r="AM66" s="54"/>
    </row>
    <row r="67" spans="1:39">
      <c r="A67" s="95">
        <v>12</v>
      </c>
      <c r="B67" s="45" t="str" cm="1">
        <f t="array" ref="B67">IF(H67="PROJECT", CHAR(10) &amp; "- " &amp; _xlfn.TEXTJOIN(CHAR(10) &amp; "- ", TRUE, _xlfn._xlws.FILTER($I$9:$I$1000, ($C$9:$C$1000=C67) * ($H$9:$H$1000="Topic"))), "")</f>
        <v/>
      </c>
      <c r="C67" s="45">
        <f t="shared" si="0"/>
        <v>9</v>
      </c>
      <c r="D67" s="46">
        <v>4</v>
      </c>
      <c r="E67" s="58" t="s">
        <v>48</v>
      </c>
      <c r="F67" s="65">
        <v>59</v>
      </c>
      <c r="G67" s="49" t="s">
        <v>162</v>
      </c>
      <c r="H67" s="66" t="s">
        <v>50</v>
      </c>
      <c r="I67" s="50" t="s">
        <v>738</v>
      </c>
      <c r="J67" s="51" t="s">
        <v>739</v>
      </c>
      <c r="K67" s="120" t="str">
        <f t="shared" si="1"/>
        <v xml:space="preserve">[ROLE] Friendly tutor specializing in Elixir Fundamentals | [TOPIC] Implement data-type specific logic dynamically explicitly employing defprotocol, defimpl, @for targets, and fallback to Any implementation. | [LEVEL] Advanced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internal/dataset data | [CODE_CONSTRAINTS_RULE] Each example MUST: - Use internal/dataset data - Print steps &amp; result via IO.puts/inspect - MAX 12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#59 | Stage 1 📖 Practice | Elixir Fundamentals | 📊 Level: Advanced | 🌐 Coding5s.com
**Concept:** Functional Data Polymorphism (defprotocol, defimpl, @for targets, fallback to Any implementation)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7"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data-type specific logic dynamically explicitly employing defprotocol, defimpl, @for targets, and fallback to Any implementation.. Topic details: Functional Data Polymorphism (defprotocol, defimpl, @for targets, fallback to Any implementation) | [LANGUAGE CONSISTENCY RULE] ALL output text MUST be written strictly in (Spanish). | [LANGUAGE SEED CONTEXT] Language Seed Not Necessary | [LANGUAGE] Spanish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#59 | Practice | Elixir Fundamentals | 📊 Level: Advanced
**Topic:** Implement data-type specific logic dynamically explicitly employing defprotocol, defimpl, @for targets, and fallback to Any implementation.
---
 | [FOOTER RULE - STRICT] End your response with: '--- ⚡ *Coding5s Mentor System — Eliminating Epistemic Debt*' | </v>
      </c>
      <c r="M67" s="53">
        <v>0</v>
      </c>
      <c r="N67" s="102" t="str">
        <f t="shared" si="3"/>
        <v>[ROLE] Careless Elixir Fundamentals Developer | [TASK] Generate debugging challenges in Elixir Fundamentals | | [TOPIC] Implement data-type specific logic dynamically explicitly employing defprotocol, defimpl, @for targets, and fallback to Any implementation.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#59 | Stage 2 🐛 Debug | Elixir Fundamentals | 📊 Level: Advanced | 🌐 Coding5s.com
Concept: Functional Data Polymorphism (defprotocol, defimpl, @for targets, fallback to Any implementation)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7"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data-type specific logic dynamically explicitly employing defprotocol, defimpl, @for targets, and fallback to Any implementation.. Topic details: Functional Data Polymorphism (defprotocol, defimpl, @for targets, fallback to Any implementation)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#59 | Debug | Elixir Fundamentals | 📊 Level: Advanced
**Topic:** Implement data-type specific logic dynamically explicitly employing defprotocol, defimpl, @for targets, and fallback to Any implementation.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7" s="53">
        <v>0</v>
      </c>
      <c r="Q67" s="102" t="str">
        <f t="shared" si="5"/>
        <v>[ROLE] Tech Lead | [TASK] Assign incomplete Elixir Fundamentals script challenges | [TOPIC] Implement data-type specific logic dynamically explicitly employing defprotocol, defimpl, @for targets, and fallback to Any implementation. | [LEVEL] Advanced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#59 | Stage 3 🧩 Complete | Elixir Fundamentals | 📊 Level: Advanced | 🌐 Coding5s.com
**Concept:** Functional Data Polymorphism (defprotocol, defimpl, @for targets, fallback to Any implementation)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data-type specific logic dynamically explicitly employing defprotocol, defimpl, @for targets, and fallback to Any implementation..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7"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data-type specific logic dynamically explicitly employing defprotocol, defimpl, @for targets, and fallback to Any implementation.. Topic details: Functional Data Polymorphism (defprotocol, defimpl, @for targets, fallback to Any implementation)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#59 | Complete | Elixir Fundamentals | 📊 Level: Advanced
**Topic:** Implement data-type specific logic dynamically explicitly employing defprotocol, defimpl, @for targets, and fallback to Any implementation.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7" s="53">
        <v>0</v>
      </c>
      <c r="T67" s="102" t="str">
        <f t="shared" si="7"/>
        <v>[ROLE] Tech Lead | [TASK] Provide intentionally messy but functional code for learning debugging and improvement | [TOPIC] Implement data-type specific logic dynamically explicitly employing defprotocol, defimpl, @for targets, and fallback to Any implementation.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#59 | Stage 4 🧹 Refactor | Elixir Fundamentals | 📊 Level: Advanced | 🌐 Coding5s.com
**Concept:** Functional Data Polymorphism (defprotocol, defimpl, @for targets, fallback to Any implementation)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7"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Implement data-type specific logic dynamically explicitly employing defprotocol, defimpl, @for targets, and fallback to Any implementation.. Topic details: Functional Data Polymorphism (defprotocol, defimpl, @for targets, fallback to Any implementation)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#59 | Refactor | Elixir Fundamentals | 📊 Level: Advanced
**Topic:** Implement data-type specific logic dynamically explicitly employing defprotocol, defimpl, @for targets, and fallback to Any implementation.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7" s="53">
        <v>0</v>
      </c>
      <c r="W67" s="87" t="str">
        <f t="shared" si="9"/>
        <v>[ROLE] Tech Product Manager assigning a Elixir Fundamentals Jira Ticket | [TASK] Provide a guided implementation exercise with full solution for learning purposes | [TOPIC] Implement data-type specific logic dynamically explicitly employing defprotocol, defimpl, @for targets, and fallback to Any implementation.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#59 | Stage 5 | Elixir Fundamentals | 📊 Level: Advanced | 🌐 Coding5s.com
**Concept:** Functional Data Polymorphism (defprotocol, defimpl, @for targets, fallback to Any implementation)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7"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data-type specific logic dynamically explicitly employing defprotocol, defimpl, @for targets, and fallback to Any implementation.. Goal: Functional Data Polymorphism (defprotocol, defimpl, @for targets, fallback to Any implementation)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#59 | Extend | Elixir Fundamentals | 📊 Level: Advanced
**Topic:** Implement data-type specific logic dynamically explicitly employing defprotocol, defimpl, @for targets, and fallback to Any implementation.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7" s="53">
        <v>0</v>
      </c>
      <c r="Z67" s="56" t="str">
        <f t="shared" si="11"/>
        <v/>
      </c>
      <c r="AA67" s="56" t="str">
        <f t="shared" si="12"/>
        <v/>
      </c>
      <c r="AB67" s="56" t="str">
        <f t="shared" si="13"/>
        <v/>
      </c>
      <c r="AC67" s="56" t="str">
        <f t="shared" si="14"/>
        <v/>
      </c>
      <c r="AD67" s="56" t="str">
        <f t="shared" si="15"/>
        <v/>
      </c>
      <c r="AE67" s="40"/>
      <c r="AF67" s="40"/>
      <c r="AG67" s="40"/>
      <c r="AH67" s="56" t="str">
        <f t="shared" si="16"/>
        <v/>
      </c>
      <c r="AI67" s="54"/>
      <c r="AJ67" s="54"/>
      <c r="AK67" s="54"/>
      <c r="AL67" s="54"/>
      <c r="AM67" s="54"/>
    </row>
    <row r="68" spans="1:39">
      <c r="A68" s="95">
        <v>18</v>
      </c>
      <c r="B68" s="45" t="str" cm="1">
        <f t="array" ref="B68">IF(H68="PROJECT", CHAR(10) &amp; "- " &amp; _xlfn.TEXTJOIN(CHAR(10) &amp; "- ", TRUE, _xlfn._xlws.FILTER($I$9:$I$1000, ($C$9:$C$1000=C68) * ($H$9:$H$1000="Topic"))), "")</f>
        <v/>
      </c>
      <c r="C68" s="45">
        <f t="shared" si="0"/>
        <v>9</v>
      </c>
      <c r="D68" s="57">
        <v>4</v>
      </c>
      <c r="E68" s="58" t="s">
        <v>48</v>
      </c>
      <c r="F68" s="63">
        <v>60</v>
      </c>
      <c r="G68" s="60" t="s">
        <v>162</v>
      </c>
      <c r="H68" s="60" t="s">
        <v>50</v>
      </c>
      <c r="I68" s="61" t="s">
        <v>740</v>
      </c>
      <c r="J68" s="62" t="s">
        <v>741</v>
      </c>
      <c r="K68" s="120" t="str">
        <f t="shared" si="1"/>
        <v xml:space="preserve">[ROLE] Friendly tutor specializing in Elixir Fundamentals | [TOPIC] Trigger and capture runtime errors strictly utilizing raise/1, raise/2, defexception, and rescuing exceptions with try/rescue. | [LEVEL] Advanced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internal/dataset data | [CODE_CONSTRAINTS_RULE] Each example MUST: - Use internal/dataset data - Print steps &amp; result via IO.puts/inspect - MAX 18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#60 | Stage 1 📖 Practice | Elixir Fundamentals | 📊 Level: Advanced | 🌐 Coding5s.com
**Concept:** Raising Exceptions (raise/1, raise/2, defexception, rescuing exceptions with try/rescue)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8"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Trigger and capture runtime errors strictly utilizing raise/1, raise/2, defexception, and rescuing exceptions with try/rescue.. Topic details: Raising Exceptions (raise/1, raise/2, defexception, rescuing exceptions with try/rescue) | [LANGUAGE CONSISTENCY RULE] ALL output text MUST be written strictly in (Spanish). | [LANGUAGE SEED CONTEXT] Language Seed Not Necessary | [LANGUAGE] Spanish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#60 | Practice | Elixir Fundamentals | 📊 Level: Advanced
**Topic:** Trigger and capture runtime errors strictly utilizing raise/1, raise/2, defexception, and rescuing exceptions with try/rescue.
---
 | [FOOTER RULE - STRICT] End your response with: '--- ⚡ *Coding5s Mentor System — Eliminating Epistemic Debt*' | </v>
      </c>
      <c r="M68" s="52">
        <v>0</v>
      </c>
      <c r="N68" s="102" t="str">
        <f t="shared" si="3"/>
        <v>[ROLE] Careless Elixir Fundamentals Developer | [TASK] Generate debugging challenges in Elixir Fundamentals | | [TOPIC] Trigger and capture runtime errors strictly utilizing raise/1, raise/2, defexception, and rescuing exceptions with try/rescue.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#60 | Stage 2 🐛 Debug | Elixir Fundamentals | 📊 Level: Advanced | 🌐 Coding5s.com
Concept: Raising Exceptions (raise/1, raise/2, defexception, rescuing exceptions with try/rescue)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8"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Trigger and capture runtime errors strictly utilizing raise/1, raise/2, defexception, and rescuing exceptions with try/rescue.. Topic details: Raising Exceptions (raise/1, raise/2, defexception, rescuing exceptions with try/rescue)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#60 | Debug | Elixir Fundamentals | 📊 Level: Advanced
**Topic:** Trigger and capture runtime errors strictly utilizing raise/1, raise/2, defexception, and rescuing exceptions with try/rescue.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8" s="52">
        <v>0</v>
      </c>
      <c r="Q68" s="102" t="str">
        <f t="shared" si="5"/>
        <v>[ROLE] Tech Lead | [TASK] Assign incomplete Elixir Fundamentals script challenges | [TOPIC] Trigger and capture runtime errors strictly utilizing raise/1, raise/2, defexception, and rescuing exceptions with try/rescue. | [LEVEL] Advanced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#60 | Stage 3 🧩 Complete | Elixir Fundamentals | 📊 Level: Advanced | 🌐 Coding5s.com
**Concept:** Raising Exceptions (raise/1, raise/2, defexception, rescuing exceptions with try/rescue)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Trigger and capture runtime errors strictly utilizing raise/1, raise/2, defexception, and rescuing exceptions with try/rescue..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8"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Trigger and capture runtime errors strictly utilizing raise/1, raise/2, defexception, and rescuing exceptions with try/rescue.. Topic details: Raising Exceptions (raise/1, raise/2, defexception, rescuing exceptions with try/rescue)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#60 | Complete | Elixir Fundamentals | 📊 Level: Advanced
**Topic:** Trigger and capture runtime errors strictly utilizing raise/1, raise/2, defexception, and rescuing exceptions with try/rescue.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8" s="52">
        <v>0</v>
      </c>
      <c r="T68" s="102" t="str">
        <f t="shared" si="7"/>
        <v>[ROLE] Tech Lead | [TASK] Provide intentionally messy but functional code for learning debugging and improvement | [TOPIC] Trigger and capture runtime errors strictly utilizing raise/1, raise/2, defexception, and rescuing exceptions with try/rescue.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#60 | Stage 4 🧹 Refactor | Elixir Fundamentals | 📊 Level: Advanced | 🌐 Coding5s.com
**Concept:** Raising Exceptions (raise/1, raise/2, defexception, rescuing exceptions with try/rescue)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8"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Trigger and capture runtime errors strictly utilizing raise/1, raise/2, defexception, and rescuing exceptions with try/rescue.. Topic details: Raising Exceptions (raise/1, raise/2, defexception, rescuing exceptions with try/rescue)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#60 | Refactor | Elixir Fundamentals | 📊 Level: Advanced
**Topic:** Trigger and capture runtime errors strictly utilizing raise/1, raise/2, defexception, and rescuing exceptions with try/rescue.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8" s="52">
        <v>0</v>
      </c>
      <c r="W68" s="87" t="str">
        <f t="shared" si="9"/>
        <v>[ROLE] Tech Product Manager assigning a Elixir Fundamentals Jira Ticket | [TASK] Provide a guided implementation exercise with full solution for learning purposes | [TOPIC] Trigger and capture runtime errors strictly utilizing raise/1, raise/2, defexception, and rescuing exceptions with try/rescue.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#60 | Stage 5 | Elixir Fundamentals | 📊 Level: Advanced | 🌐 Coding5s.com
**Concept:** Raising Exceptions (raise/1, raise/2, defexception, rescuing exceptions with try/rescue)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8"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Trigger and capture runtime errors strictly utilizing raise/1, raise/2, defexception, and rescuing exceptions with try/rescue.. Goal: Raising Exceptions (raise/1, raise/2, defexception, rescuing exceptions with try/rescue)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#60 | Extend | Elixir Fundamentals | 📊 Level: Advanced
**Topic:** Trigger and capture runtime errors strictly utilizing raise/1, raise/2, defexception, and rescuing exceptions with try/rescue.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8" s="52">
        <v>0</v>
      </c>
      <c r="Z68" s="56" t="str">
        <f t="shared" si="11"/>
        <v/>
      </c>
      <c r="AA68" s="56" t="str">
        <f t="shared" si="12"/>
        <v/>
      </c>
      <c r="AB68" s="56" t="str">
        <f t="shared" si="13"/>
        <v/>
      </c>
      <c r="AC68" s="56" t="str">
        <f t="shared" si="14"/>
        <v/>
      </c>
      <c r="AD68" s="56" t="str">
        <f t="shared" si="15"/>
        <v/>
      </c>
      <c r="AE68" s="40"/>
      <c r="AF68" s="40"/>
      <c r="AG68" s="40"/>
      <c r="AH68" s="56" t="str">
        <f t="shared" si="16"/>
        <v/>
      </c>
      <c r="AI68" s="54"/>
      <c r="AJ68" s="54"/>
      <c r="AK68" s="54"/>
      <c r="AL68" s="54"/>
      <c r="AM68" s="54"/>
    </row>
    <row r="69" spans="1:39">
      <c r="A69" s="95" t="s">
        <v>79</v>
      </c>
      <c r="B69" s="45" t="str" cm="1">
        <f t="array" ref="B69">IF(H69="PROJECT", CHAR(10) &amp; "- " &amp; _xlfn.TEXTJOIN(CHAR(10) &amp; "- ", TRUE, _xlfn._xlws.FILTER($I$9:$I$1000, ($C$9:$C$1000=C69) * ($H$9:$H$1000="Topic"))), "")</f>
        <v/>
      </c>
      <c r="C69" s="45">
        <f t="shared" si="0"/>
        <v>9</v>
      </c>
      <c r="D69" s="46">
        <v>4</v>
      </c>
      <c r="E69" s="58" t="s">
        <v>48</v>
      </c>
      <c r="F69" s="65">
        <v>61</v>
      </c>
      <c r="G69" s="49" t="s">
        <v>162</v>
      </c>
      <c r="H69" s="66" t="s">
        <v>50</v>
      </c>
      <c r="I69" s="50" t="s">
        <v>742</v>
      </c>
      <c r="J69" s="51" t="s">
        <v>743</v>
      </c>
      <c r="K69" s="120" t="str">
        <f t="shared" si="1"/>
        <v xml:space="preserve">[ROLE] Friendly tutor specializing in Elixir Fundamentals | [TOPIC] Manage non-standard control flows explicitly using try/catch, throw/1, structured after clauses, and else matches inside try. | [LEVEL] Advanced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N/A lines of EXECUTABLE code (STRICT: Do NOT count comments or blank lines). - NEVER exceed this limit. | [FUNCTION RULE] Rule: internal/dataset data | [CODE_CONSTRAINTS_RULE] Each example MUST: - Use internal/dataset data - Print steps &amp; result via IO.puts/inspect - MAX N/A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#61 | Stage 1 📖 Practice | Elixir Fundamentals | 📊 Level: Advanced | 🌐 Coding5s.com
**Concept:** Alternative Error Controls (try/catch, throw/1, structured after clauses, else matches inside try)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9"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non-standard control flows explicitly using try/catch, throw/1, structured after clauses, and else matches inside try.. Topic details: Alternative Error Controls (try/catch, throw/1, structured after clauses, else matches inside try) | [LANGUAGE CONSISTENCY RULE] ALL output text MUST be written strictly in (Spanish). | [LANGUAGE SEED CONTEXT] Language Seed Not Necessary | [LANGUAGE] Spanish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#61 | Practice | Elixir Fundamentals | 📊 Level: Advanced
**Topic:** Manage non-standard control flows explicitly using try/catch, throw/1, structured after clauses, and else matches inside try.
---
 | [FOOTER RULE - STRICT] End your response with: '--- ⚡ *Coding5s Mentor System — Eliminating Epistemic Debt*' | </v>
      </c>
      <c r="M69" s="53">
        <v>0</v>
      </c>
      <c r="N69" s="102" t="str">
        <f t="shared" si="3"/>
        <v>[ROLE] Careless Elixir Fundamentals Developer | [TASK] Generate debugging challenges in Elixir Fundamentals | | [TOPIC] Manage non-standard control flows explicitly using try/catch, throw/1, structured after clauses, and else matches inside try.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#61 | Stage 2 🐛 Debug | Elixir Fundamentals | 📊 Level: Advanced | 🌐 Coding5s.com
Concept: Alternative Error Controls (try/catch, throw/1, structured after clauses, else matches inside try)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9"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non-standard control flows explicitly using try/catch, throw/1, structured after clauses, and else matches inside try.. Topic details: Alternative Error Controls (try/catch, throw/1, structured after clauses, else matches inside try)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#61 | Debug | Elixir Fundamentals | 📊 Level: Advanced
**Topic:** Manage non-standard control flows explicitly using try/catch, throw/1, structured after clauses, and else matches inside try.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9" s="53">
        <v>0</v>
      </c>
      <c r="Q69" s="102" t="str">
        <f t="shared" si="5"/>
        <v>[ROLE] Tech Lead | [TASK] Assign incomplete Elixir Fundamentals script challenges | [TOPIC] Manage non-standard control flows explicitly using try/catch, throw/1, structured after clauses, and else matches inside try. | [LEVEL] Advanced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#61 | Stage 3 🧩 Complete | Elixir Fundamentals | 📊 Level: Advanced | 🌐 Coding5s.com
**Concept:** Alternative Error Controls (try/catch, throw/1, structured after clauses, else matches inside try)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non-standard control flows explicitly using try/catch, throw/1, structured after clauses, and else matches inside try..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9"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non-standard control flows explicitly using try/catch, throw/1, structured after clauses, and else matches inside try.. Topic details: Alternative Error Controls (try/catch, throw/1, structured after clauses, else matches inside try)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#61 | Complete | Elixir Fundamentals | 📊 Level: Advanced
**Topic:** Manage non-standard control flows explicitly using try/catch, throw/1, structured after clauses, and else matches inside try.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9" s="53">
        <v>0</v>
      </c>
      <c r="T69" s="102" t="str">
        <f t="shared" si="7"/>
        <v>[ROLE] Tech Lead | [TASK] Provide intentionally messy but functional code for learning debugging and improvement | [TOPIC] Manage non-standard control flows explicitly using try/catch, throw/1, structured after clauses, and else matches inside try.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#61 | Stage 4 🧹 Refactor | Elixir Fundamentals | 📊 Level: Advanced | 🌐 Coding5s.com
**Concept:** Alternative Error Controls (try/catch, throw/1, structured after clauses, else matches inside try)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9"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Manage non-standard control flows explicitly using try/catch, throw/1, structured after clauses, and else matches inside try.. Topic details: Alternative Error Controls (try/catch, throw/1, structured after clauses, else matches inside try)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#61 | Refactor | Elixir Fundamentals | 📊 Level: Advanced
**Topic:** Manage non-standard control flows explicitly using try/catch, throw/1, structured after clauses, and else matches inside try.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9" s="53">
        <v>0</v>
      </c>
      <c r="W69" s="87" t="str">
        <f t="shared" si="9"/>
        <v>[ROLE] Tech Product Manager assigning a Elixir Fundamentals Jira Ticket | [TASK] Provide a guided implementation exercise with full solution for learning purposes | [TOPIC] Manage non-standard control flows explicitly using try/catch, throw/1, structured after clauses, and else matches inside try.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#61 | Stage 5 | Elixir Fundamentals | 📊 Level: Advanced | 🌐 Coding5s.com
**Concept:** Alternative Error Controls (try/catch, throw/1, structured after clauses, else matches inside try)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9"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non-standard control flows explicitly using try/catch, throw/1, structured after clauses, and else matches inside try.. Goal: Alternative Error Controls (try/catch, throw/1, structured after clauses, else matches inside try)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#61 | Extend | Elixir Fundamentals | 📊 Level: Advanced
**Topic:** Manage non-standard control flows explicitly using try/catch, throw/1, structured after clauses, and else matches inside try.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9" s="53">
        <v>0</v>
      </c>
      <c r="Z69" s="56" t="str">
        <f t="shared" si="11"/>
        <v/>
      </c>
      <c r="AA69" s="56" t="str">
        <f t="shared" si="12"/>
        <v/>
      </c>
      <c r="AB69" s="56" t="str">
        <f t="shared" si="13"/>
        <v/>
      </c>
      <c r="AC69" s="56" t="str">
        <f t="shared" si="14"/>
        <v/>
      </c>
      <c r="AD69" s="56" t="str">
        <f t="shared" si="15"/>
        <v/>
      </c>
      <c r="AE69" s="40"/>
      <c r="AF69" s="40"/>
      <c r="AG69" s="40"/>
      <c r="AH69" s="56" t="str">
        <f t="shared" si="16"/>
        <v/>
      </c>
      <c r="AI69" s="54"/>
      <c r="AJ69" s="54"/>
      <c r="AK69" s="54"/>
      <c r="AL69" s="54"/>
      <c r="AM69" s="54"/>
    </row>
    <row r="70" spans="1:39">
      <c r="A70" s="95">
        <v>15</v>
      </c>
      <c r="B70" s="45" t="str" cm="1">
        <f t="array" ref="B70">IF(H70="PROJECT", CHAR(10) &amp; "- " &amp; _xlfn.TEXTJOIN(CHAR(10) &amp; "- ", TRUE, _xlfn._xlws.FILTER($I$9:$I$1000, ($C$9:$C$1000=C70) * ($H$9:$H$1000="Topic"))), "")</f>
        <v/>
      </c>
      <c r="C70" s="45">
        <f t="shared" si="0"/>
        <v>9</v>
      </c>
      <c r="D70" s="57">
        <v>3</v>
      </c>
      <c r="E70" s="58" t="s">
        <v>48</v>
      </c>
      <c r="F70" s="63">
        <v>62</v>
      </c>
      <c r="G70" s="60" t="s">
        <v>162</v>
      </c>
      <c r="H70" s="64" t="s">
        <v>50</v>
      </c>
      <c r="I70" s="61" t="s">
        <v>744</v>
      </c>
      <c r="J70" s="62" t="s">
        <v>745</v>
      </c>
      <c r="K70" s="120" t="str">
        <f t="shared" si="1"/>
        <v xml:space="preserve">[ROLE] Friendly tutor specializing in Elixir Fundamentals | [TOPIC] Execute terminal interactions strictly utilizing IO.puts/1, IO.inspect/2, IO.gets/1, IO.write/1, and IO.read/2. | [LEVEL] Advanced | [COUNT] 3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internal/dataset data | [CODE_CONSTRAINTS_RULE] Each example MUST: - Use internal/dataset data - Print steps &amp; result via IO.puts/inspect - MAX 15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#62 | Stage 1 📖 Practice | Elixir Fundamentals | 📊 Level: Advanced | 🌐 Coding5s.com
**Concept:** Console I/O (IO.puts/1, IO.inspect/2, IO.gets/1, IO.write/1, IO.read/2)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0"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terminal interactions strictly utilizing IO.puts/1, IO.inspect/2, IO.gets/1, IO.write/1, and IO.read/2.. Topic details: Console I/O (IO.puts/1, IO.inspect/2, IO.gets/1, IO.write/1, IO.read/2) | [LANGUAGE CONSISTENCY RULE] ALL output text MUST be written strictly in (Spanish). | [LANGUAGE SEED CONTEXT] Language Seed Not Necessary | [LANGUAGE] Spanish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#62 | Practice | Elixir Fundamentals | 📊 Level: Advanced
**Topic:** Execute terminal interactions strictly utilizing IO.puts/1, IO.inspect/2, IO.gets/1, IO.write/1, and IO.read/2.
---
 | [FOOTER RULE - STRICT] End your response with: '--- ⚡ *Coding5s Mentor System — Eliminating Epistemic Debt*' | </v>
      </c>
      <c r="M70" s="52">
        <v>0</v>
      </c>
      <c r="N70" s="102" t="str">
        <f t="shared" si="3"/>
        <v>[ROLE] Careless Elixir Fundamentals Developer | [TASK] Generate debugging challenges in Elixir Fundamentals | | [TOPIC] Execute terminal interactions strictly utilizing IO.puts/1, IO.inspect/2, IO.gets/1, IO.write/1, and IO.read/2. | | [LEVEL] Advanced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#62 | Stage 2 🐛 Debug | Elixir Fundamentals | 📊 Level: Advanced | 🌐 Coding5s.com
Concept: Console I/O (IO.puts/1, IO.inspect/2, IO.gets/1, IO.write/1, IO.read/2)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0"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terminal interactions strictly utilizing IO.puts/1, IO.inspect/2, IO.gets/1, IO.write/1, and IO.read/2.. Topic details: Console I/O (IO.puts/1, IO.inspect/2, IO.gets/1, IO.write/1, IO.read/2)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#62 | Debug | Elixir Fundamentals | 📊 Level: Advanced
**Topic:** Execute terminal interactions strictly utilizing IO.puts/1, IO.inspect/2, IO.gets/1, IO.write/1, and IO.read/2.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0" s="52">
        <v>0</v>
      </c>
      <c r="Q70" s="102" t="str">
        <f t="shared" si="5"/>
        <v>[ROLE] Tech Lead | [TASK] Assign incomplete Elixir Fundamentals script challenges | [TOPIC] Execute terminal interactions strictly utilizing IO.puts/1, IO.inspect/2, IO.gets/1, IO.write/1, and IO.read/2. | [LEVEL] Advanced | [COUNT] 3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#62 | Stage 3 🧩 Complete | Elixir Fundamentals | 📊 Level: Advanced | 🌐 Coding5s.com
**Concept:** Console I/O (IO.puts/1, IO.inspect/2, IO.gets/1, IO.write/1, IO.read/2)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terminal interactions strictly utilizing IO.puts/1, IO.inspect/2, IO.gets/1, IO.write/1, and IO.read/2..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0"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terminal interactions strictly utilizing IO.puts/1, IO.inspect/2, IO.gets/1, IO.write/1, and IO.read/2.. Topic details: Console I/O (IO.puts/1, IO.inspect/2, IO.gets/1, IO.write/1, IO.read/2)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#62 | Complete | Elixir Fundamentals | 📊 Level: Advanced
**Topic:** Execute terminal interactions strictly utilizing IO.puts/1, IO.inspect/2, IO.gets/1, IO.write/1, and IO.read/2.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0" s="52">
        <v>0</v>
      </c>
      <c r="T70" s="102" t="str">
        <f t="shared" si="7"/>
        <v>[ROLE] Tech Lead | [TASK] Provide intentionally messy but functional code for learning debugging and improvement | [TOPIC] Execute terminal interactions strictly utilizing IO.puts/1, IO.inspect/2, IO.gets/1, IO.write/1, and IO.read/2. | [LEVEL] Advanced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#62 | Stage 4 🧹 Refactor | Elixir Fundamentals | 📊 Level: Advanced | 🌐 Coding5s.com
**Concept:** Console I/O (IO.puts/1, IO.inspect/2, IO.gets/1, IO.write/1, IO.read/2)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0"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Execute terminal interactions strictly utilizing IO.puts/1, IO.inspect/2, IO.gets/1, IO.write/1, and IO.read/2.. Topic details: Console I/O (IO.puts/1, IO.inspect/2, IO.gets/1, IO.write/1, IO.read/2)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#62 | Refactor | Elixir Fundamentals | 📊 Level: Advanced
**Topic:** Execute terminal interactions strictly utilizing IO.puts/1, IO.inspect/2, IO.gets/1, IO.write/1, and IO.read/2.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0" s="52">
        <v>0</v>
      </c>
      <c r="W70" s="87" t="str">
        <f t="shared" si="9"/>
        <v>[ROLE] Tech Product Manager assigning a Elixir Fundamentals Jira Ticket | [TASK] Provide a guided implementation exercise with full solution for learning purposes | [TOPIC] Execute terminal interactions strictly utilizing IO.puts/1, IO.inspect/2, IO.gets/1, IO.write/1, and IO.read/2.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#62 | Stage 5 | Elixir Fundamentals | 📊 Level: Advanced | 🌐 Coding5s.com
**Concept:** Console I/O (IO.puts/1, IO.inspect/2, IO.gets/1, IO.write/1, IO.read/2)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0"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terminal interactions strictly utilizing IO.puts/1, IO.inspect/2, IO.gets/1, IO.write/1, and IO.read/2.. Goal: Console I/O (IO.puts/1, IO.inspect/2, IO.gets/1, IO.write/1, IO.read/2)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#62 | Extend | Elixir Fundamentals | 📊 Level: Advanced
**Topic:** Execute terminal interactions strictly utilizing IO.puts/1, IO.inspect/2, IO.gets/1, IO.write/1, and IO.read/2.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0" s="52">
        <v>0</v>
      </c>
      <c r="Z70" s="56" t="str">
        <f t="shared" si="11"/>
        <v/>
      </c>
      <c r="AA70" s="56" t="str">
        <f t="shared" si="12"/>
        <v/>
      </c>
      <c r="AB70" s="56" t="str">
        <f t="shared" si="13"/>
        <v/>
      </c>
      <c r="AC70" s="56" t="str">
        <f t="shared" si="14"/>
        <v/>
      </c>
      <c r="AD70" s="56" t="str">
        <f t="shared" si="15"/>
        <v/>
      </c>
      <c r="AE70" s="40"/>
      <c r="AF70" s="40"/>
      <c r="AG70" s="40"/>
      <c r="AH70" s="56" t="str">
        <f t="shared" si="16"/>
        <v/>
      </c>
      <c r="AI70" s="54"/>
      <c r="AJ70" s="54"/>
      <c r="AK70" s="54"/>
      <c r="AL70" s="54"/>
      <c r="AM70" s="54"/>
    </row>
    <row r="71" spans="1:39">
      <c r="A71" s="95">
        <v>15</v>
      </c>
      <c r="B71" s="45" t="str" cm="1">
        <f t="array" ref="B71">IF(H71="PROJECT", CHAR(10) &amp; "- " &amp; _xlfn.TEXTJOIN(CHAR(10) &amp; "- ", TRUE, _xlfn._xlws.FILTER($I$9:$I$1000, ($C$9:$C$1000=C71) * ($H$9:$H$1000="Topic"))), "")</f>
        <v/>
      </c>
      <c r="C71" s="45">
        <f t="shared" si="0"/>
        <v>9</v>
      </c>
      <c r="D71" s="46">
        <v>4</v>
      </c>
      <c r="E71" s="58" t="s">
        <v>729</v>
      </c>
      <c r="F71" s="65">
        <v>63</v>
      </c>
      <c r="G71" s="49" t="s">
        <v>162</v>
      </c>
      <c r="H71" s="66" t="s">
        <v>50</v>
      </c>
      <c r="I71" s="50" t="s">
        <v>746</v>
      </c>
      <c r="J71" s="51" t="s">
        <v>747</v>
      </c>
      <c r="K71" s="120" t="str">
        <f t="shared" si="1"/>
        <v xml:space="preserve">[ROLE] Friendly tutor specializing in Elixir Fundamentals | [TOPIC] Extract data from the file system explicitly using File.read/1, File.read!/1, lazy reading with File.stream!/3, File.exists?/1, and File.stat/1. | [LEVEL] Advanced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internal/dataset data | [CODE_CONSTRAINTS_RULE] Each example MUST: - Use internal/dataset data - Print steps &amp; result via IO.puts/inspect - MAX 15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#63 | Stage 1 📖 Practice | Elixir Fundamentals | 📊 Level: Advanced | 🌐 Coding5s.com
**Concept:** File System Reads (File.read/1, File.read!/1, lazy reading with File.stream!/3, File.exists?/1, File.stat/1)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1"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data from the file system explicitly using File.read/1, File.read!/1, lazy reading with File.stream!/3, File.exists?/1, and File.stat/1.. Topic details: File System Reads (File.read/1, File.read!/1, lazy reading with File.stream!/3, File.exists?/1, File.stat/1) | [LANGUAGE CONSISTENCY RULE] ALL output text MUST be written strictly in (Spanish). | [LANGUAGE SEED CONTEXT] Language Seed Not Necessary | [LANGUAGE] Spanish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#63 | Practice | Elixir Fundamentals | 📊 Level: Advanced
**Topic:** Extract data from the file system explicitly using File.read/1, File.read!/1, lazy reading with File.stream!/3, File.exists?/1, and File.stat/1.
---
 | [FOOTER RULE - STRICT] End your response with: '--- ⚡ *Coding5s Mentor System — Eliminating Epistemic Debt*' | </v>
      </c>
      <c r="M71" s="53">
        <v>0</v>
      </c>
      <c r="N71" s="102" t="str">
        <f t="shared" si="3"/>
        <v>[ROLE] Careless Elixir Fundamentals Developer | [TASK] Generate debugging challenges in Elixir Fundamentals | | [TOPIC] Extract data from the file system explicitly using File.read/1, File.read!/1, lazy reading with File.stream!/3, File.exists?/1, and File.stat/1.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#63 | Stage 2 🐛 Debug | Elixir Fundamentals | 📊 Level: Advanced | 🌐 Coding5s.com
Concept: File System Reads (File.read/1, File.read!/1, lazy reading with File.stream!/3, File.exists?/1, File.stat/1)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1"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data from the file system explicitly using File.read/1, File.read!/1, lazy reading with File.stream!/3, File.exists?/1, and File.stat/1.. Topic details: File System Reads (File.read/1, File.read!/1, lazy reading with File.stream!/3, File.exists?/1, File.stat/1)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#63 | Debug | Elixir Fundamentals | 📊 Level: Advanced
**Topic:** Extract data from the file system explicitly using File.read/1, File.read!/1, lazy reading with File.stream!/3, File.exists?/1, and File.stat/1.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1" s="53">
        <v>0</v>
      </c>
      <c r="Q71" s="102" t="str">
        <f t="shared" si="5"/>
        <v>[ROLE] Tech Lead | [TASK] Assign incomplete Elixir Fundamentals script challenges | [TOPIC] Extract data from the file system explicitly using File.read/1, File.read!/1, lazy reading with File.stream!/3, File.exists?/1, and File.stat/1. | [LEVEL] Advanced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#63 | Stage 3 🧩 Complete | Elixir Fundamentals | 📊 Level: Advanced | 🌐 Coding5s.com
**Concept:** File System Reads (File.read/1, File.read!/1, lazy reading with File.stream!/3, File.exists?/1, File.stat/1)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data from the file system explicitly using File.read/1, File.read!/1, lazy reading with File.stream!/3, File.exists?/1, and File.stat/1..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1"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data from the file system explicitly using File.read/1, File.read!/1, lazy reading with File.stream!/3, File.exists?/1, and File.stat/1.. Topic details: File System Reads (File.read/1, File.read!/1, lazy reading with File.stream!/3, File.exists?/1, File.stat/1)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#63 | Complete | Elixir Fundamentals | 📊 Level: Advanced
**Topic:** Extract data from the file system explicitly using File.read/1, File.read!/1, lazy reading with File.stream!/3, File.exists?/1, and File.stat/1.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1" s="53">
        <v>0</v>
      </c>
      <c r="T71" s="102" t="str">
        <f t="shared" si="7"/>
        <v>[ROLE] Tech Lead | [TASK] Provide intentionally messy but functional code for learning debugging and improvement | [TOPIC] Extract data from the file system explicitly using File.read/1, File.read!/1, lazy reading with File.stream!/3, File.exists?/1, and File.stat/1.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#63 | Stage 4 🧹 Refactor | Elixir Fundamentals | 📊 Level: Advanced | 🌐 Coding5s.com
**Concept:** File System Reads (File.read/1, File.read!/1, lazy reading with File.stream!/3, File.exists?/1, File.stat/1)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1"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Extract data from the file system explicitly using File.read/1, File.read!/1, lazy reading with File.stream!/3, File.exists?/1, and File.stat/1.. Topic details: File System Reads (File.read/1, File.read!/1, lazy reading with File.stream!/3, File.exists?/1, File.stat/1)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#63 | Refactor | Elixir Fundamentals | 📊 Level: Advanced
**Topic:** Extract data from the file system explicitly using File.read/1, File.read!/1, lazy reading with File.stream!/3, File.exists?/1, and File.stat/1.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1" s="53">
        <v>0</v>
      </c>
      <c r="W71" s="87" t="str">
        <f t="shared" si="9"/>
        <v>[ROLE] Tech Product Manager assigning a Elixir Fundamentals Jira Ticket | [TASK] Provide a guided implementation exercise with full solution for learning purposes | [TOPIC] Extract data from the file system explicitly using File.read/1, File.read!/1, lazy reading with File.stream!/3, File.exists?/1, and File.stat/1.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#63 | Stage 5 | Elixir Fundamentals | 📊 Level: Advanced | 🌐 Coding5s.com
**Concept:** File System Reads (File.read/1, File.read!/1, lazy reading with File.stream!/3, File.exists?/1, File.stat/1)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1"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data from the file system explicitly using File.read/1, File.read!/1, lazy reading with File.stream!/3, File.exists?/1, and File.stat/1.. Goal: File System Reads (File.read/1, File.read!/1, lazy reading with File.stream!/3, File.exists?/1, File.stat/1)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#63 | Extend | Elixir Fundamentals | 📊 Level: Advanced
**Topic:** Extract data from the file system explicitly using File.read/1, File.read!/1, lazy reading with File.stream!/3, File.exists?/1, and File.stat/1.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1" s="53">
        <v>0</v>
      </c>
      <c r="Z71" s="56" t="str">
        <f t="shared" si="11"/>
        <v/>
      </c>
      <c r="AA71" s="56" t="str">
        <f t="shared" si="12"/>
        <v/>
      </c>
      <c r="AB71" s="56" t="str">
        <f t="shared" si="13"/>
        <v/>
      </c>
      <c r="AC71" s="56" t="str">
        <f t="shared" si="14"/>
        <v/>
      </c>
      <c r="AD71" s="56" t="str">
        <f t="shared" si="15"/>
        <v/>
      </c>
      <c r="AE71" s="40"/>
      <c r="AF71" s="40"/>
      <c r="AG71" s="40"/>
      <c r="AH71" s="56" t="str">
        <f t="shared" si="16"/>
        <v/>
      </c>
      <c r="AI71" s="54"/>
      <c r="AJ71" s="54"/>
      <c r="AK71" s="54"/>
      <c r="AL71" s="54"/>
      <c r="AM71" s="54"/>
    </row>
    <row r="72" spans="1:39">
      <c r="A72" s="95">
        <v>15</v>
      </c>
      <c r="B72" s="45" t="str" cm="1">
        <f t="array" ref="B72">IF(H72="PROJECT", CHAR(10) &amp; "- " &amp; _xlfn.TEXTJOIN(CHAR(10) &amp; "- ", TRUE, _xlfn._xlws.FILTER($I$9:$I$1000, ($C$9:$C$1000=C72) * ($H$9:$H$1000="Topic"))), "")</f>
        <v/>
      </c>
      <c r="C72" s="45">
        <f t="shared" si="0"/>
        <v>9</v>
      </c>
      <c r="D72" s="57">
        <v>4</v>
      </c>
      <c r="E72" s="58" t="s">
        <v>729</v>
      </c>
      <c r="F72" s="63">
        <v>64</v>
      </c>
      <c r="G72" s="60" t="s">
        <v>162</v>
      </c>
      <c r="H72" s="64" t="s">
        <v>50</v>
      </c>
      <c r="I72" s="61" t="s">
        <v>748</v>
      </c>
      <c r="J72" s="62" t="s">
        <v>749</v>
      </c>
      <c r="K72" s="120" t="str">
        <f t="shared" si="1"/>
        <v xml:space="preserve">[ROLE] Friendly tutor specializing in Elixir Fundamentals | [TOPIC] Create files and construct reliable paths strictly employing File.write/2, File.write!/2, File.rm/1, Path.join/2, and Path.expand/1. | [LEVEL] Advanced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internal/dataset data | [CODE_CONSTRAINTS_RULE] Each example MUST: - Use internal/dataset data - Print steps &amp; result via IO.puts/inspect - MAX 15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#64 | Stage 1 📖 Practice | Elixir Fundamentals | 📊 Level: Advanced | 🌐 Coding5s.com
**Concept:** File System Writes &amp; Path Mechanics (File.write/2, File.write!/2, File.rm/1, Path.join/2, Path.expand/1)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2"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files and construct reliable paths strictly employing File.write/2, File.write!/2, File.rm/1, Path.join/2, and Path.expand/1.. Topic details: File System Writes &amp; Path Mechanics (File.write/2, File.write!/2, File.rm/1, Path.join/2, Path.expand/1) | [LANGUAGE CONSISTENCY RULE] ALL output text MUST be written strictly in (Spanish). | [LANGUAGE SEED CONTEXT] Language Seed Not Necessary | [LANGUAGE] Spanish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#64 | Practice | Elixir Fundamentals | 📊 Level: Advanced
**Topic:** Create files and construct reliable paths strictly employing File.write/2, File.write!/2, File.rm/1, Path.join/2, and Path.expand/1.
---
 | [FOOTER RULE - STRICT] End your response with: '--- ⚡ *Coding5s Mentor System — Eliminating Epistemic Debt*' | </v>
      </c>
      <c r="M72" s="52">
        <v>0</v>
      </c>
      <c r="N72" s="102" t="str">
        <f t="shared" si="3"/>
        <v>[ROLE] Careless Elixir Fundamentals Developer | [TASK] Generate debugging challenges in Elixir Fundamentals | | [TOPIC] Create files and construct reliable paths strictly employing File.write/2, File.write!/2, File.rm/1, Path.join/2, and Path.expand/1.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#64 | Stage 2 🐛 Debug | Elixir Fundamentals | 📊 Level: Advanced | 🌐 Coding5s.com
Concept: File System Writes &amp; Path Mechanics (File.write/2, File.write!/2, File.rm/1, Path.join/2, Path.expand/1)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2"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files and construct reliable paths strictly employing File.write/2, File.write!/2, File.rm/1, Path.join/2, and Path.expand/1.. Topic details: File System Writes &amp; Path Mechanics (File.write/2, File.write!/2, File.rm/1, Path.join/2, Path.expand/1)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#64 | Debug | Elixir Fundamentals | 📊 Level: Advanced
**Topic:** Create files and construct reliable paths strictly employing File.write/2, File.write!/2, File.rm/1, Path.join/2, and Path.expand/1.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2" s="52">
        <v>0</v>
      </c>
      <c r="Q72" s="102" t="str">
        <f t="shared" si="5"/>
        <v>[ROLE] Tech Lead | [TASK] Assign incomplete Elixir Fundamentals script challenges | [TOPIC] Create files and construct reliable paths strictly employing File.write/2, File.write!/2, File.rm/1, Path.join/2, and Path.expand/1. | [LEVEL] Advanced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#64 | Stage 3 🧩 Complete | Elixir Fundamentals | 📊 Level: Advanced | 🌐 Coding5s.com
**Concept:** File System Writes &amp; Path Mechanics (File.write/2, File.write!/2, File.rm/1, Path.join/2, Path.expand/1)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files and construct reliable paths strictly employing File.write/2, File.write!/2, File.rm/1, Path.join/2, and Path.expand/1..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2"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files and construct reliable paths strictly employing File.write/2, File.write!/2, File.rm/1, Path.join/2, and Path.expand/1.. Topic details: File System Writes &amp; Path Mechanics (File.write/2, File.write!/2, File.rm/1, Path.join/2, Path.expand/1)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#64 | Complete | Elixir Fundamentals | 📊 Level: Advanced
**Topic:** Create files and construct reliable paths strictly employing File.write/2, File.write!/2, File.rm/1, Path.join/2, and Path.expand/1.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2" s="52">
        <v>0</v>
      </c>
      <c r="T72" s="102" t="str">
        <f t="shared" si="7"/>
        <v>[ROLE] Tech Lead | [TASK] Provide intentionally messy but functional code for learning debugging and improvement | [TOPIC] Create files and construct reliable paths strictly employing File.write/2, File.write!/2, File.rm/1, Path.join/2, and Path.expand/1.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#64 | Stage 4 🧹 Refactor | Elixir Fundamentals | 📊 Level: Advanced | 🌐 Coding5s.com
**Concept:** File System Writes &amp; Path Mechanics (File.write/2, File.write!/2, File.rm/1, Path.join/2, Path.expand/1)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2"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Create files and construct reliable paths strictly employing File.write/2, File.write!/2, File.rm/1, Path.join/2, and Path.expand/1.. Topic details: File System Writes &amp; Path Mechanics (File.write/2, File.write!/2, File.rm/1, Path.join/2, Path.expand/1)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#64 | Refactor | Elixir Fundamentals | 📊 Level: Advanced
**Topic:** Create files and construct reliable paths strictly employing File.write/2, File.write!/2, File.rm/1, Path.join/2, and Path.expand/1.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2" s="52">
        <v>0</v>
      </c>
      <c r="W72" s="87" t="str">
        <f t="shared" si="9"/>
        <v>[ROLE] Tech Product Manager assigning a Elixir Fundamentals Jira Ticket | [TASK] Provide a guided implementation exercise with full solution for learning purposes | [TOPIC] Create files and construct reliable paths strictly employing File.write/2, File.write!/2, File.rm/1, Path.join/2, and Path.expand/1.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#64 | Stage 5 | Elixir Fundamentals | 📊 Level: Advanced | 🌐 Coding5s.com
**Concept:** File System Writes &amp; Path Mechanics (File.write/2, File.write!/2, File.rm/1, Path.join/2, Path.expand/1)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2"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files and construct reliable paths strictly employing File.write/2, File.write!/2, File.rm/1, Path.join/2, and Path.expand/1.. Goal: File System Writes &amp; Path Mechanics (File.write/2, File.write!/2, File.rm/1, Path.join/2, Path.expand/1)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#64 | Extend | Elixir Fundamentals | 📊 Level: Advanced
**Topic:** Create files and construct reliable paths strictly employing File.write/2, File.write!/2, File.rm/1, Path.join/2, and Path.expand/1.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2" s="52">
        <v>0</v>
      </c>
      <c r="Z72" s="56" t="str">
        <f t="shared" si="11"/>
        <v/>
      </c>
      <c r="AA72" s="56" t="str">
        <f t="shared" si="12"/>
        <v/>
      </c>
      <c r="AB72" s="56" t="str">
        <f t="shared" si="13"/>
        <v/>
      </c>
      <c r="AC72" s="56" t="str">
        <f t="shared" si="14"/>
        <v/>
      </c>
      <c r="AD72" s="56" t="str">
        <f t="shared" si="15"/>
        <v/>
      </c>
      <c r="AE72" s="40"/>
      <c r="AF72" s="40"/>
      <c r="AG72" s="40"/>
      <c r="AH72" s="56" t="str">
        <f t="shared" si="16"/>
        <v/>
      </c>
      <c r="AI72" s="54"/>
      <c r="AJ72" s="54"/>
      <c r="AK72" s="54"/>
      <c r="AL72" s="54"/>
      <c r="AM72" s="54"/>
    </row>
    <row r="73" spans="1:39">
      <c r="A73" s="95">
        <v>12</v>
      </c>
      <c r="B73" s="45" t="str" cm="1">
        <f t="array" ref="B73">IF(H73="PROJECT", CHAR(10) &amp; "- " &amp; _xlfn.TEXTJOIN(CHAR(10) &amp; "- ", TRUE, _xlfn._xlws.FILTER($I$9:$I$1000, ($C$9:$C$1000=C73) * ($H$9:$H$1000="Topic"))), "")</f>
        <v xml:space="preserve">
- Implement data-type specific logic dynamically explicitly employing defprotocol, defimpl, @for targets, and fallback to Any implementation.
- Trigger and capture runtime errors strictly utilizing raise/1, raise/2, defexception, and rescuing exceptions with try/rescue.
- Manage non-standard control flows explicitly using try/catch, throw/1, structured after clauses, and else matches inside try.
- Execute terminal interactions strictly utilizing IO.puts/1, IO.inspect/2, IO.gets/1, IO.write/1, and IO.read/2.
- Extract data from the file system explicitly using File.read/1, File.read!/1, lazy reading with File.stream!/3, File.exists?/1, and File.stat/1.
- Create files and construct reliable paths strictly employing File.write/2, File.write!/2, File.rm/1, Path.join/2, and Path.expand/1.</v>
      </c>
      <c r="C73" s="45">
        <f t="shared" ref="C73:C136" si="17">IF(AND(H73="Topic",H72="PROJECT"),C72+1,IF(H73="PROJECT",C72,IF(AND(H73="Topic",H72="Topic"),C72,C72+1)))</f>
        <v>9</v>
      </c>
      <c r="D73" s="46">
        <v>0</v>
      </c>
      <c r="E73" s="58" t="s">
        <v>729</v>
      </c>
      <c r="F73" s="67">
        <v>65</v>
      </c>
      <c r="G73" s="53" t="s">
        <v>162</v>
      </c>
      <c r="H73" s="49" t="s">
        <v>80</v>
      </c>
      <c r="I73" s="50" t="s">
        <v>750</v>
      </c>
      <c r="J73" s="51" t="s">
        <v>751</v>
      </c>
      <c r="K73" s="120" t="str">
        <f t="shared" si="1"/>
        <v>[TASK] Teach through a practical Elixir Fundamentals -  project following the micro-learning methodology, acting as a supportive tutor, creating a project about  Design a concurrent script that consolidates functional polymorphism, error handling, console/file I/O, and the creation of primitive isolated processes. | [TOPICS USED] 
- Implement data-type specific logic dynamically explicitly employing defprotocol, defimpl, @for targets, and fallback to Any implementation.
- Trigger and capture runtime errors strictly utilizing raise/1, raise/2, defexception, and rescuing exceptions with try/rescue.
- Manage non-standard control flows explicitly using try/catch, throw/1, structured after clauses, and else matches inside try.
- Execute terminal interactions strictly utilizing IO.puts/1, IO.inspect/2, IO.gets/1, IO.write/1, and IO.read/2.
- Extract data from the file system explicitly using File.read/1, File.read!/1, lazy reading with File.stream!/3, File.exists?/1, and File.stat/1.
- Create files and construct reliable paths strictly employing File.write/2, File.write!/2, File.rm/1, Path.join/2, and Path.expand/1.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#65 | Stage 1 | Elixir Fundamentals | 📊 Level: Advanced | 🌐 Coding5s.com
**Project:** Consolidated I/O &amp; Actor Model Basics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73" s="103" t="str">
        <f t="shared" si="2"/>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Design a concurrent script that consolidates functional polymorphism, error handling, console/file I/O, and the creation of primitive isolated processes.. Topics applied in this project: 
- Implement data-type specific logic dynamically explicitly employing defprotocol, defimpl, @for targets, and fallback to Any implementation.
- Trigger and capture runtime errors strictly utilizing raise/1, raise/2, defexception, and rescuing exceptions with try/rescue.
- Manage non-standard control flows explicitly using try/catch, throw/1, structured after clauses, and else matches inside try.
- Execute terminal interactions strictly utilizing IO.puts/1, IO.inspect/2, IO.gets/1, IO.write/1, and IO.read/2.
- Extract data from the file system explicitly using File.read/1, File.read!/1, lazy reading with File.stream!/3, File.exists?/1, and File.stat/1.
- Create files and construct reliable paths strictly employing File.write/2, File.write!/2, File.rm/1, Path.join/2, and Path.expand/1.. Project objective: Consolidated I/O &amp; Actor Model Basics | [LANGUAGE CONSISTENCY RULE] ALL output text MUST be written strictly in (Spanish). | [LANGUAGE SEED CONTEXT] Language Seed Not Necessary | [LANGUAGE] Spanish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#65 | Practice | Elixir Fundamentals | 📊 Level: Advanced
**Project:** Design a concurrent script that consolidates functional polymorphism, error handling, console/file I/O, and the creation of primitive isolated processes.
---
 | [FOOTER RULE - STRICT] End your response with: '--- ⚡ *Coding5s Mentor System — Eliminating Epistemic Debt*' | </v>
      </c>
      <c r="M73" s="53">
        <v>0</v>
      </c>
      <c r="N73" s="102" t="str">
        <f t="shared" si="3"/>
        <v>[ROLE] Careless Elixir Fundamentals Developer | [TASK] Generate debugging project in Elixir Fundamentals | [PROJECT] Design a concurrent script that consolidates functional polymorphism, error handling, console/file I/O, and the creation of primitive isolated processes. | [TOPICS USED] 
- Implement data-type specific logic dynamically explicitly employing defprotocol, defimpl, @for targets, and fallback to Any implementation.
- Trigger and capture runtime errors strictly utilizing raise/1, raise/2, defexception, and rescuing exceptions with try/rescue.
- Manage non-standard control flows explicitly using try/catch, throw/1, structured after clauses, and else matches inside try.
- Execute terminal interactions strictly utilizing IO.puts/1, IO.inspect/2, IO.gets/1, IO.write/1, and IO.read/2.
- Extract data from the file system explicitly using File.read/1, File.read!/1, lazy reading with File.stream!/3, File.exists?/1, and File.stat/1.
- Create files and construct reliable paths strictly employing File.write/2, File.write!/2, File.rm/1, Path.join/2, and Path.expand/1. | [LEVEL] Advanced | [OUTPUT] Only header, dataset summary or statement (if any), email intro, objective, expected output, broken code, and footer | [HEADER RULE - STRICT] You MUST start your entire response EXACTLY with this markdown block (do not print anything before it):
### 🚀 Project #65 | Stage 2 | Elixir Fundamentals | 📊 Level: Advanced | 🌐 Coding5s.com
Project: Consolidated I/O &amp; Actor Model Basics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73" s="103" t="str">
        <f t="shared" si="4"/>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Design a concurrent script that consolidates functional polymorphism, error handling, console/file I/O, and the creation of primitive isolated processes.. Topics involved: 
- Implement data-type specific logic dynamically explicitly employing defprotocol, defimpl, @for targets, and fallback to Any implementation.
- Trigger and capture runtime errors strictly utilizing raise/1, raise/2, defexception, and rescuing exceptions with try/rescue.
- Manage non-standard control flows explicitly using try/catch, throw/1, structured after clauses, and else matches inside try.
- Execute terminal interactions strictly utilizing IO.puts/1, IO.inspect/2, IO.gets/1, IO.write/1, and IO.read/2.
- Extract data from the file system explicitly using File.read/1, File.read!/1, lazy reading with File.stream!/3, File.exists?/1, and File.stat/1.
- Create files and construct reliable paths strictly employing File.write/2, File.write!/2, File.rm/1, Path.join/2, and Path.expand/1.. Project objective: Consolidated I/O &amp; Actor Model Basics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#65 | Debug | Elixir Fundamentals | 📊 Level: Advanced
**Project:** Design a concurrent script that consolidates functional polymorphism, error handling, console/file I/O, and the creation of primitive isolated processes.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3" s="53">
        <v>0</v>
      </c>
      <c r="Q73" s="102" t="str">
        <f t="shared" si="5"/>
        <v>[ROLE] Tech Lead | [TASK] Assign incomplete project script | [PROJECT] Design a concurrent script that consolidates functional polymorphism, error handling, console/file I/O, and the creation of primitive isolated processes. | [TOPICS USED] 
- Implement data-type specific logic dynamically explicitly employing defprotocol, defimpl, @for targets, and fallback to Any implementation.
- Trigger and capture runtime errors strictly utilizing raise/1, raise/2, defexception, and rescuing exceptions with try/rescue.
- Manage non-standard control flows explicitly using try/catch, throw/1, structured after clauses, and else matches inside try.
- Execute terminal interactions strictly utilizing IO.puts/1, IO.inspect/2, IO.gets/1, IO.write/1, and IO.read/2.
- Extract data from the file system explicitly using File.read/1, File.read!/1, lazy reading with File.stream!/3, File.exists?/1, and File.stat/1.
- Create files and construct reliable paths strictly employing File.write/2, File.write!/2, File.rm/1, Path.join/2, and Path.expand/1.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#65 | Stage 3 | Elixir Fundamentals | 📊 Level: Advanced | 🌐 Coding5s.com
**Project:** Consolidated I/O &amp; Actor Model Basics
---
 | [EXTERNAL_PACKAGE_PROTOCOL] Use Mix.install([{:package_name, '~&gt; version'}]) at the top if needed. | [CHALLENGE_CONSTRAINTS_POLICY] MUST be between 40–100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73" s="103" t="str">
        <f t="shared" si="6"/>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Design a concurrent script that consolidates functional polymorphism, error handling, console/file I/O, and the creation of primitive isolated processes.. Topics involved: 
- Implement data-type specific logic dynamically explicitly employing defprotocol, defimpl, @for targets, and fallback to Any implementation.
- Trigger and capture runtime errors strictly utilizing raise/1, raise/2, defexception, and rescuing exceptions with try/rescue.
- Manage non-standard control flows explicitly using try/catch, throw/1, structured after clauses, and else matches inside try.
- Execute terminal interactions strictly utilizing IO.puts/1, IO.inspect/2, IO.gets/1, IO.write/1, and IO.read/2.
- Extract data from the file system explicitly using File.read/1, File.read!/1, lazy reading with File.stream!/3, File.exists?/1, and File.stat/1.
- Create files and construct reliable paths strictly employing File.write/2, File.write!/2, File.rm/1, Path.join/2, and Path.expand/1.. Project objective: Consolidated I/O &amp; Actor Model Basics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#65 | Complete | Elixir Fundamentals | 📊 Level: Advanced
**Project:** Design a concurrent script that consolidates functional polymorphism, error handling, console/file I/O, and the creation of primitive isolated processes.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3" s="53">
        <v>0</v>
      </c>
      <c r="T73" s="102" t="str">
        <f t="shared" si="7"/>
        <v>[ROLE] Tech Lead | [TASK] Provide a messy but functional project for refactoring | [PROJECT] Design a concurrent script that consolidates functional polymorphism, error handling, console/file I/O, and the creation of primitive isolated processes. | [TOPICS USED] 
- Implement data-type specific logic dynamically explicitly employing defprotocol, defimpl, @for targets, and fallback to Any implementation.
- Trigger and capture runtime errors strictly utilizing raise/1, raise/2, defexception, and rescuing exceptions with try/rescue.
- Manage non-standard control flows explicitly using try/catch, throw/1, structured after clauses, and else matches inside try.
- Execute terminal interactions strictly utilizing IO.puts/1, IO.inspect/2, IO.gets/1, IO.write/1, and IO.read/2.
- Extract data from the file system explicitly using File.read/1, File.read!/1, lazy reading with File.stream!/3, File.exists?/1, and File.stat/1.
- Create files and construct reliable paths strictly employing File.write/2, File.write!/2, File.rm/1, Path.join/2, and Path.expand/1. | [LEVEL] Advanced | [PERSONA RULE] Act as a Tech Lead. A junior wrote this working but messy code. Tone: professional but exhausted | [HEADER RULE - STRICT] You MUST start your entire response EXACTLY with this markdown block (do not print anything before it):
### 🚀 Project #65 | Stage 4 | Elixir Fundamentals | 📊 Level: Advanced | 🌐 Coding5s.com
**Project:** Consolidated I/O &amp; Actor Model Basics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73"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Design a concurrent script that consolidates functional polymorphism, error handling, console/file I/O, and the creation of primitive isolated processes.. Topics involved: 
- Implement data-type specific logic dynamically explicitly employing defprotocol, defimpl, @for targets, and fallback to Any implementation.
- Trigger and capture runtime errors strictly utilizing raise/1, raise/2, defexception, and rescuing exceptions with try/rescue.
- Manage non-standard control flows explicitly using try/catch, throw/1, structured after clauses, and else matches inside try.
- Execute terminal interactions strictly utilizing IO.puts/1, IO.inspect/2, IO.gets/1, IO.write/1, and IO.read/2.
- Extract data from the file system explicitly using File.read/1, File.read!/1, lazy reading with File.stream!/3, File.exists?/1, and File.stat/1.
- Create files and construct reliable paths strictly employing File.write/2, File.write!/2, File.rm/1, Path.join/2, and Path.expand/1.. Project objective: Consolidated I/O &amp; Actor Model Basics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#65 | Refactor | Elixir Fundamentals | 📊 Level: Advanced
**Project:** Design a concurrent script that consolidates functional polymorphism, error handling, console/file I/O, and the creation of primitive isolated processes.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3" s="53">
        <v>0</v>
      </c>
      <c r="W73" s="87" t="str">
        <f t="shared" si="9"/>
        <v>[ROLE] Tech Product Manager assigning a Elixir Fundamentals Jira Ticket | [TASK] Provide a guided project implementation with full solution | [PROJECT] Design a concurrent script that consolidates functional polymorphism, error handling, console/file I/O, and the creation of primitive isolated processes. | [TOPICS USED] 
- Implement data-type specific logic dynamically explicitly employing defprotocol, defimpl, @for targets, and fallback to Any implementation.
- Trigger and capture runtime errors strictly utilizing raise/1, raise/2, defexception, and rescuing exceptions with try/rescue.
- Manage non-standard control flows explicitly using try/catch, throw/1, structured after clauses, and else matches inside try.
- Execute terminal interactions strictly utilizing IO.puts/1, IO.inspect/2, IO.gets/1, IO.write/1, and IO.read/2.
- Extract data from the file system explicitly using File.read/1, File.read!/1, lazy reading with File.stream!/3, File.exists?/1, and File.stat/1.
- Create files and construct reliable paths strictly employing File.write/2, File.write!/2, File.rm/1, Path.join/2, and Path.expand/1. | [LEVEL] Advanced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#65 | Stage 5 | Elixir Fundamentals | 📊 Level: Advanced | 🌐 Coding5s.com
**Project:** Consolidated I/O &amp; Actor Model Basics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73"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Design a concurrent script that consolidates functional polymorphism, error handling, console/file I/O, and the creation of primitive isolated processes.. Topics integrated: 
- Implement data-type specific logic dynamically explicitly employing defprotocol, defimpl, @for targets, and fallback to Any implementation.
- Trigger and capture runtime errors strictly utilizing raise/1, raise/2, defexception, and rescuing exceptions with try/rescue.
- Manage non-standard control flows explicitly using try/catch, throw/1, structured after clauses, and else matches inside try.
- Execute terminal interactions strictly utilizing IO.puts/1, IO.inspect/2, IO.gets/1, IO.write/1, and IO.read/2.
- Extract data from the file system explicitly using File.read/1, File.read!/1, lazy reading with File.stream!/3, File.exists?/1, and File.stat/1.
- Create files and construct reliable paths strictly employing File.write/2, File.write!/2, File.rm/1, Path.join/2, and Path.expand/1.. Business Goal: Consolidated I/O &amp; Actor Model Basics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#65 | Extend | Elixir Fundamentals | 📊 Level: Advanced
**Project:** Design a concurrent script that consolidates functional polymorphism, error handling, console/file I/O, and the creation of primitive isolated processes.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3" s="53">
        <v>0</v>
      </c>
      <c r="Z73" s="56" t="str">
        <f t="shared" si="11"/>
        <v>[TASK] Teach through a practical Elixir Fundamentals -  project following the micro-learning methodology, acting as a supportive tutor, creating a project about  Design a concurrent script that consolidates functional polymorphism, error handling, console/file I/O, and the creation of primitive isolated processes. | [TOPICS USED] 
- Implement data-type specific logic dynamically explicitly employing defprotocol, defimpl, @for targets, and fallback to Any implementation.
- Trigger and capture runtime errors strictly utilizing raise/1, raise/2, defexception, and rescuing exceptions with try/rescue.
- Manage non-standard control flows explicitly using try/catch, throw/1, structured after clauses, and else matches inside try.
- Execute terminal interactions strictly utilizing IO.puts/1, IO.inspect/2, IO.gets/1, IO.write/1, and IO.read/2.
- Extract data from the file system explicitly using File.read/1, File.read!/1, lazy reading with File.stream!/3, File.exists?/1, and File.stat/1.
- Create files and construct reliable paths strictly employing File.write/2, File.write!/2, File.rm/1, Path.join/2, and Path.expand/1.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#65 | Stage 1 | Elixir Fundamentals | 📊 Level: Advanced | 🌐 Coding5s.com
**Project:** Consolidated I/O &amp; Actor Model Basics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73" s="56" t="str">
        <f t="shared" si="12"/>
        <v>[ROLE] Careless Elixir Fundamentals Developer | [TASK] Generate debugging project in Elixir Fundamentals | [PROJECT] Design a concurrent script that consolidates functional polymorphism, error handling, console/file I/O, and the creation of primitive isolated processes. | [TOPICS USED] 
- Implement data-type specific logic dynamically explicitly employing defprotocol, defimpl, @for targets, and fallback to Any implementation.
- Trigger and capture runtime errors strictly utilizing raise/1, raise/2, defexception, and rescuing exceptions with try/rescue.
- Manage non-standard control flows explicitly using try/catch, throw/1, structured after clauses, and else matches inside try.
- Execute terminal interactions strictly utilizing IO.puts/1, IO.inspect/2, IO.gets/1, IO.write/1, and IO.read/2.
- Extract data from the file system explicitly using File.read/1, File.read!/1, lazy reading with File.stream!/3, File.exists?/1, and File.stat/1.
- Create files and construct reliable paths strictly employing File.write/2, File.write!/2, File.rm/1, Path.join/2, and Path.expand/1. | [LEVEL] Advanced | [OUTPUT] Only header, dataset summary or statement (if any), email intro, objective, expected output, broken code, and footer | [HEADER RULE - STRICT] You MUST start your entire response EXACTLY with this markdown block (do not print anything before it):
### 🚀 Project #65 | Stage 2 | Elixir Fundamentals | 📊 Level: Advanced | 🌐 Coding5s.com
Project: Consolidated I/O &amp; Actor Model Basics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73" s="56" t="str">
        <f t="shared" si="13"/>
        <v>[ROLE] Tech Lead | [TASK] Assign incomplete project script | [PROJECT] Design a concurrent script that consolidates functional polymorphism, error handling, console/file I/O, and the creation of primitive isolated processes. | [TOPICS USED] 
- Implement data-type specific logic dynamically explicitly employing defprotocol, defimpl, @for targets, and fallback to Any implementation.
- Trigger and capture runtime errors strictly utilizing raise/1, raise/2, defexception, and rescuing exceptions with try/rescue.
- Manage non-standard control flows explicitly using try/catch, throw/1, structured after clauses, and else matches inside try.
- Execute terminal interactions strictly utilizing IO.puts/1, IO.inspect/2, IO.gets/1, IO.write/1, and IO.read/2.
- Extract data from the file system explicitly using File.read/1, File.read!/1, lazy reading with File.stream!/3, File.exists?/1, and File.stat/1.
- Create files and construct reliable paths strictly employing File.write/2, File.write!/2, File.rm/1, Path.join/2, and Path.expand/1.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#65 | Stage 3 | Elixir Fundamentals | 📊 Level: Advanced | 🌐 Coding5s.com
**Project:** Consolidated I/O &amp; Actor Model Basics
---
 | [EXTERNAL_PACKAGE_PROTOCOL] Use Mix.install([{:package_name, '~&gt; version'}]) at the top if needed. | [CHALLENGE_CONSTRAINTS_POLICY] MUST be between 40–100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73" s="56" t="str">
        <f t="shared" si="14"/>
        <v>[ROLE] Tech Lead | [TASK] Provide a messy but functional project for refactoring | [PROJECT] Design a concurrent script that consolidates functional polymorphism, error handling, console/file I/O, and the creation of primitive isolated processes. | [TOPICS USED] 
- Implement data-type specific logic dynamically explicitly employing defprotocol, defimpl, @for targets, and fallback to Any implementation.
- Trigger and capture runtime errors strictly utilizing raise/1, raise/2, defexception, and rescuing exceptions with try/rescue.
- Manage non-standard control flows explicitly using try/catch, throw/1, structured after clauses, and else matches inside try.
- Execute terminal interactions strictly utilizing IO.puts/1, IO.inspect/2, IO.gets/1, IO.write/1, and IO.read/2.
- Extract data from the file system explicitly using File.read/1, File.read!/1, lazy reading with File.stream!/3, File.exists?/1, and File.stat/1.
- Create files and construct reliable paths strictly employing File.write/2, File.write!/2, File.rm/1, Path.join/2, and Path.expand/1. | [LEVEL] Advanced | [PERSONA RULE] Act as a Tech Lead. A junior wrote this working but messy code. Tone: professional but exhausted | [HEADER RULE - STRICT] You MUST start your entire response EXACTLY with this markdown block (do not print anything before it):
### 🚀 Project #65 | Stage 4 | Elixir Fundamentals | 📊 Level: Advanced | 🌐 Coding5s.com
**Project:** Consolidated I/O &amp; Actor Model Basics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73" s="56" t="str">
        <f t="shared" si="15"/>
        <v>[ROLE] Tech Product Manager assigning a Elixir Fundamentals Jira Ticket | [TASK] Provide a guided project implementation with full solution | [PROJECT] Design a concurrent script that consolidates functional polymorphism, error handling, console/file I/O, and the creation of primitive isolated processes. | [TOPICS USED] 
- Implement data-type specific logic dynamically explicitly employing defprotocol, defimpl, @for targets, and fallback to Any implementation.
- Trigger and capture runtime errors strictly utilizing raise/1, raise/2, defexception, and rescuing exceptions with try/rescue.
- Manage non-standard control flows explicitly using try/catch, throw/1, structured after clauses, and else matches inside try.
- Execute terminal interactions strictly utilizing IO.puts/1, IO.inspect/2, IO.gets/1, IO.write/1, and IO.read/2.
- Extract data from the file system explicitly using File.read/1, File.read!/1, lazy reading with File.stream!/3, File.exists?/1, and File.stat/1.
- Create files and construct reliable paths strictly employing File.write/2, File.write!/2, File.rm/1, Path.join/2, and Path.expand/1. | [LEVEL] Advanced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#65 | Stage 5 | Elixir Fundamentals | 📊 Level: Advanced | 🌐 Coding5s.com
**Project:** Consolidated I/O &amp; Actor Model Basics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73" s="40"/>
      <c r="AF73" s="40"/>
      <c r="AG73" s="40"/>
      <c r="AH73" s="56" t="str">
        <f t="shared" si="16"/>
        <v/>
      </c>
      <c r="AI73" s="54"/>
      <c r="AJ73" s="54"/>
      <c r="AK73" s="54"/>
      <c r="AL73" s="54"/>
      <c r="AM73" s="54"/>
    </row>
    <row r="74" spans="1:39">
      <c r="A74" s="95">
        <v>12</v>
      </c>
      <c r="B74" s="45" t="str" cm="1">
        <f t="array" ref="B74">IF(H74="PROJECT", CHAR(10) &amp; "- " &amp; _xlfn.TEXTJOIN(CHAR(10) &amp; "- ", TRUE, _xlfn._xlws.FILTER($I$9:$I$1000, ($C$9:$C$1000=C74) * ($H$9:$H$1000="Topic"))), "")</f>
        <v/>
      </c>
      <c r="C74" s="45">
        <f t="shared" si="17"/>
        <v>10</v>
      </c>
      <c r="D74" s="57">
        <v>3</v>
      </c>
      <c r="E74" s="58" t="s">
        <v>48</v>
      </c>
      <c r="F74" s="54">
        <v>66</v>
      </c>
      <c r="G74" s="52" t="s">
        <v>162</v>
      </c>
      <c r="H74" s="52" t="s">
        <v>50</v>
      </c>
      <c r="I74" s="61" t="s">
        <v>752</v>
      </c>
      <c r="J74" s="62" t="s">
        <v>753</v>
      </c>
      <c r="K74" s="120" t="str">
        <f t="shared" ref="K74:K137" si="18">IF(H74="Topic",
"[ROLE] Friendly tutor specializing in " &amp; $I$2 &amp; " | " &amp;
"[TOPIC] " &amp; I74 &amp; " | " &amp;
"[LEVEL] " &amp; G74 &amp; " | " &amp;
"[COUNT] " &amp; D74 &amp; " examples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$A74 &amp; " lines of EXECUTABLE code (STRICT: Do NOT count comments or blank lines). - NEVER exceed this limit. | " &amp;
"[FUNCTION RULE] Rule: " &amp; IF(G74="Beginner","No defmodule/def unless required. Use flat, linear .exs scripts.", IF(G74="Intermediate", "Use defmodule/def. Break logic into blocks. Use pipe |", "internal/dataset data")) &amp; " | " &amp;
"[CODE_CONSTRAINTS_RULE] Each example MUST: - Use internal/dataset data - Print steps &amp; result via IO.puts/inspect - MAX " &amp; $A74 &amp; " executable lines (comments/blanks excluded) - NEVER exceed limit. | " &amp;
"[I_O_PARADIGM] Use standard Elixir File module and gracefully handle {:ok, data} and {:error, reason} tuples when applicable. | " &amp;
"[INLINE_PACKAGE_MANAGER] If using external packages, use Mix.install([{:package_name, '~&gt; version'}]) at the top of the code block. Assume no project configuration file exists. | " &amp;
"[TESTING_FRAMEWORK_LIMITS] For ExUnit/Testing, NEVER use doctests (@doc iex&gt;). Use test 'test name' do and assert only, as doctests (@doc iex&gt;) fail in standalone execution environments. | " &amp;
"[CODE QUALITY RULE] Code MUST be clean, readable, educational, executable, and produce correct results. Handle missing, malformed, or inconsistent data safely, utilizing pattern matching if possible. | " &amp;
"[COMMENT CONSTRAINTS] Code MUST include sufficient inline comments explaining WHAT the code does AND WHY it is written that way. Density: Beginner = high, Intermediate = medium, Advanced = 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F74 &amp; " | Stage 1 📖 Practice | " &amp; IF($I$3="", $I$2, $I$2&amp; " - " &amp;$I$3) &amp; " | 📊 Level: " &amp; G74 &amp; " | 🌐 Coding5s.com" &amp; CHAR(10) &amp; "**Concept:** " &amp; J74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D74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IF(AJ74&lt;&gt;"", AJ74,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IF(H74="PROJECT", Z74, ""))</f>
        <v xml:space="preserve">[ROLE] Friendly tutor specializing in Elixir Fundamentals | [TOPIC] Explain the theoretical foundation of Elixir's concurrency strictly covering pure memory isolation, process mailboxes, and concurrency vs hardware parallelism. | [LEVEL] Advanced | [COUNT] 3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internal/dataset data | [CODE_CONSTRAINTS_RULE] Each example MUST: - Use internal/dataset data - Print steps &amp; result via IO.puts/inspect - MAX 12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#66 | Stage 1 📖 Practice | Elixir Fundamentals | 📊 Level: Advanced | 🌐 Coding5s.com
**Concept:** Actor Model Concepts (pure memory isolation, process mailboxes, concurrency vs hardware parallelism)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4" s="103" t="str">
        <f t="shared" ref="L74:L137" si="19">IF(OR(H74="Topic", UPPER(H74)="PROJECT"),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IF(UPPER(H74)="PROJECT", "building a PROJECT: " &amp; I74 &amp; ". Topics applied in this project: " &amp; B74 &amp; ". Project objective: " &amp; J74, "learning: " &amp; I74 &amp; ". Topic details: " &amp; J74)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IF(G74="Beginner", "Evaluate based on flat, linear '.exs' scripts. Do NOT expect modules ('defmodule') unless absolutely required.", IF(G74="Intermediate", _xlfn._LONGTEXT("Expect modular functions within a 'defmodule' ONLY IF the student attempted them or the exercise explicitly demands it. Do NOT over-refactor flat scripts just to make them modular. Look for logic broken down into reusable blocks and use of the pipe operat","or ('|&gt;')."), "Expect well-structured modules with public ('def') and private functions ('defp') and clear APIs.")) &amp; " | " &amp;
_xlfn._LONGTEXT("[CODE_QUALITY_POLICIES]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&amp; IF(AJ74&lt;&gt;"", "[MENTOR CONTEXT ALERT] Be aware of the following infrastructure limitation for this exercise: " &amp; AJ74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IF(UPPER(H74)="PROJECT",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IF(UPPER(H74)="PROJECT",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IF(UPPER(H74)="PROJECT", "Project #", "Topic #") &amp; F74 &amp; " | Practice | " &amp; IF($I$3="", $I$2, $I$2&amp; " - " &amp;$I$3) &amp; " | 📊 Level: " &amp; G74 &amp; CHAR(10) &amp; "**" &amp; IF(UPPER(H74)="PROJECT", "Project", "Topic") &amp; ":** " &amp; I74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Explain the theoretical foundation of Elixir's concurrency strictly covering pure memory isolation, process mailboxes, and concurrency vs hardware parallelism.. Topic details: Actor Model Concepts (pure memory isolation, process mailboxes, concurrency vs hardware parallelism) | [LANGUAGE CONSISTENCY RULE] ALL output text MUST be written strictly in (Spanish). | [LANGUAGE SEED CONTEXT] Language Seed Not Necessary | [LANGUAGE] Spanish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#66 | Practice | Elixir Fundamentals | 📊 Level: Advanced
**Topic:** Explain the theoretical foundation of Elixir's concurrency strictly covering pure memory isolation, process mailboxes, and concurrency vs hardware parallelism.
---
 | [FOOTER RULE - STRICT] End your response with: '--- ⚡ *Coding5s Mentor System — Eliminating Epistemic Debt*' | </v>
      </c>
      <c r="M74" s="52">
        <v>0</v>
      </c>
      <c r="N74" s="102" t="str">
        <f t="shared" ref="N74:N137" si="20">IF(H74="Topic",
"[ROLE] Careless " &amp; $I$2 &amp; " Developer | " &amp;
"[TASK] Generate debugging challenges in " &amp; $I$2 &amp; " | | " &amp;
"[TOPIC] " &amp; I74 &amp; " | | " &amp;
"[LEVEL] " &amp; G74 &amp; " | | " &amp;
"[COUNT] " &amp; D74 &amp; " challenges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"[HEADER RULE - STRICT] You MUST start your entire response EXACTLY with this markdown block (do not print anything before it):" &amp; CHAR(10) &amp; "### 🔹 Topic #" &amp; F74 &amp; " | Stage 2 🐛 Debug | " &amp; IF($I$3="", $I$2, $I$2&amp; " - " &amp;$I$3) &amp; " | 📊 Level: " &amp; G74 &amp; " | 🌐 Coding5s.com" &amp; CHAR(10) &amp; "Concept: " &amp; J74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 &amp;
"[EXUNIT RULE] If the topic involves ExUnit or Testing, NEVER use doctests (@doc iex&gt;). You MUST use standard test macros (test 'test name' do) and assert statements. Doctests cause errors in standalone .exs scripts. | " &amp;
_xlfn._LONGTEXT("[HEX DEPENDENCIES RULE] If the exercise requires using an external Hex package in a standalone script, you MUST use Mix.install([{:package_name, '~&gt; version'}]) at the very top of the code block. Assume there is NO mix.exs file available in the user's env","ironment. | ") &amp;
"[CODE CONSTRAINTS] Each challenge MUST include: - Internal data OR dataset usage - At least 1 Enum/List operation or recursion (when applicable) - At least 1 IO.puts or IO.inspect statement - " &amp; IF(G74="Beginner", "5–15", IF(G74="Intermediate", "10–25", "15–35")) &amp; " lines of EXECUTABLE broken code per example (STRICT: Do NOT count blank lines). Use pure functions and immutability. | All challenges MUST have similar complexity and length.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D74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
"[EXECUTION RULE] Code must fail due to syntax errors, runtime exceptions, or produce incorrect output | " &amp;
_xlfn._LONGTEXT("[DATA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IF(H74="PROJECT", AA74, ""))</f>
        <v>[ROLE] Careless Elixir Fundamentals Developer | [TASK] Generate debugging challenges in Elixir Fundamentals | | [TOPIC] Explain the theoretical foundation of Elixir's concurrency strictly covering pure memory isolation, process mailboxes, and concurrency vs hardware parallelism. | | [LEVEL] Advanced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#66 | Stage 2 🐛 Debug | Elixir Fundamentals | 📊 Level: Advanced | 🌐 Coding5s.com
Concept: Actor Model Concepts (pure memory isolation, process mailboxes, concurrency vs hardware parallelism)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4" s="103" t="str">
        <f t="shared" ref="O74:O137" si="21">IF(OR(H74="Topic", UPPER(H74)="PROJECT"),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IF(UPPER(H74)="PROJECT", "PROJECT: " &amp; I74 &amp; ". Topics involved: " &amp; B74 &amp; ". Project objective: " &amp; J74, "TOPIC: " &amp; I74 &amp; ". Topic details: " &amp; J74)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IF(UPPER(H74)="PROJECT", "Project #", "Topic #") &amp; F74 &amp; " | Debug | " &amp; IF($I$3="", $I$2, $I$2&amp; " - " &amp;$I$3) &amp; " | 📊 Level: " &amp; G74 &amp; CHAR(10) &amp; "**" &amp; IF(UPPER(H74)="PROJECT", "Project", "Topic") &amp; ":** " &amp; I74 &amp; CHAR(10) &amp; "---" &amp; CHAR(10) &amp; " | " &amp;
_xlfn._LONGTEXT("[PYTHON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Explain the theoretical foundation of Elixir's concurrency strictly covering pure memory isolation, process mailboxes, and concurrency vs hardware parallelism.. Topic details: Actor Model Concepts (pure memory isolation, process mailboxes, concurrency vs hardware parallelism)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#66 | Debug | Elixir Fundamentals | 📊 Level: Advanced
**Topic:** Explain the theoretical foundation of Elixir's concurrency strictly covering pure memory isolation, process mailboxes, and concurrency vs hardware parallelism.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4" s="52">
        <v>0</v>
      </c>
      <c r="Q74" s="102" t="str">
        <f t="shared" ref="Q74:Q137" si="22">IF(H74="Topic",
"[ROLE] Tech Lead | " &amp;
"[TASK] Assign incomplete " &amp; $I$2 &amp; " script challenges | " &amp;
"[TOPIC] " &amp; I74 &amp; " | " &amp;
"[LEVEL] " &amp; G74 &amp; " | " &amp;
"[COUNT] " &amp; D74 &amp; " challenges | " &amp;
"[LIBRARY BEING LEARNED] " &amp; $I$3 &amp; " | " &amp;
_xlfn._LONGTEXT("[ECOSYSTEM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 &amp;
"[HEADER RULE - STRICT] You MUST start your entire response EXACTLY with this markdown block (do not print anything before it):" &amp; CHAR(10) &amp; "### 🔹 Topic #" &amp; F74 &amp; " | Stage 3 🧩 Complete | " &amp; IF($I$3="", $I$2, $I$2&amp; " - " &amp;$I$3) &amp; " | 📊 Level: " &amp; G74 &amp; " | 🌐 Coding5s.com" &amp; CHAR(10) &amp; "**Concept:** " &amp; J74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If the exercise requires using an external Hex package in a standalone script, you MUST use Mix.install([{:package_name, '~&gt; version'}]) at the very top of the code block. | " &amp;
"[TESTING_FRAMEWORK_PROTOCOL] If the topic involves ExUnit or Testing, NEVER use doctests (@doc iex&gt;). You MUST use standard test macros (test 'test name' do) and assert statements. | " &amp;
"[CHALLENGE_CONSTRAINTS_POLICY] Each challenge MUST include: - Internal data OR dataset usage - " &amp; IF(G74="Beginner","5–15", IF(G74="Intermediate","10–25","15–35")) &amp; " lines of EXECUTABLE base code (STRICT: Do NOT count comments or TODOs). - Length MUST vary across challenges. Use pure functions and immutability.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D74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I74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IF(G74="Beginner", "Clear explicit hint (no code) | ", IF(G74="Intermediate",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IF(H74="PROJECT", AB74, ""))</f>
        <v>[ROLE] Tech Lead | [TASK] Assign incomplete Elixir Fundamentals script challenges | [TOPIC] Explain the theoretical foundation of Elixir's concurrency strictly covering pure memory isolation, process mailboxes, and concurrency vs hardware parallelism. | [LEVEL] Advanced | [COUNT] 3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#66 | Stage 3 🧩 Complete | Elixir Fundamentals | 📊 Level: Advanced | 🌐 Coding5s.com
**Concept:** Actor Model Concepts (pure memory isolation, process mailboxes, concurrency vs hardware parallelism)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Explain the theoretical foundation of Elixir's concurrency strictly covering pure memory isolation, process mailboxes, and concurrency vs hardware parallelism..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4" s="103" t="str">
        <f t="shared" ref="R74:R137" si="23">IF(OR(H74="Topic", UPPER(H74)="PROJECT"),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IF(UPPER(H74)="PROJECT", "PROJECT: " &amp; I74 &amp; ". Topics involved: " &amp; B74 &amp; ". Project objective: " &amp; J74, "TOPIC: " &amp; I74 &amp; ". Topic details: " &amp; J74)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IF(UPPER(H74)="PROJECT", "Project #", "Topic #") &amp; F74 &amp; " | Complete | " &amp; IF($I$3="", $I$2, $I$2&amp; " - " &amp;$I$3) &amp; " | 📊 Level: " &amp; G74 &amp; CHAR(10) &amp; "**" &amp; IF(UPPER(H74)="PROJECT", "Project", "Topic") &amp; ":** " &amp; I74 &amp; CHAR(10) &amp; "---" &amp; CHAR(10) &amp; " | " &amp;
_xlfn._LONGTEXT("[PYTHON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Explain the theoretical foundation of Elixir's concurrency strictly covering pure memory isolation, process mailboxes, and concurrency vs hardware parallelism.. Topic details: Actor Model Concepts (pure memory isolation, process mailboxes, concurrency vs hardware parallelism)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#66 | Complete | Elixir Fundamentals | 📊 Level: Advanced
**Topic:** Explain the theoretical foundation of Elixir's concurrency strictly covering pure memory isolation, process mailboxes, and concurrency vs hardware parallelism.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4" s="52">
        <v>0</v>
      </c>
      <c r="T74" s="102" t="str">
        <f t="shared" ref="T74:T137" si="24">IF(H74="Topic",
"[ROLE] Tech Lead | " &amp;
"[TASK] Provide intentionally messy but functional code for learning debugging and improvement | " &amp;
"[TOPIC] " &amp; I74 &amp; " | " &amp;
"[LEVEL] " &amp; G74 &amp; " | " &amp;
"[COUNT] " &amp; D74 &amp; " challenges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F74 &amp; " | Stage 4 🧹 Refactor | " &amp; IF($I$3="", $I$2, $I$2&amp; " - " &amp;$I$3) &amp; " | 📊 Level: " &amp; G74 &amp; " | 🌐 Coding5s.com" &amp; CHAR(10) &amp; "**Concept:** " &amp; J74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D74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IF(G74="Beginner", "5–15", IF(G74="Intermediate",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IF(H74="PROJECT", AC74, ""))</f>
        <v>[ROLE] Tech Lead | [TASK] Provide intentionally messy but functional code for learning debugging and improvement | [TOPIC] Explain the theoretical foundation of Elixir's concurrency strictly covering pure memory isolation, process mailboxes, and concurrency vs hardware parallelism. | [LEVEL] Advanced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#66 | Stage 4 🧹 Refactor | Elixir Fundamentals | 📊 Level: Advanced | 🌐 Coding5s.com
**Concept:** Actor Model Concepts (pure memory isolation, process mailboxes, concurrency vs hardware parallelism)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4" s="103" t="str">
        <f t="shared" ref="U74:U137" si="25">IF(OR(H74="Topic", UPPER(H74)="PROJECT"),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IF(UPPER(H74)="PROJECT", "PROJECT: " &amp; I74 &amp; ". Topics involved: " &amp; B74 &amp; ". Project objective: " &amp; J74, "TOPIC: " &amp; I74 &amp; ". Topic details: " &amp; J74)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IF(UPPER(H74)="PROJECT", "Project #", "Topic #") &amp; F74 &amp; " | Refactor | " &amp; IF($I$3="", $I$2, $I$2&amp; " - " &amp;$I$3) &amp; " | 📊 Level: " &amp; G74 &amp; CHAR(10) &amp; "**" &amp; IF(UPPER(H74)="PROJECT", "Project", "Topic") &amp; ":** " &amp; I74 &amp; CHAR(10) &amp; "---" &amp; CHAR(10) &amp; " | " &amp;
_xlfn._LONGTEXT("[PYTHON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Explain the theoretical foundation of Elixir's concurrency strictly covering pure memory isolation, process mailboxes, and concurrency vs hardware parallelism.. Topic details: Actor Model Concepts (pure memory isolation, process mailboxes, concurrency vs hardware parallelism)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#66 | Refactor | Elixir Fundamentals | 📊 Level: Advanced
**Topic:** Explain the theoretical foundation of Elixir's concurrency strictly covering pure memory isolation, process mailboxes, and concurrency vs hardware parallelism.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4" s="52">
        <v>0</v>
      </c>
      <c r="W74" s="87" t="str">
        <f t="shared" ref="W74:W137" si="26">IF(H74="Topic",
"[ROLE] Tech Product Manager assigning a " &amp; $I$2 &amp; " Jira Ticket | " &amp;
"[TASK] Provide a guided implementation exercise with full solution for learning purposes | " &amp;
"[TOPIC] " &amp; I74 &amp; " | " &amp;
"[LEVEL] " &amp; G74 &amp; "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F74 &amp; " | Stage 5 | " &amp; IF($I$3="", $I$2, $I$2&amp; " - " &amp;$I$3) &amp; " | 📊 Level: " &amp; G74 &amp; " | 🌐 Coding5s.com" &amp; CHAR(10) &amp; "**Concept:** " &amp; J74 &amp; CHAR(10) &amp; "---" &amp; CHAR(10) &amp; " | " &amp;
"[FUNCTIONAL_STRUCTURE_POLICY] Rule: " &amp; IF(G74="Beginner", "Use simple scripts or minimal functions. ", IF(G74="Intermediate",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IF(G74="Beginner", "10–20", IF(G74="Intermediate", "15–30", "25–40")) &amp; " lines of EXECUTABLE code (STRICT) - V1.1 MUST be between " &amp; IF(G74="Beginner", "15–30", IF(G74="Intermediate",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IF(H74="PROJECT", AD74, ""))</f>
        <v>[ROLE] Tech Product Manager assigning a Elixir Fundamentals Jira Ticket | [TASK] Provide a guided implementation exercise with full solution for learning purposes | [TOPIC] Explain the theoretical foundation of Elixir's concurrency strictly covering pure memory isolation, process mailboxes, and concurrency vs hardware parallelism.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#66 | Stage 5 | Elixir Fundamentals | 📊 Level: Advanced | 🌐 Coding5s.com
**Concept:** Actor Model Concepts (pure memory isolation, process mailboxes, concurrency vs hardware parallelism)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4" s="103" t="str">
        <f t="shared" ref="X74:X137" si="27">IF(OR(H74="Topic", UPPER(H74)="PROJECT"),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IF(UPPER(H74)="PROJECT", "PROJECT: " &amp; I74 &amp; ". Topics integrated: " &amp; B74 &amp; ". Business Goal: " &amp; J74, "TOPIC: " &amp; I74 &amp; ". Goal: " &amp; J74)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IF(UPPER(H74)="PROJECT", "Project #", "Topic #") &amp; F74 &amp; " | Extend | " &amp; IF($I$3="", $I$2, $I$2&amp; " - " &amp;$I$3) &amp; " | 📊 Level: " &amp; G74 &amp; CHAR(10) &amp; "**" &amp; IF(UPPER(H74)="PROJECT", "Project", "Topic") &amp; ":** " &amp; I74 &amp; CHAR(10) &amp; "---" &amp; CHAR(10) &amp; " | " &amp;
_xlfn._LONGTEXT("[CODE_QUALITY_PROTOCOL]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Explain the theoretical foundation of Elixir's concurrency strictly covering pure memory isolation, process mailboxes, and concurrency vs hardware parallelism.. Goal: Actor Model Concepts (pure memory isolation, process mailboxes, concurrency vs hardware parallelism)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#66 | Extend | Elixir Fundamentals | 📊 Level: Advanced
**Topic:** Explain the theoretical foundation of Elixir's concurrency strictly covering pure memory isolation, process mailboxes, and concurrency vs hardware parallelism.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4" s="52">
        <v>0</v>
      </c>
      <c r="Z74" s="56" t="str">
        <f t="shared" ref="Z74:Z137" si="28">IF(H74&lt;&gt;"PROJECT","",
"[TASK] Teach through a practical " &amp; $I$2 &amp; " - " &amp; $I$3 &amp; " project following the micro-learning methodology, acting as a supportive tutor, creating a project about  " &amp; I74 &amp; " | " &amp;
"[TOPICS USED] " &amp; B74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Mix.install([{:package_name, '~&gt; version'}]) at the top. | " &amp;
"[SCOPE_ARCHITECTURE_RULE] Rule: Use well-structured modules, public (def)/private (defp) APIs and immutability. | " &amp;
_xlfn._LONGTEXT("[VISUAL_ARCHITECTURE_COMMENTS] 1. Use visual block tags (e.g., '# --- BLOQUE 1: [NAME] ---') to map code to the planning phase. 2. Use comprehensive documentation using @moduledoc and @doc. 3. CRITICAL: NO comment or docstring line may exceed 80 character","s in width. | ") &amp;
"[DATA ROBUSTNESS RULE] Handle real-world data safely | " &amp;
"[CODE CONSTRAINTS] MUST be between " &amp; IF(G74="Beginner", "25–40", IF(G74="Intermediate",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F74 &amp; " | Stage 1 | " &amp; IF($I$3="", $I$2, $I$2&amp; " - " &amp;$I$3) &amp; " | 📊 Level: " &amp; G74 &amp; " | 🌐 Coding5s.com" &amp; CHAR(10) &amp; "**Project:** " &amp; J74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74" s="56" t="str">
        <f t="shared" ref="AA74:AA137" si="29">IF(H74&lt;&gt;"PROJECT","",
"[ROLE] Careless " &amp; $I$2 &amp; " Developer | " &amp;
"[TASK] Generate debugging project in " &amp; $I$2 &amp; " | " &amp;
"[PROJECT] " &amp; I74 &amp; " | " &amp;
"[TOPICS USED] " &amp; B74 &amp; " | " &amp;
"[LEVEL] " &amp; G74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F74 &amp; " | Stage 2 | " &amp; IF($I$3="", $I$2, $I$2&amp; " - " &amp;$I$3) &amp; " | 📊 Level: " &amp; G74 &amp; " | 🌐 Coding5s.com" &amp; CHAR(10) &amp; "Project: " &amp; J74 &amp; CHAR(10) &amp; "---" &amp; CHAR(10) &amp; "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AE72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IF(G74="Beginner", "25–40", IF(G74="Intermediate", "30–60", "40–100")) &amp; " lines of EXECUTABLE code (STRICT: Do NOT count blank lines towards this limit) - Multi-step flow - 2–4 functions ONLY - main() as entry point " &amp; IF(G74&lt;&gt;"Advanced",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74" s="56" t="str">
        <f t="shared" ref="AB74:AB137" si="30">IF(H74&lt;&gt;"PROJECT","",
"[ROLE] Tech Lead | " &amp;
"[TASK] Assign incomplete project script | " &amp;
"[PROJECT] " &amp; I74 &amp; " | " &amp;
"[TOPICS USED] " &amp; B74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F74 &amp; " | Stage 3 | " &amp; IF($I$3="", $I$2, $I$2&amp; " - " &amp;$I$3) &amp; " | 📊 Level: " &amp; G74 &amp; " | 🌐 Coding5s.com" &amp; CHAR(10) &amp; "**Project:** " &amp; J74 &amp; CHAR(10) &amp; "---" &amp; CHAR(10) &amp; " | " &amp;
"[EXTERNAL_PACKAGE_PROTOCOL] Use Mix.install([{:package_name, '~&gt; version'}]) at the top if needed. | " &amp;
"[CHALLENGE_CONSTRAINTS_POLICY] MUST be between " &amp; IF(G74="Beginner","25–40", IF(G74="Intermediate","30–60","40–100")) &amp; " lines of EXECUTABLE base code (STRICT: Do NOT count comments or TODOs). Multi-step flow.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74" s="56" t="str">
        <f t="shared" ref="AC74:AC137" si="31">IF(H74&lt;&gt;"PROJECT","",
"[ROLE] Tech Lead | " &amp;
"[TASK] Provide a messy but functional project for refactoring | " &amp;
"[PROJECT] " &amp; I74 &amp; " | " &amp;
"[TOPICS USED] " &amp; B74 &amp; " | " &amp;
"[LEVEL] " &amp; G74 &amp; " | " &amp;
"[PERSONA RULE] Act as a Tech Lead. A junior wrote this working but messy code. Tone: professional but exhausted | " &amp;
"[HEADER RULE - STRICT] You MUST start your entire response EXACTLY with this markdown block (do not print anything before it):" &amp; CHAR(10) &amp; "### 🚀 Project #" &amp; F74 &amp; " | Stage 4 | " &amp; IF($I$3="", $I$2, $I$2&amp; " - " &amp;$I$3) &amp; " | 📊 Level: " &amp; G74 &amp; " | 🌐 Coding5s.com" &amp; CHAR(10) &amp; "**Project:** " &amp; J74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IF(G74="Beginner", "25–40", IF(G74="Intermediate",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74" s="56" t="str">
        <f t="shared" ref="AD74:AD137" si="32">IF(H74&lt;&gt;"PROJECT","",
"[ROLE] Tech Product Manager assigning a " &amp; $I$2 &amp; " Jira Ticket | " &amp;
"[TASK] Provide a guided project implementation with full solution | " &amp;
"[PROJECT] " &amp; I74 &amp; " | " &amp;
"[TOPICS USED] " &amp; B74 &amp; " | " &amp;
"[LEVEL] " &amp; G74 &amp; " | " &amp;
"[PERSONA RULE] Act as a professional Tech Product Manager defining a project ticket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"[HEADER RULE - STRICT] You MUST start your entire response EXACTLY with this markdown block (do not print anything before it):" &amp; CHAR(10) &amp; "### 🚀 Project #" &amp; F74 &amp; " | Stage 5 | " &amp; IF($I$3="", $I$2, $I$2&amp; " - " &amp;$I$3) &amp; " | 📊 Level: " &amp; G74 &amp; " | 🌐 Coding5s.com" &amp; CHAR(10) &amp; "**Project:** " &amp; J74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IF(G74="Beginner", "20–35", IF(G74="Intermediate", "30–50", "45–70")) &amp; " lines of EXECUTABLE code (STRICT) - V1.1 MUST be between " &amp; IF(G74="Beginner", "30–50", IF(G74="Intermediate",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IF(G74="Beginner", "Avoid complex structure. ", IF(G74="Intermediate",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74" s="40"/>
      <c r="AF74" s="40"/>
      <c r="AG74" s="40"/>
      <c r="AH74" s="56" t="str">
        <f t="shared" si="16"/>
        <v/>
      </c>
      <c r="AI74" s="54"/>
      <c r="AJ74" s="54"/>
      <c r="AK74" s="54"/>
      <c r="AL74" s="54"/>
      <c r="AM74" s="54"/>
    </row>
    <row r="75" spans="1:39">
      <c r="A75" s="95">
        <v>12</v>
      </c>
      <c r="B75" s="45" t="str" cm="1">
        <f t="array" ref="B75">IF(H75="PROJECT", CHAR(10) &amp; "- " &amp; _xlfn.TEXTJOIN(CHAR(10) &amp; "- ", TRUE, _xlfn._xlws.FILTER($I$9:$I$1000, ($C$9:$C$1000=C75) * ($H$9:$H$1000="Topic"))), "")</f>
        <v/>
      </c>
      <c r="C75" s="45">
        <f t="shared" si="17"/>
        <v>10</v>
      </c>
      <c r="D75" s="46">
        <v>4</v>
      </c>
      <c r="E75" s="58" t="s">
        <v>48</v>
      </c>
      <c r="F75" s="67">
        <v>67</v>
      </c>
      <c r="G75" s="53" t="s">
        <v>162</v>
      </c>
      <c r="H75" s="53" t="s">
        <v>50</v>
      </c>
      <c r="I75" s="50" t="s">
        <v>754</v>
      </c>
      <c r="J75" s="51" t="s">
        <v>755</v>
      </c>
      <c r="K75" s="120" t="str">
        <f t="shared" si="18"/>
        <v xml:space="preserve">[ROLE] Friendly tutor specializing in Elixir Fundamentals | [TOPIC] Instantiate isolated actors strictly using spawn/1, spawn_link/1, spawn_monitor/1, self/0, and verify status with Process.alive?/1. | [LEVEL] Advanced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internal/dataset data | [CODE_CONSTRAINTS_RULE] Each example MUST: - Use internal/dataset data - Print steps &amp; result via IO.puts/inspect - MAX 12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#67 | Stage 1 📖 Practice | Elixir Fundamentals | 📊 Level: Advanced | 🌐 Coding5s.com
**Concept:** Primitive Process Creation (spawn/1, spawn_link/1, spawn_monitor/1, self/0, Process.alive?/1)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5" s="103" t="str">
        <f t="shared" si="19"/>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Instantiate isolated actors strictly using spawn/1, spawn_link/1, spawn_monitor/1, self/0, and verify status with Process.alive?/1.. Topic details: Primitive Process Creation (spawn/1, spawn_link/1, spawn_monitor/1, self/0, Process.alive?/1) | [LANGUAGE CONSISTENCY RULE] ALL output text MUST be written strictly in (Spanish). | [LANGUAGE SEED CONTEXT] Language Seed Not Necessary | [LANGUAGE] Spanish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#67 | Practice | Elixir Fundamentals | 📊 Level: Advanced
**Topic:** Instantiate isolated actors strictly using spawn/1, spawn_link/1, spawn_monitor/1, self/0, and verify status with Process.alive?/1.
---
 | [FOOTER RULE - STRICT] End your response with: '--- ⚡ *Coding5s Mentor System — Eliminating Epistemic Debt*' | </v>
      </c>
      <c r="M75" s="53">
        <v>0</v>
      </c>
      <c r="N75" s="102" t="str">
        <f t="shared" si="20"/>
        <v>[ROLE] Careless Elixir Fundamentals Developer | [TASK] Generate debugging challenges in Elixir Fundamentals | | [TOPIC] Instantiate isolated actors strictly using spawn/1, spawn_link/1, spawn_monitor/1, self/0, and verify status with Process.alive?/1.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#67 | Stage 2 🐛 Debug | Elixir Fundamentals | 📊 Level: Advanced | 🌐 Coding5s.com
Concept: Primitive Process Creation (spawn/1, spawn_link/1, spawn_monitor/1, self/0, Process.alive?/1)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5" s="103" t="str">
        <f t="shared" si="21"/>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Instantiate isolated actors strictly using spawn/1, spawn_link/1, spawn_monitor/1, self/0, and verify status with Process.alive?/1.. Topic details: Primitive Process Creation (spawn/1, spawn_link/1, spawn_monitor/1, self/0, Process.alive?/1)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#67 | Debug | Elixir Fundamentals | 📊 Level: Advanced
**Topic:** Instantiate isolated actors strictly using spawn/1, spawn_link/1, spawn_monitor/1, self/0, and verify status with Process.alive?/1.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5" s="53">
        <v>0</v>
      </c>
      <c r="Q75" s="102" t="str">
        <f t="shared" si="22"/>
        <v>[ROLE] Tech Lead | [TASK] Assign incomplete Elixir Fundamentals script challenges | [TOPIC] Instantiate isolated actors strictly using spawn/1, spawn_link/1, spawn_monitor/1, self/0, and verify status with Process.alive?/1. | [LEVEL] Advanced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#67 | Stage 3 🧩 Complete | Elixir Fundamentals | 📊 Level: Advanced | 🌐 Coding5s.com
**Concept:** Primitive Process Creation (spawn/1, spawn_link/1, spawn_monitor/1, self/0, Process.alive?/1)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Instantiate isolated actors strictly using spawn/1, spawn_link/1, spawn_monitor/1, self/0, and verify status with Process.alive?/1..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5" s="103" t="str">
        <f t="shared" si="23"/>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Instantiate isolated actors strictly using spawn/1, spawn_link/1, spawn_monitor/1, self/0, and verify status with Process.alive?/1.. Topic details: Primitive Process Creation (spawn/1, spawn_link/1, spawn_monitor/1, self/0, Process.alive?/1)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#67 | Complete | Elixir Fundamentals | 📊 Level: Advanced
**Topic:** Instantiate isolated actors strictly using spawn/1, spawn_link/1, spawn_monitor/1, self/0, and verify status with Process.alive?/1.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5" s="53">
        <v>0</v>
      </c>
      <c r="T75" s="102" t="str">
        <f t="shared" si="24"/>
        <v>[ROLE] Tech Lead | [TASK] Provide intentionally messy but functional code for learning debugging and improvement | [TOPIC] Instantiate isolated actors strictly using spawn/1, spawn_link/1, spawn_monitor/1, self/0, and verify status with Process.alive?/1.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#67 | Stage 4 🧹 Refactor | Elixir Fundamentals | 📊 Level: Advanced | 🌐 Coding5s.com
**Concept:** Primitive Process Creation (spawn/1, spawn_link/1, spawn_monitor/1, self/0, Process.alive?/1)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5" s="10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Instantiate isolated actors strictly using spawn/1, spawn_link/1, spawn_monitor/1, self/0, and verify status with Process.alive?/1.. Topic details: Primitive Process Creation (spawn/1, spawn_link/1, spawn_monitor/1, self/0, Process.alive?/1)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#67 | Refactor | Elixir Fundamentals | 📊 Level: Advanced
**Topic:** Instantiate isolated actors strictly using spawn/1, spawn_link/1, spawn_monitor/1, self/0, and verify status with Process.alive?/1.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5" s="53">
        <v>0</v>
      </c>
      <c r="W75" s="87" t="str">
        <f t="shared" si="26"/>
        <v>[ROLE] Tech Product Manager assigning a Elixir Fundamentals Jira Ticket | [TASK] Provide a guided implementation exercise with full solution for learning purposes | [TOPIC] Instantiate isolated actors strictly using spawn/1, spawn_link/1, spawn_monitor/1, self/0, and verify status with Process.alive?/1.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#67 | Stage 5 | Elixir Fundamentals | 📊 Level: Advanced | 🌐 Coding5s.com
**Concept:** Primitive Process Creation (spawn/1, spawn_link/1, spawn_monitor/1, self/0, Process.alive?/1)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5" s="10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Instantiate isolated actors strictly using spawn/1, spawn_link/1, spawn_monitor/1, self/0, and verify status with Process.alive?/1.. Goal: Primitive Process Creation (spawn/1, spawn_link/1, spawn_monitor/1, self/0, Process.alive?/1)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#67 | Extend | Elixir Fundamentals | 📊 Level: Advanced
**Topic:** Instantiate isolated actors strictly using spawn/1, spawn_link/1, spawn_monitor/1, self/0, and verify status with Process.alive?/1.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5" s="53">
        <v>0</v>
      </c>
      <c r="Z75" s="56" t="str">
        <f t="shared" si="28"/>
        <v/>
      </c>
      <c r="AA75" s="56" t="str">
        <f t="shared" si="29"/>
        <v/>
      </c>
      <c r="AB75" s="56" t="str">
        <f t="shared" si="30"/>
        <v/>
      </c>
      <c r="AC75" s="56" t="str">
        <f t="shared" si="31"/>
        <v/>
      </c>
      <c r="AD75" s="56" t="str">
        <f t="shared" si="32"/>
        <v/>
      </c>
      <c r="AE75" s="40"/>
      <c r="AF75" s="40"/>
      <c r="AG75" s="40"/>
      <c r="AH75" s="56" t="str">
        <f t="shared" si="16"/>
        <v/>
      </c>
      <c r="AI75" s="54"/>
      <c r="AJ75" s="54"/>
      <c r="AK75" s="54"/>
      <c r="AL75" s="54"/>
      <c r="AM75" s="54"/>
    </row>
    <row r="76" spans="1:39">
      <c r="A76" s="95" t="s">
        <v>79</v>
      </c>
      <c r="B76" s="45" t="str" cm="1">
        <f t="array" ref="B76">IF(H76="PROJECT", CHAR(10) &amp; "- " &amp; _xlfn.TEXTJOIN(CHAR(10) &amp; "- ", TRUE, _xlfn._xlws.FILTER($I$9:$I$1000, ($C$9:$C$1000=C76) * ($H$9:$H$1000="Topic"))), "")</f>
        <v/>
      </c>
      <c r="C76" s="45">
        <f t="shared" si="17"/>
        <v>10</v>
      </c>
      <c r="D76" s="57">
        <v>4</v>
      </c>
      <c r="E76" s="58" t="s">
        <v>48</v>
      </c>
      <c r="F76" s="54">
        <v>68</v>
      </c>
      <c r="G76" s="52" t="s">
        <v>162</v>
      </c>
      <c r="H76" s="52" t="s">
        <v>50</v>
      </c>
      <c r="I76" s="61" t="s">
        <v>756</v>
      </c>
      <c r="J76" s="62" t="s">
        <v>757</v>
      </c>
      <c r="K76" s="120" t="str">
        <f t="shared" si="18"/>
        <v xml:space="preserve">[ROLE] Friendly tutor specializing in Elixir Fundamentals | [TOPIC] Transmit and intercept messages explicitly employing send/2, receive, temporary thread blocks using after, and flushing the mailbox. | [LEVEL] Advanced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N/A lines of EXECUTABLE code (STRICT: Do NOT count comments or blank lines). - NEVER exceed this limit. | [FUNCTION RULE] Rule: internal/dataset data | [CODE_CONSTRAINTS_RULE] Each example MUST: - Use internal/dataset data - Print steps &amp; result via IO.puts/inspect - MAX N/A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#68 | Stage 1 📖 Practice | Elixir Fundamentals | 📊 Level: Advanced | 🌐 Coding5s.com
**Concept:** Message Passing Mechanics (send/2, receive, temporary thread blocks using after, flushing the mailbox)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6" s="103" t="str">
        <f t="shared" si="19"/>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Transmit and intercept messages explicitly employing send/2, receive, temporary thread blocks using after, and flushing the mailbox.. Topic details: Message Passing Mechanics (send/2, receive, temporary thread blocks using after, flushing the mailbox) | [LANGUAGE CONSISTENCY RULE] ALL output text MUST be written strictly in (Spanish). | [LANGUAGE SEED CONTEXT] Language Seed Not Necessary | [LANGUAGE] Spanish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#68 | Practice | Elixir Fundamentals | 📊 Level: Advanced
**Topic:** Transmit and intercept messages explicitly employing send/2, receive, temporary thread blocks using after, and flushing the mailbox.
---
 | [FOOTER RULE - STRICT] End your response with: '--- ⚡ *Coding5s Mentor System — Eliminating Epistemic Debt*' | </v>
      </c>
      <c r="M76" s="52">
        <v>0</v>
      </c>
      <c r="N76" s="102" t="str">
        <f t="shared" si="20"/>
        <v>[ROLE] Careless Elixir Fundamentals Developer | [TASK] Generate debugging challenges in Elixir Fundamentals | | [TOPIC] Transmit and intercept messages explicitly employing send/2, receive, temporary thread blocks using after, and flushing the mailbox.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#68 | Stage 2 🐛 Debug | Elixir Fundamentals | 📊 Level: Advanced | 🌐 Coding5s.com
Concept: Message Passing Mechanics (send/2, receive, temporary thread blocks using after, flushing the mailbox)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6" s="103" t="str">
        <f t="shared" si="21"/>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Transmit and intercept messages explicitly employing send/2, receive, temporary thread blocks using after, and flushing the mailbox.. Topic details: Message Passing Mechanics (send/2, receive, temporary thread blocks using after, flushing the mailbox)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#68 | Debug | Elixir Fundamentals | 📊 Level: Advanced
**Topic:** Transmit and intercept messages explicitly employing send/2, receive, temporary thread blocks using after, and flushing the mailbox.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6" s="52">
        <v>0</v>
      </c>
      <c r="Q76" s="102" t="str">
        <f t="shared" si="22"/>
        <v>[ROLE] Tech Lead | [TASK] Assign incomplete Elixir Fundamentals script challenges | [TOPIC] Transmit and intercept messages explicitly employing send/2, receive, temporary thread blocks using after, and flushing the mailbox. | [LEVEL] Advanced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#68 | Stage 3 🧩 Complete | Elixir Fundamentals | 📊 Level: Advanced | 🌐 Coding5s.com
**Concept:** Message Passing Mechanics (send/2, receive, temporary thread blocks using after, flushing the mailbox)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Transmit and intercept messages explicitly employing send/2, receive, temporary thread blocks using after, and flushing the mailbox..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6" s="103" t="str">
        <f t="shared" si="23"/>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Transmit and intercept messages explicitly employing send/2, receive, temporary thread blocks using after, and flushing the mailbox.. Topic details: Message Passing Mechanics (send/2, receive, temporary thread blocks using after, flushing the mailbox)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#68 | Complete | Elixir Fundamentals | 📊 Level: Advanced
**Topic:** Transmit and intercept messages explicitly employing send/2, receive, temporary thread blocks using after, and flushing the mailbox.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6" s="52">
        <v>0</v>
      </c>
      <c r="T76" s="102" t="str">
        <f t="shared" si="24"/>
        <v>[ROLE] Tech Lead | [TASK] Provide intentionally messy but functional code for learning debugging and improvement | [TOPIC] Transmit and intercept messages explicitly employing send/2, receive, temporary thread blocks using after, and flushing the mailbox.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#68 | Stage 4 🧹 Refactor | Elixir Fundamentals | 📊 Level: Advanced | 🌐 Coding5s.com
**Concept:** Message Passing Mechanics (send/2, receive, temporary thread blocks using after, flushing the mailbox)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6" s="10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Transmit and intercept messages explicitly employing send/2, receive, temporary thread blocks using after, and flushing the mailbox.. Topic details: Message Passing Mechanics (send/2, receive, temporary thread blocks using after, flushing the mailbox)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#68 | Refactor | Elixir Fundamentals | 📊 Level: Advanced
**Topic:** Transmit and intercept messages explicitly employing send/2, receive, temporary thread blocks using after, and flushing the mailbox.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6" s="52">
        <v>0</v>
      </c>
      <c r="W76" s="87" t="str">
        <f t="shared" si="26"/>
        <v>[ROLE] Tech Product Manager assigning a Elixir Fundamentals Jira Ticket | [TASK] Provide a guided implementation exercise with full solution for learning purposes | [TOPIC] Transmit and intercept messages explicitly employing send/2, receive, temporary thread blocks using after, and flushing the mailbox.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#68 | Stage 5 | Elixir Fundamentals | 📊 Level: Advanced | 🌐 Coding5s.com
**Concept:** Message Passing Mechanics (send/2, receive, temporary thread blocks using after, flushing the mailbox)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6" s="10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Transmit and intercept messages explicitly employing send/2, receive, temporary thread blocks using after, and flushing the mailbox.. Goal: Message Passing Mechanics (send/2, receive, temporary thread blocks using after, flushing the mailbox)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#68 | Extend | Elixir Fundamentals | 📊 Level: Advanced
**Topic:** Transmit and intercept messages explicitly employing send/2, receive, temporary thread blocks using after, and flushing the mailbox.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6" s="52">
        <v>0</v>
      </c>
      <c r="Z76" s="56" t="str">
        <f t="shared" si="28"/>
        <v/>
      </c>
      <c r="AA76" s="56" t="str">
        <f t="shared" si="29"/>
        <v/>
      </c>
      <c r="AB76" s="56" t="str">
        <f t="shared" si="30"/>
        <v/>
      </c>
      <c r="AC76" s="56" t="str">
        <f t="shared" si="31"/>
        <v/>
      </c>
      <c r="AD76" s="56" t="str">
        <f t="shared" si="32"/>
        <v/>
      </c>
      <c r="AE76" s="40"/>
      <c r="AF76" s="40"/>
      <c r="AG76" s="40"/>
      <c r="AH76" s="56" t="str">
        <f t="shared" si="16"/>
        <v/>
      </c>
      <c r="AI76" s="54"/>
      <c r="AJ76" s="54"/>
      <c r="AK76" s="54"/>
      <c r="AL76" s="54"/>
      <c r="AM76" s="54"/>
    </row>
    <row r="77" spans="1:39">
      <c r="A77" s="95">
        <v>18</v>
      </c>
      <c r="B77" s="45" t="str" cm="1">
        <f t="array" ref="B77">IF(H77="PROJECT", CHAR(10) &amp; "- " &amp; _xlfn.TEXTJOIN(CHAR(10) &amp; "- ", TRUE, _xlfn._xlws.FILTER($I$9:$I$1000, ($C$9:$C$1000=C77) * ($H$9:$H$1000="Topic"))), "")</f>
        <v/>
      </c>
      <c r="C77" s="45">
        <f t="shared" si="17"/>
        <v>10</v>
      </c>
      <c r="D77" s="46">
        <v>4</v>
      </c>
      <c r="E77" s="58" t="s">
        <v>48</v>
      </c>
      <c r="F77" s="67">
        <v>69</v>
      </c>
      <c r="G77" s="53" t="s">
        <v>162</v>
      </c>
      <c r="H77" s="53" t="s">
        <v>50</v>
      </c>
      <c r="I77" s="50" t="s">
        <v>758</v>
      </c>
      <c r="J77" s="51" t="s">
        <v>759</v>
      </c>
      <c r="K77" s="120" t="str">
        <f t="shared" si="18"/>
        <v xml:space="preserve">[ROLE] Friendly tutor specializing in Elixir Fundamentals | [TOPIC] Implement stateful actors strictly using infinite receive loop patterns, immutable state passing, and actor memory retention. | [LEVEL] Advanced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internal/dataset data | [CODE_CONSTRAINTS_RULE] Each example MUST: - Use internal/dataset data - Print steps &amp; result via IO.puts/inspect - MAX 18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#69 | Stage 1 📖 Practice | Elixir Fundamentals | 📊 Level: Advanced | 🌐 Coding5s.com
**Concept:** Maintaining State (infinite receive loop patterns, immutable state passing, actor memory retention)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7" s="103" t="str">
        <f t="shared" si="19"/>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stateful actors strictly using infinite receive loop patterns, immutable state passing, and actor memory retention.. Topic details: Maintaining State (infinite receive loop patterns, immutable state passing, actor memory retention) | [LANGUAGE CONSISTENCY RULE] ALL output text MUST be written strictly in (Spanish). | [LANGUAGE SEED CONTEXT] Language Seed Not Necessary | [LANGUAGE] Spanish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#69 | Practice | Elixir Fundamentals | 📊 Level: Advanced
**Topic:** Implement stateful actors strictly using infinite receive loop patterns, immutable state passing, and actor memory retention.
---
 | [FOOTER RULE - STRICT] End your response with: '--- ⚡ *Coding5s Mentor System — Eliminating Epistemic Debt*' | </v>
      </c>
      <c r="M77" s="53">
        <v>0</v>
      </c>
      <c r="N77" s="102" t="str">
        <f t="shared" si="20"/>
        <v>[ROLE] Careless Elixir Fundamentals Developer | [TASK] Generate debugging challenges in Elixir Fundamentals | | [TOPIC] Implement stateful actors strictly using infinite receive loop patterns, immutable state passing, and actor memory retention.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#69 | Stage 2 🐛 Debug | Elixir Fundamentals | 📊 Level: Advanced | 🌐 Coding5s.com
Concept: Maintaining State (infinite receive loop patterns, immutable state passing, actor memory retention)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7" s="103" t="str">
        <f t="shared" si="21"/>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stateful actors strictly using infinite receive loop patterns, immutable state passing, and actor memory retention.. Topic details: Maintaining State (infinite receive loop patterns, immutable state passing, actor memory retention)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#69 | Debug | Elixir Fundamentals | 📊 Level: Advanced
**Topic:** Implement stateful actors strictly using infinite receive loop patterns, immutable state passing, and actor memory retention.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7" s="53">
        <v>0</v>
      </c>
      <c r="Q77" s="102" t="str">
        <f t="shared" si="22"/>
        <v>[ROLE] Tech Lead | [TASK] Assign incomplete Elixir Fundamentals script challenges | [TOPIC] Implement stateful actors strictly using infinite receive loop patterns, immutable state passing, and actor memory retention. | [LEVEL] Advanced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#69 | Stage 3 🧩 Complete | Elixir Fundamentals | 📊 Level: Advanced | 🌐 Coding5s.com
**Concept:** Maintaining State (infinite receive loop patterns, immutable state passing, actor memory retention)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stateful actors strictly using infinite receive loop patterns, immutable state passing, and actor memory retention..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7" s="103" t="str">
        <f t="shared" si="23"/>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stateful actors strictly using infinite receive loop patterns, immutable state passing, and actor memory retention.. Topic details: Maintaining State (infinite receive loop patterns, immutable state passing, actor memory retention)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#69 | Complete | Elixir Fundamentals | 📊 Level: Advanced
**Topic:** Implement stateful actors strictly using infinite receive loop patterns, immutable state passing, and actor memory retention.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7" s="53">
        <v>0</v>
      </c>
      <c r="T77" s="102" t="str">
        <f t="shared" si="24"/>
        <v>[ROLE] Tech Lead | [TASK] Provide intentionally messy but functional code for learning debugging and improvement | [TOPIC] Implement stateful actors strictly using infinite receive loop patterns, immutable state passing, and actor memory retention.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#69 | Stage 4 🧹 Refactor | Elixir Fundamentals | 📊 Level: Advanced | 🌐 Coding5s.com
**Concept:** Maintaining State (infinite receive loop patterns, immutable state passing, actor memory retention)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7" s="10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Implement stateful actors strictly using infinite receive loop patterns, immutable state passing, and actor memory retention.. Topic details: Maintaining State (infinite receive loop patterns, immutable state passing, actor memory retention)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#69 | Refactor | Elixir Fundamentals | 📊 Level: Advanced
**Topic:** Implement stateful actors strictly using infinite receive loop patterns, immutable state passing, and actor memory retention.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7" s="53">
        <v>0</v>
      </c>
      <c r="W77" s="87" t="str">
        <f t="shared" si="26"/>
        <v>[ROLE] Tech Product Manager assigning a Elixir Fundamentals Jira Ticket | [TASK] Provide a guided implementation exercise with full solution for learning purposes | [TOPIC] Implement stateful actors strictly using infinite receive loop patterns, immutable state passing, and actor memory retention.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#69 | Stage 5 | Elixir Fundamentals | 📊 Level: Advanced | 🌐 Coding5s.com
**Concept:** Maintaining State (infinite receive loop patterns, immutable state passing, actor memory retention)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7" s="10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stateful actors strictly using infinite receive loop patterns, immutable state passing, and actor memory retention.. Goal: Maintaining State (infinite receive loop patterns, immutable state passing, actor memory retention)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#69 | Extend | Elixir Fundamentals | 📊 Level: Advanced
**Topic:** Implement stateful actors strictly using infinite receive loop patterns, immutable state passing, and actor memory retention.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7" s="53">
        <v>0</v>
      </c>
      <c r="Z77" s="56" t="str">
        <f t="shared" si="28"/>
        <v/>
      </c>
      <c r="AA77" s="56" t="str">
        <f t="shared" si="29"/>
        <v/>
      </c>
      <c r="AB77" s="56" t="str">
        <f t="shared" si="30"/>
        <v/>
      </c>
      <c r="AC77" s="56" t="str">
        <f t="shared" si="31"/>
        <v/>
      </c>
      <c r="AD77" s="56" t="str">
        <f t="shared" si="32"/>
        <v/>
      </c>
      <c r="AE77" s="40"/>
      <c r="AF77" s="40"/>
      <c r="AG77" s="40"/>
      <c r="AH77" s="56" t="str">
        <f t="shared" ref="AH77:AH140" si="33">IF(AE77=$B$6,AG77,"")</f>
        <v/>
      </c>
      <c r="AI77" s="54"/>
      <c r="AJ77" s="54"/>
      <c r="AK77" s="54"/>
      <c r="AL77" s="54"/>
      <c r="AM77" s="54"/>
    </row>
    <row r="78" spans="1:39">
      <c r="A78" s="95">
        <v>12</v>
      </c>
      <c r="B78" s="45" t="str" cm="1">
        <f t="array" ref="B78">IF(H78="PROJECT", CHAR(10) &amp; "- " &amp; _xlfn.TEXTJOIN(CHAR(10) &amp; "- ", TRUE, _xlfn._xlws.FILTER($I$9:$I$1000, ($C$9:$C$1000=C78) * ($H$9:$H$1000="Topic"))), "")</f>
        <v/>
      </c>
      <c r="C78" s="45">
        <f t="shared" si="17"/>
        <v>10</v>
      </c>
      <c r="D78" s="57">
        <v>4</v>
      </c>
      <c r="E78" s="58" t="s">
        <v>48</v>
      </c>
      <c r="F78" s="54">
        <v>70</v>
      </c>
      <c r="G78" s="52" t="s">
        <v>162</v>
      </c>
      <c r="H78" s="52" t="s">
        <v>50</v>
      </c>
      <c r="I78" s="61" t="s">
        <v>760</v>
      </c>
      <c r="J78" s="62" t="s">
        <v>761</v>
      </c>
      <c r="K78" s="120" t="str">
        <f t="shared" si="18"/>
        <v xml:space="preserve">[ROLE] Friendly tutor specializing in Elixir Fundamentals | [TOPIC] Establish process relationships and aliases strictly applying Process.link/1, Process.monitor/1, Process.register/2, Process.whereis/1, and the :trap_exit flag. | [LEVEL] Advanced | [COUNT] 4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internal/dataset data | [CODE_CONSTRAINTS_RULE] Each example MUST: - Use internal/dataset data - Print steps &amp; result via IO.puts/inspect - MAX 12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#70 | Stage 1 📖 Practice | Elixir Fundamentals | 📊 Level: Advanced | 🌐 Coding5s.com
**Concept:** Links, Monitors &amp; Registration (Process.link/1, Process.monitor/1, Process.register/2, Process.whereis/1, :trap_exit flag)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8" s="103" t="str">
        <f t="shared" si="19"/>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Establish process relationships and aliases strictly applying Process.link/1, Process.monitor/1, Process.register/2, Process.whereis/1, and the :trap_exit flag.. Topic details: Links, Monitors &amp; Registration (Process.link/1, Process.monitor/1, Process.register/2, Process.whereis/1, :trap_exit flag) | [LANGUAGE CONSISTENCY RULE] ALL output text MUST be written strictly in (Spanish). | [LANGUAGE SEED CONTEXT] Language Seed Not Necessary | [LANGUAGE] Spanish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#70 | Practice | Elixir Fundamentals | 📊 Level: Advanced
**Topic:** Establish process relationships and aliases strictly applying Process.link/1, Process.monitor/1, Process.register/2, Process.whereis/1, and the :trap_exit flag.
---
 | [FOOTER RULE - STRICT] End your response with: '--- ⚡ *Coding5s Mentor System — Eliminating Epistemic Debt*' | </v>
      </c>
      <c r="M78" s="52">
        <v>0</v>
      </c>
      <c r="N78" s="102" t="str">
        <f t="shared" si="20"/>
        <v>[ROLE] Careless Elixir Fundamentals Developer | [TASK] Generate debugging challenges in Elixir Fundamentals | | [TOPIC] Establish process relationships and aliases strictly applying Process.link/1, Process.monitor/1, Process.register/2, Process.whereis/1, and the :trap_exit flag.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#70 | Stage 2 🐛 Debug | Elixir Fundamentals | 📊 Level: Advanced | 🌐 Coding5s.com
Concept: Links, Monitors &amp; Registration (Process.link/1, Process.monitor/1, Process.register/2, Process.whereis/1, :trap_exit flag)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8" s="103" t="str">
        <f t="shared" si="21"/>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Establish process relationships and aliases strictly applying Process.link/1, Process.monitor/1, Process.register/2, Process.whereis/1, and the :trap_exit flag.. Topic details: Links, Monitors &amp; Registration (Process.link/1, Process.monitor/1, Process.register/2, Process.whereis/1, :trap_exit flag)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#70 | Debug | Elixir Fundamentals | 📊 Level: Advanced
**Topic:** Establish process relationships and aliases strictly applying Process.link/1, Process.monitor/1, Process.register/2, Process.whereis/1, and the :trap_exit flag.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8" s="52">
        <v>0</v>
      </c>
      <c r="Q78" s="102" t="str">
        <f t="shared" si="22"/>
        <v>[ROLE] Tech Lead | [TASK] Assign incomplete Elixir Fundamentals script challenges | [TOPIC] Establish process relationships and aliases strictly applying Process.link/1, Process.monitor/1, Process.register/2, Process.whereis/1, and the :trap_exit flag. | [LEVEL] Advanced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#70 | Stage 3 🧩 Complete | Elixir Fundamentals | 📊 Level: Advanced | 🌐 Coding5s.com
**Concept:** Links, Monitors &amp; Registration (Process.link/1, Process.monitor/1, Process.register/2, Process.whereis/1, :trap_exit flag)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Establish process relationships and aliases strictly applying Process.link/1, Process.monitor/1, Process.register/2, Process.whereis/1, and the :trap_exit flag..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8" s="103" t="str">
        <f t="shared" si="23"/>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Establish process relationships and aliases strictly applying Process.link/1, Process.monitor/1, Process.register/2, Process.whereis/1, and the :trap_exit flag.. Topic details: Links, Monitors &amp; Registration (Process.link/1, Process.monitor/1, Process.register/2, Process.whereis/1, :trap_exit flag)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#70 | Complete | Elixir Fundamentals | 📊 Level: Advanced
**Topic:** Establish process relationships and aliases strictly applying Process.link/1, Process.monitor/1, Process.register/2, Process.whereis/1, and the :trap_exit flag.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8" s="52">
        <v>0</v>
      </c>
      <c r="T78" s="102" t="str">
        <f t="shared" si="24"/>
        <v>[ROLE] Tech Lead | [TASK] Provide intentionally messy but functional code for learning debugging and improvement | [TOPIC] Establish process relationships and aliases strictly applying Process.link/1, Process.monitor/1, Process.register/2, Process.whereis/1, and the :trap_exit flag.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#70 | Stage 4 🧹 Refactor | Elixir Fundamentals | 📊 Level: Advanced | 🌐 Coding5s.com
**Concept:** Links, Monitors &amp; Registration (Process.link/1, Process.monitor/1, Process.register/2, Process.whereis/1, :trap_exit flag)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8" s="10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Establish process relationships and aliases strictly applying Process.link/1, Process.monitor/1, Process.register/2, Process.whereis/1, and the :trap_exit flag.. Topic details: Links, Monitors &amp; Registration (Process.link/1, Process.monitor/1, Process.register/2, Process.whereis/1, :trap_exit flag)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#70 | Refactor | Elixir Fundamentals | 📊 Level: Advanced
**Topic:** Establish process relationships and aliases strictly applying Process.link/1, Process.monitor/1, Process.register/2, Process.whereis/1, and the :trap_exit flag.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8" s="52">
        <v>0</v>
      </c>
      <c r="W78" s="87" t="str">
        <f t="shared" si="26"/>
        <v>[ROLE] Tech Product Manager assigning a Elixir Fundamentals Jira Ticket | [TASK] Provide a guided implementation exercise with full solution for learning purposes | [TOPIC] Establish process relationships and aliases strictly applying Process.link/1, Process.monitor/1, Process.register/2, Process.whereis/1, and the :trap_exit flag.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#70 | Stage 5 | Elixir Fundamentals | 📊 Level: Advanced | 🌐 Coding5s.com
**Concept:** Links, Monitors &amp; Registration (Process.link/1, Process.monitor/1, Process.register/2, Process.whereis/1, :trap_exit flag)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8" s="10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Establish process relationships and aliases strictly applying Process.link/1, Process.monitor/1, Process.register/2, Process.whereis/1, and the :trap_exit flag.. Goal: Links, Monitors &amp; Registration (Process.link/1, Process.monitor/1, Process.register/2, Process.whereis/1, :trap_exit flag)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#70 | Extend | Elixir Fundamentals | 📊 Level: Advanced
**Topic:** Establish process relationships and aliases strictly applying Process.link/1, Process.monitor/1, Process.register/2, Process.whereis/1, and the :trap_exit flag.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8" s="52">
        <v>0</v>
      </c>
      <c r="Z78" s="56" t="str">
        <f t="shared" si="28"/>
        <v/>
      </c>
      <c r="AA78" s="56" t="str">
        <f t="shared" si="29"/>
        <v/>
      </c>
      <c r="AB78" s="56" t="str">
        <f t="shared" si="30"/>
        <v/>
      </c>
      <c r="AC78" s="56" t="str">
        <f t="shared" si="31"/>
        <v/>
      </c>
      <c r="AD78" s="56" t="str">
        <f t="shared" si="32"/>
        <v/>
      </c>
      <c r="AE78" s="40"/>
      <c r="AF78" s="40"/>
      <c r="AG78" s="40"/>
      <c r="AH78" s="56" t="str">
        <f t="shared" si="33"/>
        <v/>
      </c>
      <c r="AI78" s="54"/>
      <c r="AJ78" s="54"/>
      <c r="AK78" s="54"/>
      <c r="AL78" s="54"/>
      <c r="AM78" s="54"/>
    </row>
    <row r="79" spans="1:39">
      <c r="A79" s="95">
        <v>12</v>
      </c>
      <c r="B79" s="45" t="str" cm="1">
        <f t="array" ref="B79">IF(H79="PROJECT", CHAR(10) &amp; "- " &amp; _xlfn.TEXTJOIN(CHAR(10) &amp; "- ", TRUE, _xlfn._xlws.FILTER($I$9:$I$1000, ($C$9:$C$1000=C79) * ($H$9:$H$1000="Topic"))), "")</f>
        <v/>
      </c>
      <c r="C79" s="45">
        <f t="shared" si="17"/>
        <v>10</v>
      </c>
      <c r="D79" s="46">
        <v>5</v>
      </c>
      <c r="E79" s="58" t="s">
        <v>729</v>
      </c>
      <c r="F79" s="67">
        <v>71</v>
      </c>
      <c r="G79" s="53" t="s">
        <v>162</v>
      </c>
      <c r="H79" s="53" t="s">
        <v>50</v>
      </c>
      <c r="I79" s="50" t="s">
        <v>762</v>
      </c>
      <c r="J79" s="51" t="s">
        <v>763</v>
      </c>
      <c r="K79" s="120" t="str">
        <f t="shared" si="18"/>
        <v xml:space="preserve">[ROLE] Friendly tutor specializing in Elixir Fundamentals | [TOPIC] Establish database repositories and structure schemas strictly utilizing Ecto.Repo, mix ecto.gen.migration, create table, and alter table. | [LEVEL] Advanced | [COUNT] 5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internal/dataset data | [CODE_CONSTRAINTS_RULE] Each example MUST: - Use internal/dataset data - Print steps &amp; result via IO.puts/inspect - MAX 12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#71 | Stage 1 📖 Practice | Elixir Fundamentals | 📊 Level: Advanced | 🌐 Coding5s.com
**Concept:** Configuration &amp; Database Infrastructure (Ecto.Repo, mix ecto.gen.migration, create table, alter table)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9" s="103" t="str">
        <f t="shared" si="19"/>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Establish database repositories and structure schemas strictly utilizing Ecto.Repo, mix ecto.gen.migration, create table, and alter table.. Topic details: Configuration &amp; Database Infrastructure (Ecto.Repo, mix ecto.gen.migration, create table, alter table) | [LANGUAGE CONSISTENCY RULE] ALL output text MUST be written strictly in (Spanish). | [LANGUAGE SEED CONTEXT] Language Seed Not Necessary | [LANGUAGE] Spanish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#71 | Practice | Elixir Fundamentals | 📊 Level: Advanced
**Topic:** Establish database repositories and structure schemas strictly utilizing Ecto.Repo, mix ecto.gen.migration, create table, and alter table.
---
 | [FOOTER RULE - STRICT] End your response with: '--- ⚡ *Coding5s Mentor System — Eliminating Epistemic Debt*' | </v>
      </c>
      <c r="M79" s="53">
        <v>0</v>
      </c>
      <c r="N79" s="102" t="str">
        <f t="shared" si="20"/>
        <v>[ROLE] Careless Elixir Fundamentals Developer | [TASK] Generate debugging challenges in Elixir Fundamentals | | [TOPIC] Establish database repositories and structure schemas strictly utilizing Ecto.Repo, mix ecto.gen.migration, create table, and alter table. | | [LEVEL] Advanced |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#71 | Stage 2 🐛 Debug | Elixir Fundamentals | 📊 Level: Advanced | 🌐 Coding5s.com
Concept: Configuration &amp; Database Infrastructure (Ecto.Repo, mix ecto.gen.migration, create table, alter table)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9" s="103" t="str">
        <f t="shared" si="21"/>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Establish database repositories and structure schemas strictly utilizing Ecto.Repo, mix ecto.gen.migration, create table, and alter table.. Topic details: Configuration &amp; Database Infrastructure (Ecto.Repo, mix ecto.gen.migration, create table, alter table)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#71 | Debug | Elixir Fundamentals | 📊 Level: Advanced
**Topic:** Establish database repositories and structure schemas strictly utilizing Ecto.Repo, mix ecto.gen.migration, create table, and alter table.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9" s="53">
        <v>0</v>
      </c>
      <c r="Q79" s="102" t="str">
        <f t="shared" si="22"/>
        <v>[ROLE] Tech Lead | [TASK] Assign incomplete Elixir Fundamentals script challenges | [TOPIC] Establish database repositories and structure schemas strictly utilizing Ecto.Repo, mix ecto.gen.migration, create table, and alter table. | [LEVEL] Advanced | [COUNT] 5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#71 | Stage 3 🧩 Complete | Elixir Fundamentals | 📊 Level: Advanced | 🌐 Coding5s.com
**Concept:** Configuration &amp; Database Infrastructure (Ecto.Repo, mix ecto.gen.migration, create table, alter table)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Establish database repositories and structure schemas strictly utilizing Ecto.Repo, mix ecto.gen.migration, create table, and alter table..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9" s="103" t="str">
        <f t="shared" si="23"/>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Establish database repositories and structure schemas strictly utilizing Ecto.Repo, mix ecto.gen.migration, create table, and alter table.. Topic details: Configuration &amp; Database Infrastructure (Ecto.Repo, mix ecto.gen.migration, create table, alter table)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#71 | Complete | Elixir Fundamentals | 📊 Level: Advanced
**Topic:** Establish database repositories and structure schemas strictly utilizing Ecto.Repo, mix ecto.gen.migration, create table, and alter table.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9" s="53">
        <v>0</v>
      </c>
      <c r="T79" s="102" t="str">
        <f t="shared" si="24"/>
        <v>[ROLE] Tech Lead | [TASK] Provide intentionally messy but functional code for learning debugging and improvement | [TOPIC] Establish database repositories and structure schemas strictly utilizing Ecto.Repo, mix ecto.gen.migration, create table, and alter table. | [LEVEL] Advanced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#71 | Stage 4 🧹 Refactor | Elixir Fundamentals | 📊 Level: Advanced | 🌐 Coding5s.com
**Concept:** Configuration &amp; Database Infrastructure (Ecto.Repo, mix ecto.gen.migration, create table, alter table)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9" s="10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Establish database repositories and structure schemas strictly utilizing Ecto.Repo, mix ecto.gen.migration, create table, and alter table.. Topic details: Configuration &amp; Database Infrastructure (Ecto.Repo, mix ecto.gen.migration, create table, alter table)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#71 | Refactor | Elixir Fundamentals | 📊 Level: Advanced
**Topic:** Establish database repositories and structure schemas strictly utilizing Ecto.Repo, mix ecto.gen.migration, create table, and alter table.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9" s="53">
        <v>0</v>
      </c>
      <c r="W79" s="87" t="str">
        <f t="shared" si="26"/>
        <v>[ROLE] Tech Product Manager assigning a Elixir Fundamentals Jira Ticket | [TASK] Provide a guided implementation exercise with full solution for learning purposes | [TOPIC] Establish database repositories and structure schemas strictly utilizing Ecto.Repo, mix ecto.gen.migration, create table, and alter table.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#71 | Stage 5 | Elixir Fundamentals | 📊 Level: Advanced | 🌐 Coding5s.com
**Concept:** Configuration &amp; Database Infrastructure (Ecto.Repo, mix ecto.gen.migration, create table, alter table)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9" s="10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Establish database repositories and structure schemas strictly utilizing Ecto.Repo, mix ecto.gen.migration, create table, and alter table.. Goal: Configuration &amp; Database Infrastructure (Ecto.Repo, mix ecto.gen.migration, create table, alter table)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#71 | Extend | Elixir Fundamentals | 📊 Level: Advanced
**Topic:** Establish database repositories and structure schemas strictly utilizing Ecto.Repo, mix ecto.gen.migration, create table, and alter table.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9" s="53">
        <v>0</v>
      </c>
      <c r="Z79" s="56" t="str">
        <f t="shared" si="28"/>
        <v/>
      </c>
      <c r="AA79" s="56" t="str">
        <f t="shared" si="29"/>
        <v/>
      </c>
      <c r="AB79" s="56" t="str">
        <f t="shared" si="30"/>
        <v/>
      </c>
      <c r="AC79" s="56" t="str">
        <f t="shared" si="31"/>
        <v/>
      </c>
      <c r="AD79" s="56" t="str">
        <f t="shared" si="32"/>
        <v/>
      </c>
      <c r="AE79" s="40"/>
      <c r="AF79" s="40"/>
      <c r="AG79" s="40"/>
      <c r="AH79" s="56" t="str">
        <f t="shared" si="33"/>
        <v/>
      </c>
      <c r="AI79" s="54"/>
      <c r="AJ79" s="54"/>
      <c r="AK79" s="54"/>
      <c r="AL79" s="54"/>
      <c r="AM79" s="54"/>
    </row>
    <row r="80" spans="1:39">
      <c r="A80" s="95">
        <v>15</v>
      </c>
      <c r="B80" s="45" t="str" cm="1">
        <f t="array" ref="B80">IF(H80="PROJECT", CHAR(10) &amp; "- " &amp; _xlfn.TEXTJOIN(CHAR(10) &amp; "- ", TRUE, _xlfn._xlws.FILTER($I$9:$I$1000, ($C$9:$C$1000=C80) * ($H$9:$H$1000="Topic"))), "")</f>
        <v/>
      </c>
      <c r="C80" s="45">
        <f t="shared" si="17"/>
        <v>10</v>
      </c>
      <c r="D80" s="57">
        <v>5</v>
      </c>
      <c r="E80" s="58" t="s">
        <v>729</v>
      </c>
      <c r="F80" s="54">
        <v>72</v>
      </c>
      <c r="G80" s="52" t="s">
        <v>162</v>
      </c>
      <c r="H80" s="60" t="s">
        <v>50</v>
      </c>
      <c r="I80" s="61" t="s">
        <v>764</v>
      </c>
      <c r="J80" s="62" t="s">
        <v>765</v>
      </c>
      <c r="K80" s="120" t="str">
        <f t="shared" si="18"/>
        <v xml:space="preserve">[ROLE] Friendly tutor specializing in Elixir Fundamentals | [TOPIC] Map application data to database tables explicitly employing schema, field, timestamps, and association bindings with belongs_to and has_many. | [LEVEL] Advanced | [COUNT] 5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internal/dataset data | [CODE_CONSTRAINTS_RULE] Each example MUST: - Use internal/dataset data - Print steps &amp; result via IO.puts/inspect - MAX 15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#72 | Stage 1 📖 Practice | Elixir Fundamentals | 📊 Level: Advanced | 🌐 Coding5s.com
**Concept:** Domain Modeling / Schemas (schema, field, timestamps, association bindings with belongs_to, has_many)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0" s="103" t="str">
        <f t="shared" si="19"/>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Map application data to database tables explicitly employing schema, field, timestamps, and association bindings with belongs_to and has_many.. Topic details: Domain Modeling / Schemas (schema, field, timestamps, association bindings with belongs_to, has_many) | [LANGUAGE CONSISTENCY RULE] ALL output text MUST be written strictly in (Spanish). | [LANGUAGE SEED CONTEXT] Language Seed Not Necessary | [LANGUAGE] Spanish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#72 | Practice | Elixir Fundamentals | 📊 Level: Advanced
**Topic:** Map application data to database tables explicitly employing schema, field, timestamps, and association bindings with belongs_to and has_many.
---
 | [FOOTER RULE - STRICT] End your response with: '--- ⚡ *Coding5s Mentor System — Eliminating Epistemic Debt*' | </v>
      </c>
      <c r="M80" s="52">
        <v>0</v>
      </c>
      <c r="N80" s="102" t="str">
        <f t="shared" si="20"/>
        <v>[ROLE] Careless Elixir Fundamentals Developer | [TASK] Generate debugging challenges in Elixir Fundamentals | | [TOPIC] Map application data to database tables explicitly employing schema, field, timestamps, and association bindings with belongs_to and has_many. | | [LEVEL] Advanced |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#72 | Stage 2 🐛 Debug | Elixir Fundamentals | 📊 Level: Advanced | 🌐 Coding5s.com
Concept: Domain Modeling / Schemas (schema, field, timestamps, association bindings with belongs_to, has_many)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0" s="103" t="str">
        <f t="shared" si="21"/>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Map application data to database tables explicitly employing schema, field, timestamps, and association bindings with belongs_to and has_many.. Topic details: Domain Modeling / Schemas (schema, field, timestamps, association bindings with belongs_to, has_many)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#72 | Debug | Elixir Fundamentals | 📊 Level: Advanced
**Topic:** Map application data to database tables explicitly employing schema, field, timestamps, and association bindings with belongs_to and has_many.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0" s="52">
        <v>0</v>
      </c>
      <c r="Q80" s="102" t="str">
        <f t="shared" si="22"/>
        <v>[ROLE] Tech Lead | [TASK] Assign incomplete Elixir Fundamentals script challenges | [TOPIC] Map application data to database tables explicitly employing schema, field, timestamps, and association bindings with belongs_to and has_many. | [LEVEL] Advanced | [COUNT] 5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#72 | Stage 3 🧩 Complete | Elixir Fundamentals | 📊 Level: Advanced | 🌐 Coding5s.com
**Concept:** Domain Modeling / Schemas (schema, field, timestamps, association bindings with belongs_to, has_many)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Map application data to database tables explicitly employing schema, field, timestamps, and association bindings with belongs_to and has_many..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0" s="103" t="str">
        <f t="shared" si="23"/>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Map application data to database tables explicitly employing schema, field, timestamps, and association bindings with belongs_to and has_many.. Topic details: Domain Modeling / Schemas (schema, field, timestamps, association bindings with belongs_to, has_many)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#72 | Complete | Elixir Fundamentals | 📊 Level: Advanced
**Topic:** Map application data to database tables explicitly employing schema, field, timestamps, and association bindings with belongs_to and has_many.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0" s="52">
        <v>0</v>
      </c>
      <c r="T80" s="102" t="str">
        <f t="shared" si="24"/>
        <v>[ROLE] Tech Lead | [TASK] Provide intentionally messy but functional code for learning debugging and improvement | [TOPIC] Map application data to database tables explicitly employing schema, field, timestamps, and association bindings with belongs_to and has_many. | [LEVEL] Advanced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#72 | Stage 4 🧹 Refactor | Elixir Fundamentals | 📊 Level: Advanced | 🌐 Coding5s.com
**Concept:** Domain Modeling / Schemas (schema, field, timestamps, association bindings with belongs_to, has_many)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0" s="10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Map application data to database tables explicitly employing schema, field, timestamps, and association bindings with belongs_to and has_many.. Topic details: Domain Modeling / Schemas (schema, field, timestamps, association bindings with belongs_to, has_many)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#72 | Refactor | Elixir Fundamentals | 📊 Level: Advanced
**Topic:** Map application data to database tables explicitly employing schema, field, timestamps, and association bindings with belongs_to and has_many.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0" s="52">
        <v>0</v>
      </c>
      <c r="W80" s="87" t="str">
        <f t="shared" si="26"/>
        <v>[ROLE] Tech Product Manager assigning a Elixir Fundamentals Jira Ticket | [TASK] Provide a guided implementation exercise with full solution for learning purposes | [TOPIC] Map application data to database tables explicitly employing schema, field, timestamps, and association bindings with belongs_to and has_many.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#72 | Stage 5 | Elixir Fundamentals | 📊 Level: Advanced | 🌐 Coding5s.com
**Concept:** Domain Modeling / Schemas (schema, field, timestamps, association bindings with belongs_to, has_many)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0" s="10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Map application data to database tables explicitly employing schema, field, timestamps, and association bindings with belongs_to and has_many.. Goal: Domain Modeling / Schemas (schema, field, timestamps, association bindings with belongs_to, has_many)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#72 | Extend | Elixir Fundamentals | 📊 Level: Advanced
**Topic:** Map application data to database tables explicitly employing schema, field, timestamps, and association bindings with belongs_to and has_many.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0" s="52">
        <v>0</v>
      </c>
      <c r="Z80" s="56" t="str">
        <f t="shared" si="28"/>
        <v/>
      </c>
      <c r="AA80" s="56" t="str">
        <f t="shared" si="29"/>
        <v/>
      </c>
      <c r="AB80" s="56" t="str">
        <f t="shared" si="30"/>
        <v/>
      </c>
      <c r="AC80" s="56" t="str">
        <f t="shared" si="31"/>
        <v/>
      </c>
      <c r="AD80" s="56" t="str">
        <f t="shared" si="32"/>
        <v/>
      </c>
      <c r="AE80" s="40"/>
      <c r="AF80" s="40"/>
      <c r="AG80" s="40"/>
      <c r="AH80" s="56" t="str">
        <f t="shared" si="33"/>
        <v/>
      </c>
      <c r="AI80" s="54"/>
      <c r="AJ80" s="54"/>
      <c r="AK80" s="54"/>
      <c r="AL80" s="54"/>
      <c r="AM80" s="54"/>
    </row>
    <row r="81" spans="1:39">
      <c r="A81" s="95">
        <v>15</v>
      </c>
      <c r="B81" s="45" t="str" cm="1">
        <f t="array" ref="B81">IF(H81="PROJECT", CHAR(10) &amp; "- " &amp; _xlfn.TEXTJOIN(CHAR(10) &amp; "- ", TRUE, _xlfn._xlws.FILTER($I$9:$I$1000, ($C$9:$C$1000=C81) * ($H$9:$H$1000="Topic"))), "")</f>
        <v xml:space="preserve">
- Explain the theoretical foundation of Elixir's concurrency strictly covering pure memory isolation, process mailboxes, and concurrency vs hardware parallelism.
- Instantiate isolated actors strictly using spawn/1, spawn_link/1, spawn_monitor/1, self/0, and verify status with Process.alive?/1.
- Transmit and intercept messages explicitly employing send/2, receive, temporary thread blocks using after, and flushing the mailbox.
- Implement stateful actors strictly using infinite receive loop patterns, immutable state passing, and actor memory retention.
- Establish process relationships and aliases strictly applying Process.link/1, Process.monitor/1, Process.register/2, Process.whereis/1, and the :trap_exit flag.
- Establish database repositories and structure schemas strictly utilizing Ecto.Repo, mix ecto.gen.migration, create table, and alter table.
- Map application data to database tables explicitly employing schema, field, timestamps, and association bindings with belongs_to and has_many.</v>
      </c>
      <c r="C81" s="45">
        <f t="shared" si="17"/>
        <v>10</v>
      </c>
      <c r="D81" s="46">
        <v>0</v>
      </c>
      <c r="E81" s="58" t="s">
        <v>729</v>
      </c>
      <c r="F81" s="67">
        <v>73</v>
      </c>
      <c r="G81" s="53" t="s">
        <v>162</v>
      </c>
      <c r="H81" s="53" t="s">
        <v>80</v>
      </c>
      <c r="I81" s="50" t="s">
        <v>766</v>
      </c>
      <c r="J81" s="51" t="s">
        <v>767</v>
      </c>
      <c r="K81" s="120" t="str">
        <f t="shared" si="18"/>
        <v>[TASK] Teach through a practical Elixir Fundamentals -  project following the micro-learning methodology, acting as a supportive tutor, creating a project about  Build a highly concurrent data synchronization service that monitors isolated state processes, implements supervision links, handles custom crashes, and logs data metrics. | [TOPICS USED] 
- Explain the theoretical foundation of Elixir's concurrency strictly covering pure memory isolation, process mailboxes, and concurrency vs hardware parallelism.
- Instantiate isolated actors strictly using spawn/1, spawn_link/1, spawn_monitor/1, self/0, and verify status with Process.alive?/1.
- Transmit and intercept messages explicitly employing send/2, receive, temporary thread blocks using after, and flushing the mailbox.
- Implement stateful actors strictly using infinite receive loop patterns, immutable state passing, and actor memory retention.
- Establish process relationships and aliases strictly applying Process.link/1, Process.monitor/1, Process.register/2, Process.whereis/1, and the :trap_exit flag.
- Establish database repositories and structure schemas strictly utilizing Ecto.Repo, mix ecto.gen.migration, create table, and alter table.
- Map application data to database tables explicitly employing schema, field, timestamps, and association bindings with belongs_to and has_many.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#73 | Stage 1 | Elixir Fundamentals | 📊 Level: Advanced | 🌐 Coding5s.com
**Project:** Consolidated Stateful Process Monitor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81" s="103" t="str">
        <f t="shared" si="19"/>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highly concurrent data synchronization service that monitors isolated state processes, implements supervision links, handles custom crashes, and logs data metrics.. Topics applied in this project: 
- Explain the theoretical foundation of Elixir's concurrency strictly covering pure memory isolation, process mailboxes, and concurrency vs hardware parallelism.
- Instantiate isolated actors strictly using spawn/1, spawn_link/1, spawn_monitor/1, self/0, and verify status with Process.alive?/1.
- Transmit and intercept messages explicitly employing send/2, receive, temporary thread blocks using after, and flushing the mailbox.
- Implement stateful actors strictly using infinite receive loop patterns, immutable state passing, and actor memory retention.
- Establish process relationships and aliases strictly applying Process.link/1, Process.monitor/1, Process.register/2, Process.whereis/1, and the :trap_exit flag.
- Establish database repositories and structure schemas strictly utilizing Ecto.Repo, mix ecto.gen.migration, create table, and alter table.
- Map application data to database tables explicitly employing schema, field, timestamps, and association bindings with belongs_to and has_many.. Project objective: Consolidated Stateful Process Monitor | [LANGUAGE CONSISTENCY RULE] ALL output text MUST be written strictly in (Spanish). | [LANGUAGE SEED CONTEXT] Language Seed Not Necessary | [LANGUAGE] Spanish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#73 | Practice | Elixir Fundamentals | 📊 Level: Advanced
**Project:** Build a highly concurrent data synchronization service that monitors isolated state processes, implements supervision links, handles custom crashes, and logs data metrics.
---
 | [FOOTER RULE - STRICT] End your response with: '--- ⚡ *Coding5s Mentor System — Eliminating Epistemic Debt*' | </v>
      </c>
      <c r="M81" s="53">
        <v>0</v>
      </c>
      <c r="N81" s="102" t="str">
        <f t="shared" si="20"/>
        <v>[ROLE] Careless Elixir Fundamentals Developer | [TASK] Generate debugging project in Elixir Fundamentals | [PROJECT] Build a highly concurrent data synchronization service that monitors isolated state processes, implements supervision links, handles custom crashes, and logs data metrics. | [TOPICS USED] 
- Explain the theoretical foundation of Elixir's concurrency strictly covering pure memory isolation, process mailboxes, and concurrency vs hardware parallelism.
- Instantiate isolated actors strictly using spawn/1, spawn_link/1, spawn_monitor/1, self/0, and verify status with Process.alive?/1.
- Transmit and intercept messages explicitly employing send/2, receive, temporary thread blocks using after, and flushing the mailbox.
- Implement stateful actors strictly using infinite receive loop patterns, immutable state passing, and actor memory retention.
- Establish process relationships and aliases strictly applying Process.link/1, Process.monitor/1, Process.register/2, Process.whereis/1, and the :trap_exit flag.
- Establish database repositories and structure schemas strictly utilizing Ecto.Repo, mix ecto.gen.migration, create table, and alter table.
- Map application data to database tables explicitly employing schema, field, timestamps, and association bindings with belongs_to and has_many. | [LEVEL] Advanced | [OUTPUT] Only header, dataset summary or statement (if any), email intro, objective, expected output, broken code, and footer | [HEADER RULE - STRICT] You MUST start your entire response EXACTLY with this markdown block (do not print anything before it):
### 🚀 Project #73 | Stage 2 | Elixir Fundamentals | 📊 Level: Advanced | 🌐 Coding5s.com
Project: Consolidated Stateful Process Monitor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81" s="103" t="str">
        <f t="shared" si="21"/>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highly concurrent data synchronization service that monitors isolated state processes, implements supervision links, handles custom crashes, and logs data metrics.. Topics involved: 
- Explain the theoretical foundation of Elixir's concurrency strictly covering pure memory isolation, process mailboxes, and concurrency vs hardware parallelism.
- Instantiate isolated actors strictly using spawn/1, spawn_link/1, spawn_monitor/1, self/0, and verify status with Process.alive?/1.
- Transmit and intercept messages explicitly employing send/2, receive, temporary thread blocks using after, and flushing the mailbox.
- Implement stateful actors strictly using infinite receive loop patterns, immutable state passing, and actor memory retention.
- Establish process relationships and aliases strictly applying Process.link/1, Process.monitor/1, Process.register/2, Process.whereis/1, and the :trap_exit flag.
- Establish database repositories and structure schemas strictly utilizing Ecto.Repo, mix ecto.gen.migration, create table, and alter table.
- Map application data to database tables explicitly employing schema, field, timestamps, and association bindings with belongs_to and has_many.. Project objective: Consolidated Stateful Process Monitor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#73 | Debug | Elixir Fundamentals | 📊 Level: Advanced
**Project:** Build a highly concurrent data synchronization service that monitors isolated state processes, implements supervision links, handles custom crashes, and logs data metrics.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1" s="53">
        <v>0</v>
      </c>
      <c r="Q81" s="102" t="str">
        <f t="shared" si="22"/>
        <v>[ROLE] Tech Lead | [TASK] Assign incomplete project script | [PROJECT] Build a highly concurrent data synchronization service that monitors isolated state processes, implements supervision links, handles custom crashes, and logs data metrics. | [TOPICS USED] 
- Explain the theoretical foundation of Elixir's concurrency strictly covering pure memory isolation, process mailboxes, and concurrency vs hardware parallelism.
- Instantiate isolated actors strictly using spawn/1, spawn_link/1, spawn_monitor/1, self/0, and verify status with Process.alive?/1.
- Transmit and intercept messages explicitly employing send/2, receive, temporary thread blocks using after, and flushing the mailbox.
- Implement stateful actors strictly using infinite receive loop patterns, immutable state passing, and actor memory retention.
- Establish process relationships and aliases strictly applying Process.link/1, Process.monitor/1, Process.register/2, Process.whereis/1, and the :trap_exit flag.
- Establish database repositories and structure schemas strictly utilizing Ecto.Repo, mix ecto.gen.migration, create table, and alter table.
- Map application data to database tables explicitly employing schema, field, timestamps, and association bindings with belongs_to and has_many.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#73 | Stage 3 | Elixir Fundamentals | 📊 Level: Advanced | 🌐 Coding5s.com
**Project:** Consolidated Stateful Process Monitor
---
 | [EXTERNAL_PACKAGE_PROTOCOL] Use Mix.install([{:package_name, '~&gt; version'}]) at the top if needed. | [CHALLENGE_CONSTRAINTS_POLICY] MUST be between 40–100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81" s="103" t="str">
        <f t="shared" si="23"/>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highly concurrent data synchronization service that monitors isolated state processes, implements supervision links, handles custom crashes, and logs data metrics.. Topics involved: 
- Explain the theoretical foundation of Elixir's concurrency strictly covering pure memory isolation, process mailboxes, and concurrency vs hardware parallelism.
- Instantiate isolated actors strictly using spawn/1, spawn_link/1, spawn_monitor/1, self/0, and verify status with Process.alive?/1.
- Transmit and intercept messages explicitly employing send/2, receive, temporary thread blocks using after, and flushing the mailbox.
- Implement stateful actors strictly using infinite receive loop patterns, immutable state passing, and actor memory retention.
- Establish process relationships and aliases strictly applying Process.link/1, Process.monitor/1, Process.register/2, Process.whereis/1, and the :trap_exit flag.
- Establish database repositories and structure schemas strictly utilizing Ecto.Repo, mix ecto.gen.migration, create table, and alter table.
- Map application data to database tables explicitly employing schema, field, timestamps, and association bindings with belongs_to and has_many.. Project objective: Consolidated Stateful Process Monitor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#73 | Complete | Elixir Fundamentals | 📊 Level: Advanced
**Project:** Build a highly concurrent data synchronization service that monitors isolated state processes, implements supervision links, handles custom crashes, and logs data metrics.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1" s="53">
        <v>0</v>
      </c>
      <c r="T81" s="102" t="str">
        <f t="shared" si="24"/>
        <v>[ROLE] Tech Lead | [TASK] Provide a messy but functional project for refactoring | [PROJECT] Build a highly concurrent data synchronization service that monitors isolated state processes, implements supervision links, handles custom crashes, and logs data metrics. | [TOPICS USED] 
- Explain the theoretical foundation of Elixir's concurrency strictly covering pure memory isolation, process mailboxes, and concurrency vs hardware parallelism.
- Instantiate isolated actors strictly using spawn/1, spawn_link/1, spawn_monitor/1, self/0, and verify status with Process.alive?/1.
- Transmit and intercept messages explicitly employing send/2, receive, temporary thread blocks using after, and flushing the mailbox.
- Implement stateful actors strictly using infinite receive loop patterns, immutable state passing, and actor memory retention.
- Establish process relationships and aliases strictly applying Process.link/1, Process.monitor/1, Process.register/2, Process.whereis/1, and the :trap_exit flag.
- Establish database repositories and structure schemas strictly utilizing Ecto.Repo, mix ecto.gen.migration, create table, and alter table.
- Map application data to database tables explicitly employing schema, field, timestamps, and association bindings with belongs_to and has_many. | [LEVEL] Advanced | [PERSONA RULE] Act as a Tech Lead. A junior wrote this working but messy code. Tone: professional but exhausted | [HEADER RULE - STRICT] You MUST start your entire response EXACTLY with this markdown block (do not print anything before it):
### 🚀 Project #73 | Stage 4 | Elixir Fundamentals | 📊 Level: Advanced | 🌐 Coding5s.com
**Project:** Consolidated Stateful Process Monitor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81" s="10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Build a highly concurrent data synchronization service that monitors isolated state processes, implements supervision links, handles custom crashes, and logs data metrics.. Topics involved: 
- Explain the theoretical foundation of Elixir's concurrency strictly covering pure memory isolation, process mailboxes, and concurrency vs hardware parallelism.
- Instantiate isolated actors strictly using spawn/1, spawn_link/1, spawn_monitor/1, self/0, and verify status with Process.alive?/1.
- Transmit and intercept messages explicitly employing send/2, receive, temporary thread blocks using after, and flushing the mailbox.
- Implement stateful actors strictly using infinite receive loop patterns, immutable state passing, and actor memory retention.
- Establish process relationships and aliases strictly applying Process.link/1, Process.monitor/1, Process.register/2, Process.whereis/1, and the :trap_exit flag.
- Establish database repositories and structure schemas strictly utilizing Ecto.Repo, mix ecto.gen.migration, create table, and alter table.
- Map application data to database tables explicitly employing schema, field, timestamps, and association bindings with belongs_to and has_many.. Project objective: Consolidated Stateful Process Monitor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#73 | Refactor | Elixir Fundamentals | 📊 Level: Advanced
**Project:** Build a highly concurrent data synchronization service that monitors isolated state processes, implements supervision links, handles custom crashes, and logs data metrics.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1" s="53">
        <v>0</v>
      </c>
      <c r="W81" s="87" t="str">
        <f t="shared" si="26"/>
        <v>[ROLE] Tech Product Manager assigning a Elixir Fundamentals Jira Ticket | [TASK] Provide a guided project implementation with full solution | [PROJECT] Build a highly concurrent data synchronization service that monitors isolated state processes, implements supervision links, handles custom crashes, and logs data metrics. | [TOPICS USED] 
- Explain the theoretical foundation of Elixir's concurrency strictly covering pure memory isolation, process mailboxes, and concurrency vs hardware parallelism.
- Instantiate isolated actors strictly using spawn/1, spawn_link/1, spawn_monitor/1, self/0, and verify status with Process.alive?/1.
- Transmit and intercept messages explicitly employing send/2, receive, temporary thread blocks using after, and flushing the mailbox.
- Implement stateful actors strictly using infinite receive loop patterns, immutable state passing, and actor memory retention.
- Establish process relationships and aliases strictly applying Process.link/1, Process.monitor/1, Process.register/2, Process.whereis/1, and the :trap_exit flag.
- Establish database repositories and structure schemas strictly utilizing Ecto.Repo, mix ecto.gen.migration, create table, and alter table.
- Map application data to database tables explicitly employing schema, field, timestamps, and association bindings with belongs_to and has_many. | [LEVEL] Advanced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#73 | Stage 5 | Elixir Fundamentals | 📊 Level: Advanced | 🌐 Coding5s.com
**Project:** Consolidated Stateful Process Monitor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81" s="10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highly concurrent data synchronization service that monitors isolated state processes, implements supervision links, handles custom crashes, and logs data metrics.. Topics integrated: 
- Explain the theoretical foundation of Elixir's concurrency strictly covering pure memory isolation, process mailboxes, and concurrency vs hardware parallelism.
- Instantiate isolated actors strictly using spawn/1, spawn_link/1, spawn_monitor/1, self/0, and verify status with Process.alive?/1.
- Transmit and intercept messages explicitly employing send/2, receive, temporary thread blocks using after, and flushing the mailbox.
- Implement stateful actors strictly using infinite receive loop patterns, immutable state passing, and actor memory retention.
- Establish process relationships and aliases strictly applying Process.link/1, Process.monitor/1, Process.register/2, Process.whereis/1, and the :trap_exit flag.
- Establish database repositories and structure schemas strictly utilizing Ecto.Repo, mix ecto.gen.migration, create table, and alter table.
- Map application data to database tables explicitly employing schema, field, timestamps, and association bindings with belongs_to and has_many.. Business Goal: Consolidated Stateful Process Monitor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#73 | Extend | Elixir Fundamentals | 📊 Level: Advanced
**Project:** Build a highly concurrent data synchronization service that monitors isolated state processes, implements supervision links, handles custom crashes, and logs data metrics.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1" s="53">
        <v>0</v>
      </c>
      <c r="Z81" s="56" t="str">
        <f t="shared" si="28"/>
        <v>[TASK] Teach through a practical Elixir Fundamentals -  project following the micro-learning methodology, acting as a supportive tutor, creating a project about  Build a highly concurrent data synchronization service that monitors isolated state processes, implements supervision links, handles custom crashes, and logs data metrics. | [TOPICS USED] 
- Explain the theoretical foundation of Elixir's concurrency strictly covering pure memory isolation, process mailboxes, and concurrency vs hardware parallelism.
- Instantiate isolated actors strictly using spawn/1, spawn_link/1, spawn_monitor/1, self/0, and verify status with Process.alive?/1.
- Transmit and intercept messages explicitly employing send/2, receive, temporary thread blocks using after, and flushing the mailbox.
- Implement stateful actors strictly using infinite receive loop patterns, immutable state passing, and actor memory retention.
- Establish process relationships and aliases strictly applying Process.link/1, Process.monitor/1, Process.register/2, Process.whereis/1, and the :trap_exit flag.
- Establish database repositories and structure schemas strictly utilizing Ecto.Repo, mix ecto.gen.migration, create table, and alter table.
- Map application data to database tables explicitly employing schema, field, timestamps, and association bindings with belongs_to and has_many.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#73 | Stage 1 | Elixir Fundamentals | 📊 Level: Advanced | 🌐 Coding5s.com
**Project:** Consolidated Stateful Process Monitor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81" s="56" t="str">
        <f t="shared" si="29"/>
        <v>[ROLE] Careless Elixir Fundamentals Developer | [TASK] Generate debugging project in Elixir Fundamentals | [PROJECT] Build a highly concurrent data synchronization service that monitors isolated state processes, implements supervision links, handles custom crashes, and logs data metrics. | [TOPICS USED] 
- Explain the theoretical foundation of Elixir's concurrency strictly covering pure memory isolation, process mailboxes, and concurrency vs hardware parallelism.
- Instantiate isolated actors strictly using spawn/1, spawn_link/1, spawn_monitor/1, self/0, and verify status with Process.alive?/1.
- Transmit and intercept messages explicitly employing send/2, receive, temporary thread blocks using after, and flushing the mailbox.
- Implement stateful actors strictly using infinite receive loop patterns, immutable state passing, and actor memory retention.
- Establish process relationships and aliases strictly applying Process.link/1, Process.monitor/1, Process.register/2, Process.whereis/1, and the :trap_exit flag.
- Establish database repositories and structure schemas strictly utilizing Ecto.Repo, mix ecto.gen.migration, create table, and alter table.
- Map application data to database tables explicitly employing schema, field, timestamps, and association bindings with belongs_to and has_many. | [LEVEL] Advanced | [OUTPUT] Only header, dataset summary or statement (if any), email intro, objective, expected output, broken code, and footer | [HEADER RULE - STRICT] You MUST start your entire response EXACTLY with this markdown block (do not print anything before it):
### 🚀 Project #73 | Stage 2 | Elixir Fundamentals | 📊 Level: Advanced | 🌐 Coding5s.com
Project: Consolidated Stateful Process Monitor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81" s="56" t="str">
        <f t="shared" si="30"/>
        <v>[ROLE] Tech Lead | [TASK] Assign incomplete project script | [PROJECT] Build a highly concurrent data synchronization service that monitors isolated state processes, implements supervision links, handles custom crashes, and logs data metrics. | [TOPICS USED] 
- Explain the theoretical foundation of Elixir's concurrency strictly covering pure memory isolation, process mailboxes, and concurrency vs hardware parallelism.
- Instantiate isolated actors strictly using spawn/1, spawn_link/1, spawn_monitor/1, self/0, and verify status with Process.alive?/1.
- Transmit and intercept messages explicitly employing send/2, receive, temporary thread blocks using after, and flushing the mailbox.
- Implement stateful actors strictly using infinite receive loop patterns, immutable state passing, and actor memory retention.
- Establish process relationships and aliases strictly applying Process.link/1, Process.monitor/1, Process.register/2, Process.whereis/1, and the :trap_exit flag.
- Establish database repositories and structure schemas strictly utilizing Ecto.Repo, mix ecto.gen.migration, create table, and alter table.
- Map application data to database tables explicitly employing schema, field, timestamps, and association bindings with belongs_to and has_many.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#73 | Stage 3 | Elixir Fundamentals | 📊 Level: Advanced | 🌐 Coding5s.com
**Project:** Consolidated Stateful Process Monitor
---
 | [EXTERNAL_PACKAGE_PROTOCOL] Use Mix.install([{:package_name, '~&gt; version'}]) at the top if needed. | [CHALLENGE_CONSTRAINTS_POLICY] MUST be between 40–100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81" s="56" t="str">
        <f t="shared" si="31"/>
        <v>[ROLE] Tech Lead | [TASK] Provide a messy but functional project for refactoring | [PROJECT] Build a highly concurrent data synchronization service that monitors isolated state processes, implements supervision links, handles custom crashes, and logs data metrics. | [TOPICS USED] 
- Explain the theoretical foundation of Elixir's concurrency strictly covering pure memory isolation, process mailboxes, and concurrency vs hardware parallelism.
- Instantiate isolated actors strictly using spawn/1, spawn_link/1, spawn_monitor/1, self/0, and verify status with Process.alive?/1.
- Transmit and intercept messages explicitly employing send/2, receive, temporary thread blocks using after, and flushing the mailbox.
- Implement stateful actors strictly using infinite receive loop patterns, immutable state passing, and actor memory retention.
- Establish process relationships and aliases strictly applying Process.link/1, Process.monitor/1, Process.register/2, Process.whereis/1, and the :trap_exit flag.
- Establish database repositories and structure schemas strictly utilizing Ecto.Repo, mix ecto.gen.migration, create table, and alter table.
- Map application data to database tables explicitly employing schema, field, timestamps, and association bindings with belongs_to and has_many. | [LEVEL] Advanced | [PERSONA RULE] Act as a Tech Lead. A junior wrote this working but messy code. Tone: professional but exhausted | [HEADER RULE - STRICT] You MUST start your entire response EXACTLY with this markdown block (do not print anything before it):
### 🚀 Project #73 | Stage 4 | Elixir Fundamentals | 📊 Level: Advanced | 🌐 Coding5s.com
**Project:** Consolidated Stateful Process Monitor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81" s="56" t="str">
        <f t="shared" si="32"/>
        <v>[ROLE] Tech Product Manager assigning a Elixir Fundamentals Jira Ticket | [TASK] Provide a guided project implementation with full solution | [PROJECT] Build a highly concurrent data synchronization service that monitors isolated state processes, implements supervision links, handles custom crashes, and logs data metrics. | [TOPICS USED] 
- Explain the theoretical foundation of Elixir's concurrency strictly covering pure memory isolation, process mailboxes, and concurrency vs hardware parallelism.
- Instantiate isolated actors strictly using spawn/1, spawn_link/1, spawn_monitor/1, self/0, and verify status with Process.alive?/1.
- Transmit and intercept messages explicitly employing send/2, receive, temporary thread blocks using after, and flushing the mailbox.
- Implement stateful actors strictly using infinite receive loop patterns, immutable state passing, and actor memory retention.
- Establish process relationships and aliases strictly applying Process.link/1, Process.monitor/1, Process.register/2, Process.whereis/1, and the :trap_exit flag.
- Establish database repositories and structure schemas strictly utilizing Ecto.Repo, mix ecto.gen.migration, create table, and alter table.
- Map application data to database tables explicitly employing schema, field, timestamps, and association bindings with belongs_to and has_many. | [LEVEL] Advanced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#73 | Stage 5 | Elixir Fundamentals | 📊 Level: Advanced | 🌐 Coding5s.com
**Project:** Consolidated Stateful Process Monitor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81" s="40"/>
      <c r="AF81" s="40"/>
      <c r="AG81" s="40"/>
      <c r="AH81" s="56" t="str">
        <f t="shared" si="33"/>
        <v/>
      </c>
      <c r="AI81" s="54"/>
      <c r="AJ81" s="54"/>
      <c r="AK81" s="54"/>
      <c r="AL81" s="54"/>
      <c r="AM81" s="54"/>
    </row>
    <row r="82" spans="1:39">
      <c r="A82" s="95">
        <v>18</v>
      </c>
      <c r="B82" s="45" t="str" cm="1">
        <f t="array" ref="B82">IF(H82="PROJECT", CHAR(10) &amp; "- " &amp; _xlfn.TEXTJOIN(CHAR(10) &amp; "- ", TRUE, _xlfn._xlws.FILTER($I$9:$I$1000, ($C$9:$C$1000=C82) * ($H$9:$H$1000="Topic"))), "")</f>
        <v/>
      </c>
      <c r="C82" s="45">
        <f t="shared" si="17"/>
        <v>11</v>
      </c>
      <c r="D82" s="57">
        <v>5</v>
      </c>
      <c r="E82" s="58" t="s">
        <v>729</v>
      </c>
      <c r="F82" s="54">
        <v>74</v>
      </c>
      <c r="G82" s="52" t="s">
        <v>162</v>
      </c>
      <c r="H82" s="52" t="s">
        <v>50</v>
      </c>
      <c r="I82" s="61" t="s">
        <v>768</v>
      </c>
      <c r="J82" s="62" t="s">
        <v>769</v>
      </c>
      <c r="K82" s="120" t="str">
        <f t="shared" si="18"/>
        <v xml:space="preserve">[ROLE] Friendly tutor specializing in Elixir Fundamentals | [TOPIC] Enforce data integrity strictly using cast/4, validate_required/3, validate_length/3, validate_format/3, and unique_constraint/3. | [LEVEL] Advanced | [COUNT] 5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internal/dataset data | [CODE_CONSTRAINTS_RULE] Each example MUST: - Use internal/dataset data - Print steps &amp; result via IO.puts/inspect - MAX 18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#74 | Stage 1 📖 Practice | Elixir Fundamentals | 📊 Level: Advanced | 🌐 Coding5s.com
**Concept:** Change Tracking &amp; Validations / Changesets (cast/4, validate_required/3, validate_length/3, validate_format/3, unique_constraint/3)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2" s="103" t="str">
        <f t="shared" si="19"/>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data integrity strictly using cast/4, validate_required/3, validate_length/3, validate_format/3, and unique_constraint/3.. Topic details: Change Tracking &amp; Validations / Changesets (cast/4, validate_required/3, validate_length/3, validate_format/3, unique_constraint/3) | [LANGUAGE CONSISTENCY RULE] ALL output text MUST be written strictly in (Spanish). | [LANGUAGE SEED CONTEXT] Language Seed Not Necessary | [LANGUAGE] Spanish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#74 | Practice | Elixir Fundamentals | 📊 Level: Advanced
**Topic:** Enforce data integrity strictly using cast/4, validate_required/3, validate_length/3, validate_format/3, and unique_constraint/3.
---
 | [FOOTER RULE - STRICT] End your response with: '--- ⚡ *Coding5s Mentor System — Eliminating Epistemic Debt*' | </v>
      </c>
      <c r="M82" s="52">
        <v>0</v>
      </c>
      <c r="N82" s="102" t="str">
        <f t="shared" si="20"/>
        <v>[ROLE] Careless Elixir Fundamentals Developer | [TASK] Generate debugging challenges in Elixir Fundamentals | | [TOPIC] Enforce data integrity strictly using cast/4, validate_required/3, validate_length/3, validate_format/3, and unique_constraint/3. | | [LEVEL] Advanced |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#74 | Stage 2 🐛 Debug | Elixir Fundamentals | 📊 Level: Advanced | 🌐 Coding5s.com
Concept: Change Tracking &amp; Validations / Changesets (cast/4, validate_required/3, validate_length/3, validate_format/3, unique_constraint/3)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2" s="103" t="str">
        <f t="shared" si="21"/>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data integrity strictly using cast/4, validate_required/3, validate_length/3, validate_format/3, and unique_constraint/3.. Topic details: Change Tracking &amp; Validations / Changesets (cast/4, validate_required/3, validate_length/3, validate_format/3, unique_constraint/3)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#74 | Debug | Elixir Fundamentals | 📊 Level: Advanced
**Topic:** Enforce data integrity strictly using cast/4, validate_required/3, validate_length/3, validate_format/3, and unique_constraint/3.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2" s="52">
        <v>0</v>
      </c>
      <c r="Q82" s="102" t="str">
        <f t="shared" si="22"/>
        <v>[ROLE] Tech Lead | [TASK] Assign incomplete Elixir Fundamentals script challenges | [TOPIC] Enforce data integrity strictly using cast/4, validate_required/3, validate_length/3, validate_format/3, and unique_constraint/3. | [LEVEL] Advanced | [COUNT] 5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#74 | Stage 3 🧩 Complete | Elixir Fundamentals | 📊 Level: Advanced | 🌐 Coding5s.com
**Concept:** Change Tracking &amp; Validations / Changesets (cast/4, validate_required/3, validate_length/3, validate_format/3, unique_constraint/3)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data integrity strictly using cast/4, validate_required/3, validate_length/3, validate_format/3, and unique_constraint/3..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2" s="103" t="str">
        <f t="shared" si="23"/>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data integrity strictly using cast/4, validate_required/3, validate_length/3, validate_format/3, and unique_constraint/3.. Topic details: Change Tracking &amp; Validations / Changesets (cast/4, validate_required/3, validate_length/3, validate_format/3, unique_constraint/3)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#74 | Complete | Elixir Fundamentals | 📊 Level: Advanced
**Topic:** Enforce data integrity strictly using cast/4, validate_required/3, validate_length/3, validate_format/3, and unique_constraint/3.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2" s="52">
        <v>0</v>
      </c>
      <c r="T82" s="102" t="str">
        <f t="shared" si="24"/>
        <v>[ROLE] Tech Lead | [TASK] Provide intentionally messy but functional code for learning debugging and improvement | [TOPIC] Enforce data integrity strictly using cast/4, validate_required/3, validate_length/3, validate_format/3, and unique_constraint/3. | [LEVEL] Advanced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#74 | Stage 4 🧹 Refactor | Elixir Fundamentals | 📊 Level: Advanced | 🌐 Coding5s.com
**Concept:** Change Tracking &amp; Validations / Changesets (cast/4, validate_required/3, validate_length/3, validate_format/3, unique_constraint/3)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2" s="10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Enforce data integrity strictly using cast/4, validate_required/3, validate_length/3, validate_format/3, and unique_constraint/3.. Topic details: Change Tracking &amp; Validations / Changesets (cast/4, validate_required/3, validate_length/3, validate_format/3, unique_constraint/3)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#74 | Refactor | Elixir Fundamentals | 📊 Level: Advanced
**Topic:** Enforce data integrity strictly using cast/4, validate_required/3, validate_length/3, validate_format/3, and unique_constraint/3.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2" s="52">
        <v>0</v>
      </c>
      <c r="W82" s="87" t="str">
        <f t="shared" si="26"/>
        <v>[ROLE] Tech Product Manager assigning a Elixir Fundamentals Jira Ticket | [TASK] Provide a guided implementation exercise with full solution for learning purposes | [TOPIC] Enforce data integrity strictly using cast/4, validate_required/3, validate_length/3, validate_format/3, and unique_constraint/3.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#74 | Stage 5 | Elixir Fundamentals | 📊 Level: Advanced | 🌐 Coding5s.com
**Concept:** Change Tracking &amp; Validations / Changesets (cast/4, validate_required/3, validate_length/3, validate_format/3, unique_constraint/3)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2" s="10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data integrity strictly using cast/4, validate_required/3, validate_length/3, validate_format/3, and unique_constraint/3.. Goal: Change Tracking &amp; Validations / Changesets (cast/4, validate_required/3, validate_length/3, validate_format/3, unique_constraint/3)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#74 | Extend | Elixir Fundamentals | 📊 Level: Advanced
**Topic:** Enforce data integrity strictly using cast/4, validate_required/3, validate_length/3, validate_format/3, and unique_constraint/3.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2" s="52">
        <v>0</v>
      </c>
      <c r="Z82" s="56" t="str">
        <f t="shared" si="28"/>
        <v/>
      </c>
      <c r="AA82" s="56" t="str">
        <f t="shared" si="29"/>
        <v/>
      </c>
      <c r="AB82" s="56" t="str">
        <f t="shared" si="30"/>
        <v/>
      </c>
      <c r="AC82" s="56" t="str">
        <f t="shared" si="31"/>
        <v/>
      </c>
      <c r="AD82" s="56" t="str">
        <f t="shared" si="32"/>
        <v/>
      </c>
      <c r="AE82" s="40"/>
      <c r="AF82" s="40"/>
      <c r="AG82" s="40"/>
      <c r="AH82" s="56" t="str">
        <f t="shared" si="33"/>
        <v/>
      </c>
      <c r="AI82" s="54"/>
      <c r="AJ82" s="54"/>
      <c r="AK82" s="54"/>
      <c r="AL82" s="54"/>
      <c r="AM82" s="54"/>
    </row>
    <row r="83" spans="1:39">
      <c r="A83" s="95" t="s">
        <v>79</v>
      </c>
      <c r="B83" s="45" t="str" cm="1">
        <f t="array" ref="B83">IF(H83="PROJECT", CHAR(10) &amp; "- " &amp; _xlfn.TEXTJOIN(CHAR(10) &amp; "- ", TRUE, _xlfn._xlws.FILTER($I$9:$I$1000, ($C$9:$C$1000=C83) * ($H$9:$H$1000="Topic"))), "")</f>
        <v/>
      </c>
      <c r="C83" s="45">
        <f t="shared" si="17"/>
        <v>11</v>
      </c>
      <c r="D83" s="46">
        <v>5</v>
      </c>
      <c r="E83" s="58" t="s">
        <v>729</v>
      </c>
      <c r="F83" s="67">
        <v>75</v>
      </c>
      <c r="G83" s="53" t="s">
        <v>162</v>
      </c>
      <c r="H83" s="53" t="s">
        <v>50</v>
      </c>
      <c r="I83" s="50" t="s">
        <v>770</v>
      </c>
      <c r="J83" s="51" t="s">
        <v>771</v>
      </c>
      <c r="K83" s="120" t="str">
        <f t="shared" si="18"/>
        <v xml:space="preserve">[ROLE] Friendly tutor specializing in Elixir Fundamentals | [TOPIC] Execute database persistence explicitly utilizing Repo.insert/2, Repo.update/2, Repo.delete/2, Repo.all/2, and Repo.get/3. | [LEVEL] Advanced | [COUNT] 5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N/A lines of EXECUTABLE code (STRICT: Do NOT count comments or blank lines). - NEVER exceed this limit. | [FUNCTION RULE] Rule: internal/dataset data | [CODE_CONSTRAINTS_RULE] Each example MUST: - Use internal/dataset data - Print steps &amp; result via IO.puts/inspect - MAX N/A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#75 | Stage 1 📖 Practice | Elixir Fundamentals | 📊 Level: Advanced | 🌐 Coding5s.com
**Concept:** Repository CRUD Actions (Repo.insert/2, Repo.update/2, Repo.delete/2, Repo.all/2, Repo.get/3)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3" s="103" t="str">
        <f t="shared" si="19"/>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database persistence explicitly utilizing Repo.insert/2, Repo.update/2, Repo.delete/2, Repo.all/2, and Repo.get/3.. Topic details: Repository CRUD Actions (Repo.insert/2, Repo.update/2, Repo.delete/2, Repo.all/2, Repo.get/3) | [LANGUAGE CONSISTENCY RULE] ALL output text MUST be written strictly in (Spanish). | [LANGUAGE SEED CONTEXT] Language Seed Not Necessary | [LANGUAGE] Spanish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#75 | Practice | Elixir Fundamentals | 📊 Level: Advanced
**Topic:** Execute database persistence explicitly utilizing Repo.insert/2, Repo.update/2, Repo.delete/2, Repo.all/2, and Repo.get/3.
---
 | [FOOTER RULE - STRICT] End your response with: '--- ⚡ *Coding5s Mentor System — Eliminating Epistemic Debt*' | </v>
      </c>
      <c r="M83" s="53">
        <v>0</v>
      </c>
      <c r="N83" s="102" t="str">
        <f t="shared" si="20"/>
        <v>[ROLE] Careless Elixir Fundamentals Developer | [TASK] Generate debugging challenges in Elixir Fundamentals | | [TOPIC] Execute database persistence explicitly utilizing Repo.insert/2, Repo.update/2, Repo.delete/2, Repo.all/2, and Repo.get/3. | | [LEVEL] Advanced |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#75 | Stage 2 🐛 Debug | Elixir Fundamentals | 📊 Level: Advanced | 🌐 Coding5s.com
Concept: Repository CRUD Actions (Repo.insert/2, Repo.update/2, Repo.delete/2, Repo.all/2, Repo.get/3)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3" s="103" t="str">
        <f t="shared" si="21"/>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database persistence explicitly utilizing Repo.insert/2, Repo.update/2, Repo.delete/2, Repo.all/2, and Repo.get/3.. Topic details: Repository CRUD Actions (Repo.insert/2, Repo.update/2, Repo.delete/2, Repo.all/2, Repo.get/3)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#75 | Debug | Elixir Fundamentals | 📊 Level: Advanced
**Topic:** Execute database persistence explicitly utilizing Repo.insert/2, Repo.update/2, Repo.delete/2, Repo.all/2, and Repo.get/3.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3" s="53">
        <v>0</v>
      </c>
      <c r="Q83" s="102" t="str">
        <f t="shared" si="22"/>
        <v>[ROLE] Tech Lead | [TASK] Assign incomplete Elixir Fundamentals script challenges | [TOPIC] Execute database persistence explicitly utilizing Repo.insert/2, Repo.update/2, Repo.delete/2, Repo.all/2, and Repo.get/3. | [LEVEL] Advanced | [COUNT] 5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#75 | Stage 3 🧩 Complete | Elixir Fundamentals | 📊 Level: Advanced | 🌐 Coding5s.com
**Concept:** Repository CRUD Actions (Repo.insert/2, Repo.update/2, Repo.delete/2, Repo.all/2, Repo.get/3)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database persistence explicitly utilizing Repo.insert/2, Repo.update/2, Repo.delete/2, Repo.all/2, and Repo.get/3..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3" s="103" t="str">
        <f t="shared" si="23"/>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database persistence explicitly utilizing Repo.insert/2, Repo.update/2, Repo.delete/2, Repo.all/2, and Repo.get/3.. Topic details: Repository CRUD Actions (Repo.insert/2, Repo.update/2, Repo.delete/2, Repo.all/2, Repo.get/3)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#75 | Complete | Elixir Fundamentals | 📊 Level: Advanced
**Topic:** Execute database persistence explicitly utilizing Repo.insert/2, Repo.update/2, Repo.delete/2, Repo.all/2, and Repo.get/3.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3" s="53">
        <v>0</v>
      </c>
      <c r="T83" s="102" t="str">
        <f t="shared" si="24"/>
        <v>[ROLE] Tech Lead | [TASK] Provide intentionally messy but functional code for learning debugging and improvement | [TOPIC] Execute database persistence explicitly utilizing Repo.insert/2, Repo.update/2, Repo.delete/2, Repo.all/2, and Repo.get/3. | [LEVEL] Advanced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#75 | Stage 4 🧹 Refactor | Elixir Fundamentals | 📊 Level: Advanced | 🌐 Coding5s.com
**Concept:** Repository CRUD Actions (Repo.insert/2, Repo.update/2, Repo.delete/2, Repo.all/2, Repo.get/3)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3" s="10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Execute database persistence explicitly utilizing Repo.insert/2, Repo.update/2, Repo.delete/2, Repo.all/2, and Repo.get/3.. Topic details: Repository CRUD Actions (Repo.insert/2, Repo.update/2, Repo.delete/2, Repo.all/2, Repo.get/3)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#75 | Refactor | Elixir Fundamentals | 📊 Level: Advanced
**Topic:** Execute database persistence explicitly utilizing Repo.insert/2, Repo.update/2, Repo.delete/2, Repo.all/2, and Repo.get/3.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3" s="53">
        <v>0</v>
      </c>
      <c r="W83" s="87" t="str">
        <f t="shared" si="26"/>
        <v>[ROLE] Tech Product Manager assigning a Elixir Fundamentals Jira Ticket | [TASK] Provide a guided implementation exercise with full solution for learning purposes | [TOPIC] Execute database persistence explicitly utilizing Repo.insert/2, Repo.update/2, Repo.delete/2, Repo.all/2, and Repo.get/3.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#75 | Stage 5 | Elixir Fundamentals | 📊 Level: Advanced | 🌐 Coding5s.com
**Concept:** Repository CRUD Actions (Repo.insert/2, Repo.update/2, Repo.delete/2, Repo.all/2, Repo.get/3)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3" s="10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database persistence explicitly utilizing Repo.insert/2, Repo.update/2, Repo.delete/2, Repo.all/2, and Repo.get/3.. Goal: Repository CRUD Actions (Repo.insert/2, Repo.update/2, Repo.delete/2, Repo.all/2, Repo.get/3)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#75 | Extend | Elixir Fundamentals | 📊 Level: Advanced
**Topic:** Execute database persistence explicitly utilizing Repo.insert/2, Repo.update/2, Repo.delete/2, Repo.all/2, and Repo.get/3.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3" s="53">
        <v>0</v>
      </c>
      <c r="Z83" s="56" t="str">
        <f t="shared" si="28"/>
        <v/>
      </c>
      <c r="AA83" s="56" t="str">
        <f t="shared" si="29"/>
        <v/>
      </c>
      <c r="AB83" s="56" t="str">
        <f t="shared" si="30"/>
        <v/>
      </c>
      <c r="AC83" s="56" t="str">
        <f t="shared" si="31"/>
        <v/>
      </c>
      <c r="AD83" s="56" t="str">
        <f t="shared" si="32"/>
        <v/>
      </c>
      <c r="AE83" s="40"/>
      <c r="AF83" s="40"/>
      <c r="AG83" s="40"/>
      <c r="AH83" s="56" t="str">
        <f t="shared" si="33"/>
        <v/>
      </c>
      <c r="AI83" s="54"/>
      <c r="AJ83" s="54"/>
      <c r="AK83" s="54"/>
      <c r="AL83" s="54"/>
      <c r="AM83" s="54"/>
    </row>
    <row r="84" spans="1:39">
      <c r="A84" s="95">
        <v>12</v>
      </c>
      <c r="B84" s="45" t="str" cm="1">
        <f t="array" ref="B84">IF(H84="PROJECT", CHAR(10) &amp; "- " &amp; _xlfn.TEXTJOIN(CHAR(10) &amp; "- ", TRUE, _xlfn._xlws.FILTER($I$9:$I$1000, ($C$9:$C$1000=C84) * ($H$9:$H$1000="Topic"))), "")</f>
        <v/>
      </c>
      <c r="C84" s="45">
        <f t="shared" si="17"/>
        <v>11</v>
      </c>
      <c r="D84" s="57">
        <v>5</v>
      </c>
      <c r="E84" s="58" t="s">
        <v>729</v>
      </c>
      <c r="F84" s="54">
        <v>76</v>
      </c>
      <c r="G84" s="52" t="s">
        <v>162</v>
      </c>
      <c r="H84" s="52" t="s">
        <v>50</v>
      </c>
      <c r="I84" s="61" t="s">
        <v>772</v>
      </c>
      <c r="J84" s="62" t="s">
        <v>773</v>
      </c>
      <c r="K84" s="120" t="str">
        <f t="shared" si="18"/>
        <v xml:space="preserve">[ROLE] Friendly tutor specializing in Elixir Fundamentals | [TOPIC] Extract specific domain data strictly applying from, select, where, order_by, and structural combinations with join and preload. | [LEVEL] Advanced | [COUNT] 5 examples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internal/dataset data | [CODE_CONSTRAINTS_RULE] Each example MUST: - Use internal/dataset data - Print steps &amp; result via IO.puts/inspect - MAX 12 executable lines (comments/blanks excluded) - NEVER exceed limit. | [I_O_PARADIGM] Use standard Elixir File module and gracefully handle {:ok, data} and {:error, reason} tuples when applicable. | [INLINE_PACKAGE_MANAGER] If using external packages, use Mix.install([{:package_name, '~&gt; version'}]) at the top of the code block. Assume no project configuration file exists. | [TESTING_FRAMEWORK_LIMITS] For ExUnit/Testing, NEVER use doctests (@doc iex&gt;). Use test 'test name' do and assert only, as doctests (@doc iex&gt;)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#76 | Stage 1 📖 Practice | Elixir Fundamentals | 📊 Level: Advanced | 🌐 Coding5s.com
**Concept:** Query Composition / Ecto.Query (from, select, where, order_by, structural combinations with join, preload)
---
 | [INTRO RULE] Include a short tutor-style sentence in Spanish before the analogy, followed by this EXACT instruction block translated to Spanish: '🚨 **Your objective in this lesson:** To truly learn the new  Elixir Fundamentals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4" s="103" t="str">
        <f t="shared" si="19"/>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specific domain data strictly applying from, select, where, order_by, and structural combinations with join and preload.. Topic details: Query Composition / Ecto.Query (from, select, where, order_by, structural combinations with join, preload) | [LANGUAGE CONSISTENCY RULE] ALL output text MUST be written strictly in (Spanish). | [LANGUAGE SEED CONTEXT] Language Seed Not Necessary | [LANGUAGE] Spanish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#76 | Practice | Elixir Fundamentals | 📊 Level: Advanced
**Topic:** Extract specific domain data strictly applying from, select, where, order_by, and structural combinations with join and preload.
---
 | [FOOTER RULE - STRICT] End your response with: '--- ⚡ *Coding5s Mentor System — Eliminating Epistemic Debt*' | </v>
      </c>
      <c r="M84" s="52">
        <v>0</v>
      </c>
      <c r="N84" s="102" t="str">
        <f t="shared" si="20"/>
        <v>[ROLE] Careless Elixir Fundamentals Developer | [TASK] Generate debugging challenges in Elixir Fundamentals | | [TOPIC] Extract specific domain data strictly applying from, select, where, order_by, and structural combinations with join and preload. | | [LEVEL] Advanced |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#76 | Stage 2 🐛 Debug | Elixir Fundamentals | 📊 Level: Advanced | 🌐 Coding5s.com
Concept: Query Composition / Ecto.Query (from, select, where, order_by, structural combinations with join, preload)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Fundamentals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4" s="103" t="str">
        <f t="shared" si="21"/>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specific domain data strictly applying from, select, where, order_by, and structural combinations with join and preload.. Topic details: Query Composition / Ecto.Query (from, select, where, order_by, structural combinations with join, preload)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#76 | Debug | Elixir Fundamentals | 📊 Level: Advanced
**Topic:** Extract specific domain data strictly applying from, select, where, order_by, and structural combinations with join and preload.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4" s="52">
        <v>0</v>
      </c>
      <c r="Q84" s="102" t="str">
        <f t="shared" si="22"/>
        <v>[ROLE] Tech Lead | [TASK] Assign incomplete Elixir Fundamentals script challenges | [TOPIC] Extract specific domain data strictly applying from, select, where, order_by, and structural combinations with join and preload. | [LEVEL] Advanced | [COUNT] 5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#76 | Stage 3 🧩 Complete | Elixir Fundamentals | 📊 Level: Advanced | 🌐 Coding5s.com
**Concept:** Query Composition / Ecto.Query (from, select, where, order_by, structural combinations with join, preload)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specific domain data strictly applying from, select, where, order_by, and structural combinations with join and preload..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4" s="103" t="str">
        <f t="shared" si="23"/>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specific domain data strictly applying from, select, where, order_by, and structural combinations with join and preload.. Topic details: Query Composition / Ecto.Query (from, select, where, order_by, structural combinations with join, preload)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#76 | Complete | Elixir Fundamentals | 📊 Level: Advanced
**Topic:** Extract specific domain data strictly applying from, select, where, order_by, and structural combinations with join and preload.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4" s="52">
        <v>0</v>
      </c>
      <c r="T84" s="102" t="str">
        <f t="shared" si="24"/>
        <v>[ROLE] Tech Lead | [TASK] Provide intentionally messy but functional code for learning debugging and improvement | [TOPIC] Extract specific domain data strictly applying from, select, where, order_by, and structural combinations with join and preload. | [LEVEL] Advanced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#76 | Stage 4 🧹 Refactor | Elixir Fundamentals | 📊 Level: Advanced | 🌐 Coding5s.com
**Concept:** Query Composition / Ecto.Query (from, select, where, order_by, structural combinations with join, preload)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4" s="10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Extract specific domain data strictly applying from, select, where, order_by, and structural combinations with join and preload.. Topic details: Query Composition / Ecto.Query (from, select, where, order_by, structural combinations with join, preload)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#76 | Refactor | Elixir Fundamentals | 📊 Level: Advanced
**Topic:** Extract specific domain data strictly applying from, select, where, order_by, and structural combinations with join and preload.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4" s="52">
        <v>0</v>
      </c>
      <c r="W84" s="87" t="str">
        <f t="shared" si="26"/>
        <v>[ROLE] Tech Product Manager assigning a Elixir Fundamentals Jira Ticket | [TASK] Provide a guided implementation exercise with full solution for learning purposes | [TOPIC] Extract specific domain data strictly applying from, select, where, order_by, and structural combinations with join and preload.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#76 | Stage 5 | Elixir Fundamentals | 📊 Level: Advanced | 🌐 Coding5s.com
**Concept:** Query Composition / Ecto.Query (from, select, where, order_by, structural combinations with join, preload)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4" s="10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specific domain data strictly applying from, select, where, order_by, and structural combinations with join and preload.. Goal: Query Composition / Ecto.Query (from, select, where, order_by, structural combinations with join, preload)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#76 | Extend | Elixir Fundamentals | 📊 Level: Advanced
**Topic:** Extract specific domain data strictly applying from, select, where, order_by, and structural combinations with join and preload.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4" s="52">
        <v>0</v>
      </c>
      <c r="Z84" s="56" t="str">
        <f t="shared" si="28"/>
        <v/>
      </c>
      <c r="AA84" s="56" t="str">
        <f t="shared" si="29"/>
        <v/>
      </c>
      <c r="AB84" s="56" t="str">
        <f t="shared" si="30"/>
        <v/>
      </c>
      <c r="AC84" s="56" t="str">
        <f t="shared" si="31"/>
        <v/>
      </c>
      <c r="AD84" s="56" t="str">
        <f t="shared" si="32"/>
        <v/>
      </c>
      <c r="AE84" s="40"/>
      <c r="AF84" s="40"/>
      <c r="AG84" s="40"/>
      <c r="AH84" s="56" t="str">
        <f t="shared" si="33"/>
        <v/>
      </c>
      <c r="AI84" s="54"/>
      <c r="AJ84" s="54"/>
      <c r="AK84" s="54"/>
      <c r="AL84" s="54"/>
      <c r="AM84" s="54"/>
    </row>
    <row r="85" spans="1:39">
      <c r="A85" s="95">
        <v>12</v>
      </c>
      <c r="B85" s="45" t="str" cm="1">
        <f t="array" ref="B85">IF(H85="PROJECT", CHAR(10) &amp; "- " &amp; _xlfn.TEXTJOIN(CHAR(10) &amp; "- ", TRUE, _xlfn._xlws.FILTER($I$9:$I$1000, ($C$9:$C$1000=C85) * ($H$9:$H$1000="Topic"))), "")</f>
        <v xml:space="preserve">
- Enforce data integrity strictly using cast/4, validate_required/3, validate_length/3, validate_format/3, and unique_constraint/3.
- Execute database persistence explicitly utilizing Repo.insert/2, Repo.update/2, Repo.delete/2, Repo.all/2, and Repo.get/3.
- Extract specific domain data strictly applying from, select, where, order_by, and structural combinations with join and preload.</v>
      </c>
      <c r="C85" s="45">
        <f t="shared" si="17"/>
        <v>11</v>
      </c>
      <c r="D85" s="46">
        <v>0</v>
      </c>
      <c r="E85" s="58" t="s">
        <v>729</v>
      </c>
      <c r="F85" s="67">
        <v>77</v>
      </c>
      <c r="G85" s="53" t="s">
        <v>162</v>
      </c>
      <c r="H85" s="53" t="s">
        <v>80</v>
      </c>
      <c r="I85" s="50" t="s">
        <v>774</v>
      </c>
      <c r="J85" s="51" t="s">
        <v>775</v>
      </c>
      <c r="K85" s="120" t="str">
        <f t="shared" si="18"/>
        <v>[TASK] Teach through a practical Elixir Fundamentals -  project following the micro-learning methodology, acting as a supportive tutor, creating a project about  Build an advanced data ingestion system that consolidates message passing, stateful actors, process monitoring, and comprehensive Ecto schemas, validations, CRUD operations, and queries. | [TOPICS USED] 
- Enforce data integrity strictly using cast/4, validate_required/3, validate_length/3, validate_format/3, and unique_constraint/3.
- Execute database persistence explicitly utilizing Repo.insert/2, Repo.update/2, Repo.delete/2, Repo.all/2, and Repo.get/3.
- Extract specific domain data strictly applying from, select, where, order_by, and structural combinations with join and preload.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#77 | Stage 1 | Elixir Fundamentals | 📊 Level: Advanced | 🌐 Coding5s.com
**Project:** Consolidated Concurrency &amp; Database Operations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85" s="103" t="str">
        <f t="shared" si="19"/>
        <v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advanced data ingestion system that consolidates message passing, stateful actors, process monitoring, and comprehensive Ecto schemas, validations, CRUD operations, and queries.. Topics applied in this project: 
- Enforce data integrity strictly using cast/4, validate_required/3, validate_length/3, validate_format/3, and unique_constraint/3.
- Execute database persistence explicitly utilizing Repo.insert/2, Repo.update/2, Repo.delete/2, Repo.all/2, and Repo.get/3.
- Extract specific domain data strictly applying from, select, where, order_by, and structural combinations with join and preload.. Project objective: Consolidated Concurrency &amp; Database Operations | [LANGUAGE CONSISTENCY RULE] ALL output text MUST be written strictly in (Spanish). | [LANGUAGE SEED CONTEXT] Language Seed Not Necessary | [LANGUAGE] Spanish | [MENTOR_SCOPE_EXPECTATIONS] Expect well-structured modules with public ('def') and private functions ('defp') and clear APIs. | [CODE_QUALITY_POLICIES]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#77 | Practice | Elixir Fundamentals | 📊 Level: Advanced
**Project:** Build an advanced data ingestion system that consolidates message passing, stateful actors, process monitoring, and comprehensive Ecto schemas, validations, CRUD operations, and queries.
---
 | [FOOTER RULE - STRICT] End your response with: '--- ⚡ *Coding5s Mentor System — Eliminating Epistemic Debt*' | </v>
      </c>
      <c r="M85" s="53">
        <v>0</v>
      </c>
      <c r="N85" s="102" t="str">
        <f t="shared" si="20"/>
        <v>[ROLE] Careless Elixir Fundamentals Developer | [TASK] Generate debugging project in Elixir Fundamentals | [PROJECT] Build an advanced data ingestion system that consolidates message passing, stateful actors, process monitoring, and comprehensive Ecto schemas, validations, CRUD operations, and queries. | [TOPICS USED] 
- Enforce data integrity strictly using cast/4, validate_required/3, validate_length/3, validate_format/3, and unique_constraint/3.
- Execute database persistence explicitly utilizing Repo.insert/2, Repo.update/2, Repo.delete/2, Repo.all/2, and Repo.get/3.
- Extract specific domain data strictly applying from, select, where, order_by, and structural combinations with join and preload. | [LEVEL] Advanced | [OUTPUT] Only header, dataset summary or statement (if any), email intro, objective, expected output, broken code, and footer | [HEADER RULE - STRICT] You MUST start your entire response EXACTLY with this markdown block (do not print anything before it):
### 🚀 Project #77 | Stage 2 | Elixir Fundamentals | 📊 Level: Advanced | 🌐 Coding5s.com
Project: Consolidated Concurrency &amp; Database Operations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85" s="103" t="str">
        <f t="shared" si="21"/>
        <v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advanced data ingestion system that consolidates message passing, stateful actors, process monitoring, and comprehensive Ecto schemas, validations, CRUD operations, and queries.. Topics involved: 
- Enforce data integrity strictly using cast/4, validate_required/3, validate_length/3, validate_format/3, and unique_constraint/3.
- Execute database persistence explicitly utilizing Repo.insert/2, Repo.update/2, Repo.delete/2, Repo.all/2, and Repo.get/3.
- Extract specific domain data strictly applying from, select, where, order_by, and structural combinations with join and preload.. Project objective: Consolidated Concurrency &amp; Database Operations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#77 | Debug | Elixir Fundamentals | 📊 Level: Advanced
**Project:** Build an advanced data ingestion system that consolidates message passing, stateful actors, process monitoring, and comprehensive Ecto schemas, validations, CRUD operations, and queries.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5" s="53">
        <v>0</v>
      </c>
      <c r="Q85" s="102" t="str">
        <f t="shared" si="22"/>
        <v>[ROLE] Tech Lead | [TASK] Assign incomplete project script | [PROJECT] Build an advanced data ingestion system that consolidates message passing, stateful actors, process monitoring, and comprehensive Ecto schemas, validations, CRUD operations, and queries. | [TOPICS USED] 
- Enforce data integrity strictly using cast/4, validate_required/3, validate_length/3, validate_format/3, and unique_constraint/3.
- Execute database persistence explicitly utilizing Repo.insert/2, Repo.update/2, Repo.delete/2, Repo.all/2, and Repo.get/3.
- Extract specific domain data strictly applying from, select, where, order_by, and structural combinations with join and preload.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#77 | Stage 3 | Elixir Fundamentals | 📊 Level: Advanced | 🌐 Coding5s.com
**Project:** Consolidated Concurrency &amp; Database Operations
---
 | [EXTERNAL_PACKAGE_PROTOCOL] Use Mix.install([{:package_name, '~&gt; version'}]) at the top if needed. | [CHALLENGE_CONSTRAINTS_POLICY] MUST be between 40–100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85" s="103" t="str">
        <f t="shared" si="23"/>
        <v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advanced data ingestion system that consolidates message passing, stateful actors, process monitoring, and comprehensive Ecto schemas, validations, CRUD operations, and queries.. Topics involved: 
- Enforce data integrity strictly using cast/4, validate_required/3, validate_length/3, validate_format/3, and unique_constraint/3.
- Execute database persistence explicitly utilizing Repo.insert/2, Repo.update/2, Repo.delete/2, Repo.all/2, and Repo.get/3.
- Extract specific domain data strictly applying from, select, where, order_by, and structural combinations with join and preload.. Project objective: Consolidated Concurrency &amp; Database Operations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#77 | Complete | Elixir Fundamentals | 📊 Level: Advanced
**Project:** Build an advanced data ingestion system that consolidates message passing, stateful actors, process monitoring, and comprehensive Ecto schemas, validations, CRUD operations, and queries.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5" s="53">
        <v>0</v>
      </c>
      <c r="T85" s="102" t="str">
        <f t="shared" si="24"/>
        <v>[ROLE] Tech Lead | [TASK] Provide a messy but functional project for refactoring | [PROJECT] Build an advanced data ingestion system that consolidates message passing, stateful actors, process monitoring, and comprehensive Ecto schemas, validations, CRUD operations, and queries. | [TOPICS USED] 
- Enforce data integrity strictly using cast/4, validate_required/3, validate_length/3, validate_format/3, and unique_constraint/3.
- Execute database persistence explicitly utilizing Repo.insert/2, Repo.update/2, Repo.delete/2, Repo.all/2, and Repo.get/3.
- Extract specific domain data strictly applying from, select, where, order_by, and structural combinations with join and preload. | [LEVEL] Advanced | [PERSONA RULE] Act as a Tech Lead. A junior wrote this working but messy code. Tone: professional but exhausted | [HEADER RULE - STRICT] You MUST start your entire response EXACTLY with this markdown block (do not print anything before it):
### 🚀 Project #77 | Stage 4 | Elixir Fundamentals | 📊 Level: Advanced | 🌐 Coding5s.com
**Project:** Consolidated Concurrency &amp; Database Operations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85" s="103"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Build an advanced data ingestion system that consolidates message passing, stateful actors, process monitoring, and comprehensive Ecto schemas, validations, CRUD operations, and queries.. Topics involved: 
- Enforce data integrity strictly using cast/4, validate_required/3, validate_length/3, validate_format/3, and unique_constraint/3.
- Execute database persistence explicitly utilizing Repo.insert/2, Repo.update/2, Repo.delete/2, Repo.all/2, and Repo.get/3.
- Extract specific domain data strictly applying from, select, where, order_by, and structural combinations with join and preload.. Project objective: Consolidated Concurrency &amp; Database Operations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#77 | Refactor | Elixir Fundamentals | 📊 Level: Advanced
**Project:** Build an advanced data ingestion system that consolidates message passing, stateful actors, process monitoring, and comprehensive Ecto schemas, validations, CRUD operations, and queries.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5" s="53">
        <v>0</v>
      </c>
      <c r="W85" s="87" t="str">
        <f t="shared" si="26"/>
        <v>[ROLE] Tech Product Manager assigning a Elixir Fundamentals Jira Ticket | [TASK] Provide a guided project implementation with full solution | [PROJECT] Build an advanced data ingestion system that consolidates message passing, stateful actors, process monitoring, and comprehensive Ecto schemas, validations, CRUD operations, and queries. | [TOPICS USED] 
- Enforce data integrity strictly using cast/4, validate_required/3, validate_length/3, validate_format/3, and unique_constraint/3.
- Execute database persistence explicitly utilizing Repo.insert/2, Repo.update/2, Repo.delete/2, Repo.all/2, and Repo.get/3.
- Extract specific domain data strictly applying from, select, where, order_by, and structural combinations with join and preload. | [LEVEL] Advanced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#77 | Stage 5 | Elixir Fundamentals | 📊 Level: Advanced | 🌐 Coding5s.com
**Project:** Consolidated Concurrency &amp; Database Operations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85" s="103"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advanced data ingestion system that consolidates message passing, stateful actors, process monitoring, and comprehensive Ecto schemas, validations, CRUD operations, and queries.. Topics integrated: 
- Enforce data integrity strictly using cast/4, validate_required/3, validate_length/3, validate_format/3, and unique_constraint/3.
- Execute database persistence explicitly utilizing Repo.insert/2, Repo.update/2, Repo.delete/2, Repo.all/2, and Repo.get/3.
- Extract specific domain data strictly applying from, select, where, order_by, and structural combinations with join and preload.. Business Goal: Consolidated Concurrency &amp; Database Operations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#77 | Extend | Elixir Fundamentals | 📊 Level: Advanced
**Project:** Build an advanced data ingestion system that consolidates message passing, stateful actors, process monitoring, and comprehensive Ecto schemas, validations, CRUD operations, and queries.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5" s="53">
        <v>0</v>
      </c>
      <c r="Z85" s="56" t="str">
        <f t="shared" si="28"/>
        <v>[TASK] Teach through a practical Elixir Fundamentals -  project following the micro-learning methodology, acting as a supportive tutor, creating a project about  Build an advanced data ingestion system that consolidates message passing, stateful actors, process monitoring, and comprehensive Ecto schemas, validations, CRUD operations, and queries. | [TOPICS USED] 
- Enforce data integrity strictly using cast/4, validate_required/3, validate_length/3, validate_format/3, and unique_constraint/3.
- Execute database persistence explicitly utilizing Repo.insert/2, Repo.update/2, Repo.delete/2, Repo.all/2, and Repo.get/3.
- Extract specific domain data strictly applying from, select, where, order_by, and structural combinations with join and preload.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Mix.install([{:package_name, '~&gt; version'}]) at the top. | [SCOPE_ARCHITECTURE_RULE] Rule: Use well-structured modules, public (def)/private (defp) APIs and immutability. | [VISUAL_ARCHITECTURE_COMMENTS]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#77 | Stage 1 | Elixir Fundamentals | 📊 Level: Advanced | 🌐 Coding5s.com
**Project:** Consolidated Concurrency &amp; Database Operations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85" s="56" t="str">
        <f t="shared" si="29"/>
        <v>[ROLE] Careless Elixir Fundamentals Developer | [TASK] Generate debugging project in Elixir Fundamentals | [PROJECT] Build an advanced data ingestion system that consolidates message passing, stateful actors, process monitoring, and comprehensive Ecto schemas, validations, CRUD operations, and queries. | [TOPICS USED] 
- Enforce data integrity strictly using cast/4, validate_required/3, validate_length/3, validate_format/3, and unique_constraint/3.
- Execute database persistence explicitly utilizing Repo.insert/2, Repo.update/2, Repo.delete/2, Repo.all/2, and Repo.get/3.
- Extract specific domain data strictly applying from, select, where, order_by, and structural combinations with join and preload. | [LEVEL] Advanced | [OUTPUT] Only header, dataset summary or statement (if any), email intro, objective, expected output, broken code, and footer | [HEADER RULE - STRICT] You MUST start your entire response EXACTLY with this markdown block (do not print anything before it):
### 🚀 Project #77 | Stage 2 | Elixir Fundamentals | 📊 Level: Advanced | 🌐 Coding5s.com
Project: Consolidated Concurrency &amp; Database Operations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85" s="56" t="str">
        <f t="shared" si="30"/>
        <v>[ROLE] Tech Lead | [TASK] Assign incomplete project script | [PROJECT] Build an advanced data ingestion system that consolidates message passing, stateful actors, process monitoring, and comprehensive Ecto schemas, validations, CRUD operations, and queries. | [TOPICS USED] 
- Enforce data integrity strictly using cast/4, validate_required/3, validate_length/3, validate_format/3, and unique_constraint/3.
- Execute database persistence explicitly utilizing Repo.insert/2, Repo.update/2, Repo.delete/2, Repo.all/2, and Repo.get/3.
- Extract specific domain data strictly applying from, select, where, order_by, and structural combinations with join and preload.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#77 | Stage 3 | Elixir Fundamentals | 📊 Level: Advanced | 🌐 Coding5s.com
**Project:** Consolidated Concurrency &amp; Database Operations
---
 | [EXTERNAL_PACKAGE_PROTOCOL] Use Mix.install([{:package_name, '~&gt; version'}]) at the top if needed. | [CHALLENGE_CONSTRAINTS_POLICY] MUST be between 40–100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85" s="56" t="str">
        <f t="shared" si="31"/>
        <v>[ROLE] Tech Lead | [TASK] Provide a messy but functional project for refactoring | [PROJECT] Build an advanced data ingestion system that consolidates message passing, stateful actors, process monitoring, and comprehensive Ecto schemas, validations, CRUD operations, and queries. | [TOPICS USED] 
- Enforce data integrity strictly using cast/4, validate_required/3, validate_length/3, validate_format/3, and unique_constraint/3.
- Execute database persistence explicitly utilizing Repo.insert/2, Repo.update/2, Repo.delete/2, Repo.all/2, and Repo.get/3.
- Extract specific domain data strictly applying from, select, where, order_by, and structural combinations with join and preload. | [LEVEL] Advanced | [PERSONA RULE] Act as a Tech Lead. A junior wrote this working but messy code. Tone: professional but exhausted | [HEADER RULE - STRICT] You MUST start your entire response EXACTLY with this markdown block (do not print anything before it):
### 🚀 Project #77 | Stage 4 | Elixir Fundamentals | 📊 Level: Advanced | 🌐 Coding5s.com
**Project:** Consolidated Concurrency &amp; Database Operations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85" s="56" t="str">
        <f t="shared" si="32"/>
        <v>[ROLE] Tech Product Manager assigning a Elixir Fundamentals Jira Ticket | [TASK] Provide a guided project implementation with full solution | [PROJECT] Build an advanced data ingestion system that consolidates message passing, stateful actors, process monitoring, and comprehensive Ecto schemas, validations, CRUD operations, and queries. | [TOPICS USED] 
- Enforce data integrity strictly using cast/4, validate_required/3, validate_length/3, validate_format/3, and unique_constraint/3.
- Execute database persistence explicitly utilizing Repo.insert/2, Repo.update/2, Repo.delete/2, Repo.all/2, and Repo.get/3.
- Extract specific domain data strictly applying from, select, where, order_by, and structural combinations with join and preload. | [LEVEL] Advanced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#77 | Stage 5 | Elixir Fundamentals | 📊 Level: Advanced | 🌐 Coding5s.com
**Project:** Consolidated Concurrency &amp; Database Operations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85" s="40"/>
      <c r="AF85" s="40"/>
      <c r="AG85" s="40"/>
      <c r="AH85" s="56" t="str">
        <f t="shared" si="33"/>
        <v/>
      </c>
      <c r="AI85" s="54"/>
      <c r="AJ85" s="54"/>
      <c r="AK85" s="54"/>
      <c r="AL85" s="54"/>
      <c r="AM85" s="54"/>
    </row>
    <row r="86" spans="1:39">
      <c r="A86" s="95">
        <v>12</v>
      </c>
      <c r="B86" s="45" t="str" cm="1">
        <f t="array" ref="B86">IF(H86="PROJECT", CHAR(10) &amp; "- " &amp; _xlfn.TEXTJOIN(CHAR(10) &amp; "- ", TRUE, _xlfn._xlws.FILTER($I$9:$I$1000, ($C$9:$C$1000=C86) * ($H$9:$H$1000="Topic"))), "")</f>
        <v/>
      </c>
      <c r="C86" s="45">
        <f t="shared" si="17"/>
        <v>12</v>
      </c>
      <c r="D86" s="57"/>
      <c r="E86" s="58"/>
      <c r="F86" s="54"/>
      <c r="G86" s="52"/>
      <c r="H86" s="52"/>
      <c r="I86" s="61"/>
      <c r="J86" s="62"/>
      <c r="K86" s="120" t="str">
        <f t="shared" si="18"/>
        <v/>
      </c>
      <c r="L86" s="103" t="str">
        <f t="shared" si="19"/>
        <v/>
      </c>
      <c r="M86" s="52">
        <v>0</v>
      </c>
      <c r="N86" s="102" t="str">
        <f t="shared" si="20"/>
        <v/>
      </c>
      <c r="O86" s="103" t="str">
        <f t="shared" si="21"/>
        <v/>
      </c>
      <c r="P86" s="52">
        <v>0</v>
      </c>
      <c r="Q86" s="102" t="str">
        <f t="shared" si="22"/>
        <v/>
      </c>
      <c r="R86" s="103" t="str">
        <f t="shared" si="23"/>
        <v/>
      </c>
      <c r="S86" s="52">
        <v>0</v>
      </c>
      <c r="T86" s="102" t="str">
        <f t="shared" si="24"/>
        <v/>
      </c>
      <c r="U86" s="103" t="str">
        <f t="shared" si="25"/>
        <v/>
      </c>
      <c r="V86" s="52">
        <v>0</v>
      </c>
      <c r="W86" s="87" t="str">
        <f t="shared" si="26"/>
        <v/>
      </c>
      <c r="X86" s="103" t="str">
        <f t="shared" si="27"/>
        <v/>
      </c>
      <c r="Y86" s="52">
        <v>0</v>
      </c>
      <c r="Z86" s="56" t="str">
        <f t="shared" si="28"/>
        <v/>
      </c>
      <c r="AA86" s="56" t="str">
        <f t="shared" si="29"/>
        <v/>
      </c>
      <c r="AB86" s="56" t="str">
        <f t="shared" si="30"/>
        <v/>
      </c>
      <c r="AC86" s="56" t="str">
        <f t="shared" si="31"/>
        <v/>
      </c>
      <c r="AD86" s="56" t="str">
        <f t="shared" si="32"/>
        <v/>
      </c>
      <c r="AE86" s="40"/>
      <c r="AF86" s="40"/>
      <c r="AG86" s="40"/>
      <c r="AH86" s="56" t="str">
        <f t="shared" si="33"/>
        <v/>
      </c>
      <c r="AI86" s="54"/>
      <c r="AJ86" s="54"/>
      <c r="AK86" s="54"/>
      <c r="AL86" s="54"/>
      <c r="AM86" s="54"/>
    </row>
    <row r="87" spans="1:39">
      <c r="A87" s="95">
        <v>12</v>
      </c>
      <c r="B87" s="45" t="str" cm="1">
        <f t="array" ref="B87">IF(H87="PROJECT", CHAR(10) &amp; "- " &amp; _xlfn.TEXTJOIN(CHAR(10) &amp; "- ", TRUE, _xlfn._xlws.FILTER($I$9:$I$1000, ($C$9:$C$1000=C87) * ($H$9:$H$1000="Topic"))), "")</f>
        <v/>
      </c>
      <c r="C87" s="45">
        <f t="shared" si="17"/>
        <v>13</v>
      </c>
      <c r="D87" s="46"/>
      <c r="E87" s="58"/>
      <c r="F87" s="67"/>
      <c r="G87" s="53"/>
      <c r="H87" s="53"/>
      <c r="I87" s="50"/>
      <c r="J87" s="51"/>
      <c r="K87" s="120" t="str">
        <f t="shared" si="18"/>
        <v/>
      </c>
      <c r="L87" s="103" t="str">
        <f t="shared" si="19"/>
        <v/>
      </c>
      <c r="M87" s="53">
        <v>0</v>
      </c>
      <c r="N87" s="102" t="str">
        <f t="shared" si="20"/>
        <v/>
      </c>
      <c r="O87" s="103" t="str">
        <f t="shared" si="21"/>
        <v/>
      </c>
      <c r="P87" s="53">
        <v>0</v>
      </c>
      <c r="Q87" s="102" t="str">
        <f t="shared" si="22"/>
        <v/>
      </c>
      <c r="R87" s="103" t="str">
        <f t="shared" si="23"/>
        <v/>
      </c>
      <c r="S87" s="53">
        <v>0</v>
      </c>
      <c r="T87" s="102" t="str">
        <f t="shared" si="24"/>
        <v/>
      </c>
      <c r="U87" s="103" t="str">
        <f t="shared" si="25"/>
        <v/>
      </c>
      <c r="V87" s="53">
        <v>0</v>
      </c>
      <c r="W87" s="87" t="str">
        <f t="shared" si="26"/>
        <v/>
      </c>
      <c r="X87" s="103" t="str">
        <f t="shared" si="27"/>
        <v/>
      </c>
      <c r="Y87" s="53">
        <v>0</v>
      </c>
      <c r="Z87" s="56" t="str">
        <f t="shared" si="28"/>
        <v/>
      </c>
      <c r="AA87" s="56" t="str">
        <f t="shared" si="29"/>
        <v/>
      </c>
      <c r="AB87" s="56" t="str">
        <f t="shared" si="30"/>
        <v/>
      </c>
      <c r="AC87" s="56" t="str">
        <f t="shared" si="31"/>
        <v/>
      </c>
      <c r="AD87" s="56" t="str">
        <f t="shared" si="32"/>
        <v/>
      </c>
      <c r="AE87" s="40"/>
      <c r="AF87" s="40"/>
      <c r="AG87" s="40"/>
      <c r="AH87" s="56" t="str">
        <f t="shared" si="33"/>
        <v/>
      </c>
      <c r="AI87" s="54"/>
      <c r="AJ87" s="54"/>
      <c r="AK87" s="54"/>
      <c r="AL87" s="54"/>
      <c r="AM87" s="54"/>
    </row>
    <row r="88" spans="1:39">
      <c r="A88" s="95">
        <v>15</v>
      </c>
      <c r="B88" s="45" t="str" cm="1">
        <f t="array" ref="B88">IF(H88="PROJECT", CHAR(10) &amp; "- " &amp; _xlfn.TEXTJOIN(CHAR(10) &amp; "- ", TRUE, _xlfn._xlws.FILTER($I$9:$I$1000, ($C$9:$C$1000=C88) * ($H$9:$H$1000="Topic"))), "")</f>
        <v/>
      </c>
      <c r="C88" s="45">
        <f t="shared" si="17"/>
        <v>14</v>
      </c>
      <c r="D88" s="57"/>
      <c r="E88" s="58"/>
      <c r="F88" s="54"/>
      <c r="G88" s="52"/>
      <c r="H88" s="52"/>
      <c r="I88" s="61"/>
      <c r="J88" s="62"/>
      <c r="K88" s="120" t="str">
        <f t="shared" si="18"/>
        <v/>
      </c>
      <c r="L88" s="103" t="str">
        <f t="shared" si="19"/>
        <v/>
      </c>
      <c r="M88" s="52">
        <v>0</v>
      </c>
      <c r="N88" s="102" t="str">
        <f t="shared" si="20"/>
        <v/>
      </c>
      <c r="O88" s="103" t="str">
        <f t="shared" si="21"/>
        <v/>
      </c>
      <c r="P88" s="52">
        <v>0</v>
      </c>
      <c r="Q88" s="102" t="str">
        <f t="shared" si="22"/>
        <v/>
      </c>
      <c r="R88" s="103" t="str">
        <f t="shared" si="23"/>
        <v/>
      </c>
      <c r="S88" s="52">
        <v>0</v>
      </c>
      <c r="T88" s="102" t="str">
        <f t="shared" si="24"/>
        <v/>
      </c>
      <c r="U88" s="103" t="str">
        <f t="shared" si="25"/>
        <v/>
      </c>
      <c r="V88" s="52">
        <v>0</v>
      </c>
      <c r="W88" s="87" t="str">
        <f t="shared" si="26"/>
        <v/>
      </c>
      <c r="X88" s="103" t="str">
        <f t="shared" si="27"/>
        <v/>
      </c>
      <c r="Y88" s="52">
        <v>0</v>
      </c>
      <c r="Z88" s="56" t="str">
        <f t="shared" si="28"/>
        <v/>
      </c>
      <c r="AA88" s="56" t="str">
        <f t="shared" si="29"/>
        <v/>
      </c>
      <c r="AB88" s="56" t="str">
        <f t="shared" si="30"/>
        <v/>
      </c>
      <c r="AC88" s="56" t="str">
        <f t="shared" si="31"/>
        <v/>
      </c>
      <c r="AD88" s="56" t="str">
        <f t="shared" si="32"/>
        <v/>
      </c>
      <c r="AE88" s="40"/>
      <c r="AF88" s="40"/>
      <c r="AG88" s="40"/>
      <c r="AH88" s="56" t="str">
        <f t="shared" si="33"/>
        <v/>
      </c>
      <c r="AI88" s="54"/>
      <c r="AJ88" s="54"/>
      <c r="AK88" s="54"/>
      <c r="AL88" s="54"/>
      <c r="AM88" s="54"/>
    </row>
    <row r="89" spans="1:39">
      <c r="A89" s="95">
        <v>12</v>
      </c>
      <c r="B89" s="45" t="str" cm="1">
        <f t="array" ref="B89">IF(H89="PROJECT", CHAR(10) &amp; "- " &amp; _xlfn.TEXTJOIN(CHAR(10) &amp; "- ", TRUE, _xlfn._xlws.FILTER($I$9:$I$1000, ($C$9:$C$1000=C89) * ($H$9:$H$1000="Topic"))), "")</f>
        <v/>
      </c>
      <c r="C89" s="45">
        <f t="shared" si="17"/>
        <v>15</v>
      </c>
      <c r="D89" s="46"/>
      <c r="E89" s="58"/>
      <c r="F89" s="67"/>
      <c r="G89" s="53"/>
      <c r="H89" s="53"/>
      <c r="I89" s="50"/>
      <c r="J89" s="51"/>
      <c r="K89" s="120" t="str">
        <f t="shared" si="18"/>
        <v/>
      </c>
      <c r="L89" s="103" t="str">
        <f t="shared" si="19"/>
        <v/>
      </c>
      <c r="M89" s="53">
        <v>0</v>
      </c>
      <c r="N89" s="102" t="str">
        <f t="shared" si="20"/>
        <v/>
      </c>
      <c r="O89" s="103" t="str">
        <f t="shared" si="21"/>
        <v/>
      </c>
      <c r="P89" s="53">
        <v>0</v>
      </c>
      <c r="Q89" s="102" t="str">
        <f t="shared" si="22"/>
        <v/>
      </c>
      <c r="R89" s="103" t="str">
        <f t="shared" si="23"/>
        <v/>
      </c>
      <c r="S89" s="53">
        <v>0</v>
      </c>
      <c r="T89" s="102" t="str">
        <f t="shared" si="24"/>
        <v/>
      </c>
      <c r="U89" s="103" t="str">
        <f t="shared" si="25"/>
        <v/>
      </c>
      <c r="V89" s="53">
        <v>0</v>
      </c>
      <c r="W89" s="87" t="str">
        <f t="shared" si="26"/>
        <v/>
      </c>
      <c r="X89" s="103" t="str">
        <f t="shared" si="27"/>
        <v/>
      </c>
      <c r="Y89" s="53">
        <v>0</v>
      </c>
      <c r="Z89" s="56" t="str">
        <f t="shared" si="28"/>
        <v/>
      </c>
      <c r="AA89" s="56" t="str">
        <f t="shared" si="29"/>
        <v/>
      </c>
      <c r="AB89" s="56" t="str">
        <f t="shared" si="30"/>
        <v/>
      </c>
      <c r="AC89" s="56" t="str">
        <f t="shared" si="31"/>
        <v/>
      </c>
      <c r="AD89" s="56" t="str">
        <f t="shared" si="32"/>
        <v/>
      </c>
      <c r="AE89" s="40"/>
      <c r="AF89" s="40"/>
      <c r="AG89" s="40"/>
      <c r="AH89" s="56" t="str">
        <f t="shared" si="33"/>
        <v/>
      </c>
      <c r="AI89" s="54"/>
      <c r="AJ89" s="54"/>
      <c r="AK89" s="54"/>
      <c r="AL89" s="54"/>
      <c r="AM89" s="54"/>
    </row>
    <row r="90" spans="1:39">
      <c r="A90" s="95">
        <v>15</v>
      </c>
      <c r="B90" s="45" t="str" cm="1">
        <f t="array" ref="B90">IF(H90="PROJECT", CHAR(10) &amp; "- " &amp; _xlfn.TEXTJOIN(CHAR(10) &amp; "- ", TRUE, _xlfn._xlws.FILTER($I$9:$I$1000, ($C$9:$C$1000=C90) * ($H$9:$H$1000="Topic"))), "")</f>
        <v/>
      </c>
      <c r="C90" s="45">
        <f t="shared" si="17"/>
        <v>16</v>
      </c>
      <c r="D90" s="57"/>
      <c r="E90" s="58"/>
      <c r="F90" s="54"/>
      <c r="G90" s="52"/>
      <c r="H90" s="52"/>
      <c r="I90" s="61"/>
      <c r="J90" s="62"/>
      <c r="K90" s="120" t="str">
        <f t="shared" si="18"/>
        <v/>
      </c>
      <c r="L90" s="103" t="str">
        <f t="shared" si="19"/>
        <v/>
      </c>
      <c r="M90" s="52">
        <v>0</v>
      </c>
      <c r="N90" s="102" t="str">
        <f t="shared" si="20"/>
        <v/>
      </c>
      <c r="O90" s="103" t="str">
        <f t="shared" si="21"/>
        <v/>
      </c>
      <c r="P90" s="52">
        <v>0</v>
      </c>
      <c r="Q90" s="102" t="str">
        <f t="shared" si="22"/>
        <v/>
      </c>
      <c r="R90" s="103" t="str">
        <f t="shared" si="23"/>
        <v/>
      </c>
      <c r="S90" s="52">
        <v>0</v>
      </c>
      <c r="T90" s="102" t="str">
        <f t="shared" si="24"/>
        <v/>
      </c>
      <c r="U90" s="103" t="str">
        <f t="shared" si="25"/>
        <v/>
      </c>
      <c r="V90" s="52">
        <v>0</v>
      </c>
      <c r="W90" s="87" t="str">
        <f t="shared" si="26"/>
        <v/>
      </c>
      <c r="X90" s="103" t="str">
        <f t="shared" si="27"/>
        <v/>
      </c>
      <c r="Y90" s="52">
        <v>0</v>
      </c>
      <c r="Z90" s="56" t="str">
        <f t="shared" si="28"/>
        <v/>
      </c>
      <c r="AA90" s="56" t="str">
        <f t="shared" si="29"/>
        <v/>
      </c>
      <c r="AB90" s="56" t="str">
        <f t="shared" si="30"/>
        <v/>
      </c>
      <c r="AC90" s="56" t="str">
        <f t="shared" si="31"/>
        <v/>
      </c>
      <c r="AD90" s="56" t="str">
        <f t="shared" si="32"/>
        <v/>
      </c>
      <c r="AE90" s="40"/>
      <c r="AF90" s="40"/>
      <c r="AG90" s="40"/>
      <c r="AH90" s="56" t="str">
        <f t="shared" si="33"/>
        <v/>
      </c>
      <c r="AI90" s="54"/>
      <c r="AJ90" s="54"/>
      <c r="AK90" s="54"/>
      <c r="AL90" s="54"/>
      <c r="AM90" s="54"/>
    </row>
    <row r="91" spans="1:39">
      <c r="A91" s="95" t="s">
        <v>79</v>
      </c>
      <c r="B91" s="45" t="str" cm="1">
        <f t="array" ref="B91">IF(H91="PROJECT", CHAR(10) &amp; "- " &amp; _xlfn.TEXTJOIN(CHAR(10) &amp; "- ", TRUE, _xlfn._xlws.FILTER($I$9:$I$1000, ($C$9:$C$1000=C91) * ($H$9:$H$1000="Topic"))), "")</f>
        <v/>
      </c>
      <c r="C91" s="45">
        <f t="shared" si="17"/>
        <v>17</v>
      </c>
      <c r="D91" s="46"/>
      <c r="E91" s="58"/>
      <c r="F91" s="67"/>
      <c r="G91" s="53"/>
      <c r="H91" s="53"/>
      <c r="I91" s="50"/>
      <c r="J91" s="51"/>
      <c r="K91" s="120" t="str">
        <f t="shared" si="18"/>
        <v/>
      </c>
      <c r="L91" s="103" t="str">
        <f t="shared" si="19"/>
        <v/>
      </c>
      <c r="M91" s="53">
        <v>0</v>
      </c>
      <c r="N91" s="102" t="str">
        <f t="shared" si="20"/>
        <v/>
      </c>
      <c r="O91" s="103" t="str">
        <f t="shared" si="21"/>
        <v/>
      </c>
      <c r="P91" s="53">
        <v>0</v>
      </c>
      <c r="Q91" s="102" t="str">
        <f t="shared" si="22"/>
        <v/>
      </c>
      <c r="R91" s="103" t="str">
        <f t="shared" si="23"/>
        <v/>
      </c>
      <c r="S91" s="53">
        <v>0</v>
      </c>
      <c r="T91" s="102" t="str">
        <f t="shared" si="24"/>
        <v/>
      </c>
      <c r="U91" s="103" t="str">
        <f t="shared" si="25"/>
        <v/>
      </c>
      <c r="V91" s="53">
        <v>0</v>
      </c>
      <c r="W91" s="87" t="str">
        <f t="shared" si="26"/>
        <v/>
      </c>
      <c r="X91" s="103" t="str">
        <f t="shared" si="27"/>
        <v/>
      </c>
      <c r="Y91" s="53">
        <v>0</v>
      </c>
      <c r="Z91" s="56" t="str">
        <f t="shared" si="28"/>
        <v/>
      </c>
      <c r="AA91" s="56" t="str">
        <f t="shared" si="29"/>
        <v/>
      </c>
      <c r="AB91" s="56" t="str">
        <f t="shared" si="30"/>
        <v/>
      </c>
      <c r="AC91" s="56" t="str">
        <f t="shared" si="31"/>
        <v/>
      </c>
      <c r="AD91" s="56" t="str">
        <f t="shared" si="32"/>
        <v/>
      </c>
      <c r="AE91" s="40"/>
      <c r="AF91" s="40"/>
      <c r="AG91" s="40"/>
      <c r="AH91" s="56" t="str">
        <f t="shared" si="33"/>
        <v/>
      </c>
      <c r="AI91" s="54"/>
      <c r="AJ91" s="54"/>
      <c r="AK91" s="54"/>
      <c r="AL91" s="54"/>
      <c r="AM91" s="54"/>
    </row>
    <row r="92" spans="1:39">
      <c r="A92" s="95">
        <v>12</v>
      </c>
      <c r="B92" s="45" t="str" cm="1">
        <f t="array" ref="B92">IF(H92="PROJECT", CHAR(10) &amp; "- " &amp; _xlfn.TEXTJOIN(CHAR(10) &amp; "- ", TRUE, _xlfn._xlws.FILTER($I$9:$I$1000, ($C$9:$C$1000=C92) * ($H$9:$H$1000="Topic"))), "")</f>
        <v/>
      </c>
      <c r="C92" s="45">
        <f t="shared" si="17"/>
        <v>18</v>
      </c>
      <c r="D92" s="57"/>
      <c r="E92" s="58"/>
      <c r="F92" s="54"/>
      <c r="G92" s="52"/>
      <c r="H92" s="52"/>
      <c r="I92" s="61"/>
      <c r="J92" s="62"/>
      <c r="K92" s="120" t="str">
        <f t="shared" si="18"/>
        <v/>
      </c>
      <c r="L92" s="103" t="str">
        <f t="shared" si="19"/>
        <v/>
      </c>
      <c r="M92" s="52">
        <v>0</v>
      </c>
      <c r="N92" s="102" t="str">
        <f t="shared" si="20"/>
        <v/>
      </c>
      <c r="O92" s="103" t="str">
        <f t="shared" si="21"/>
        <v/>
      </c>
      <c r="P92" s="52">
        <v>0</v>
      </c>
      <c r="Q92" s="102" t="str">
        <f t="shared" si="22"/>
        <v/>
      </c>
      <c r="R92" s="103" t="str">
        <f t="shared" si="23"/>
        <v/>
      </c>
      <c r="S92" s="52">
        <v>0</v>
      </c>
      <c r="T92" s="102" t="str">
        <f t="shared" si="24"/>
        <v/>
      </c>
      <c r="U92" s="103" t="str">
        <f t="shared" si="25"/>
        <v/>
      </c>
      <c r="V92" s="52">
        <v>0</v>
      </c>
      <c r="W92" s="87" t="str">
        <f t="shared" si="26"/>
        <v/>
      </c>
      <c r="X92" s="103" t="str">
        <f t="shared" si="27"/>
        <v/>
      </c>
      <c r="Y92" s="52">
        <v>0</v>
      </c>
      <c r="Z92" s="56" t="str">
        <f t="shared" si="28"/>
        <v/>
      </c>
      <c r="AA92" s="56" t="str">
        <f t="shared" si="29"/>
        <v/>
      </c>
      <c r="AB92" s="56" t="str">
        <f t="shared" si="30"/>
        <v/>
      </c>
      <c r="AC92" s="56" t="str">
        <f t="shared" si="31"/>
        <v/>
      </c>
      <c r="AD92" s="56" t="str">
        <f t="shared" si="32"/>
        <v/>
      </c>
      <c r="AE92" s="40"/>
      <c r="AF92" s="40"/>
      <c r="AG92" s="40"/>
      <c r="AH92" s="56" t="str">
        <f t="shared" si="33"/>
        <v/>
      </c>
      <c r="AI92" s="54"/>
      <c r="AJ92" s="54"/>
      <c r="AK92" s="54"/>
      <c r="AL92" s="54"/>
      <c r="AM92" s="54"/>
    </row>
    <row r="93" spans="1:39">
      <c r="A93" s="95">
        <v>18</v>
      </c>
      <c r="B93" s="45" t="str" cm="1">
        <f t="array" ref="B93">IF(H93="PROJECT", CHAR(10) &amp; "- " &amp; _xlfn.TEXTJOIN(CHAR(10) &amp; "- ", TRUE, _xlfn._xlws.FILTER($I$9:$I$1000, ($C$9:$C$1000=C93) * ($H$9:$H$1000="Topic"))), "")</f>
        <v/>
      </c>
      <c r="C93" s="45">
        <f t="shared" si="17"/>
        <v>19</v>
      </c>
      <c r="D93" s="46"/>
      <c r="E93" s="58"/>
      <c r="F93" s="67"/>
      <c r="G93" s="53"/>
      <c r="H93" s="53"/>
      <c r="I93" s="50"/>
      <c r="J93" s="51"/>
      <c r="K93" s="120" t="str">
        <f t="shared" si="18"/>
        <v/>
      </c>
      <c r="L93" s="103" t="str">
        <f t="shared" si="19"/>
        <v/>
      </c>
      <c r="M93" s="53">
        <v>0</v>
      </c>
      <c r="N93" s="102" t="str">
        <f t="shared" si="20"/>
        <v/>
      </c>
      <c r="O93" s="103" t="str">
        <f t="shared" si="21"/>
        <v/>
      </c>
      <c r="P93" s="53">
        <v>0</v>
      </c>
      <c r="Q93" s="102" t="str">
        <f t="shared" si="22"/>
        <v/>
      </c>
      <c r="R93" s="103" t="str">
        <f t="shared" si="23"/>
        <v/>
      </c>
      <c r="S93" s="53">
        <v>0</v>
      </c>
      <c r="T93" s="102" t="str">
        <f t="shared" si="24"/>
        <v/>
      </c>
      <c r="U93" s="103" t="str">
        <f t="shared" si="25"/>
        <v/>
      </c>
      <c r="V93" s="53">
        <v>0</v>
      </c>
      <c r="W93" s="87" t="str">
        <f t="shared" si="26"/>
        <v/>
      </c>
      <c r="X93" s="103" t="str">
        <f t="shared" si="27"/>
        <v/>
      </c>
      <c r="Y93" s="53">
        <v>0</v>
      </c>
      <c r="Z93" s="56" t="str">
        <f t="shared" si="28"/>
        <v/>
      </c>
      <c r="AA93" s="56" t="str">
        <f t="shared" si="29"/>
        <v/>
      </c>
      <c r="AB93" s="56" t="str">
        <f t="shared" si="30"/>
        <v/>
      </c>
      <c r="AC93" s="56" t="str">
        <f t="shared" si="31"/>
        <v/>
      </c>
      <c r="AD93" s="56" t="str">
        <f t="shared" si="32"/>
        <v/>
      </c>
      <c r="AE93" s="40"/>
      <c r="AF93" s="40"/>
      <c r="AG93" s="40"/>
      <c r="AH93" s="56" t="str">
        <f t="shared" si="33"/>
        <v/>
      </c>
      <c r="AI93" s="54"/>
      <c r="AJ93" s="54"/>
      <c r="AK93" s="54"/>
      <c r="AL93" s="54"/>
      <c r="AM93" s="54"/>
    </row>
    <row r="94" spans="1:39">
      <c r="A94" s="95">
        <v>12</v>
      </c>
      <c r="B94" s="45" t="str" cm="1">
        <f t="array" ref="B94">IF(H94="PROJECT", CHAR(10) &amp; "- " &amp; _xlfn.TEXTJOIN(CHAR(10) &amp; "- ", TRUE, _xlfn._xlws.FILTER($I$9:$I$1000, ($C$9:$C$1000=C94) * ($H$9:$H$1000="Topic"))), "")</f>
        <v/>
      </c>
      <c r="C94" s="45">
        <f t="shared" si="17"/>
        <v>20</v>
      </c>
      <c r="D94" s="57"/>
      <c r="E94" s="58"/>
      <c r="F94" s="54"/>
      <c r="G94" s="52"/>
      <c r="H94" s="52"/>
      <c r="I94" s="61"/>
      <c r="J94" s="62"/>
      <c r="K94" s="120" t="str">
        <f t="shared" si="18"/>
        <v/>
      </c>
      <c r="L94" s="103" t="str">
        <f t="shared" si="19"/>
        <v/>
      </c>
      <c r="M94" s="52">
        <v>0</v>
      </c>
      <c r="N94" s="102" t="str">
        <f t="shared" si="20"/>
        <v/>
      </c>
      <c r="O94" s="103" t="str">
        <f t="shared" si="21"/>
        <v/>
      </c>
      <c r="P94" s="52">
        <v>0</v>
      </c>
      <c r="Q94" s="102" t="str">
        <f t="shared" si="22"/>
        <v/>
      </c>
      <c r="R94" s="103" t="str">
        <f t="shared" si="23"/>
        <v/>
      </c>
      <c r="S94" s="52">
        <v>0</v>
      </c>
      <c r="T94" s="102" t="str">
        <f t="shared" si="24"/>
        <v/>
      </c>
      <c r="U94" s="103" t="str">
        <f t="shared" si="25"/>
        <v/>
      </c>
      <c r="V94" s="52">
        <v>0</v>
      </c>
      <c r="W94" s="87" t="str">
        <f t="shared" si="26"/>
        <v/>
      </c>
      <c r="X94" s="103" t="str">
        <f t="shared" si="27"/>
        <v/>
      </c>
      <c r="Y94" s="52">
        <v>0</v>
      </c>
      <c r="Z94" s="56" t="str">
        <f t="shared" si="28"/>
        <v/>
      </c>
      <c r="AA94" s="56" t="str">
        <f t="shared" si="29"/>
        <v/>
      </c>
      <c r="AB94" s="56" t="str">
        <f t="shared" si="30"/>
        <v/>
      </c>
      <c r="AC94" s="56" t="str">
        <f t="shared" si="31"/>
        <v/>
      </c>
      <c r="AD94" s="56" t="str">
        <f t="shared" si="32"/>
        <v/>
      </c>
      <c r="AE94" s="40"/>
      <c r="AF94" s="40"/>
      <c r="AG94" s="40"/>
      <c r="AH94" s="56" t="str">
        <f t="shared" si="33"/>
        <v/>
      </c>
      <c r="AI94" s="54"/>
      <c r="AJ94" s="54"/>
      <c r="AK94" s="54"/>
      <c r="AL94" s="54"/>
      <c r="AM94" s="54"/>
    </row>
    <row r="95" spans="1:39">
      <c r="A95" s="95">
        <v>15</v>
      </c>
      <c r="B95" s="45" t="str" cm="1">
        <f t="array" ref="B95">IF(H95="PROJECT", CHAR(10) &amp; "- " &amp; _xlfn.TEXTJOIN(CHAR(10) &amp; "- ", TRUE, _xlfn._xlws.FILTER($I$9:$I$1000, ($C$9:$C$1000=C95) * ($H$9:$H$1000="Topic"))), "")</f>
        <v/>
      </c>
      <c r="C95" s="45">
        <f t="shared" si="17"/>
        <v>21</v>
      </c>
      <c r="D95" s="46"/>
      <c r="E95" s="58"/>
      <c r="F95" s="67"/>
      <c r="G95" s="53"/>
      <c r="H95" s="53"/>
      <c r="I95" s="50"/>
      <c r="J95" s="51"/>
      <c r="K95" s="120" t="str">
        <f t="shared" si="18"/>
        <v/>
      </c>
      <c r="L95" s="103" t="str">
        <f t="shared" si="19"/>
        <v/>
      </c>
      <c r="M95" s="53">
        <v>0</v>
      </c>
      <c r="N95" s="102" t="str">
        <f t="shared" si="20"/>
        <v/>
      </c>
      <c r="O95" s="103" t="str">
        <f t="shared" si="21"/>
        <v/>
      </c>
      <c r="P95" s="53">
        <v>0</v>
      </c>
      <c r="Q95" s="102" t="str">
        <f t="shared" si="22"/>
        <v/>
      </c>
      <c r="R95" s="103" t="str">
        <f t="shared" si="23"/>
        <v/>
      </c>
      <c r="S95" s="53">
        <v>0</v>
      </c>
      <c r="T95" s="102" t="str">
        <f t="shared" si="24"/>
        <v/>
      </c>
      <c r="U95" s="103" t="str">
        <f t="shared" si="25"/>
        <v/>
      </c>
      <c r="V95" s="53">
        <v>0</v>
      </c>
      <c r="W95" s="87" t="str">
        <f t="shared" si="26"/>
        <v/>
      </c>
      <c r="X95" s="103" t="str">
        <f t="shared" si="27"/>
        <v/>
      </c>
      <c r="Y95" s="53">
        <v>0</v>
      </c>
      <c r="Z95" s="56" t="str">
        <f t="shared" si="28"/>
        <v/>
      </c>
      <c r="AA95" s="56" t="str">
        <f t="shared" si="29"/>
        <v/>
      </c>
      <c r="AB95" s="56" t="str">
        <f t="shared" si="30"/>
        <v/>
      </c>
      <c r="AC95" s="56" t="str">
        <f t="shared" si="31"/>
        <v/>
      </c>
      <c r="AD95" s="56" t="str">
        <f t="shared" si="32"/>
        <v/>
      </c>
      <c r="AE95" s="40"/>
      <c r="AF95" s="40"/>
      <c r="AG95" s="40"/>
      <c r="AH95" s="56" t="str">
        <f t="shared" si="33"/>
        <v/>
      </c>
      <c r="AI95" s="54"/>
      <c r="AJ95" s="54"/>
      <c r="AK95" s="54"/>
      <c r="AL95" s="54"/>
      <c r="AM95" s="54"/>
    </row>
    <row r="96" spans="1:39">
      <c r="A96" s="95">
        <v>10</v>
      </c>
      <c r="B96" s="45" t="str" cm="1">
        <f t="array" ref="B96">IF(H96="PROJECT", CHAR(10) &amp; "- " &amp; _xlfn.TEXTJOIN(CHAR(10) &amp; "- ", TRUE, _xlfn._xlws.FILTER($I$9:$I$1000, ($C$9:$C$1000=C96) * ($H$9:$H$1000="Topic"))), "")</f>
        <v/>
      </c>
      <c r="C96" s="45">
        <f t="shared" si="17"/>
        <v>22</v>
      </c>
      <c r="D96" s="57"/>
      <c r="E96" s="58"/>
      <c r="F96" s="54"/>
      <c r="G96" s="52"/>
      <c r="H96" s="52"/>
      <c r="I96" s="61"/>
      <c r="J96" s="62"/>
      <c r="K96" s="120" t="str">
        <f t="shared" si="18"/>
        <v/>
      </c>
      <c r="L96" s="103" t="str">
        <f t="shared" si="19"/>
        <v/>
      </c>
      <c r="M96" s="52">
        <v>0</v>
      </c>
      <c r="N96" s="102" t="str">
        <f t="shared" si="20"/>
        <v/>
      </c>
      <c r="O96" s="103" t="str">
        <f t="shared" si="21"/>
        <v/>
      </c>
      <c r="P96" s="52">
        <v>0</v>
      </c>
      <c r="Q96" s="102" t="str">
        <f t="shared" si="22"/>
        <v/>
      </c>
      <c r="R96" s="103" t="str">
        <f t="shared" si="23"/>
        <v/>
      </c>
      <c r="S96" s="52">
        <v>0</v>
      </c>
      <c r="T96" s="102" t="str">
        <f t="shared" si="24"/>
        <v/>
      </c>
      <c r="U96" s="103" t="str">
        <f t="shared" si="25"/>
        <v/>
      </c>
      <c r="V96" s="52">
        <v>0</v>
      </c>
      <c r="W96" s="87" t="str">
        <f t="shared" si="26"/>
        <v/>
      </c>
      <c r="X96" s="103" t="str">
        <f t="shared" si="27"/>
        <v/>
      </c>
      <c r="Y96" s="52">
        <v>0</v>
      </c>
      <c r="Z96" s="56" t="str">
        <f t="shared" si="28"/>
        <v/>
      </c>
      <c r="AA96" s="56" t="str">
        <f t="shared" si="29"/>
        <v/>
      </c>
      <c r="AB96" s="56" t="str">
        <f t="shared" si="30"/>
        <v/>
      </c>
      <c r="AC96" s="56" t="str">
        <f t="shared" si="31"/>
        <v/>
      </c>
      <c r="AD96" s="56" t="str">
        <f t="shared" si="32"/>
        <v/>
      </c>
      <c r="AE96" s="40"/>
      <c r="AF96" s="40"/>
      <c r="AG96" s="40"/>
      <c r="AH96" s="56" t="str">
        <f t="shared" si="33"/>
        <v/>
      </c>
      <c r="AI96" s="54"/>
      <c r="AJ96" s="54"/>
      <c r="AK96" s="54"/>
      <c r="AL96" s="54"/>
      <c r="AM96" s="54"/>
    </row>
    <row r="97" spans="1:39">
      <c r="A97" s="95">
        <v>12</v>
      </c>
      <c r="B97" s="45" t="str" cm="1">
        <f t="array" ref="B97">IF(H97="PROJECT", CHAR(10) &amp; "- " &amp; _xlfn.TEXTJOIN(CHAR(10) &amp; "- ", TRUE, _xlfn._xlws.FILTER($I$9:$I$1000, ($C$9:$C$1000=C97) * ($H$9:$H$1000="Topic"))), "")</f>
        <v/>
      </c>
      <c r="C97" s="45">
        <f t="shared" si="17"/>
        <v>23</v>
      </c>
      <c r="D97" s="46"/>
      <c r="E97" s="58"/>
      <c r="F97" s="67"/>
      <c r="G97" s="53"/>
      <c r="H97" s="53"/>
      <c r="I97" s="50"/>
      <c r="J97" s="51"/>
      <c r="K97" s="120" t="str">
        <f t="shared" si="18"/>
        <v/>
      </c>
      <c r="L97" s="103" t="str">
        <f t="shared" si="19"/>
        <v/>
      </c>
      <c r="M97" s="53">
        <v>0</v>
      </c>
      <c r="N97" s="102" t="str">
        <f t="shared" si="20"/>
        <v/>
      </c>
      <c r="O97" s="103" t="str">
        <f t="shared" si="21"/>
        <v/>
      </c>
      <c r="P97" s="53">
        <v>0</v>
      </c>
      <c r="Q97" s="102" t="str">
        <f t="shared" si="22"/>
        <v/>
      </c>
      <c r="R97" s="103" t="str">
        <f t="shared" si="23"/>
        <v/>
      </c>
      <c r="S97" s="53">
        <v>0</v>
      </c>
      <c r="T97" s="102" t="str">
        <f t="shared" si="24"/>
        <v/>
      </c>
      <c r="U97" s="103" t="str">
        <f t="shared" si="25"/>
        <v/>
      </c>
      <c r="V97" s="53">
        <v>0</v>
      </c>
      <c r="W97" s="87" t="str">
        <f t="shared" si="26"/>
        <v/>
      </c>
      <c r="X97" s="103" t="str">
        <f t="shared" si="27"/>
        <v/>
      </c>
      <c r="Y97" s="53">
        <v>0</v>
      </c>
      <c r="Z97" s="56" t="str">
        <f t="shared" si="28"/>
        <v/>
      </c>
      <c r="AA97" s="56" t="str">
        <f t="shared" si="29"/>
        <v/>
      </c>
      <c r="AB97" s="56" t="str">
        <f t="shared" si="30"/>
        <v/>
      </c>
      <c r="AC97" s="56" t="str">
        <f t="shared" si="31"/>
        <v/>
      </c>
      <c r="AD97" s="56" t="str">
        <f t="shared" si="32"/>
        <v/>
      </c>
      <c r="AE97" s="40"/>
      <c r="AF97" s="40"/>
      <c r="AG97" s="40"/>
      <c r="AH97" s="56" t="str">
        <f t="shared" si="33"/>
        <v/>
      </c>
      <c r="AI97" s="54"/>
      <c r="AJ97" s="54"/>
      <c r="AK97" s="54"/>
      <c r="AL97" s="54"/>
      <c r="AM97" s="54"/>
    </row>
    <row r="98" spans="1:39">
      <c r="A98" s="95" t="s">
        <v>79</v>
      </c>
      <c r="B98" s="45" t="str" cm="1">
        <f t="array" ref="B98">IF(H98="PROJECT", CHAR(10) &amp; "- " &amp; _xlfn.TEXTJOIN(CHAR(10) &amp; "- ", TRUE, _xlfn._xlws.FILTER($I$9:$I$1000, ($C$9:$C$1000=C98) * ($H$9:$H$1000="Topic"))), "")</f>
        <v/>
      </c>
      <c r="C98" s="45">
        <f t="shared" si="17"/>
        <v>24</v>
      </c>
      <c r="D98" s="57"/>
      <c r="E98" s="58"/>
      <c r="F98" s="54"/>
      <c r="G98" s="52"/>
      <c r="H98" s="52"/>
      <c r="I98" s="61"/>
      <c r="J98" s="62"/>
      <c r="K98" s="120" t="str">
        <f t="shared" si="18"/>
        <v/>
      </c>
      <c r="L98" s="103" t="str">
        <f t="shared" si="19"/>
        <v/>
      </c>
      <c r="M98" s="52">
        <v>0</v>
      </c>
      <c r="N98" s="102" t="str">
        <f t="shared" si="20"/>
        <v/>
      </c>
      <c r="O98" s="103" t="str">
        <f t="shared" si="21"/>
        <v/>
      </c>
      <c r="P98" s="52">
        <v>0</v>
      </c>
      <c r="Q98" s="102" t="str">
        <f t="shared" si="22"/>
        <v/>
      </c>
      <c r="R98" s="103" t="str">
        <f t="shared" si="23"/>
        <v/>
      </c>
      <c r="S98" s="52">
        <v>0</v>
      </c>
      <c r="T98" s="102" t="str">
        <f t="shared" si="24"/>
        <v/>
      </c>
      <c r="U98" s="103" t="str">
        <f t="shared" si="25"/>
        <v/>
      </c>
      <c r="V98" s="52">
        <v>0</v>
      </c>
      <c r="W98" s="87" t="str">
        <f t="shared" si="26"/>
        <v/>
      </c>
      <c r="X98" s="103" t="str">
        <f t="shared" si="27"/>
        <v/>
      </c>
      <c r="Y98" s="52">
        <v>0</v>
      </c>
      <c r="Z98" s="56" t="str">
        <f t="shared" si="28"/>
        <v/>
      </c>
      <c r="AA98" s="56" t="str">
        <f t="shared" si="29"/>
        <v/>
      </c>
      <c r="AB98" s="56" t="str">
        <f t="shared" si="30"/>
        <v/>
      </c>
      <c r="AC98" s="56" t="str">
        <f t="shared" si="31"/>
        <v/>
      </c>
      <c r="AD98" s="56" t="str">
        <f t="shared" si="32"/>
        <v/>
      </c>
      <c r="AE98" s="40"/>
      <c r="AF98" s="40"/>
      <c r="AG98" s="40"/>
      <c r="AH98" s="56" t="str">
        <f t="shared" si="33"/>
        <v/>
      </c>
      <c r="AI98" s="54"/>
      <c r="AJ98" s="54"/>
      <c r="AK98" s="54"/>
      <c r="AL98" s="54"/>
      <c r="AM98" s="54"/>
    </row>
    <row r="99" spans="1:39">
      <c r="A99" s="95">
        <v>12</v>
      </c>
      <c r="B99" s="45" t="str" cm="1">
        <f t="array" ref="B99">IF(H99="PROJECT", CHAR(10) &amp; "- " &amp; _xlfn.TEXTJOIN(CHAR(10) &amp; "- ", TRUE, _xlfn._xlws.FILTER($I$9:$I$1000, ($C$9:$C$1000=C99) * ($H$9:$H$1000="Topic"))), "")</f>
        <v/>
      </c>
      <c r="C99" s="45">
        <f t="shared" si="17"/>
        <v>25</v>
      </c>
      <c r="D99" s="46"/>
      <c r="E99" s="58"/>
      <c r="F99" s="67"/>
      <c r="G99" s="53"/>
      <c r="H99" s="53"/>
      <c r="I99" s="50"/>
      <c r="J99" s="51"/>
      <c r="K99" s="120" t="str">
        <f t="shared" si="18"/>
        <v/>
      </c>
      <c r="L99" s="103" t="str">
        <f t="shared" si="19"/>
        <v/>
      </c>
      <c r="M99" s="53">
        <v>0</v>
      </c>
      <c r="N99" s="102" t="str">
        <f t="shared" si="20"/>
        <v/>
      </c>
      <c r="O99" s="103" t="str">
        <f t="shared" si="21"/>
        <v/>
      </c>
      <c r="P99" s="53">
        <v>0</v>
      </c>
      <c r="Q99" s="102" t="str">
        <f t="shared" si="22"/>
        <v/>
      </c>
      <c r="R99" s="103" t="str">
        <f t="shared" si="23"/>
        <v/>
      </c>
      <c r="S99" s="53">
        <v>0</v>
      </c>
      <c r="T99" s="102" t="str">
        <f t="shared" si="24"/>
        <v/>
      </c>
      <c r="U99" s="103" t="str">
        <f t="shared" si="25"/>
        <v/>
      </c>
      <c r="V99" s="53">
        <v>0</v>
      </c>
      <c r="W99" s="87" t="str">
        <f t="shared" si="26"/>
        <v/>
      </c>
      <c r="X99" s="103" t="str">
        <f t="shared" si="27"/>
        <v/>
      </c>
      <c r="Y99" s="53">
        <v>0</v>
      </c>
      <c r="Z99" s="56" t="str">
        <f t="shared" si="28"/>
        <v/>
      </c>
      <c r="AA99" s="56" t="str">
        <f t="shared" si="29"/>
        <v/>
      </c>
      <c r="AB99" s="56" t="str">
        <f t="shared" si="30"/>
        <v/>
      </c>
      <c r="AC99" s="56" t="str">
        <f t="shared" si="31"/>
        <v/>
      </c>
      <c r="AD99" s="56" t="str">
        <f t="shared" si="32"/>
        <v/>
      </c>
      <c r="AE99" s="40"/>
      <c r="AF99" s="40"/>
      <c r="AG99" s="40"/>
      <c r="AH99" s="56" t="str">
        <f t="shared" si="33"/>
        <v/>
      </c>
      <c r="AI99" s="54"/>
      <c r="AJ99" s="54"/>
      <c r="AK99" s="54"/>
      <c r="AL99" s="54"/>
      <c r="AM99" s="54"/>
    </row>
    <row r="100" spans="1:39">
      <c r="A100" s="95">
        <v>18</v>
      </c>
      <c r="B100" s="45" t="str" cm="1">
        <f t="array" ref="B100">IF(H100="PROJECT", CHAR(10) &amp; "- " &amp; _xlfn.TEXTJOIN(CHAR(10) &amp; "- ", TRUE, _xlfn._xlws.FILTER($I$9:$I$1000, ($C$9:$C$1000=C100) * ($H$9:$H$1000="Topic"))), "")</f>
        <v/>
      </c>
      <c r="C100" s="45">
        <f t="shared" si="17"/>
        <v>26</v>
      </c>
      <c r="D100" s="57"/>
      <c r="E100" s="58"/>
      <c r="F100" s="54"/>
      <c r="G100" s="52"/>
      <c r="H100" s="52"/>
      <c r="I100" s="61"/>
      <c r="J100" s="62"/>
      <c r="K100" s="120" t="str">
        <f t="shared" si="18"/>
        <v/>
      </c>
      <c r="L100" s="103" t="str">
        <f t="shared" si="19"/>
        <v/>
      </c>
      <c r="M100" s="52">
        <v>0</v>
      </c>
      <c r="N100" s="102" t="str">
        <f t="shared" si="20"/>
        <v/>
      </c>
      <c r="O100" s="103" t="str">
        <f t="shared" si="21"/>
        <v/>
      </c>
      <c r="P100" s="52">
        <v>0</v>
      </c>
      <c r="Q100" s="102" t="str">
        <f t="shared" si="22"/>
        <v/>
      </c>
      <c r="R100" s="103" t="str">
        <f t="shared" si="23"/>
        <v/>
      </c>
      <c r="S100" s="52">
        <v>0</v>
      </c>
      <c r="T100" s="102" t="str">
        <f t="shared" si="24"/>
        <v/>
      </c>
      <c r="U100" s="103" t="str">
        <f t="shared" si="25"/>
        <v/>
      </c>
      <c r="V100" s="52">
        <v>0</v>
      </c>
      <c r="W100" s="87" t="str">
        <f t="shared" si="26"/>
        <v/>
      </c>
      <c r="X100" s="103" t="str">
        <f t="shared" si="27"/>
        <v/>
      </c>
      <c r="Y100" s="52">
        <v>0</v>
      </c>
      <c r="Z100" s="56" t="str">
        <f t="shared" si="28"/>
        <v/>
      </c>
      <c r="AA100" s="56" t="str">
        <f t="shared" si="29"/>
        <v/>
      </c>
      <c r="AB100" s="56" t="str">
        <f t="shared" si="30"/>
        <v/>
      </c>
      <c r="AC100" s="56" t="str">
        <f t="shared" si="31"/>
        <v/>
      </c>
      <c r="AD100" s="56" t="str">
        <f t="shared" si="32"/>
        <v/>
      </c>
      <c r="AE100" s="40"/>
      <c r="AF100" s="40"/>
      <c r="AG100" s="40"/>
      <c r="AH100" s="56" t="str">
        <f t="shared" si="33"/>
        <v/>
      </c>
      <c r="AI100" s="54"/>
      <c r="AJ100" s="54"/>
      <c r="AK100" s="54"/>
      <c r="AL100" s="54"/>
      <c r="AM100" s="54"/>
    </row>
    <row r="101" spans="1:39">
      <c r="A101" s="95">
        <v>15</v>
      </c>
      <c r="B101" s="45" t="str" cm="1">
        <f t="array" ref="B101">IF(H101="PROJECT", CHAR(10) &amp; "- " &amp; _xlfn.TEXTJOIN(CHAR(10) &amp; "- ", TRUE, _xlfn._xlws.FILTER($I$9:$I$1000, ($C$9:$C$1000=C101) * ($H$9:$H$1000="Topic"))), "")</f>
        <v/>
      </c>
      <c r="C101" s="45">
        <f t="shared" si="17"/>
        <v>27</v>
      </c>
      <c r="D101" s="46"/>
      <c r="E101" s="58"/>
      <c r="F101" s="67"/>
      <c r="G101" s="53"/>
      <c r="H101" s="53"/>
      <c r="I101" s="50"/>
      <c r="J101" s="51"/>
      <c r="K101" s="120" t="str">
        <f t="shared" si="18"/>
        <v/>
      </c>
      <c r="L101" s="103" t="str">
        <f t="shared" si="19"/>
        <v/>
      </c>
      <c r="M101" s="53">
        <v>0</v>
      </c>
      <c r="N101" s="102" t="str">
        <f t="shared" si="20"/>
        <v/>
      </c>
      <c r="O101" s="103" t="str">
        <f t="shared" si="21"/>
        <v/>
      </c>
      <c r="P101" s="53">
        <v>0</v>
      </c>
      <c r="Q101" s="102" t="str">
        <f t="shared" si="22"/>
        <v/>
      </c>
      <c r="R101" s="103" t="str">
        <f t="shared" si="23"/>
        <v/>
      </c>
      <c r="S101" s="53">
        <v>0</v>
      </c>
      <c r="T101" s="102" t="str">
        <f t="shared" si="24"/>
        <v/>
      </c>
      <c r="U101" s="103" t="str">
        <f t="shared" si="25"/>
        <v/>
      </c>
      <c r="V101" s="53">
        <v>0</v>
      </c>
      <c r="W101" s="87" t="str">
        <f t="shared" si="26"/>
        <v/>
      </c>
      <c r="X101" s="103" t="str">
        <f t="shared" si="27"/>
        <v/>
      </c>
      <c r="Y101" s="53">
        <v>0</v>
      </c>
      <c r="Z101" s="56" t="str">
        <f t="shared" si="28"/>
        <v/>
      </c>
      <c r="AA101" s="56" t="str">
        <f t="shared" si="29"/>
        <v/>
      </c>
      <c r="AB101" s="56" t="str">
        <f t="shared" si="30"/>
        <v/>
      </c>
      <c r="AC101" s="56" t="str">
        <f t="shared" si="31"/>
        <v/>
      </c>
      <c r="AD101" s="56" t="str">
        <f t="shared" si="32"/>
        <v/>
      </c>
      <c r="AE101" s="40"/>
      <c r="AF101" s="40"/>
      <c r="AG101" s="40"/>
      <c r="AH101" s="56" t="str">
        <f t="shared" si="33"/>
        <v/>
      </c>
      <c r="AI101" s="54"/>
      <c r="AJ101" s="54"/>
      <c r="AK101" s="54"/>
      <c r="AL101" s="54"/>
      <c r="AM101" s="54"/>
    </row>
    <row r="102" spans="1:39">
      <c r="A102" s="95">
        <v>18</v>
      </c>
      <c r="B102" s="45" t="str" cm="1">
        <f t="array" ref="B102">IF(H102="PROJECT", CHAR(10) &amp; "- " &amp; _xlfn.TEXTJOIN(CHAR(10) &amp; "- ", TRUE, _xlfn._xlws.FILTER($I$9:$I$1000, ($C$9:$C$1000=C102) * ($H$9:$H$1000="Topic"))), "")</f>
        <v/>
      </c>
      <c r="C102" s="45">
        <f t="shared" si="17"/>
        <v>28</v>
      </c>
      <c r="D102" s="57"/>
      <c r="E102" s="58"/>
      <c r="F102" s="54"/>
      <c r="G102" s="52"/>
      <c r="H102" s="52"/>
      <c r="I102" s="61"/>
      <c r="J102" s="62"/>
      <c r="K102" s="120" t="str">
        <f t="shared" si="18"/>
        <v/>
      </c>
      <c r="L102" s="103" t="str">
        <f t="shared" si="19"/>
        <v/>
      </c>
      <c r="M102" s="52">
        <v>0</v>
      </c>
      <c r="N102" s="102" t="str">
        <f t="shared" si="20"/>
        <v/>
      </c>
      <c r="O102" s="103" t="str">
        <f t="shared" si="21"/>
        <v/>
      </c>
      <c r="P102" s="52">
        <v>0</v>
      </c>
      <c r="Q102" s="102" t="str">
        <f t="shared" si="22"/>
        <v/>
      </c>
      <c r="R102" s="103" t="str">
        <f t="shared" si="23"/>
        <v/>
      </c>
      <c r="S102" s="52">
        <v>0</v>
      </c>
      <c r="T102" s="102" t="str">
        <f t="shared" si="24"/>
        <v/>
      </c>
      <c r="U102" s="103" t="str">
        <f t="shared" si="25"/>
        <v/>
      </c>
      <c r="V102" s="52">
        <v>0</v>
      </c>
      <c r="W102" s="87" t="str">
        <f t="shared" si="26"/>
        <v/>
      </c>
      <c r="X102" s="103" t="str">
        <f t="shared" si="27"/>
        <v/>
      </c>
      <c r="Y102" s="52">
        <v>0</v>
      </c>
      <c r="Z102" s="56" t="str">
        <f t="shared" si="28"/>
        <v/>
      </c>
      <c r="AA102" s="56" t="str">
        <f t="shared" si="29"/>
        <v/>
      </c>
      <c r="AB102" s="56" t="str">
        <f t="shared" si="30"/>
        <v/>
      </c>
      <c r="AC102" s="56" t="str">
        <f t="shared" si="31"/>
        <v/>
      </c>
      <c r="AD102" s="56" t="str">
        <f t="shared" si="32"/>
        <v/>
      </c>
      <c r="AE102" s="40"/>
      <c r="AF102" s="40"/>
      <c r="AG102" s="40"/>
      <c r="AH102" s="56" t="str">
        <f t="shared" si="33"/>
        <v/>
      </c>
      <c r="AI102" s="54"/>
      <c r="AJ102" s="54"/>
      <c r="AK102" s="54"/>
      <c r="AL102" s="54"/>
      <c r="AM102" s="54"/>
    </row>
    <row r="103" spans="1:39">
      <c r="A103" s="95">
        <v>18</v>
      </c>
      <c r="B103" s="45" t="str" cm="1">
        <f t="array" ref="B103">IF(H103="PROJECT", CHAR(10) &amp; "- " &amp; _xlfn.TEXTJOIN(CHAR(10) &amp; "- ", TRUE, _xlfn._xlws.FILTER($I$9:$I$1000, ($C$9:$C$1000=C103) * ($H$9:$H$1000="Topic"))), "")</f>
        <v/>
      </c>
      <c r="C103" s="45">
        <f t="shared" si="17"/>
        <v>29</v>
      </c>
      <c r="D103" s="46"/>
      <c r="E103" s="58"/>
      <c r="F103" s="67"/>
      <c r="G103" s="53"/>
      <c r="H103" s="53"/>
      <c r="I103" s="50"/>
      <c r="J103" s="51"/>
      <c r="K103" s="120" t="str">
        <f t="shared" si="18"/>
        <v/>
      </c>
      <c r="L103" s="103" t="str">
        <f t="shared" si="19"/>
        <v/>
      </c>
      <c r="M103" s="53">
        <v>0</v>
      </c>
      <c r="N103" s="102" t="str">
        <f t="shared" si="20"/>
        <v/>
      </c>
      <c r="O103" s="103" t="str">
        <f t="shared" si="21"/>
        <v/>
      </c>
      <c r="P103" s="53">
        <v>0</v>
      </c>
      <c r="Q103" s="102" t="str">
        <f t="shared" si="22"/>
        <v/>
      </c>
      <c r="R103" s="103" t="str">
        <f t="shared" si="23"/>
        <v/>
      </c>
      <c r="S103" s="53">
        <v>0</v>
      </c>
      <c r="T103" s="102" t="str">
        <f t="shared" si="24"/>
        <v/>
      </c>
      <c r="U103" s="103" t="str">
        <f t="shared" si="25"/>
        <v/>
      </c>
      <c r="V103" s="53">
        <v>0</v>
      </c>
      <c r="W103" s="87" t="str">
        <f t="shared" si="26"/>
        <v/>
      </c>
      <c r="X103" s="103" t="str">
        <f t="shared" si="27"/>
        <v/>
      </c>
      <c r="Y103" s="53">
        <v>0</v>
      </c>
      <c r="Z103" s="56" t="str">
        <f t="shared" si="28"/>
        <v/>
      </c>
      <c r="AA103" s="56" t="str">
        <f t="shared" si="29"/>
        <v/>
      </c>
      <c r="AB103" s="56" t="str">
        <f t="shared" si="30"/>
        <v/>
      </c>
      <c r="AC103" s="56" t="str">
        <f t="shared" si="31"/>
        <v/>
      </c>
      <c r="AD103" s="56" t="str">
        <f t="shared" si="32"/>
        <v/>
      </c>
      <c r="AE103" s="40"/>
      <c r="AF103" s="40"/>
      <c r="AG103" s="40"/>
      <c r="AH103" s="56" t="str">
        <f t="shared" si="33"/>
        <v/>
      </c>
      <c r="AI103" s="54"/>
      <c r="AJ103" s="54"/>
      <c r="AK103" s="54"/>
      <c r="AL103" s="54"/>
      <c r="AM103" s="54"/>
    </row>
    <row r="104" spans="1:39">
      <c r="A104" s="95">
        <v>20</v>
      </c>
      <c r="B104" s="45" t="str" cm="1">
        <f t="array" ref="B104">IF(H104="PROJECT", CHAR(10) &amp; "- " &amp; _xlfn.TEXTJOIN(CHAR(10) &amp; "- ", TRUE, _xlfn._xlws.FILTER($I$9:$I$1000, ($C$9:$C$1000=C104) * ($H$9:$H$1000="Topic"))), "")</f>
        <v/>
      </c>
      <c r="C104" s="45">
        <f t="shared" si="17"/>
        <v>30</v>
      </c>
      <c r="D104" s="57"/>
      <c r="E104" s="58"/>
      <c r="F104" s="54"/>
      <c r="G104" s="52"/>
      <c r="H104" s="52"/>
      <c r="I104" s="61"/>
      <c r="J104" s="62"/>
      <c r="K104" s="120" t="str">
        <f t="shared" si="18"/>
        <v/>
      </c>
      <c r="L104" s="103" t="str">
        <f t="shared" si="19"/>
        <v/>
      </c>
      <c r="M104" s="52">
        <v>0</v>
      </c>
      <c r="N104" s="102" t="str">
        <f t="shared" si="20"/>
        <v/>
      </c>
      <c r="O104" s="103" t="str">
        <f t="shared" si="21"/>
        <v/>
      </c>
      <c r="P104" s="52">
        <v>0</v>
      </c>
      <c r="Q104" s="102" t="str">
        <f t="shared" si="22"/>
        <v/>
      </c>
      <c r="R104" s="103" t="str">
        <f t="shared" si="23"/>
        <v/>
      </c>
      <c r="S104" s="52">
        <v>0</v>
      </c>
      <c r="T104" s="102" t="str">
        <f t="shared" si="24"/>
        <v/>
      </c>
      <c r="U104" s="103" t="str">
        <f t="shared" si="25"/>
        <v/>
      </c>
      <c r="V104" s="52">
        <v>0</v>
      </c>
      <c r="W104" s="87" t="str">
        <f t="shared" si="26"/>
        <v/>
      </c>
      <c r="X104" s="103" t="str">
        <f t="shared" si="27"/>
        <v/>
      </c>
      <c r="Y104" s="52">
        <v>0</v>
      </c>
      <c r="Z104" s="56" t="str">
        <f t="shared" si="28"/>
        <v/>
      </c>
      <c r="AA104" s="56" t="str">
        <f t="shared" si="29"/>
        <v/>
      </c>
      <c r="AB104" s="56" t="str">
        <f t="shared" si="30"/>
        <v/>
      </c>
      <c r="AC104" s="56" t="str">
        <f t="shared" si="31"/>
        <v/>
      </c>
      <c r="AD104" s="56" t="str">
        <f t="shared" si="32"/>
        <v/>
      </c>
      <c r="AE104" s="40"/>
      <c r="AF104" s="40"/>
      <c r="AG104" s="40"/>
      <c r="AH104" s="56" t="str">
        <f t="shared" si="33"/>
        <v/>
      </c>
      <c r="AI104" s="54"/>
      <c r="AJ104" s="54"/>
      <c r="AK104" s="54"/>
      <c r="AL104" s="54"/>
      <c r="AM104" s="54"/>
    </row>
    <row r="105" spans="1:39">
      <c r="A105" s="95" t="s">
        <v>79</v>
      </c>
      <c r="B105" s="45" t="str" cm="1">
        <f t="array" ref="B105">IF(H105="PROJECT", CHAR(10) &amp; "- " &amp; _xlfn.TEXTJOIN(CHAR(10) &amp; "- ", TRUE, _xlfn._xlws.FILTER($I$9:$I$1000, ($C$9:$C$1000=C105) * ($H$9:$H$1000="Topic"))), "")</f>
        <v/>
      </c>
      <c r="C105" s="45">
        <f t="shared" si="17"/>
        <v>31</v>
      </c>
      <c r="D105" s="46"/>
      <c r="E105" s="58"/>
      <c r="F105" s="67"/>
      <c r="G105" s="53"/>
      <c r="H105" s="53"/>
      <c r="I105" s="50"/>
      <c r="J105" s="51"/>
      <c r="K105" s="120" t="str">
        <f t="shared" si="18"/>
        <v/>
      </c>
      <c r="L105" s="103" t="str">
        <f t="shared" si="19"/>
        <v/>
      </c>
      <c r="M105" s="53">
        <v>0</v>
      </c>
      <c r="N105" s="102" t="str">
        <f t="shared" si="20"/>
        <v/>
      </c>
      <c r="O105" s="103" t="str">
        <f t="shared" si="21"/>
        <v/>
      </c>
      <c r="P105" s="53">
        <v>0</v>
      </c>
      <c r="Q105" s="102" t="str">
        <f t="shared" si="22"/>
        <v/>
      </c>
      <c r="R105" s="103" t="str">
        <f t="shared" si="23"/>
        <v/>
      </c>
      <c r="S105" s="53">
        <v>0</v>
      </c>
      <c r="T105" s="102" t="str">
        <f t="shared" si="24"/>
        <v/>
      </c>
      <c r="U105" s="103" t="str">
        <f t="shared" si="25"/>
        <v/>
      </c>
      <c r="V105" s="53">
        <v>0</v>
      </c>
      <c r="W105" s="87" t="str">
        <f t="shared" si="26"/>
        <v/>
      </c>
      <c r="X105" s="103" t="str">
        <f t="shared" si="27"/>
        <v/>
      </c>
      <c r="Y105" s="53">
        <v>0</v>
      </c>
      <c r="Z105" s="56" t="str">
        <f t="shared" si="28"/>
        <v/>
      </c>
      <c r="AA105" s="56" t="str">
        <f t="shared" si="29"/>
        <v/>
      </c>
      <c r="AB105" s="56" t="str">
        <f t="shared" si="30"/>
        <v/>
      </c>
      <c r="AC105" s="56" t="str">
        <f t="shared" si="31"/>
        <v/>
      </c>
      <c r="AD105" s="56" t="str">
        <f t="shared" si="32"/>
        <v/>
      </c>
      <c r="AE105" s="40"/>
      <c r="AF105" s="40"/>
      <c r="AG105" s="40"/>
      <c r="AH105" s="56" t="str">
        <f t="shared" si="33"/>
        <v/>
      </c>
      <c r="AI105" s="54"/>
      <c r="AJ105" s="54"/>
      <c r="AK105" s="54"/>
      <c r="AL105" s="54"/>
      <c r="AM105" s="54"/>
    </row>
    <row r="106" spans="1:39">
      <c r="A106" s="95">
        <v>12</v>
      </c>
      <c r="B106" s="45" t="str" cm="1">
        <f t="array" ref="B106">IF(H106="PROJECT", CHAR(10) &amp; "- " &amp; _xlfn.TEXTJOIN(CHAR(10) &amp; "- ", TRUE, _xlfn._xlws.FILTER($I$9:$I$1000, ($C$9:$C$1000=C106) * ($H$9:$H$1000="Topic"))), "")</f>
        <v/>
      </c>
      <c r="C106" s="45">
        <f t="shared" si="17"/>
        <v>32</v>
      </c>
      <c r="D106" s="57"/>
      <c r="E106" s="58"/>
      <c r="F106" s="54"/>
      <c r="G106" s="52"/>
      <c r="H106" s="52"/>
      <c r="I106" s="61"/>
      <c r="J106" s="62"/>
      <c r="K106" s="120" t="str">
        <f t="shared" si="18"/>
        <v/>
      </c>
      <c r="L106" s="103" t="str">
        <f t="shared" si="19"/>
        <v/>
      </c>
      <c r="M106" s="52">
        <v>0</v>
      </c>
      <c r="N106" s="102" t="str">
        <f t="shared" si="20"/>
        <v/>
      </c>
      <c r="O106" s="103" t="str">
        <f t="shared" si="21"/>
        <v/>
      </c>
      <c r="P106" s="52">
        <v>0</v>
      </c>
      <c r="Q106" s="102" t="str">
        <f t="shared" si="22"/>
        <v/>
      </c>
      <c r="R106" s="103" t="str">
        <f t="shared" si="23"/>
        <v/>
      </c>
      <c r="S106" s="52">
        <v>0</v>
      </c>
      <c r="T106" s="102" t="str">
        <f t="shared" si="24"/>
        <v/>
      </c>
      <c r="U106" s="103" t="str">
        <f t="shared" si="25"/>
        <v/>
      </c>
      <c r="V106" s="52">
        <v>0</v>
      </c>
      <c r="W106" s="87" t="str">
        <f t="shared" si="26"/>
        <v/>
      </c>
      <c r="X106" s="103" t="str">
        <f t="shared" si="27"/>
        <v/>
      </c>
      <c r="Y106" s="52">
        <v>0</v>
      </c>
      <c r="Z106" s="56" t="str">
        <f t="shared" si="28"/>
        <v/>
      </c>
      <c r="AA106" s="56" t="str">
        <f t="shared" si="29"/>
        <v/>
      </c>
      <c r="AB106" s="56" t="str">
        <f t="shared" si="30"/>
        <v/>
      </c>
      <c r="AC106" s="56" t="str">
        <f t="shared" si="31"/>
        <v/>
      </c>
      <c r="AD106" s="56" t="str">
        <f t="shared" si="32"/>
        <v/>
      </c>
      <c r="AE106" s="40"/>
      <c r="AF106" s="40"/>
      <c r="AG106" s="40"/>
      <c r="AH106" s="56" t="str">
        <f t="shared" si="33"/>
        <v/>
      </c>
      <c r="AI106" s="54"/>
      <c r="AJ106" s="54"/>
      <c r="AK106" s="54"/>
      <c r="AL106" s="54"/>
      <c r="AM106" s="54"/>
    </row>
    <row r="107" spans="1:39">
      <c r="A107" s="95">
        <v>18</v>
      </c>
      <c r="B107" s="45" t="str" cm="1">
        <f t="array" ref="B107">IF(H107="PROJECT", CHAR(10) &amp; "- " &amp; _xlfn.TEXTJOIN(CHAR(10) &amp; "- ", TRUE, _xlfn._xlws.FILTER($I$9:$I$1000, ($C$9:$C$1000=C107) * ($H$9:$H$1000="Topic"))), "")</f>
        <v/>
      </c>
      <c r="C107" s="45">
        <f t="shared" si="17"/>
        <v>33</v>
      </c>
      <c r="D107" s="46"/>
      <c r="E107" s="58"/>
      <c r="F107" s="67"/>
      <c r="G107" s="53"/>
      <c r="H107" s="53"/>
      <c r="I107" s="50"/>
      <c r="J107" s="51"/>
      <c r="K107" s="120" t="str">
        <f t="shared" si="18"/>
        <v/>
      </c>
      <c r="L107" s="103" t="str">
        <f t="shared" si="19"/>
        <v/>
      </c>
      <c r="M107" s="53">
        <v>0</v>
      </c>
      <c r="N107" s="102" t="str">
        <f t="shared" si="20"/>
        <v/>
      </c>
      <c r="O107" s="103" t="str">
        <f t="shared" si="21"/>
        <v/>
      </c>
      <c r="P107" s="53">
        <v>0</v>
      </c>
      <c r="Q107" s="102" t="str">
        <f t="shared" si="22"/>
        <v/>
      </c>
      <c r="R107" s="103" t="str">
        <f t="shared" si="23"/>
        <v/>
      </c>
      <c r="S107" s="53">
        <v>0</v>
      </c>
      <c r="T107" s="102" t="str">
        <f t="shared" si="24"/>
        <v/>
      </c>
      <c r="U107" s="103" t="str">
        <f t="shared" si="25"/>
        <v/>
      </c>
      <c r="V107" s="53">
        <v>0</v>
      </c>
      <c r="W107" s="87" t="str">
        <f t="shared" si="26"/>
        <v/>
      </c>
      <c r="X107" s="103" t="str">
        <f t="shared" si="27"/>
        <v/>
      </c>
      <c r="Y107" s="53">
        <v>0</v>
      </c>
      <c r="Z107" s="56" t="str">
        <f t="shared" si="28"/>
        <v/>
      </c>
      <c r="AA107" s="56" t="str">
        <f t="shared" si="29"/>
        <v/>
      </c>
      <c r="AB107" s="56" t="str">
        <f t="shared" si="30"/>
        <v/>
      </c>
      <c r="AC107" s="56" t="str">
        <f t="shared" si="31"/>
        <v/>
      </c>
      <c r="AD107" s="56" t="str">
        <f t="shared" si="32"/>
        <v/>
      </c>
      <c r="AE107" s="40"/>
      <c r="AF107" s="40"/>
      <c r="AG107" s="40"/>
      <c r="AH107" s="56" t="str">
        <f t="shared" si="33"/>
        <v/>
      </c>
      <c r="AI107" s="54"/>
      <c r="AJ107" s="54"/>
      <c r="AK107" s="54"/>
      <c r="AL107" s="54"/>
      <c r="AM107" s="54"/>
    </row>
    <row r="108" spans="1:39">
      <c r="A108" s="95">
        <v>12</v>
      </c>
      <c r="B108" s="45" t="str" cm="1">
        <f t="array" ref="B108">IF(H108="PROJECT", CHAR(10) &amp; "- " &amp; _xlfn.TEXTJOIN(CHAR(10) &amp; "- ", TRUE, _xlfn._xlws.FILTER($I$9:$I$1000, ($C$9:$C$1000=C108) * ($H$9:$H$1000="Topic"))), "")</f>
        <v/>
      </c>
      <c r="C108" s="45">
        <f t="shared" si="17"/>
        <v>34</v>
      </c>
      <c r="D108" s="57"/>
      <c r="E108" s="58"/>
      <c r="F108" s="54"/>
      <c r="G108" s="52"/>
      <c r="H108" s="52"/>
      <c r="I108" s="61"/>
      <c r="J108" s="62"/>
      <c r="K108" s="120" t="str">
        <f t="shared" si="18"/>
        <v/>
      </c>
      <c r="L108" s="103" t="str">
        <f t="shared" si="19"/>
        <v/>
      </c>
      <c r="M108" s="52">
        <v>0</v>
      </c>
      <c r="N108" s="102" t="str">
        <f t="shared" si="20"/>
        <v/>
      </c>
      <c r="O108" s="103" t="str">
        <f t="shared" si="21"/>
        <v/>
      </c>
      <c r="P108" s="52">
        <v>0</v>
      </c>
      <c r="Q108" s="102" t="str">
        <f t="shared" si="22"/>
        <v/>
      </c>
      <c r="R108" s="103" t="str">
        <f t="shared" si="23"/>
        <v/>
      </c>
      <c r="S108" s="52">
        <v>0</v>
      </c>
      <c r="T108" s="102" t="str">
        <f t="shared" si="24"/>
        <v/>
      </c>
      <c r="U108" s="103" t="str">
        <f t="shared" si="25"/>
        <v/>
      </c>
      <c r="V108" s="52">
        <v>0</v>
      </c>
      <c r="W108" s="87" t="str">
        <f t="shared" si="26"/>
        <v/>
      </c>
      <c r="X108" s="103" t="str">
        <f t="shared" si="27"/>
        <v/>
      </c>
      <c r="Y108" s="52">
        <v>0</v>
      </c>
      <c r="Z108" s="56" t="str">
        <f t="shared" si="28"/>
        <v/>
      </c>
      <c r="AA108" s="56" t="str">
        <f t="shared" si="29"/>
        <v/>
      </c>
      <c r="AB108" s="56" t="str">
        <f t="shared" si="30"/>
        <v/>
      </c>
      <c r="AC108" s="56" t="str">
        <f t="shared" si="31"/>
        <v/>
      </c>
      <c r="AD108" s="56" t="str">
        <f t="shared" si="32"/>
        <v/>
      </c>
      <c r="AE108" s="40"/>
      <c r="AF108" s="40"/>
      <c r="AG108" s="40"/>
      <c r="AH108" s="56" t="str">
        <f t="shared" si="33"/>
        <v/>
      </c>
      <c r="AI108" s="54"/>
      <c r="AJ108" s="54"/>
      <c r="AK108" s="54"/>
      <c r="AL108" s="54"/>
      <c r="AM108" s="54"/>
    </row>
    <row r="109" spans="1:39">
      <c r="A109" s="95">
        <v>18</v>
      </c>
      <c r="B109" s="45" t="str" cm="1">
        <f t="array" ref="B109">IF(H109="PROJECT", CHAR(10) &amp; "- " &amp; _xlfn.TEXTJOIN(CHAR(10) &amp; "- ", TRUE, _xlfn._xlws.FILTER($I$9:$I$1000, ($C$9:$C$1000=C109) * ($H$9:$H$1000="Topic"))), "")</f>
        <v/>
      </c>
      <c r="C109" s="45">
        <f t="shared" si="17"/>
        <v>35</v>
      </c>
      <c r="D109" s="46"/>
      <c r="E109" s="58"/>
      <c r="F109" s="67"/>
      <c r="G109" s="53"/>
      <c r="H109" s="53"/>
      <c r="I109" s="50"/>
      <c r="J109" s="51"/>
      <c r="K109" s="120" t="str">
        <f t="shared" si="18"/>
        <v/>
      </c>
      <c r="L109" s="103" t="str">
        <f t="shared" si="19"/>
        <v/>
      </c>
      <c r="M109" s="53">
        <v>0</v>
      </c>
      <c r="N109" s="102" t="str">
        <f t="shared" si="20"/>
        <v/>
      </c>
      <c r="O109" s="103" t="str">
        <f t="shared" si="21"/>
        <v/>
      </c>
      <c r="P109" s="53">
        <v>0</v>
      </c>
      <c r="Q109" s="102" t="str">
        <f t="shared" si="22"/>
        <v/>
      </c>
      <c r="R109" s="103" t="str">
        <f t="shared" si="23"/>
        <v/>
      </c>
      <c r="S109" s="53">
        <v>0</v>
      </c>
      <c r="T109" s="102" t="str">
        <f t="shared" si="24"/>
        <v/>
      </c>
      <c r="U109" s="103" t="str">
        <f t="shared" si="25"/>
        <v/>
      </c>
      <c r="V109" s="53">
        <v>0</v>
      </c>
      <c r="W109" s="87" t="str">
        <f t="shared" si="26"/>
        <v/>
      </c>
      <c r="X109" s="103" t="str">
        <f t="shared" si="27"/>
        <v/>
      </c>
      <c r="Y109" s="53">
        <v>0</v>
      </c>
      <c r="Z109" s="56" t="str">
        <f t="shared" si="28"/>
        <v/>
      </c>
      <c r="AA109" s="56" t="str">
        <f t="shared" si="29"/>
        <v/>
      </c>
      <c r="AB109" s="56" t="str">
        <f t="shared" si="30"/>
        <v/>
      </c>
      <c r="AC109" s="56" t="str">
        <f t="shared" si="31"/>
        <v/>
      </c>
      <c r="AD109" s="56" t="str">
        <f t="shared" si="32"/>
        <v/>
      </c>
      <c r="AE109" s="40"/>
      <c r="AF109" s="40"/>
      <c r="AG109" s="40"/>
      <c r="AH109" s="56" t="str">
        <f t="shared" si="33"/>
        <v/>
      </c>
      <c r="AI109" s="54"/>
      <c r="AJ109" s="54"/>
      <c r="AK109" s="54"/>
      <c r="AL109" s="54"/>
      <c r="AM109" s="54"/>
    </row>
    <row r="110" spans="1:39">
      <c r="A110" s="95">
        <v>12</v>
      </c>
      <c r="B110" s="45" t="str" cm="1">
        <f t="array" ref="B110">IF(H110="PROJECT", CHAR(10) &amp; "- " &amp; _xlfn.TEXTJOIN(CHAR(10) &amp; "- ", TRUE, _xlfn._xlws.FILTER($I$9:$I$1000, ($C$9:$C$1000=C110) * ($H$9:$H$1000="Topic"))), "")</f>
        <v/>
      </c>
      <c r="C110" s="45">
        <f t="shared" si="17"/>
        <v>36</v>
      </c>
      <c r="D110" s="57"/>
      <c r="E110" s="58"/>
      <c r="F110" s="54"/>
      <c r="G110" s="52"/>
      <c r="H110" s="52"/>
      <c r="I110" s="61"/>
      <c r="J110" s="62"/>
      <c r="K110" s="120" t="str">
        <f t="shared" si="18"/>
        <v/>
      </c>
      <c r="L110" s="103" t="str">
        <f t="shared" si="19"/>
        <v/>
      </c>
      <c r="M110" s="52">
        <v>0</v>
      </c>
      <c r="N110" s="102" t="str">
        <f t="shared" si="20"/>
        <v/>
      </c>
      <c r="O110" s="103" t="str">
        <f t="shared" si="21"/>
        <v/>
      </c>
      <c r="P110" s="52">
        <v>0</v>
      </c>
      <c r="Q110" s="102" t="str">
        <f t="shared" si="22"/>
        <v/>
      </c>
      <c r="R110" s="103" t="str">
        <f t="shared" si="23"/>
        <v/>
      </c>
      <c r="S110" s="52">
        <v>0</v>
      </c>
      <c r="T110" s="102" t="str">
        <f t="shared" si="24"/>
        <v/>
      </c>
      <c r="U110" s="103" t="str">
        <f t="shared" si="25"/>
        <v/>
      </c>
      <c r="V110" s="52">
        <v>0</v>
      </c>
      <c r="W110" s="87" t="str">
        <f t="shared" si="26"/>
        <v/>
      </c>
      <c r="X110" s="103" t="str">
        <f t="shared" si="27"/>
        <v/>
      </c>
      <c r="Y110" s="52">
        <v>0</v>
      </c>
      <c r="Z110" s="56" t="str">
        <f t="shared" si="28"/>
        <v/>
      </c>
      <c r="AA110" s="56" t="str">
        <f t="shared" si="29"/>
        <v/>
      </c>
      <c r="AB110" s="56" t="str">
        <f t="shared" si="30"/>
        <v/>
      </c>
      <c r="AC110" s="56" t="str">
        <f t="shared" si="31"/>
        <v/>
      </c>
      <c r="AD110" s="56" t="str">
        <f t="shared" si="32"/>
        <v/>
      </c>
      <c r="AE110" s="40"/>
      <c r="AF110" s="40"/>
      <c r="AG110" s="40"/>
      <c r="AH110" s="56" t="str">
        <f t="shared" si="33"/>
        <v/>
      </c>
      <c r="AI110" s="54"/>
      <c r="AJ110" s="54"/>
      <c r="AK110" s="54"/>
      <c r="AL110" s="54"/>
      <c r="AM110" s="54"/>
    </row>
    <row r="111" spans="1:39">
      <c r="A111" s="95">
        <v>15</v>
      </c>
      <c r="B111" s="45" t="str" cm="1">
        <f t="array" ref="B111">IF(H111="PROJECT", CHAR(10) &amp; "- " &amp; _xlfn.TEXTJOIN(CHAR(10) &amp; "- ", TRUE, _xlfn._xlws.FILTER($I$9:$I$1000, ($C$9:$C$1000=C111) * ($H$9:$H$1000="Topic"))), "")</f>
        <v/>
      </c>
      <c r="C111" s="45">
        <f t="shared" si="17"/>
        <v>37</v>
      </c>
      <c r="D111" s="46"/>
      <c r="E111" s="58"/>
      <c r="F111" s="67"/>
      <c r="G111" s="53"/>
      <c r="H111" s="53"/>
      <c r="I111" s="50"/>
      <c r="J111" s="51"/>
      <c r="K111" s="120" t="str">
        <f t="shared" si="18"/>
        <v/>
      </c>
      <c r="L111" s="103" t="str">
        <f t="shared" si="19"/>
        <v/>
      </c>
      <c r="M111" s="53">
        <v>0</v>
      </c>
      <c r="N111" s="102" t="str">
        <f t="shared" si="20"/>
        <v/>
      </c>
      <c r="O111" s="103" t="str">
        <f t="shared" si="21"/>
        <v/>
      </c>
      <c r="P111" s="53">
        <v>0</v>
      </c>
      <c r="Q111" s="102" t="str">
        <f t="shared" si="22"/>
        <v/>
      </c>
      <c r="R111" s="103" t="str">
        <f t="shared" si="23"/>
        <v/>
      </c>
      <c r="S111" s="53">
        <v>0</v>
      </c>
      <c r="T111" s="102" t="str">
        <f t="shared" si="24"/>
        <v/>
      </c>
      <c r="U111" s="103" t="str">
        <f t="shared" si="25"/>
        <v/>
      </c>
      <c r="V111" s="53">
        <v>0</v>
      </c>
      <c r="W111" s="87" t="str">
        <f t="shared" si="26"/>
        <v/>
      </c>
      <c r="X111" s="103" t="str">
        <f t="shared" si="27"/>
        <v/>
      </c>
      <c r="Y111" s="53">
        <v>0</v>
      </c>
      <c r="Z111" s="56" t="str">
        <f t="shared" si="28"/>
        <v/>
      </c>
      <c r="AA111" s="56" t="str">
        <f t="shared" si="29"/>
        <v/>
      </c>
      <c r="AB111" s="56" t="str">
        <f t="shared" si="30"/>
        <v/>
      </c>
      <c r="AC111" s="56" t="str">
        <f t="shared" si="31"/>
        <v/>
      </c>
      <c r="AD111" s="56" t="str">
        <f t="shared" si="32"/>
        <v/>
      </c>
      <c r="AE111" s="40"/>
      <c r="AF111" s="40"/>
      <c r="AG111" s="40"/>
      <c r="AH111" s="56" t="str">
        <f t="shared" si="33"/>
        <v/>
      </c>
      <c r="AI111" s="54"/>
      <c r="AJ111" s="54"/>
      <c r="AK111" s="54"/>
      <c r="AL111" s="54"/>
      <c r="AM111" s="54"/>
    </row>
    <row r="112" spans="1:39">
      <c r="A112" s="95" t="s">
        <v>79</v>
      </c>
      <c r="B112" s="45" t="str" cm="1">
        <f t="array" ref="B112">IF(H112="PROJECT", CHAR(10) &amp; "- " &amp; _xlfn.TEXTJOIN(CHAR(10) &amp; "- ", TRUE, _xlfn._xlws.FILTER($I$9:$I$1000, ($C$9:$C$1000=C112) * ($H$9:$H$1000="Topic"))), "")</f>
        <v/>
      </c>
      <c r="C112" s="45">
        <f t="shared" si="17"/>
        <v>38</v>
      </c>
      <c r="D112" s="57"/>
      <c r="E112" s="58"/>
      <c r="F112" s="54"/>
      <c r="G112" s="52"/>
      <c r="H112" s="52"/>
      <c r="I112" s="61"/>
      <c r="J112" s="62"/>
      <c r="K112" s="120" t="str">
        <f t="shared" si="18"/>
        <v/>
      </c>
      <c r="L112" s="103" t="str">
        <f t="shared" si="19"/>
        <v/>
      </c>
      <c r="M112" s="52">
        <v>0</v>
      </c>
      <c r="N112" s="102" t="str">
        <f t="shared" si="20"/>
        <v/>
      </c>
      <c r="O112" s="103" t="str">
        <f t="shared" si="21"/>
        <v/>
      </c>
      <c r="P112" s="52">
        <v>0</v>
      </c>
      <c r="Q112" s="102" t="str">
        <f t="shared" si="22"/>
        <v/>
      </c>
      <c r="R112" s="103" t="str">
        <f t="shared" si="23"/>
        <v/>
      </c>
      <c r="S112" s="52">
        <v>0</v>
      </c>
      <c r="T112" s="102" t="str">
        <f t="shared" si="24"/>
        <v/>
      </c>
      <c r="U112" s="103" t="str">
        <f t="shared" si="25"/>
        <v/>
      </c>
      <c r="V112" s="52">
        <v>0</v>
      </c>
      <c r="W112" s="87" t="str">
        <f t="shared" si="26"/>
        <v/>
      </c>
      <c r="X112" s="103" t="str">
        <f t="shared" si="27"/>
        <v/>
      </c>
      <c r="Y112" s="52">
        <v>0</v>
      </c>
      <c r="Z112" s="56" t="str">
        <f t="shared" si="28"/>
        <v/>
      </c>
      <c r="AA112" s="56" t="str">
        <f t="shared" si="29"/>
        <v/>
      </c>
      <c r="AB112" s="56" t="str">
        <f t="shared" si="30"/>
        <v/>
      </c>
      <c r="AC112" s="56" t="str">
        <f t="shared" si="31"/>
        <v/>
      </c>
      <c r="AD112" s="56" t="str">
        <f t="shared" si="32"/>
        <v/>
      </c>
      <c r="AE112" s="40"/>
      <c r="AF112" s="40"/>
      <c r="AG112" s="40"/>
      <c r="AH112" s="56" t="str">
        <f t="shared" si="33"/>
        <v/>
      </c>
      <c r="AI112" s="54"/>
      <c r="AJ112" s="54"/>
      <c r="AK112" s="54"/>
      <c r="AL112" s="54"/>
      <c r="AM112" s="54"/>
    </row>
    <row r="113" spans="1:39">
      <c r="A113" s="95">
        <v>15</v>
      </c>
      <c r="B113" s="45" t="str" cm="1">
        <f t="array" ref="B113">IF(H113="PROJECT", CHAR(10) &amp; "- " &amp; _xlfn.TEXTJOIN(CHAR(10) &amp; "- ", TRUE, _xlfn._xlws.FILTER($I$9:$I$1000, ($C$9:$C$1000=C113) * ($H$9:$H$1000="Topic"))), "")</f>
        <v/>
      </c>
      <c r="C113" s="45">
        <f t="shared" si="17"/>
        <v>39</v>
      </c>
      <c r="D113" s="46"/>
      <c r="E113" s="58"/>
      <c r="F113" s="67"/>
      <c r="G113" s="53"/>
      <c r="H113" s="53"/>
      <c r="I113" s="50"/>
      <c r="J113" s="51"/>
      <c r="K113" s="120" t="str">
        <f t="shared" si="18"/>
        <v/>
      </c>
      <c r="L113" s="103" t="str">
        <f t="shared" si="19"/>
        <v/>
      </c>
      <c r="M113" s="53">
        <v>0</v>
      </c>
      <c r="N113" s="102" t="str">
        <f t="shared" si="20"/>
        <v/>
      </c>
      <c r="O113" s="103" t="str">
        <f t="shared" si="21"/>
        <v/>
      </c>
      <c r="P113" s="53">
        <v>0</v>
      </c>
      <c r="Q113" s="102" t="str">
        <f t="shared" si="22"/>
        <v/>
      </c>
      <c r="R113" s="103" t="str">
        <f t="shared" si="23"/>
        <v/>
      </c>
      <c r="S113" s="53">
        <v>0</v>
      </c>
      <c r="T113" s="102" t="str">
        <f t="shared" si="24"/>
        <v/>
      </c>
      <c r="U113" s="103" t="str">
        <f t="shared" si="25"/>
        <v/>
      </c>
      <c r="V113" s="53">
        <v>0</v>
      </c>
      <c r="W113" s="87" t="str">
        <f t="shared" si="26"/>
        <v/>
      </c>
      <c r="X113" s="103" t="str">
        <f t="shared" si="27"/>
        <v/>
      </c>
      <c r="Y113" s="53">
        <v>0</v>
      </c>
      <c r="Z113" s="56" t="str">
        <f t="shared" si="28"/>
        <v/>
      </c>
      <c r="AA113" s="56" t="str">
        <f t="shared" si="29"/>
        <v/>
      </c>
      <c r="AB113" s="56" t="str">
        <f t="shared" si="30"/>
        <v/>
      </c>
      <c r="AC113" s="56" t="str">
        <f t="shared" si="31"/>
        <v/>
      </c>
      <c r="AD113" s="56" t="str">
        <f t="shared" si="32"/>
        <v/>
      </c>
      <c r="AE113" s="40"/>
      <c r="AF113" s="40"/>
      <c r="AG113" s="40"/>
      <c r="AH113" s="56" t="str">
        <f t="shared" si="33"/>
        <v/>
      </c>
      <c r="AI113" s="54"/>
      <c r="AJ113" s="54"/>
      <c r="AK113" s="54"/>
      <c r="AL113" s="54"/>
      <c r="AM113" s="54"/>
    </row>
    <row r="114" spans="1:39">
      <c r="A114" s="95">
        <v>15</v>
      </c>
      <c r="B114" s="45" t="str" cm="1">
        <f t="array" ref="B114">IF(H114="PROJECT", CHAR(10) &amp; "- " &amp; _xlfn.TEXTJOIN(CHAR(10) &amp; "- ", TRUE, _xlfn._xlws.FILTER($I$9:$I$1000, ($C$9:$C$1000=C114) * ($H$9:$H$1000="Topic"))), "")</f>
        <v/>
      </c>
      <c r="C114" s="45">
        <f t="shared" si="17"/>
        <v>40</v>
      </c>
      <c r="D114" s="57"/>
      <c r="E114" s="58"/>
      <c r="F114" s="54"/>
      <c r="G114" s="52"/>
      <c r="H114" s="52"/>
      <c r="I114" s="61"/>
      <c r="J114" s="62"/>
      <c r="K114" s="120" t="str">
        <f t="shared" si="18"/>
        <v/>
      </c>
      <c r="L114" s="103" t="str">
        <f t="shared" si="19"/>
        <v/>
      </c>
      <c r="M114" s="52">
        <v>0</v>
      </c>
      <c r="N114" s="102" t="str">
        <f t="shared" si="20"/>
        <v/>
      </c>
      <c r="O114" s="103" t="str">
        <f t="shared" si="21"/>
        <v/>
      </c>
      <c r="P114" s="52">
        <v>0</v>
      </c>
      <c r="Q114" s="102" t="str">
        <f t="shared" si="22"/>
        <v/>
      </c>
      <c r="R114" s="103" t="str">
        <f t="shared" si="23"/>
        <v/>
      </c>
      <c r="S114" s="52">
        <v>0</v>
      </c>
      <c r="T114" s="102" t="str">
        <f t="shared" si="24"/>
        <v/>
      </c>
      <c r="U114" s="103" t="str">
        <f t="shared" si="25"/>
        <v/>
      </c>
      <c r="V114" s="52">
        <v>0</v>
      </c>
      <c r="W114" s="87" t="str">
        <f t="shared" si="26"/>
        <v/>
      </c>
      <c r="X114" s="103" t="str">
        <f t="shared" si="27"/>
        <v/>
      </c>
      <c r="Y114" s="52">
        <v>0</v>
      </c>
      <c r="Z114" s="56" t="str">
        <f t="shared" si="28"/>
        <v/>
      </c>
      <c r="AA114" s="56" t="str">
        <f t="shared" si="29"/>
        <v/>
      </c>
      <c r="AB114" s="56" t="str">
        <f t="shared" si="30"/>
        <v/>
      </c>
      <c r="AC114" s="56" t="str">
        <f t="shared" si="31"/>
        <v/>
      </c>
      <c r="AD114" s="56" t="str">
        <f t="shared" si="32"/>
        <v/>
      </c>
      <c r="AE114" s="40"/>
      <c r="AF114" s="40"/>
      <c r="AG114" s="40"/>
      <c r="AH114" s="56" t="str">
        <f t="shared" si="33"/>
        <v/>
      </c>
      <c r="AI114" s="54"/>
      <c r="AJ114" s="54"/>
      <c r="AK114" s="54"/>
      <c r="AL114" s="54"/>
      <c r="AM114" s="54"/>
    </row>
    <row r="115" spans="1:39">
      <c r="A115" s="95">
        <v>15</v>
      </c>
      <c r="B115" s="45" t="str" cm="1">
        <f t="array" ref="B115">IF(H115="PROJECT", CHAR(10) &amp; "- " &amp; _xlfn.TEXTJOIN(CHAR(10) &amp; "- ", TRUE, _xlfn._xlws.FILTER($I$9:$I$1000, ($C$9:$C$1000=C115) * ($H$9:$H$1000="Topic"))), "")</f>
        <v/>
      </c>
      <c r="C115" s="45">
        <f t="shared" si="17"/>
        <v>41</v>
      </c>
      <c r="D115" s="46"/>
      <c r="E115" s="58"/>
      <c r="F115" s="67"/>
      <c r="G115" s="53"/>
      <c r="H115" s="53"/>
      <c r="I115" s="50"/>
      <c r="J115" s="51"/>
      <c r="K115" s="120" t="str">
        <f t="shared" si="18"/>
        <v/>
      </c>
      <c r="L115" s="103" t="str">
        <f t="shared" si="19"/>
        <v/>
      </c>
      <c r="M115" s="53">
        <v>0</v>
      </c>
      <c r="N115" s="102" t="str">
        <f t="shared" si="20"/>
        <v/>
      </c>
      <c r="O115" s="103" t="str">
        <f t="shared" si="21"/>
        <v/>
      </c>
      <c r="P115" s="53">
        <v>0</v>
      </c>
      <c r="Q115" s="102" t="str">
        <f t="shared" si="22"/>
        <v/>
      </c>
      <c r="R115" s="103" t="str">
        <f t="shared" si="23"/>
        <v/>
      </c>
      <c r="S115" s="53">
        <v>0</v>
      </c>
      <c r="T115" s="102" t="str">
        <f t="shared" si="24"/>
        <v/>
      </c>
      <c r="U115" s="103" t="str">
        <f t="shared" si="25"/>
        <v/>
      </c>
      <c r="V115" s="53">
        <v>0</v>
      </c>
      <c r="W115" s="87" t="str">
        <f t="shared" si="26"/>
        <v/>
      </c>
      <c r="X115" s="103" t="str">
        <f t="shared" si="27"/>
        <v/>
      </c>
      <c r="Y115" s="53">
        <v>0</v>
      </c>
      <c r="Z115" s="56" t="str">
        <f t="shared" si="28"/>
        <v/>
      </c>
      <c r="AA115" s="56" t="str">
        <f t="shared" si="29"/>
        <v/>
      </c>
      <c r="AB115" s="56" t="str">
        <f t="shared" si="30"/>
        <v/>
      </c>
      <c r="AC115" s="56" t="str">
        <f t="shared" si="31"/>
        <v/>
      </c>
      <c r="AD115" s="56" t="str">
        <f t="shared" si="32"/>
        <v/>
      </c>
      <c r="AE115" s="40"/>
      <c r="AF115" s="40"/>
      <c r="AG115" s="40"/>
      <c r="AH115" s="56" t="str">
        <f t="shared" si="33"/>
        <v/>
      </c>
      <c r="AI115" s="54"/>
      <c r="AJ115" s="54"/>
      <c r="AK115" s="54"/>
      <c r="AL115" s="54"/>
      <c r="AM115" s="54"/>
    </row>
    <row r="116" spans="1:39">
      <c r="A116" s="95">
        <v>15</v>
      </c>
      <c r="B116" s="45" t="str" cm="1">
        <f t="array" ref="B116">IF(H116="PROJECT", CHAR(10) &amp; "- " &amp; _xlfn.TEXTJOIN(CHAR(10) &amp; "- ", TRUE, _xlfn._xlws.FILTER($I$9:$I$1000, ($C$9:$C$1000=C116) * ($H$9:$H$1000="Topic"))), "")</f>
        <v/>
      </c>
      <c r="C116" s="45">
        <f t="shared" si="17"/>
        <v>42</v>
      </c>
      <c r="D116" s="57"/>
      <c r="E116" s="58"/>
      <c r="F116" s="54"/>
      <c r="G116" s="52"/>
      <c r="H116" s="52"/>
      <c r="I116" s="61"/>
      <c r="J116" s="62"/>
      <c r="K116" s="120" t="str">
        <f t="shared" si="18"/>
        <v/>
      </c>
      <c r="L116" s="103" t="str">
        <f t="shared" si="19"/>
        <v/>
      </c>
      <c r="M116" s="52">
        <v>0</v>
      </c>
      <c r="N116" s="102" t="str">
        <f t="shared" si="20"/>
        <v/>
      </c>
      <c r="O116" s="103" t="str">
        <f t="shared" si="21"/>
        <v/>
      </c>
      <c r="P116" s="52">
        <v>0</v>
      </c>
      <c r="Q116" s="102" t="str">
        <f t="shared" si="22"/>
        <v/>
      </c>
      <c r="R116" s="103" t="str">
        <f t="shared" si="23"/>
        <v/>
      </c>
      <c r="S116" s="52">
        <v>0</v>
      </c>
      <c r="T116" s="102" t="str">
        <f t="shared" si="24"/>
        <v/>
      </c>
      <c r="U116" s="103" t="str">
        <f t="shared" si="25"/>
        <v/>
      </c>
      <c r="V116" s="52">
        <v>0</v>
      </c>
      <c r="W116" s="87" t="str">
        <f t="shared" si="26"/>
        <v/>
      </c>
      <c r="X116" s="103" t="str">
        <f t="shared" si="27"/>
        <v/>
      </c>
      <c r="Y116" s="52">
        <v>0</v>
      </c>
      <c r="Z116" s="56" t="str">
        <f t="shared" si="28"/>
        <v/>
      </c>
      <c r="AA116" s="56" t="str">
        <f t="shared" si="29"/>
        <v/>
      </c>
      <c r="AB116" s="56" t="str">
        <f t="shared" si="30"/>
        <v/>
      </c>
      <c r="AC116" s="56" t="str">
        <f t="shared" si="31"/>
        <v/>
      </c>
      <c r="AD116" s="56" t="str">
        <f t="shared" si="32"/>
        <v/>
      </c>
      <c r="AE116" s="40"/>
      <c r="AF116" s="40"/>
      <c r="AG116" s="40"/>
      <c r="AH116" s="56" t="str">
        <f t="shared" si="33"/>
        <v/>
      </c>
      <c r="AI116" s="54"/>
      <c r="AJ116" s="54"/>
      <c r="AK116" s="54"/>
      <c r="AL116" s="54"/>
      <c r="AM116" s="54"/>
    </row>
    <row r="117" spans="1:39">
      <c r="A117" s="95">
        <v>15</v>
      </c>
      <c r="B117" s="45" t="str" cm="1">
        <f t="array" ref="B117">IF(H117="PROJECT", CHAR(10) &amp; "- " &amp; _xlfn.TEXTJOIN(CHAR(10) &amp; "- ", TRUE, _xlfn._xlws.FILTER($I$9:$I$1000, ($C$9:$C$1000=C117) * ($H$9:$H$1000="Topic"))), "")</f>
        <v/>
      </c>
      <c r="C117" s="45">
        <f t="shared" si="17"/>
        <v>43</v>
      </c>
      <c r="D117" s="46"/>
      <c r="E117" s="58"/>
      <c r="F117" s="67"/>
      <c r="G117" s="53"/>
      <c r="H117" s="53"/>
      <c r="I117" s="50"/>
      <c r="J117" s="51"/>
      <c r="K117" s="120" t="str">
        <f t="shared" si="18"/>
        <v/>
      </c>
      <c r="L117" s="103" t="str">
        <f t="shared" si="19"/>
        <v/>
      </c>
      <c r="M117" s="53">
        <v>0</v>
      </c>
      <c r="N117" s="102" t="str">
        <f t="shared" si="20"/>
        <v/>
      </c>
      <c r="O117" s="103" t="str">
        <f t="shared" si="21"/>
        <v/>
      </c>
      <c r="P117" s="53">
        <v>0</v>
      </c>
      <c r="Q117" s="102" t="str">
        <f t="shared" si="22"/>
        <v/>
      </c>
      <c r="R117" s="103" t="str">
        <f t="shared" si="23"/>
        <v/>
      </c>
      <c r="S117" s="53">
        <v>0</v>
      </c>
      <c r="T117" s="102" t="str">
        <f t="shared" si="24"/>
        <v/>
      </c>
      <c r="U117" s="103" t="str">
        <f t="shared" si="25"/>
        <v/>
      </c>
      <c r="V117" s="53">
        <v>0</v>
      </c>
      <c r="W117" s="87" t="str">
        <f t="shared" si="26"/>
        <v/>
      </c>
      <c r="X117" s="103" t="str">
        <f t="shared" si="27"/>
        <v/>
      </c>
      <c r="Y117" s="53">
        <v>0</v>
      </c>
      <c r="Z117" s="56" t="str">
        <f t="shared" si="28"/>
        <v/>
      </c>
      <c r="AA117" s="56" t="str">
        <f t="shared" si="29"/>
        <v/>
      </c>
      <c r="AB117" s="56" t="str">
        <f t="shared" si="30"/>
        <v/>
      </c>
      <c r="AC117" s="56" t="str">
        <f t="shared" si="31"/>
        <v/>
      </c>
      <c r="AD117" s="56" t="str">
        <f t="shared" si="32"/>
        <v/>
      </c>
      <c r="AE117" s="40"/>
      <c r="AF117" s="40"/>
      <c r="AG117" s="40"/>
      <c r="AH117" s="56" t="str">
        <f t="shared" si="33"/>
        <v/>
      </c>
      <c r="AI117" s="54"/>
      <c r="AJ117" s="54"/>
      <c r="AK117" s="54"/>
      <c r="AL117" s="54"/>
      <c r="AM117" s="54"/>
    </row>
    <row r="118" spans="1:39">
      <c r="A118" s="95">
        <v>15</v>
      </c>
      <c r="B118" s="45" t="str" cm="1">
        <f t="array" ref="B118">IF(H118="PROJECT", CHAR(10) &amp; "- " &amp; _xlfn.TEXTJOIN(CHAR(10) &amp; "- ", TRUE, _xlfn._xlws.FILTER($I$9:$I$1000, ($C$9:$C$1000=C118) * ($H$9:$H$1000="Topic"))), "")</f>
        <v/>
      </c>
      <c r="C118" s="45">
        <f t="shared" si="17"/>
        <v>44</v>
      </c>
      <c r="D118" s="57"/>
      <c r="E118" s="58"/>
      <c r="F118" s="54"/>
      <c r="G118" s="52"/>
      <c r="H118" s="52"/>
      <c r="I118" s="61"/>
      <c r="J118" s="62"/>
      <c r="K118" s="120" t="str">
        <f t="shared" si="18"/>
        <v/>
      </c>
      <c r="L118" s="103" t="str">
        <f t="shared" si="19"/>
        <v/>
      </c>
      <c r="M118" s="52">
        <v>0</v>
      </c>
      <c r="N118" s="102" t="str">
        <f t="shared" si="20"/>
        <v/>
      </c>
      <c r="O118" s="103" t="str">
        <f t="shared" si="21"/>
        <v/>
      </c>
      <c r="P118" s="52">
        <v>0</v>
      </c>
      <c r="Q118" s="102" t="str">
        <f t="shared" si="22"/>
        <v/>
      </c>
      <c r="R118" s="103" t="str">
        <f t="shared" si="23"/>
        <v/>
      </c>
      <c r="S118" s="52">
        <v>0</v>
      </c>
      <c r="T118" s="102" t="str">
        <f t="shared" si="24"/>
        <v/>
      </c>
      <c r="U118" s="103" t="str">
        <f t="shared" si="25"/>
        <v/>
      </c>
      <c r="V118" s="52">
        <v>0</v>
      </c>
      <c r="W118" s="87" t="str">
        <f t="shared" si="26"/>
        <v/>
      </c>
      <c r="X118" s="103" t="str">
        <f t="shared" si="27"/>
        <v/>
      </c>
      <c r="Y118" s="52">
        <v>0</v>
      </c>
      <c r="Z118" s="56" t="str">
        <f t="shared" si="28"/>
        <v/>
      </c>
      <c r="AA118" s="56" t="str">
        <f t="shared" si="29"/>
        <v/>
      </c>
      <c r="AB118" s="56" t="str">
        <f t="shared" si="30"/>
        <v/>
      </c>
      <c r="AC118" s="56" t="str">
        <f t="shared" si="31"/>
        <v/>
      </c>
      <c r="AD118" s="56" t="str">
        <f t="shared" si="32"/>
        <v/>
      </c>
      <c r="AE118" s="40"/>
      <c r="AF118" s="40"/>
      <c r="AG118" s="40"/>
      <c r="AH118" s="56" t="str">
        <f t="shared" si="33"/>
        <v/>
      </c>
      <c r="AI118" s="54"/>
      <c r="AJ118" s="54"/>
      <c r="AK118" s="54"/>
      <c r="AL118" s="54"/>
      <c r="AM118" s="54"/>
    </row>
    <row r="119" spans="1:39">
      <c r="A119" s="95">
        <v>12</v>
      </c>
      <c r="B119" s="45" t="str" cm="1">
        <f t="array" ref="B119">IF(H119="PROJECT", CHAR(10) &amp; "- " &amp; _xlfn.TEXTJOIN(CHAR(10) &amp; "- ", TRUE, _xlfn._xlws.FILTER($I$9:$I$1000, ($C$9:$C$1000=C119) * ($H$9:$H$1000="Topic"))), "")</f>
        <v/>
      </c>
      <c r="C119" s="45">
        <f t="shared" si="17"/>
        <v>45</v>
      </c>
      <c r="D119" s="46"/>
      <c r="E119" s="58"/>
      <c r="F119" s="67"/>
      <c r="G119" s="53"/>
      <c r="H119" s="53"/>
      <c r="I119" s="50"/>
      <c r="J119" s="51"/>
      <c r="K119" s="120" t="str">
        <f t="shared" si="18"/>
        <v/>
      </c>
      <c r="L119" s="103" t="str">
        <f t="shared" si="19"/>
        <v/>
      </c>
      <c r="M119" s="53">
        <v>0</v>
      </c>
      <c r="N119" s="102" t="str">
        <f t="shared" si="20"/>
        <v/>
      </c>
      <c r="O119" s="103" t="str">
        <f t="shared" si="21"/>
        <v/>
      </c>
      <c r="P119" s="53">
        <v>0</v>
      </c>
      <c r="Q119" s="102" t="str">
        <f t="shared" si="22"/>
        <v/>
      </c>
      <c r="R119" s="103" t="str">
        <f t="shared" si="23"/>
        <v/>
      </c>
      <c r="S119" s="53">
        <v>0</v>
      </c>
      <c r="T119" s="102" t="str">
        <f t="shared" si="24"/>
        <v/>
      </c>
      <c r="U119" s="103" t="str">
        <f t="shared" si="25"/>
        <v/>
      </c>
      <c r="V119" s="53">
        <v>0</v>
      </c>
      <c r="W119" s="87" t="str">
        <f t="shared" si="26"/>
        <v/>
      </c>
      <c r="X119" s="103" t="str">
        <f t="shared" si="27"/>
        <v/>
      </c>
      <c r="Y119" s="53">
        <v>0</v>
      </c>
      <c r="Z119" s="56" t="str">
        <f t="shared" si="28"/>
        <v/>
      </c>
      <c r="AA119" s="56" t="str">
        <f t="shared" si="29"/>
        <v/>
      </c>
      <c r="AB119" s="56" t="str">
        <f t="shared" si="30"/>
        <v/>
      </c>
      <c r="AC119" s="56" t="str">
        <f t="shared" si="31"/>
        <v/>
      </c>
      <c r="AD119" s="56" t="str">
        <f t="shared" si="32"/>
        <v/>
      </c>
      <c r="AE119" s="40"/>
      <c r="AF119" s="40"/>
      <c r="AG119" s="40"/>
      <c r="AH119" s="56" t="str">
        <f t="shared" si="33"/>
        <v/>
      </c>
      <c r="AI119" s="54"/>
      <c r="AJ119" s="54"/>
      <c r="AK119" s="54"/>
      <c r="AL119" s="54"/>
      <c r="AM119" s="54"/>
    </row>
    <row r="120" spans="1:39">
      <c r="A120" s="95" t="s">
        <v>79</v>
      </c>
      <c r="B120" s="45" t="str" cm="1">
        <f t="array" ref="B120">IF(H120="PROJECT", CHAR(10) &amp; "- " &amp; _xlfn.TEXTJOIN(CHAR(10) &amp; "- ", TRUE, _xlfn._xlws.FILTER($I$9:$I$1000, ($C$9:$C$1000=C120) * ($H$9:$H$1000="Topic"))), "")</f>
        <v/>
      </c>
      <c r="C120" s="45">
        <f t="shared" si="17"/>
        <v>46</v>
      </c>
      <c r="D120" s="57"/>
      <c r="E120" s="58"/>
      <c r="F120" s="54"/>
      <c r="G120" s="52"/>
      <c r="H120" s="52"/>
      <c r="I120" s="61"/>
      <c r="J120" s="62"/>
      <c r="K120" s="120" t="str">
        <f t="shared" si="18"/>
        <v/>
      </c>
      <c r="L120" s="103" t="str">
        <f t="shared" si="19"/>
        <v/>
      </c>
      <c r="M120" s="52">
        <v>0</v>
      </c>
      <c r="N120" s="102" t="str">
        <f t="shared" si="20"/>
        <v/>
      </c>
      <c r="O120" s="103" t="str">
        <f t="shared" si="21"/>
        <v/>
      </c>
      <c r="P120" s="52">
        <v>0</v>
      </c>
      <c r="Q120" s="102" t="str">
        <f t="shared" si="22"/>
        <v/>
      </c>
      <c r="R120" s="103" t="str">
        <f t="shared" si="23"/>
        <v/>
      </c>
      <c r="S120" s="52">
        <v>0</v>
      </c>
      <c r="T120" s="102" t="str">
        <f t="shared" si="24"/>
        <v/>
      </c>
      <c r="U120" s="103" t="str">
        <f t="shared" si="25"/>
        <v/>
      </c>
      <c r="V120" s="52">
        <v>0</v>
      </c>
      <c r="W120" s="87" t="str">
        <f t="shared" si="26"/>
        <v/>
      </c>
      <c r="X120" s="103" t="str">
        <f t="shared" si="27"/>
        <v/>
      </c>
      <c r="Y120" s="52">
        <v>0</v>
      </c>
      <c r="Z120" s="56" t="str">
        <f t="shared" si="28"/>
        <v/>
      </c>
      <c r="AA120" s="56" t="str">
        <f t="shared" si="29"/>
        <v/>
      </c>
      <c r="AB120" s="56" t="str">
        <f t="shared" si="30"/>
        <v/>
      </c>
      <c r="AC120" s="56" t="str">
        <f t="shared" si="31"/>
        <v/>
      </c>
      <c r="AD120" s="56" t="str">
        <f t="shared" si="32"/>
        <v/>
      </c>
      <c r="AE120" s="40"/>
      <c r="AF120" s="40"/>
      <c r="AG120" s="40"/>
      <c r="AH120" s="56" t="str">
        <f t="shared" si="33"/>
        <v/>
      </c>
      <c r="AI120" s="54"/>
      <c r="AJ120" s="54"/>
      <c r="AK120" s="54"/>
      <c r="AL120" s="54"/>
      <c r="AM120" s="54"/>
    </row>
    <row r="121" spans="1:39">
      <c r="A121" s="95"/>
      <c r="B121" s="45" t="str" cm="1">
        <f t="array" ref="B121">IF(H121="PROJECT", CHAR(10) &amp; "- " &amp; _xlfn.TEXTJOIN(CHAR(10) &amp; "- ", TRUE, _xlfn._xlws.FILTER($I$9:$I$1000, ($C$9:$C$1000=C121) * ($H$9:$H$1000="Topic"))), "")</f>
        <v/>
      </c>
      <c r="C121" s="45">
        <f t="shared" si="17"/>
        <v>47</v>
      </c>
      <c r="D121" s="46"/>
      <c r="E121" s="58"/>
      <c r="F121" s="67"/>
      <c r="G121" s="53"/>
      <c r="H121" s="53"/>
      <c r="I121" s="50"/>
      <c r="J121" s="51"/>
      <c r="K121" s="120" t="str">
        <f t="shared" si="18"/>
        <v/>
      </c>
      <c r="L121" s="103" t="str">
        <f t="shared" si="19"/>
        <v/>
      </c>
      <c r="M121" s="53">
        <v>0</v>
      </c>
      <c r="N121" s="102" t="str">
        <f t="shared" si="20"/>
        <v/>
      </c>
      <c r="O121" s="103" t="str">
        <f t="shared" si="21"/>
        <v/>
      </c>
      <c r="P121" s="53">
        <v>0</v>
      </c>
      <c r="Q121" s="102" t="str">
        <f t="shared" si="22"/>
        <v/>
      </c>
      <c r="R121" s="103" t="str">
        <f t="shared" si="23"/>
        <v/>
      </c>
      <c r="S121" s="53">
        <v>0</v>
      </c>
      <c r="T121" s="102" t="str">
        <f t="shared" si="24"/>
        <v/>
      </c>
      <c r="U121" s="103" t="str">
        <f t="shared" si="25"/>
        <v/>
      </c>
      <c r="V121" s="53">
        <v>0</v>
      </c>
      <c r="W121" s="87" t="str">
        <f t="shared" si="26"/>
        <v/>
      </c>
      <c r="X121" s="103" t="str">
        <f t="shared" si="27"/>
        <v/>
      </c>
      <c r="Y121" s="53">
        <v>0</v>
      </c>
      <c r="Z121" s="56" t="str">
        <f t="shared" si="28"/>
        <v/>
      </c>
      <c r="AA121" s="56" t="str">
        <f t="shared" si="29"/>
        <v/>
      </c>
      <c r="AB121" s="56" t="str">
        <f t="shared" si="30"/>
        <v/>
      </c>
      <c r="AC121" s="56" t="str">
        <f t="shared" si="31"/>
        <v/>
      </c>
      <c r="AD121" s="56" t="str">
        <f t="shared" si="32"/>
        <v/>
      </c>
      <c r="AE121" s="40"/>
      <c r="AF121" s="40"/>
      <c r="AG121" s="40"/>
      <c r="AH121" s="56" t="str">
        <f t="shared" si="33"/>
        <v/>
      </c>
      <c r="AI121" s="54"/>
      <c r="AJ121" s="54"/>
      <c r="AK121" s="54"/>
      <c r="AL121" s="54"/>
      <c r="AM121" s="54"/>
    </row>
    <row r="122" spans="1:39">
      <c r="A122" s="95"/>
      <c r="B122" s="45" t="str" cm="1">
        <f t="array" ref="B122">IF(H122="PROJECT", CHAR(10) &amp; "- " &amp; _xlfn.TEXTJOIN(CHAR(10) &amp; "- ", TRUE, _xlfn._xlws.FILTER($I$9:$I$1000, ($C$9:$C$1000=C122) * ($H$9:$H$1000="Topic"))), "")</f>
        <v/>
      </c>
      <c r="C122" s="45">
        <f t="shared" si="17"/>
        <v>48</v>
      </c>
      <c r="D122" s="57"/>
      <c r="E122" s="58"/>
      <c r="F122" s="54"/>
      <c r="G122" s="52"/>
      <c r="H122" s="52"/>
      <c r="I122" s="61"/>
      <c r="J122" s="62"/>
      <c r="K122" s="120" t="str">
        <f t="shared" si="18"/>
        <v/>
      </c>
      <c r="L122" s="103" t="str">
        <f t="shared" si="19"/>
        <v/>
      </c>
      <c r="M122" s="52">
        <v>0</v>
      </c>
      <c r="N122" s="102" t="str">
        <f t="shared" si="20"/>
        <v/>
      </c>
      <c r="O122" s="103" t="str">
        <f t="shared" si="21"/>
        <v/>
      </c>
      <c r="P122" s="52">
        <v>0</v>
      </c>
      <c r="Q122" s="102" t="str">
        <f t="shared" si="22"/>
        <v/>
      </c>
      <c r="R122" s="103" t="str">
        <f t="shared" si="23"/>
        <v/>
      </c>
      <c r="S122" s="52">
        <v>0</v>
      </c>
      <c r="T122" s="102" t="str">
        <f t="shared" si="24"/>
        <v/>
      </c>
      <c r="U122" s="103" t="str">
        <f t="shared" si="25"/>
        <v/>
      </c>
      <c r="V122" s="52">
        <v>0</v>
      </c>
      <c r="W122" s="87" t="str">
        <f t="shared" si="26"/>
        <v/>
      </c>
      <c r="X122" s="103" t="str">
        <f t="shared" si="27"/>
        <v/>
      </c>
      <c r="Y122" s="52">
        <v>0</v>
      </c>
      <c r="Z122" s="56" t="str">
        <f t="shared" si="28"/>
        <v/>
      </c>
      <c r="AA122" s="56" t="str">
        <f t="shared" si="29"/>
        <v/>
      </c>
      <c r="AB122" s="56" t="str">
        <f t="shared" si="30"/>
        <v/>
      </c>
      <c r="AC122" s="56" t="str">
        <f t="shared" si="31"/>
        <v/>
      </c>
      <c r="AD122" s="56" t="str">
        <f t="shared" si="32"/>
        <v/>
      </c>
      <c r="AE122" s="40"/>
      <c r="AF122" s="40"/>
      <c r="AG122" s="40"/>
      <c r="AH122" s="56" t="str">
        <f t="shared" si="33"/>
        <v/>
      </c>
      <c r="AI122" s="54"/>
      <c r="AJ122" s="54"/>
      <c r="AK122" s="54"/>
      <c r="AL122" s="54"/>
      <c r="AM122" s="54"/>
    </row>
    <row r="123" spans="1:39">
      <c r="A123" s="95"/>
      <c r="B123" s="45" t="str" cm="1">
        <f t="array" ref="B123">IF(H123="PROJECT", CHAR(10) &amp; "- " &amp; _xlfn.TEXTJOIN(CHAR(10) &amp; "- ", TRUE, _xlfn._xlws.FILTER($I$9:$I$1000, ($C$9:$C$1000=C123) * ($H$9:$H$1000="Topic"))), "")</f>
        <v/>
      </c>
      <c r="C123" s="45">
        <f t="shared" si="17"/>
        <v>49</v>
      </c>
      <c r="D123" s="46"/>
      <c r="E123" s="58"/>
      <c r="F123" s="67"/>
      <c r="G123" s="53"/>
      <c r="H123" s="53"/>
      <c r="I123" s="50"/>
      <c r="J123" s="51"/>
      <c r="K123" s="120" t="str">
        <f t="shared" si="18"/>
        <v/>
      </c>
      <c r="L123" s="103" t="str">
        <f t="shared" si="19"/>
        <v/>
      </c>
      <c r="M123" s="53">
        <v>0</v>
      </c>
      <c r="N123" s="102" t="str">
        <f t="shared" si="20"/>
        <v/>
      </c>
      <c r="O123" s="103" t="str">
        <f t="shared" si="21"/>
        <v/>
      </c>
      <c r="P123" s="53">
        <v>0</v>
      </c>
      <c r="Q123" s="102" t="str">
        <f t="shared" si="22"/>
        <v/>
      </c>
      <c r="R123" s="103" t="str">
        <f t="shared" si="23"/>
        <v/>
      </c>
      <c r="S123" s="53">
        <v>0</v>
      </c>
      <c r="T123" s="102" t="str">
        <f t="shared" si="24"/>
        <v/>
      </c>
      <c r="U123" s="103" t="str">
        <f t="shared" si="25"/>
        <v/>
      </c>
      <c r="V123" s="53">
        <v>0</v>
      </c>
      <c r="W123" s="87" t="str">
        <f t="shared" si="26"/>
        <v/>
      </c>
      <c r="X123" s="103" t="str">
        <f t="shared" si="27"/>
        <v/>
      </c>
      <c r="Y123" s="53">
        <v>0</v>
      </c>
      <c r="Z123" s="56" t="str">
        <f t="shared" si="28"/>
        <v/>
      </c>
      <c r="AA123" s="56" t="str">
        <f t="shared" si="29"/>
        <v/>
      </c>
      <c r="AB123" s="56" t="str">
        <f t="shared" si="30"/>
        <v/>
      </c>
      <c r="AC123" s="56" t="str">
        <f t="shared" si="31"/>
        <v/>
      </c>
      <c r="AD123" s="56" t="str">
        <f t="shared" si="32"/>
        <v/>
      </c>
      <c r="AE123" s="40"/>
      <c r="AF123" s="40"/>
      <c r="AG123" s="40"/>
      <c r="AH123" s="56" t="str">
        <f t="shared" si="33"/>
        <v/>
      </c>
      <c r="AI123" s="54"/>
      <c r="AJ123" s="54"/>
      <c r="AK123" s="54"/>
      <c r="AL123" s="54"/>
      <c r="AM123" s="54"/>
    </row>
    <row r="124" spans="1:39">
      <c r="A124" s="95"/>
      <c r="B124" s="45" t="str" cm="1">
        <f t="array" ref="B124">IF(H124="PROJECT", CHAR(10) &amp; "- " &amp; _xlfn.TEXTJOIN(CHAR(10) &amp; "- ", TRUE, _xlfn._xlws.FILTER($I$9:$I$1000, ($C$9:$C$1000=C124) * ($H$9:$H$1000="Topic"))), "")</f>
        <v/>
      </c>
      <c r="C124" s="45">
        <f t="shared" si="17"/>
        <v>50</v>
      </c>
      <c r="D124" s="57"/>
      <c r="E124" s="58"/>
      <c r="F124" s="54"/>
      <c r="G124" s="52"/>
      <c r="H124" s="52"/>
      <c r="I124" s="61"/>
      <c r="J124" s="62"/>
      <c r="K124" s="120" t="str">
        <f t="shared" si="18"/>
        <v/>
      </c>
      <c r="L124" s="103" t="str">
        <f t="shared" si="19"/>
        <v/>
      </c>
      <c r="M124" s="52">
        <v>0</v>
      </c>
      <c r="N124" s="102" t="str">
        <f t="shared" si="20"/>
        <v/>
      </c>
      <c r="O124" s="103" t="str">
        <f t="shared" si="21"/>
        <v/>
      </c>
      <c r="P124" s="52">
        <v>0</v>
      </c>
      <c r="Q124" s="102" t="str">
        <f t="shared" si="22"/>
        <v/>
      </c>
      <c r="R124" s="103" t="str">
        <f t="shared" si="23"/>
        <v/>
      </c>
      <c r="S124" s="52">
        <v>0</v>
      </c>
      <c r="T124" s="102" t="str">
        <f t="shared" si="24"/>
        <v/>
      </c>
      <c r="U124" s="103" t="str">
        <f t="shared" si="25"/>
        <v/>
      </c>
      <c r="V124" s="52">
        <v>0</v>
      </c>
      <c r="W124" s="87" t="str">
        <f t="shared" si="26"/>
        <v/>
      </c>
      <c r="X124" s="103" t="str">
        <f t="shared" si="27"/>
        <v/>
      </c>
      <c r="Y124" s="52">
        <v>0</v>
      </c>
      <c r="Z124" s="56" t="str">
        <f t="shared" si="28"/>
        <v/>
      </c>
      <c r="AA124" s="56" t="str">
        <f t="shared" si="29"/>
        <v/>
      </c>
      <c r="AB124" s="56" t="str">
        <f t="shared" si="30"/>
        <v/>
      </c>
      <c r="AC124" s="56" t="str">
        <f t="shared" si="31"/>
        <v/>
      </c>
      <c r="AD124" s="56" t="str">
        <f t="shared" si="32"/>
        <v/>
      </c>
      <c r="AE124" s="40"/>
      <c r="AF124" s="40"/>
      <c r="AG124" s="40"/>
      <c r="AH124" s="56" t="str">
        <f t="shared" si="33"/>
        <v/>
      </c>
      <c r="AI124" s="54"/>
      <c r="AJ124" s="54"/>
      <c r="AK124" s="54"/>
      <c r="AL124" s="54"/>
      <c r="AM124" s="54"/>
    </row>
    <row r="125" spans="1:39">
      <c r="A125" s="95"/>
      <c r="B125" s="45" t="str" cm="1">
        <f t="array" ref="B125">IF(H125="PROJECT", CHAR(10) &amp; "- " &amp; _xlfn.TEXTJOIN(CHAR(10) &amp; "- ", TRUE, _xlfn._xlws.FILTER($I$9:$I$1000, ($C$9:$C$1000=C125) * ($H$9:$H$1000="Topic"))), "")</f>
        <v/>
      </c>
      <c r="C125" s="45">
        <f t="shared" si="17"/>
        <v>51</v>
      </c>
      <c r="D125" s="46"/>
      <c r="E125" s="58"/>
      <c r="F125" s="67"/>
      <c r="G125" s="53"/>
      <c r="H125" s="53"/>
      <c r="I125" s="50"/>
      <c r="J125" s="51"/>
      <c r="K125" s="120" t="str">
        <f t="shared" si="18"/>
        <v/>
      </c>
      <c r="L125" s="103" t="str">
        <f t="shared" si="19"/>
        <v/>
      </c>
      <c r="M125" s="53">
        <v>0</v>
      </c>
      <c r="N125" s="102" t="str">
        <f t="shared" si="20"/>
        <v/>
      </c>
      <c r="O125" s="103" t="str">
        <f t="shared" si="21"/>
        <v/>
      </c>
      <c r="P125" s="53">
        <v>0</v>
      </c>
      <c r="Q125" s="102" t="str">
        <f t="shared" si="22"/>
        <v/>
      </c>
      <c r="R125" s="103" t="str">
        <f t="shared" si="23"/>
        <v/>
      </c>
      <c r="S125" s="53">
        <v>0</v>
      </c>
      <c r="T125" s="102" t="str">
        <f t="shared" si="24"/>
        <v/>
      </c>
      <c r="U125" s="103" t="str">
        <f t="shared" si="25"/>
        <v/>
      </c>
      <c r="V125" s="53">
        <v>0</v>
      </c>
      <c r="W125" s="87" t="str">
        <f t="shared" si="26"/>
        <v/>
      </c>
      <c r="X125" s="103" t="str">
        <f t="shared" si="27"/>
        <v/>
      </c>
      <c r="Y125" s="53">
        <v>0</v>
      </c>
      <c r="Z125" s="56" t="str">
        <f t="shared" si="28"/>
        <v/>
      </c>
      <c r="AA125" s="56" t="str">
        <f t="shared" si="29"/>
        <v/>
      </c>
      <c r="AB125" s="56" t="str">
        <f t="shared" si="30"/>
        <v/>
      </c>
      <c r="AC125" s="56" t="str">
        <f t="shared" si="31"/>
        <v/>
      </c>
      <c r="AD125" s="56" t="str">
        <f t="shared" si="32"/>
        <v/>
      </c>
      <c r="AE125" s="40"/>
      <c r="AF125" s="40"/>
      <c r="AG125" s="40"/>
      <c r="AH125" s="56" t="str">
        <f t="shared" si="33"/>
        <v/>
      </c>
      <c r="AI125" s="54"/>
      <c r="AJ125" s="54"/>
      <c r="AK125" s="54"/>
      <c r="AL125" s="54"/>
      <c r="AM125" s="54"/>
    </row>
    <row r="126" spans="1:39">
      <c r="A126" s="95"/>
      <c r="B126" s="45" t="str" cm="1">
        <f t="array" ref="B126">IF(H126="PROJECT", CHAR(10) &amp; "- " &amp; _xlfn.TEXTJOIN(CHAR(10) &amp; "- ", TRUE, _xlfn._xlws.FILTER($I$9:$I$1000, ($C$9:$C$1000=C126) * ($H$9:$H$1000="Topic"))), "")</f>
        <v/>
      </c>
      <c r="C126" s="45">
        <f t="shared" si="17"/>
        <v>52</v>
      </c>
      <c r="D126" s="57"/>
      <c r="E126" s="58"/>
      <c r="F126" s="54"/>
      <c r="G126" s="52"/>
      <c r="H126" s="52"/>
      <c r="I126" s="61"/>
      <c r="J126" s="62"/>
      <c r="K126" s="120" t="str">
        <f t="shared" si="18"/>
        <v/>
      </c>
      <c r="L126" s="103" t="str">
        <f t="shared" si="19"/>
        <v/>
      </c>
      <c r="M126" s="52">
        <v>0</v>
      </c>
      <c r="N126" s="102" t="str">
        <f t="shared" si="20"/>
        <v/>
      </c>
      <c r="O126" s="103" t="str">
        <f t="shared" si="21"/>
        <v/>
      </c>
      <c r="P126" s="52">
        <v>0</v>
      </c>
      <c r="Q126" s="102" t="str">
        <f t="shared" si="22"/>
        <v/>
      </c>
      <c r="R126" s="103" t="str">
        <f t="shared" si="23"/>
        <v/>
      </c>
      <c r="S126" s="52">
        <v>0</v>
      </c>
      <c r="T126" s="102" t="str">
        <f t="shared" si="24"/>
        <v/>
      </c>
      <c r="U126" s="103" t="str">
        <f t="shared" si="25"/>
        <v/>
      </c>
      <c r="V126" s="52">
        <v>0</v>
      </c>
      <c r="W126" s="87" t="str">
        <f t="shared" si="26"/>
        <v/>
      </c>
      <c r="X126" s="103" t="str">
        <f t="shared" si="27"/>
        <v/>
      </c>
      <c r="Y126" s="52">
        <v>0</v>
      </c>
      <c r="Z126" s="56" t="str">
        <f t="shared" si="28"/>
        <v/>
      </c>
      <c r="AA126" s="56" t="str">
        <f t="shared" si="29"/>
        <v/>
      </c>
      <c r="AB126" s="56" t="str">
        <f t="shared" si="30"/>
        <v/>
      </c>
      <c r="AC126" s="56" t="str">
        <f t="shared" si="31"/>
        <v/>
      </c>
      <c r="AD126" s="56" t="str">
        <f t="shared" si="32"/>
        <v/>
      </c>
      <c r="AE126" s="40"/>
      <c r="AF126" s="40"/>
      <c r="AG126" s="40"/>
      <c r="AH126" s="56" t="str">
        <f t="shared" si="33"/>
        <v/>
      </c>
      <c r="AI126" s="54"/>
      <c r="AJ126" s="54"/>
      <c r="AK126" s="54"/>
      <c r="AL126" s="54"/>
      <c r="AM126" s="54"/>
    </row>
    <row r="127" spans="1:39">
      <c r="A127" s="95"/>
      <c r="B127" s="45" t="str" cm="1">
        <f t="array" ref="B127">IF(H127="PROJECT", CHAR(10) &amp; "- " &amp; _xlfn.TEXTJOIN(CHAR(10) &amp; "- ", TRUE, _xlfn._xlws.FILTER($I$9:$I$1000, ($C$9:$C$1000=C127) * ($H$9:$H$1000="Topic"))), "")</f>
        <v/>
      </c>
      <c r="C127" s="45">
        <f t="shared" si="17"/>
        <v>53</v>
      </c>
      <c r="D127" s="46"/>
      <c r="E127" s="58"/>
      <c r="F127" s="67"/>
      <c r="G127" s="53"/>
      <c r="H127" s="53"/>
      <c r="I127" s="50"/>
      <c r="J127" s="51"/>
      <c r="K127" s="120" t="str">
        <f t="shared" si="18"/>
        <v/>
      </c>
      <c r="L127" s="103" t="str">
        <f t="shared" si="19"/>
        <v/>
      </c>
      <c r="M127" s="53">
        <v>0</v>
      </c>
      <c r="N127" s="102" t="str">
        <f t="shared" si="20"/>
        <v/>
      </c>
      <c r="O127" s="103" t="str">
        <f t="shared" si="21"/>
        <v/>
      </c>
      <c r="P127" s="53">
        <v>0</v>
      </c>
      <c r="Q127" s="102" t="str">
        <f t="shared" si="22"/>
        <v/>
      </c>
      <c r="R127" s="103" t="str">
        <f t="shared" si="23"/>
        <v/>
      </c>
      <c r="S127" s="53">
        <v>0</v>
      </c>
      <c r="T127" s="102" t="str">
        <f t="shared" si="24"/>
        <v/>
      </c>
      <c r="U127" s="103" t="str">
        <f t="shared" si="25"/>
        <v/>
      </c>
      <c r="V127" s="53">
        <v>0</v>
      </c>
      <c r="W127" s="87" t="str">
        <f t="shared" si="26"/>
        <v/>
      </c>
      <c r="X127" s="103" t="str">
        <f t="shared" si="27"/>
        <v/>
      </c>
      <c r="Y127" s="53">
        <v>0</v>
      </c>
      <c r="Z127" s="56" t="str">
        <f t="shared" si="28"/>
        <v/>
      </c>
      <c r="AA127" s="56" t="str">
        <f t="shared" si="29"/>
        <v/>
      </c>
      <c r="AB127" s="56" t="str">
        <f t="shared" si="30"/>
        <v/>
      </c>
      <c r="AC127" s="56" t="str">
        <f t="shared" si="31"/>
        <v/>
      </c>
      <c r="AD127" s="56" t="str">
        <f t="shared" si="32"/>
        <v/>
      </c>
      <c r="AE127" s="40"/>
      <c r="AF127" s="40"/>
      <c r="AG127" s="40"/>
      <c r="AH127" s="56" t="str">
        <f t="shared" si="33"/>
        <v/>
      </c>
      <c r="AI127" s="54"/>
      <c r="AJ127" s="54"/>
      <c r="AK127" s="54"/>
      <c r="AL127" s="54"/>
      <c r="AM127" s="54"/>
    </row>
    <row r="128" spans="1:39">
      <c r="A128" s="95"/>
      <c r="B128" s="45" t="str" cm="1">
        <f t="array" ref="B128">IF(H128="PROJECT", CHAR(10) &amp; "- " &amp; _xlfn.TEXTJOIN(CHAR(10) &amp; "- ", TRUE, _xlfn._xlws.FILTER($I$9:$I$1000, ($C$9:$C$1000=C128) * ($H$9:$H$1000="Topic"))), "")</f>
        <v/>
      </c>
      <c r="C128" s="45">
        <f t="shared" si="17"/>
        <v>54</v>
      </c>
      <c r="D128" s="57"/>
      <c r="E128" s="58"/>
      <c r="F128" s="54"/>
      <c r="G128" s="52"/>
      <c r="H128" s="52"/>
      <c r="I128" s="61"/>
      <c r="J128" s="62"/>
      <c r="K128" s="120" t="str">
        <f t="shared" si="18"/>
        <v/>
      </c>
      <c r="L128" s="103" t="str">
        <f t="shared" si="19"/>
        <v/>
      </c>
      <c r="M128" s="52">
        <v>0</v>
      </c>
      <c r="N128" s="102" t="str">
        <f t="shared" si="20"/>
        <v/>
      </c>
      <c r="O128" s="103" t="str">
        <f t="shared" si="21"/>
        <v/>
      </c>
      <c r="P128" s="52">
        <v>0</v>
      </c>
      <c r="Q128" s="102" t="str">
        <f t="shared" si="22"/>
        <v/>
      </c>
      <c r="R128" s="103" t="str">
        <f t="shared" si="23"/>
        <v/>
      </c>
      <c r="S128" s="52">
        <v>0</v>
      </c>
      <c r="T128" s="102" t="str">
        <f t="shared" si="24"/>
        <v/>
      </c>
      <c r="U128" s="103" t="str">
        <f t="shared" si="25"/>
        <v/>
      </c>
      <c r="V128" s="52">
        <v>0</v>
      </c>
      <c r="W128" s="87" t="str">
        <f t="shared" si="26"/>
        <v/>
      </c>
      <c r="X128" s="103" t="str">
        <f t="shared" si="27"/>
        <v/>
      </c>
      <c r="Y128" s="52">
        <v>0</v>
      </c>
      <c r="Z128" s="56" t="str">
        <f t="shared" si="28"/>
        <v/>
      </c>
      <c r="AA128" s="56" t="str">
        <f t="shared" si="29"/>
        <v/>
      </c>
      <c r="AB128" s="56" t="str">
        <f t="shared" si="30"/>
        <v/>
      </c>
      <c r="AC128" s="56" t="str">
        <f t="shared" si="31"/>
        <v/>
      </c>
      <c r="AD128" s="56" t="str">
        <f t="shared" si="32"/>
        <v/>
      </c>
      <c r="AE128" s="40"/>
      <c r="AF128" s="40"/>
      <c r="AG128" s="40"/>
      <c r="AH128" s="56" t="str">
        <f t="shared" si="33"/>
        <v/>
      </c>
      <c r="AI128" s="54"/>
      <c r="AJ128" s="54"/>
      <c r="AK128" s="54"/>
      <c r="AL128" s="54"/>
      <c r="AM128" s="54"/>
    </row>
    <row r="129" spans="1:39">
      <c r="A129" s="95"/>
      <c r="B129" s="45" t="str" cm="1">
        <f t="array" ref="B129">IF(H129="PROJECT", CHAR(10) &amp; "- " &amp; _xlfn.TEXTJOIN(CHAR(10) &amp; "- ", TRUE, _xlfn._xlws.FILTER($I$9:$I$1000, ($C$9:$C$1000=C129) * ($H$9:$H$1000="Topic"))), "")</f>
        <v/>
      </c>
      <c r="C129" s="45">
        <f t="shared" si="17"/>
        <v>55</v>
      </c>
      <c r="D129" s="46"/>
      <c r="E129" s="58"/>
      <c r="F129" s="67"/>
      <c r="G129" s="53"/>
      <c r="H129" s="53"/>
      <c r="I129" s="50"/>
      <c r="J129" s="51"/>
      <c r="K129" s="120" t="str">
        <f t="shared" si="18"/>
        <v/>
      </c>
      <c r="L129" s="103" t="str">
        <f t="shared" si="19"/>
        <v/>
      </c>
      <c r="M129" s="53">
        <v>0</v>
      </c>
      <c r="N129" s="102" t="str">
        <f t="shared" si="20"/>
        <v/>
      </c>
      <c r="O129" s="103" t="str">
        <f t="shared" si="21"/>
        <v/>
      </c>
      <c r="P129" s="53">
        <v>0</v>
      </c>
      <c r="Q129" s="102" t="str">
        <f t="shared" si="22"/>
        <v/>
      </c>
      <c r="R129" s="103" t="str">
        <f t="shared" si="23"/>
        <v/>
      </c>
      <c r="S129" s="53">
        <v>0</v>
      </c>
      <c r="T129" s="102" t="str">
        <f t="shared" si="24"/>
        <v/>
      </c>
      <c r="U129" s="103" t="str">
        <f t="shared" si="25"/>
        <v/>
      </c>
      <c r="V129" s="53">
        <v>0</v>
      </c>
      <c r="W129" s="87" t="str">
        <f t="shared" si="26"/>
        <v/>
      </c>
      <c r="X129" s="103" t="str">
        <f t="shared" si="27"/>
        <v/>
      </c>
      <c r="Y129" s="53">
        <v>0</v>
      </c>
      <c r="Z129" s="56" t="str">
        <f t="shared" si="28"/>
        <v/>
      </c>
      <c r="AA129" s="56" t="str">
        <f t="shared" si="29"/>
        <v/>
      </c>
      <c r="AB129" s="56" t="str">
        <f t="shared" si="30"/>
        <v/>
      </c>
      <c r="AC129" s="56" t="str">
        <f t="shared" si="31"/>
        <v/>
      </c>
      <c r="AD129" s="56" t="str">
        <f t="shared" si="32"/>
        <v/>
      </c>
      <c r="AE129" s="40"/>
      <c r="AF129" s="40"/>
      <c r="AG129" s="40"/>
      <c r="AH129" s="56" t="str">
        <f t="shared" si="33"/>
        <v/>
      </c>
      <c r="AI129" s="54"/>
      <c r="AJ129" s="54"/>
      <c r="AK129" s="54"/>
      <c r="AL129" s="54"/>
      <c r="AM129" s="54"/>
    </row>
    <row r="130" spans="1:39">
      <c r="A130" s="95"/>
      <c r="B130" s="45" t="str" cm="1">
        <f t="array" ref="B130">IF(H130="PROJECT", CHAR(10) &amp; "- " &amp; _xlfn.TEXTJOIN(CHAR(10) &amp; "- ", TRUE, _xlfn._xlws.FILTER($I$9:$I$1000, ($C$9:$C$1000=C130) * ($H$9:$H$1000="Topic"))), "")</f>
        <v/>
      </c>
      <c r="C130" s="45">
        <f t="shared" si="17"/>
        <v>56</v>
      </c>
      <c r="D130" s="57"/>
      <c r="E130" s="58"/>
      <c r="F130" s="54"/>
      <c r="G130" s="52"/>
      <c r="H130" s="52"/>
      <c r="I130" s="61"/>
      <c r="J130" s="62"/>
      <c r="K130" s="120" t="str">
        <f t="shared" si="18"/>
        <v/>
      </c>
      <c r="L130" s="103" t="str">
        <f t="shared" si="19"/>
        <v/>
      </c>
      <c r="M130" s="52">
        <v>0</v>
      </c>
      <c r="N130" s="102" t="str">
        <f t="shared" si="20"/>
        <v/>
      </c>
      <c r="O130" s="103" t="str">
        <f t="shared" si="21"/>
        <v/>
      </c>
      <c r="P130" s="52">
        <v>0</v>
      </c>
      <c r="Q130" s="102" t="str">
        <f t="shared" si="22"/>
        <v/>
      </c>
      <c r="R130" s="103" t="str">
        <f t="shared" si="23"/>
        <v/>
      </c>
      <c r="S130" s="52">
        <v>0</v>
      </c>
      <c r="T130" s="102" t="str">
        <f t="shared" si="24"/>
        <v/>
      </c>
      <c r="U130" s="103" t="str">
        <f t="shared" si="25"/>
        <v/>
      </c>
      <c r="V130" s="52">
        <v>0</v>
      </c>
      <c r="W130" s="87" t="str">
        <f t="shared" si="26"/>
        <v/>
      </c>
      <c r="X130" s="103" t="str">
        <f t="shared" si="27"/>
        <v/>
      </c>
      <c r="Y130" s="52">
        <v>0</v>
      </c>
      <c r="Z130" s="56" t="str">
        <f t="shared" si="28"/>
        <v/>
      </c>
      <c r="AA130" s="56" t="str">
        <f t="shared" si="29"/>
        <v/>
      </c>
      <c r="AB130" s="56" t="str">
        <f t="shared" si="30"/>
        <v/>
      </c>
      <c r="AC130" s="56" t="str">
        <f t="shared" si="31"/>
        <v/>
      </c>
      <c r="AD130" s="56" t="str">
        <f t="shared" si="32"/>
        <v/>
      </c>
      <c r="AE130" s="40"/>
      <c r="AF130" s="40"/>
      <c r="AG130" s="40"/>
      <c r="AH130" s="56" t="str">
        <f t="shared" si="33"/>
        <v/>
      </c>
      <c r="AI130" s="54"/>
      <c r="AJ130" s="54"/>
      <c r="AK130" s="54"/>
      <c r="AL130" s="54"/>
      <c r="AM130" s="54"/>
    </row>
    <row r="131" spans="1:39">
      <c r="A131" s="95"/>
      <c r="B131" s="45" t="str" cm="1">
        <f t="array" ref="B131">IF(H131="PROJECT", CHAR(10) &amp; "- " &amp; _xlfn.TEXTJOIN(CHAR(10) &amp; "- ", TRUE, _xlfn._xlws.FILTER($I$9:$I$1000, ($C$9:$C$1000=C131) * ($H$9:$H$1000="Topic"))), "")</f>
        <v/>
      </c>
      <c r="C131" s="45">
        <f t="shared" si="17"/>
        <v>57</v>
      </c>
      <c r="D131" s="46"/>
      <c r="E131" s="58"/>
      <c r="F131" s="67"/>
      <c r="G131" s="53"/>
      <c r="H131" s="53"/>
      <c r="I131" s="50"/>
      <c r="J131" s="51"/>
      <c r="K131" s="120" t="str">
        <f t="shared" si="18"/>
        <v/>
      </c>
      <c r="L131" s="103" t="str">
        <f t="shared" si="19"/>
        <v/>
      </c>
      <c r="M131" s="53">
        <v>0</v>
      </c>
      <c r="N131" s="102" t="str">
        <f t="shared" si="20"/>
        <v/>
      </c>
      <c r="O131" s="103" t="str">
        <f t="shared" si="21"/>
        <v/>
      </c>
      <c r="P131" s="53">
        <v>0</v>
      </c>
      <c r="Q131" s="102" t="str">
        <f t="shared" si="22"/>
        <v/>
      </c>
      <c r="R131" s="103" t="str">
        <f t="shared" si="23"/>
        <v/>
      </c>
      <c r="S131" s="53">
        <v>0</v>
      </c>
      <c r="T131" s="102" t="str">
        <f t="shared" si="24"/>
        <v/>
      </c>
      <c r="U131" s="103" t="str">
        <f t="shared" si="25"/>
        <v/>
      </c>
      <c r="V131" s="53">
        <v>0</v>
      </c>
      <c r="W131" s="87" t="str">
        <f t="shared" si="26"/>
        <v/>
      </c>
      <c r="X131" s="103" t="str">
        <f t="shared" si="27"/>
        <v/>
      </c>
      <c r="Y131" s="53">
        <v>0</v>
      </c>
      <c r="Z131" s="56" t="str">
        <f t="shared" si="28"/>
        <v/>
      </c>
      <c r="AA131" s="56" t="str">
        <f t="shared" si="29"/>
        <v/>
      </c>
      <c r="AB131" s="56" t="str">
        <f t="shared" si="30"/>
        <v/>
      </c>
      <c r="AC131" s="56" t="str">
        <f t="shared" si="31"/>
        <v/>
      </c>
      <c r="AD131" s="56" t="str">
        <f t="shared" si="32"/>
        <v/>
      </c>
      <c r="AE131" s="40"/>
      <c r="AF131" s="40"/>
      <c r="AG131" s="40"/>
      <c r="AH131" s="56" t="str">
        <f t="shared" si="33"/>
        <v/>
      </c>
      <c r="AI131" s="54"/>
      <c r="AJ131" s="54"/>
      <c r="AK131" s="54"/>
      <c r="AL131" s="54"/>
      <c r="AM131" s="54"/>
    </row>
    <row r="132" spans="1:39">
      <c r="A132" s="95"/>
      <c r="B132" s="45" t="str" cm="1">
        <f t="array" ref="B132">IF(H132="PROJECT", CHAR(10) &amp; "- " &amp; _xlfn.TEXTJOIN(CHAR(10) &amp; "- ", TRUE, _xlfn._xlws.FILTER($I$9:$I$1000, ($C$9:$C$1000=C132) * ($H$9:$H$1000="Topic"))), "")</f>
        <v/>
      </c>
      <c r="C132" s="45">
        <f t="shared" si="17"/>
        <v>58</v>
      </c>
      <c r="D132" s="57"/>
      <c r="E132" s="58"/>
      <c r="F132" s="54"/>
      <c r="G132" s="52"/>
      <c r="H132" s="52"/>
      <c r="I132" s="61"/>
      <c r="J132" s="62"/>
      <c r="K132" s="120" t="str">
        <f t="shared" si="18"/>
        <v/>
      </c>
      <c r="L132" s="103" t="str">
        <f t="shared" si="19"/>
        <v/>
      </c>
      <c r="M132" s="52">
        <v>0</v>
      </c>
      <c r="N132" s="102" t="str">
        <f t="shared" si="20"/>
        <v/>
      </c>
      <c r="O132" s="103" t="str">
        <f t="shared" si="21"/>
        <v/>
      </c>
      <c r="P132" s="52">
        <v>0</v>
      </c>
      <c r="Q132" s="102" t="str">
        <f t="shared" si="22"/>
        <v/>
      </c>
      <c r="R132" s="103" t="str">
        <f t="shared" si="23"/>
        <v/>
      </c>
      <c r="S132" s="52">
        <v>0</v>
      </c>
      <c r="T132" s="102" t="str">
        <f t="shared" si="24"/>
        <v/>
      </c>
      <c r="U132" s="103" t="str">
        <f t="shared" si="25"/>
        <v/>
      </c>
      <c r="V132" s="52">
        <v>0</v>
      </c>
      <c r="W132" s="87" t="str">
        <f t="shared" si="26"/>
        <v/>
      </c>
      <c r="X132" s="103" t="str">
        <f t="shared" si="27"/>
        <v/>
      </c>
      <c r="Y132" s="52">
        <v>0</v>
      </c>
      <c r="Z132" s="56" t="str">
        <f t="shared" si="28"/>
        <v/>
      </c>
      <c r="AA132" s="56" t="str">
        <f t="shared" si="29"/>
        <v/>
      </c>
      <c r="AB132" s="56" t="str">
        <f t="shared" si="30"/>
        <v/>
      </c>
      <c r="AC132" s="56" t="str">
        <f t="shared" si="31"/>
        <v/>
      </c>
      <c r="AD132" s="56" t="str">
        <f t="shared" si="32"/>
        <v/>
      </c>
      <c r="AE132" s="40"/>
      <c r="AF132" s="40"/>
      <c r="AG132" s="40"/>
      <c r="AH132" s="56" t="str">
        <f t="shared" si="33"/>
        <v/>
      </c>
      <c r="AI132" s="54"/>
      <c r="AJ132" s="54"/>
      <c r="AK132" s="54"/>
      <c r="AL132" s="54"/>
      <c r="AM132" s="54"/>
    </row>
    <row r="133" spans="1:39">
      <c r="A133" s="95"/>
      <c r="B133" s="45" t="str" cm="1">
        <f t="array" ref="B133">IF(H133="PROJECT", CHAR(10) &amp; "- " &amp; _xlfn.TEXTJOIN(CHAR(10) &amp; "- ", TRUE, _xlfn._xlws.FILTER($I$9:$I$1000, ($C$9:$C$1000=C133) * ($H$9:$H$1000="Topic"))), "")</f>
        <v/>
      </c>
      <c r="C133" s="45">
        <f t="shared" si="17"/>
        <v>59</v>
      </c>
      <c r="D133" s="46"/>
      <c r="E133" s="58"/>
      <c r="F133" s="67"/>
      <c r="G133" s="53"/>
      <c r="H133" s="53"/>
      <c r="I133" s="50"/>
      <c r="J133" s="51"/>
      <c r="K133" s="120" t="str">
        <f t="shared" si="18"/>
        <v/>
      </c>
      <c r="L133" s="103" t="str">
        <f t="shared" si="19"/>
        <v/>
      </c>
      <c r="M133" s="53">
        <v>0</v>
      </c>
      <c r="N133" s="102" t="str">
        <f t="shared" si="20"/>
        <v/>
      </c>
      <c r="O133" s="103" t="str">
        <f t="shared" si="21"/>
        <v/>
      </c>
      <c r="P133" s="53">
        <v>0</v>
      </c>
      <c r="Q133" s="102" t="str">
        <f t="shared" si="22"/>
        <v/>
      </c>
      <c r="R133" s="103" t="str">
        <f t="shared" si="23"/>
        <v/>
      </c>
      <c r="S133" s="53">
        <v>0</v>
      </c>
      <c r="T133" s="102" t="str">
        <f t="shared" si="24"/>
        <v/>
      </c>
      <c r="U133" s="103" t="str">
        <f t="shared" si="25"/>
        <v/>
      </c>
      <c r="V133" s="53">
        <v>0</v>
      </c>
      <c r="W133" s="87" t="str">
        <f t="shared" si="26"/>
        <v/>
      </c>
      <c r="X133" s="103" t="str">
        <f t="shared" si="27"/>
        <v/>
      </c>
      <c r="Y133" s="53">
        <v>0</v>
      </c>
      <c r="Z133" s="56" t="str">
        <f t="shared" si="28"/>
        <v/>
      </c>
      <c r="AA133" s="56" t="str">
        <f t="shared" si="29"/>
        <v/>
      </c>
      <c r="AB133" s="56" t="str">
        <f t="shared" si="30"/>
        <v/>
      </c>
      <c r="AC133" s="56" t="str">
        <f t="shared" si="31"/>
        <v/>
      </c>
      <c r="AD133" s="56" t="str">
        <f t="shared" si="32"/>
        <v/>
      </c>
      <c r="AE133" s="40"/>
      <c r="AF133" s="40"/>
      <c r="AG133" s="40"/>
      <c r="AH133" s="56" t="str">
        <f t="shared" si="33"/>
        <v/>
      </c>
      <c r="AI133" s="54"/>
      <c r="AJ133" s="54"/>
      <c r="AK133" s="54"/>
      <c r="AL133" s="54"/>
      <c r="AM133" s="54"/>
    </row>
    <row r="134" spans="1:39">
      <c r="A134" s="95"/>
      <c r="B134" s="45" t="str" cm="1">
        <f t="array" ref="B134">IF(H134="PROJECT", CHAR(10) &amp; "- " &amp; _xlfn.TEXTJOIN(CHAR(10) &amp; "- ", TRUE, _xlfn._xlws.FILTER($I$9:$I$1000, ($C$9:$C$1000=C134) * ($H$9:$H$1000="Topic"))), "")</f>
        <v/>
      </c>
      <c r="C134" s="45">
        <f t="shared" si="17"/>
        <v>60</v>
      </c>
      <c r="D134" s="57"/>
      <c r="E134" s="58"/>
      <c r="F134" s="54"/>
      <c r="G134" s="52"/>
      <c r="H134" s="52"/>
      <c r="I134" s="61"/>
      <c r="J134" s="62"/>
      <c r="K134" s="120" t="str">
        <f t="shared" si="18"/>
        <v/>
      </c>
      <c r="L134" s="103" t="str">
        <f t="shared" si="19"/>
        <v/>
      </c>
      <c r="M134" s="52">
        <v>0</v>
      </c>
      <c r="N134" s="102" t="str">
        <f t="shared" si="20"/>
        <v/>
      </c>
      <c r="O134" s="103" t="str">
        <f t="shared" si="21"/>
        <v/>
      </c>
      <c r="P134" s="52">
        <v>0</v>
      </c>
      <c r="Q134" s="102" t="str">
        <f t="shared" si="22"/>
        <v/>
      </c>
      <c r="R134" s="103" t="str">
        <f t="shared" si="23"/>
        <v/>
      </c>
      <c r="S134" s="52">
        <v>0</v>
      </c>
      <c r="T134" s="102" t="str">
        <f t="shared" si="24"/>
        <v/>
      </c>
      <c r="U134" s="103" t="str">
        <f t="shared" si="25"/>
        <v/>
      </c>
      <c r="V134" s="52">
        <v>0</v>
      </c>
      <c r="W134" s="87" t="str">
        <f t="shared" si="26"/>
        <v/>
      </c>
      <c r="X134" s="103" t="str">
        <f t="shared" si="27"/>
        <v/>
      </c>
      <c r="Y134" s="52">
        <v>0</v>
      </c>
      <c r="Z134" s="56" t="str">
        <f t="shared" si="28"/>
        <v/>
      </c>
      <c r="AA134" s="56" t="str">
        <f t="shared" si="29"/>
        <v/>
      </c>
      <c r="AB134" s="56" t="str">
        <f t="shared" si="30"/>
        <v/>
      </c>
      <c r="AC134" s="56" t="str">
        <f t="shared" si="31"/>
        <v/>
      </c>
      <c r="AD134" s="56" t="str">
        <f t="shared" si="32"/>
        <v/>
      </c>
      <c r="AE134" s="40"/>
      <c r="AF134" s="40"/>
      <c r="AG134" s="40"/>
      <c r="AH134" s="56" t="str">
        <f t="shared" si="33"/>
        <v/>
      </c>
      <c r="AI134" s="54"/>
      <c r="AJ134" s="54"/>
      <c r="AK134" s="54"/>
      <c r="AL134" s="54"/>
      <c r="AM134" s="54"/>
    </row>
    <row r="135" spans="1:39">
      <c r="A135" s="95"/>
      <c r="B135" s="45" t="str" cm="1">
        <f t="array" ref="B135">IF(H135="PROJECT", CHAR(10) &amp; "- " &amp; _xlfn.TEXTJOIN(CHAR(10) &amp; "- ", TRUE, _xlfn._xlws.FILTER($I$9:$I$1000, ($C$9:$C$1000=C135) * ($H$9:$H$1000="Topic"))), "")</f>
        <v/>
      </c>
      <c r="C135" s="45">
        <f t="shared" si="17"/>
        <v>61</v>
      </c>
      <c r="D135" s="46"/>
      <c r="E135" s="58"/>
      <c r="F135" s="67"/>
      <c r="G135" s="53"/>
      <c r="H135" s="53"/>
      <c r="I135" s="50"/>
      <c r="J135" s="51"/>
      <c r="K135" s="120" t="str">
        <f t="shared" si="18"/>
        <v/>
      </c>
      <c r="L135" s="103" t="str">
        <f t="shared" si="19"/>
        <v/>
      </c>
      <c r="M135" s="53">
        <v>0</v>
      </c>
      <c r="N135" s="102" t="str">
        <f t="shared" si="20"/>
        <v/>
      </c>
      <c r="O135" s="103" t="str">
        <f t="shared" si="21"/>
        <v/>
      </c>
      <c r="P135" s="53">
        <v>0</v>
      </c>
      <c r="Q135" s="102" t="str">
        <f t="shared" si="22"/>
        <v/>
      </c>
      <c r="R135" s="103" t="str">
        <f t="shared" si="23"/>
        <v/>
      </c>
      <c r="S135" s="53">
        <v>0</v>
      </c>
      <c r="T135" s="102" t="str">
        <f t="shared" si="24"/>
        <v/>
      </c>
      <c r="U135" s="103" t="str">
        <f t="shared" si="25"/>
        <v/>
      </c>
      <c r="V135" s="53">
        <v>0</v>
      </c>
      <c r="W135" s="87" t="str">
        <f t="shared" si="26"/>
        <v/>
      </c>
      <c r="X135" s="103" t="str">
        <f t="shared" si="27"/>
        <v/>
      </c>
      <c r="Y135" s="53">
        <v>0</v>
      </c>
      <c r="Z135" s="56" t="str">
        <f t="shared" si="28"/>
        <v/>
      </c>
      <c r="AA135" s="56" t="str">
        <f t="shared" si="29"/>
        <v/>
      </c>
      <c r="AB135" s="56" t="str">
        <f t="shared" si="30"/>
        <v/>
      </c>
      <c r="AC135" s="56" t="str">
        <f t="shared" si="31"/>
        <v/>
      </c>
      <c r="AD135" s="56" t="str">
        <f t="shared" si="32"/>
        <v/>
      </c>
      <c r="AE135" s="40"/>
      <c r="AF135" s="40"/>
      <c r="AG135" s="40"/>
      <c r="AH135" s="56" t="str">
        <f t="shared" si="33"/>
        <v/>
      </c>
      <c r="AI135" s="54"/>
      <c r="AJ135" s="54"/>
      <c r="AK135" s="54"/>
      <c r="AL135" s="54"/>
      <c r="AM135" s="54"/>
    </row>
    <row r="136" spans="1:39">
      <c r="A136" s="95"/>
      <c r="B136" s="45" t="str" cm="1">
        <f t="array" ref="B136">IF(H136="PROJECT", CHAR(10) &amp; "- " &amp; _xlfn.TEXTJOIN(CHAR(10) &amp; "- ", TRUE, _xlfn._xlws.FILTER($I$9:$I$1000, ($C$9:$C$1000=C136) * ($H$9:$H$1000="Topic"))), "")</f>
        <v/>
      </c>
      <c r="C136" s="45">
        <f t="shared" si="17"/>
        <v>62</v>
      </c>
      <c r="D136" s="57"/>
      <c r="E136" s="58"/>
      <c r="F136" s="54"/>
      <c r="G136" s="52"/>
      <c r="H136" s="52"/>
      <c r="I136" s="61"/>
      <c r="J136" s="62"/>
      <c r="K136" s="120" t="str">
        <f t="shared" si="18"/>
        <v/>
      </c>
      <c r="L136" s="103" t="str">
        <f t="shared" si="19"/>
        <v/>
      </c>
      <c r="M136" s="52">
        <v>0</v>
      </c>
      <c r="N136" s="102" t="str">
        <f t="shared" si="20"/>
        <v/>
      </c>
      <c r="O136" s="103" t="str">
        <f t="shared" si="21"/>
        <v/>
      </c>
      <c r="P136" s="52">
        <v>0</v>
      </c>
      <c r="Q136" s="102" t="str">
        <f t="shared" si="22"/>
        <v/>
      </c>
      <c r="R136" s="103" t="str">
        <f t="shared" si="23"/>
        <v/>
      </c>
      <c r="S136" s="52">
        <v>0</v>
      </c>
      <c r="T136" s="102" t="str">
        <f t="shared" si="24"/>
        <v/>
      </c>
      <c r="U136" s="103" t="str">
        <f t="shared" si="25"/>
        <v/>
      </c>
      <c r="V136" s="52">
        <v>0</v>
      </c>
      <c r="W136" s="87" t="str">
        <f t="shared" si="26"/>
        <v/>
      </c>
      <c r="X136" s="103" t="str">
        <f t="shared" si="27"/>
        <v/>
      </c>
      <c r="Y136" s="52">
        <v>0</v>
      </c>
      <c r="Z136" s="56" t="str">
        <f t="shared" si="28"/>
        <v/>
      </c>
      <c r="AA136" s="56" t="str">
        <f t="shared" si="29"/>
        <v/>
      </c>
      <c r="AB136" s="56" t="str">
        <f t="shared" si="30"/>
        <v/>
      </c>
      <c r="AC136" s="56" t="str">
        <f t="shared" si="31"/>
        <v/>
      </c>
      <c r="AD136" s="56" t="str">
        <f t="shared" si="32"/>
        <v/>
      </c>
      <c r="AE136" s="40"/>
      <c r="AF136" s="40"/>
      <c r="AG136" s="40"/>
      <c r="AH136" s="56" t="str">
        <f t="shared" si="33"/>
        <v/>
      </c>
      <c r="AI136" s="54"/>
      <c r="AJ136" s="54"/>
      <c r="AK136" s="54"/>
      <c r="AL136" s="54"/>
      <c r="AM136" s="54"/>
    </row>
    <row r="137" spans="1:39">
      <c r="A137" s="95"/>
      <c r="B137" s="45" t="str" cm="1">
        <f t="array" ref="B137">IF(H137="PROJECT", CHAR(10) &amp; "- " &amp; _xlfn.TEXTJOIN(CHAR(10) &amp; "- ", TRUE, _xlfn._xlws.FILTER($I$9:$I$1000, ($C$9:$C$1000=C137) * ($H$9:$H$1000="Topic"))), "")</f>
        <v/>
      </c>
      <c r="C137" s="45">
        <f t="shared" ref="C137:C200" si="34">IF(AND(H137="Topic",H136="PROJECT"),C136+1,IF(H137="PROJECT",C136,IF(AND(H137="Topic",H136="Topic"),C136,C136+1)))</f>
        <v>63</v>
      </c>
      <c r="D137" s="46"/>
      <c r="E137" s="58"/>
      <c r="F137" s="67"/>
      <c r="G137" s="53"/>
      <c r="H137" s="53"/>
      <c r="I137" s="50"/>
      <c r="J137" s="51"/>
      <c r="K137" s="120" t="str">
        <f t="shared" si="18"/>
        <v/>
      </c>
      <c r="L137" s="103" t="str">
        <f t="shared" si="19"/>
        <v/>
      </c>
      <c r="M137" s="53">
        <v>0</v>
      </c>
      <c r="N137" s="102" t="str">
        <f t="shared" si="20"/>
        <v/>
      </c>
      <c r="O137" s="103" t="str">
        <f t="shared" si="21"/>
        <v/>
      </c>
      <c r="P137" s="53">
        <v>0</v>
      </c>
      <c r="Q137" s="102" t="str">
        <f t="shared" si="22"/>
        <v/>
      </c>
      <c r="R137" s="103" t="str">
        <f t="shared" si="23"/>
        <v/>
      </c>
      <c r="S137" s="53">
        <v>0</v>
      </c>
      <c r="T137" s="102" t="str">
        <f t="shared" si="24"/>
        <v/>
      </c>
      <c r="U137" s="103" t="str">
        <f t="shared" si="25"/>
        <v/>
      </c>
      <c r="V137" s="53">
        <v>0</v>
      </c>
      <c r="W137" s="87" t="str">
        <f t="shared" si="26"/>
        <v/>
      </c>
      <c r="X137" s="103" t="str">
        <f t="shared" si="27"/>
        <v/>
      </c>
      <c r="Y137" s="53">
        <v>0</v>
      </c>
      <c r="Z137" s="56" t="str">
        <f t="shared" si="28"/>
        <v/>
      </c>
      <c r="AA137" s="56" t="str">
        <f t="shared" si="29"/>
        <v/>
      </c>
      <c r="AB137" s="56" t="str">
        <f t="shared" si="30"/>
        <v/>
      </c>
      <c r="AC137" s="56" t="str">
        <f t="shared" si="31"/>
        <v/>
      </c>
      <c r="AD137" s="56" t="str">
        <f t="shared" si="32"/>
        <v/>
      </c>
      <c r="AE137" s="40"/>
      <c r="AF137" s="40"/>
      <c r="AG137" s="40"/>
      <c r="AH137" s="56" t="str">
        <f t="shared" si="33"/>
        <v/>
      </c>
      <c r="AI137" s="54"/>
      <c r="AJ137" s="54"/>
      <c r="AK137" s="54"/>
      <c r="AL137" s="54"/>
      <c r="AM137" s="54"/>
    </row>
    <row r="138" spans="1:39">
      <c r="A138" s="95"/>
      <c r="B138" s="45" t="str" cm="1">
        <f t="array" ref="B138">IF(H138="PROJECT", CHAR(10) &amp; "- " &amp; _xlfn.TEXTJOIN(CHAR(10) &amp; "- ", TRUE, _xlfn._xlws.FILTER($I$9:$I$1000, ($C$9:$C$1000=C138) * ($H$9:$H$1000="Topic"))), "")</f>
        <v/>
      </c>
      <c r="C138" s="45">
        <f t="shared" si="34"/>
        <v>64</v>
      </c>
      <c r="D138" s="57"/>
      <c r="E138" s="58"/>
      <c r="F138" s="54"/>
      <c r="G138" s="52"/>
      <c r="H138" s="52"/>
      <c r="I138" s="61"/>
      <c r="J138" s="62"/>
      <c r="K138" s="120" t="str">
        <f t="shared" ref="K138:K200" si="35">IF(H138="Topic",
"[ROLE] Friendly tutor specializing in " &amp; $I$2 &amp; " | " &amp;
"[TOPIC] " &amp; I138 &amp; " | " &amp;
"[LEVEL] " &amp; G138 &amp; " | " &amp;
"[COUNT] " &amp; D138 &amp; " examples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$A138 &amp; " lines of EXECUTABLE code (STRICT: Do NOT count comments or blank lines). - NEVER exceed this limit. | " &amp;
"[FUNCTION RULE] Rule: " &amp; IF(G138="Beginner","No defmodule/def unless required. Use flat, linear .exs scripts.", IF(G138="Intermediate", "Use defmodule/def. Break logic into blocks. Use pipe |", "internal/dataset data")) &amp; " | " &amp;
"[CODE_CONSTRAINTS_RULE] Each example MUST: - Use internal/dataset data - Print steps &amp; result via IO.puts/inspect - MAX " &amp; $A138 &amp; " executable lines (comments/blanks excluded) - NEVER exceed limit. | " &amp;
"[I_O_PARADIGM] Use standard Elixir File module and gracefully handle {:ok, data} and {:error, reason} tuples when applicable. | " &amp;
"[INLINE_PACKAGE_MANAGER] If using external packages, use Mix.install([{:package_name, '~&gt; version'}]) at the top of the code block. Assume no project configuration file exists. | " &amp;
"[TESTING_FRAMEWORK_LIMITS] For ExUnit/Testing, NEVER use doctests (@doc iex&gt;). Use test 'test name' do and assert only, as doctests (@doc iex&gt;) fail in standalone execution environments. | " &amp;
"[CODE QUALITY RULE] Code MUST be clean, readable, educational, executable, and produce correct results. Handle missing, malformed, or inconsistent data safely, utilizing pattern matching if possible. | " &amp;
"[COMMENT CONSTRAINTS] Code MUST include sufficient inline comments explaining WHAT the code does AND WHY it is written that way. Density: Beginner = high, Intermediate = medium, Advanced = 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F138 &amp; " | Stage 1 📖 Practice | " &amp; IF($I$3="", $I$2, $I$2&amp; " - " &amp;$I$3) &amp; " | 📊 Level: " &amp; G138 &amp; " | 🌐 Coding5s.com" &amp; CHAR(10) &amp; "**Concept:** " &amp; J138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D138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IF(AJ138&lt;&gt;"", AJ138,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IF(H138="PROJECT", Z138, ""))</f>
        <v/>
      </c>
      <c r="L138" s="103" t="str">
        <f t="shared" ref="L138:L200" si="36">IF(OR(H138="Topic", UPPER(H138)="PROJECT"),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IF(UPPER(H138)="PROJECT", "building a PROJECT: " &amp; I138 &amp; ". Topics applied in this project: " &amp; B138 &amp; ". Project objective: " &amp; J138, "learning: " &amp; I138 &amp; ". Topic details: " &amp; J138)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IF(G138="Beginner", "Evaluate based on flat, linear '.exs' scripts. Do NOT expect modules ('defmodule') unless absolutely required.", IF(G138="Intermediate", _xlfn._LONGTEXT("Expect modular functions within a 'defmodule' ONLY IF the student attempted them or the exercise explicitly demands it. Do NOT over-refactor flat scripts just to make them modular. Look for logic broken down into reusable blocks and use of the pipe operat","or ('|&gt;')."), "Expect well-structured modules with public ('def') and private functions ('defp') and clear APIs.")) &amp; " | " &amp;
_xlfn._LONGTEXT("[CODE_QUALITY_POLICIES]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&amp; IF(AJ138&lt;&gt;"", "[MENTOR CONTEXT ALERT] Be aware of the following infrastructure limitation for this exercise: " &amp; AJ138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IF(UPPER(H138)="PROJECT",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IF(UPPER(H138)="PROJECT",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IF(UPPER(H138)="PROJECT", "Project #", "Topic #") &amp; F138 &amp; " | Practice | " &amp; IF($I$3="", $I$2, $I$2&amp; " - " &amp;$I$3) &amp; " | 📊 Level: " &amp; G138 &amp; CHAR(10) &amp; "**" &amp; IF(UPPER(H138)="PROJECT", "Project", "Topic") &amp; ":** " &amp; I138 &amp; CHAR(10) &amp; "---" &amp; CHAR(10) &amp; " | " &amp;
"[FOOTER RULE - STRICT] End your response with: '--- ⚡ *Coding5s Mentor System — Eliminating Epistemic Debt*' | ","")</f>
        <v/>
      </c>
      <c r="M138" s="52">
        <v>0</v>
      </c>
      <c r="N138" s="102" t="str">
        <f t="shared" ref="N138:N200" si="37">IF(H138="Topic",
"[ROLE] Careless " &amp; $I$2 &amp; " Developer | " &amp;
"[TASK] Generate debugging challenges in " &amp; $I$2 &amp; " | | " &amp;
"[TOPIC] " &amp; I138 &amp; " | | " &amp;
"[LEVEL] " &amp; G138 &amp; " | | " &amp;
"[COUNT] " &amp; D138 &amp; " challenges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"[HEADER RULE - STRICT] You MUST start your entire response EXACTLY with this markdown block (do not print anything before it):" &amp; CHAR(10) &amp; "### 🔹 Topic #" &amp; F138 &amp; " | Stage 2 🐛 Debug | " &amp; IF($I$3="", $I$2, $I$2&amp; " - " &amp;$I$3) &amp; " | 📊 Level: " &amp; G138 &amp; " | 🌐 Coding5s.com" &amp; CHAR(10) &amp; "Concept: " &amp; J138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 &amp;
"[EXUNIT RULE] If the topic involves ExUnit or Testing, NEVER use doctests (@doc iex&gt;). You MUST use standard test macros (test 'test name' do) and assert statements. Doctests cause errors in standalone .exs scripts. | " &amp;
_xlfn._LONGTEXT("[HEX DEPENDENCIES RULE] If the exercise requires using an external Hex package in a standalone script, you MUST use Mix.install([{:package_name, '~&gt; version'}]) at the very top of the code block. Assume there is NO mix.exs file available in the user's env","ironment. | ") &amp;
"[CODE CONSTRAINTS] Each challenge MUST include: - Internal data OR dataset usage - At least 1 Enum/List operation or recursion (when applicable) - At least 1 IO.puts or IO.inspect statement - " &amp; IF(G138="Beginner", "5–15", IF(G138="Intermediate", "10–25", "15–35")) &amp; " lines of EXECUTABLE broken code per example (STRICT: Do NOT count blank lines). Use pure functions and immutability. | All challenges MUST have similar complexity and length.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D138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
"[EXECUTION RULE] Code must fail due to syntax errors, runtime exceptions, or produce incorrect output | " &amp;
_xlfn._LONGTEXT("[DATA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IF(H138="PROJECT", AA138, ""))</f>
        <v/>
      </c>
      <c r="O138" s="103" t="str">
        <f t="shared" ref="O138:O200" si="38">IF(OR(H138="Topic", UPPER(H138)="PROJECT"),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IF(UPPER(H138)="PROJECT", "PROJECT: " &amp; I138 &amp; ". Topics involved: " &amp; B138 &amp; ". Project objective: " &amp; J138, "TOPIC: " &amp; I138 &amp; ". Topic details: " &amp; J138)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IF(UPPER(H138)="PROJECT", "Project #", "Topic #") &amp; F138 &amp; " | Debug | " &amp; IF($I$3="", $I$2, $I$2&amp; " - " &amp;$I$3) &amp; " | 📊 Level: " &amp; G138 &amp; CHAR(10) &amp; "**" &amp; IF(UPPER(H138)="PROJECT", "Project", "Topic") &amp; ":** " &amp; I138 &amp; CHAR(10) &amp; "---" &amp; CHAR(10) &amp; " | " &amp;
_xlfn._LONGTEXT("[PYTHON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38" s="52">
        <v>0</v>
      </c>
      <c r="Q138" s="102" t="str">
        <f t="shared" ref="Q138:Q200" si="39">IF(H138="Topic",
"[ROLE] Tech Lead | " &amp;
"[TASK] Assign incomplete " &amp; $I$2 &amp; " script challenges | " &amp;
"[TOPIC] " &amp; I138 &amp; " | " &amp;
"[LEVEL] " &amp; G138 &amp; " | " &amp;
"[COUNT] " &amp; D138 &amp; " challenges | " &amp;
"[LIBRARY BEING LEARNED] " &amp; $I$3 &amp; " | " &amp;
_xlfn._LONGTEXT("[ECOSYSTEM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 &amp;
"[HEADER RULE - STRICT] You MUST start your entire response EXACTLY with this markdown block (do not print anything before it):" &amp; CHAR(10) &amp; "### 🔹 Topic #" &amp; F138 &amp; " | Stage 3 🧩 Complete | " &amp; IF($I$3="", $I$2, $I$2&amp; " - " &amp;$I$3) &amp; " | 📊 Level: " &amp; G138 &amp; " | 🌐 Coding5s.com" &amp; CHAR(10) &amp; "**Concept:** " &amp; J138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If the exercise requires using an external Hex package in a standalone script, you MUST use Mix.install([{:package_name, '~&gt; version'}]) at the very top of the code block. | " &amp;
"[TESTING_FRAMEWORK_PROTOCOL] If the topic involves ExUnit or Testing, NEVER use doctests (@doc iex&gt;). You MUST use standard test macros (test 'test name' do) and assert statements. | " &amp;
"[CHALLENGE_CONSTRAINTS_POLICY] Each challenge MUST include: - Internal data OR dataset usage - " &amp; IF(G138="Beginner","5–15", IF(G138="Intermediate","10–25","15–35")) &amp; " lines of EXECUTABLE base code (STRICT: Do NOT count comments or TODOs). - Length MUST vary across challenges. Use pure functions and immutability.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D138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I138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IF(G138="Beginner", "Clear explicit hint (no code) | ", IF(G138="Intermediate",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IF(H138="PROJECT", AB138, ""))</f>
        <v/>
      </c>
      <c r="R138" s="103" t="str">
        <f t="shared" ref="R138:R200" si="40">IF(OR(H138="Topic", UPPER(H138)="PROJECT"),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IF(UPPER(H138)="PROJECT", "PROJECT: " &amp; I138 &amp; ". Topics involved: " &amp; B138 &amp; ". Project objective: " &amp; J138, "TOPIC: " &amp; I138 &amp; ". Topic details: " &amp; J138)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IF(UPPER(H138)="PROJECT", "Project #", "Topic #") &amp; F138 &amp; " | Complete | " &amp; IF($I$3="", $I$2, $I$2&amp; " - " &amp;$I$3) &amp; " | 📊 Level: " &amp; G138 &amp; CHAR(10) &amp; "**" &amp; IF(UPPER(H138)="PROJECT", "Project", "Topic") &amp; ":** " &amp; I138 &amp; CHAR(10) &amp; "---" &amp; CHAR(10) &amp; " | " &amp;
_xlfn._LONGTEXT("[PYTHON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38" s="52">
        <v>0</v>
      </c>
      <c r="T138" s="102" t="str">
        <f t="shared" ref="T138:T200" si="41">IF(H138="Topic",
"[ROLE] Tech Lead | " &amp;
"[TASK] Provide intentionally messy but functional code for learning debugging and improvement | " &amp;
"[TOPIC] " &amp; I138 &amp; " | " &amp;
"[LEVEL] " &amp; G138 &amp; " | " &amp;
"[COUNT] " &amp; D138 &amp; " challenges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F138 &amp; " | Stage 4 🧹 Refactor | " &amp; IF($I$3="", $I$2, $I$2&amp; " - " &amp;$I$3) &amp; " | 📊 Level: " &amp; G138 &amp; " | 🌐 Coding5s.com" &amp; CHAR(10) &amp; "**Concept:** " &amp; J138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D138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IF(G138="Beginner", "5–15", IF(G138="Intermediate",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IF(H138="PROJECT", AC138, ""))</f>
        <v/>
      </c>
      <c r="U138" s="103" t="str">
        <f t="shared" ref="U138:U200" si="42">IF(OR(H138="Topic", UPPER(H138)="PROJECT"),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IF(UPPER(H138)="PROJECT", "PROJECT: " &amp; I138 &amp; ". Topics involved: " &amp; B138 &amp; ". Project objective: " &amp; J138, "TOPIC: " &amp; I138 &amp; ". Topic details: " &amp; J138)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IF(UPPER(H138)="PROJECT", "Project #", "Topic #") &amp; F138 &amp; " | Refactor | " &amp; IF($I$3="", $I$2, $I$2&amp; " - " &amp;$I$3) &amp; " | 📊 Level: " &amp; G138 &amp; CHAR(10) &amp; "**" &amp; IF(UPPER(H138)="PROJECT", "Project", "Topic") &amp; ":** " &amp; I138 &amp; CHAR(10) &amp; "---" &amp; CHAR(10) &amp; " | " &amp;
_xlfn._LONGTEXT("[PYTHON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38" s="52">
        <v>0</v>
      </c>
      <c r="W138" s="87" t="str">
        <f t="shared" ref="W138:W200" si="43">IF(H138="Topic",
"[ROLE] Tech Product Manager assigning a " &amp; $I$2 &amp; " Jira Ticket | " &amp;
"[TASK] Provide a guided implementation exercise with full solution for learning purposes | " &amp;
"[TOPIC] " &amp; I138 &amp; " | " &amp;
"[LEVEL] " &amp; G138 &amp; "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F138 &amp; " | Stage 5 | " &amp; IF($I$3="", $I$2, $I$2&amp; " - " &amp;$I$3) &amp; " | 📊 Level: " &amp; G138 &amp; " | 🌐 Coding5s.com" &amp; CHAR(10) &amp; "**Concept:** " &amp; J138 &amp; CHAR(10) &amp; "---" &amp; CHAR(10) &amp; " | " &amp;
"[FUNCTIONAL_STRUCTURE_POLICY] Rule: " &amp; IF(G138="Beginner", "Use simple scripts or minimal functions. ", IF(G138="Intermediate",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IF(G138="Beginner", "10–20", IF(G138="Intermediate", "15–30", "25–40")) &amp; " lines of EXECUTABLE code (STRICT) - V1.1 MUST be between " &amp; IF(G138="Beginner", "15–30", IF(G138="Intermediate",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IF(H138="PROJECT", AD138, ""))</f>
        <v/>
      </c>
      <c r="X138" s="103" t="str">
        <f t="shared" ref="X138:X200" si="44">IF(OR(H138="Topic", UPPER(H138)="PROJECT"),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IF(UPPER(H138)="PROJECT", "PROJECT: " &amp; I138 &amp; ". Topics integrated: " &amp; B138 &amp; ". Business Goal: " &amp; J138, "TOPIC: " &amp; I138 &amp; ". Goal: " &amp; J138)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IF(UPPER(H138)="PROJECT", "Project #", "Topic #") &amp; F138 &amp; " | Extend | " &amp; IF($I$3="", $I$2, $I$2&amp; " - " &amp;$I$3) &amp; " | 📊 Level: " &amp; G138 &amp; CHAR(10) &amp; "**" &amp; IF(UPPER(H138)="PROJECT", "Project", "Topic") &amp; ":** " &amp; I138 &amp; CHAR(10) &amp; "---" &amp; CHAR(10) &amp; " | " &amp;
_xlfn._LONGTEXT("[CODE_QUALITY_PROTOCOL]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38" s="52">
        <v>0</v>
      </c>
      <c r="Z138" s="56" t="str">
        <f t="shared" ref="Z138:Z200" si="45">IF(H138&lt;&gt;"PROJECT","",
"[TASK] Teach through a practical " &amp; $I$2 &amp; " - " &amp; $I$3 &amp; " project following the micro-learning methodology, acting as a supportive tutor, creating a project about  " &amp; I138 &amp; " | " &amp;
"[TOPICS USED] " &amp; B138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Mix.install([{:package_name, '~&gt; version'}]) at the top. | " &amp;
"[SCOPE_ARCHITECTURE_RULE] Rule: Use well-structured modules, public (def)/private (defp) APIs and immutability. | " &amp;
_xlfn._LONGTEXT("[VISUAL_ARCHITECTURE_COMMENTS] 1. Use visual block tags (e.g., '# --- BLOQUE 1: [NAME] ---') to map code to the planning phase. 2. Use comprehensive documentation using @moduledoc and @doc. 3. CRITICAL: NO comment or docstring line may exceed 80 character","s in width. | ") &amp;
"[DATA ROBUSTNESS RULE] Handle real-world data safely | " &amp;
"[CODE CONSTRAINTS] MUST be between " &amp; IF(G138="Beginner", "25–40", IF(G138="Intermediate",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F138 &amp; " | Stage 1 | " &amp; IF($I$3="", $I$2, $I$2&amp; " - " &amp;$I$3) &amp; " | 📊 Level: " &amp; G138 &amp; " | 🌐 Coding5s.com" &amp; CHAR(10) &amp; "**Project:** " &amp; J138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38" s="56" t="str">
        <f t="shared" ref="AA138:AA200" si="46">IF(H138&lt;&gt;"PROJECT","",
"[ROLE] Careless " &amp; $I$2 &amp; " Developer | " &amp;
"[TASK] Generate debugging project in " &amp; $I$2 &amp; " | " &amp;
"[PROJECT] " &amp; I138 &amp; " | " &amp;
"[TOPICS USED] " &amp; B138 &amp; " | " &amp;
"[LEVEL] " &amp; G138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F138 &amp; " | Stage 2 | " &amp; IF($I$3="", $I$2, $I$2&amp; " - " &amp;$I$3) &amp; " | 📊 Level: " &amp; G138 &amp; " | 🌐 Coding5s.com" &amp; CHAR(10) &amp; "Project: " &amp; J138 &amp; CHAR(10) &amp; "---" &amp; CHAR(10) &amp; "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AE136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IF(G138="Beginner", "25–40", IF(G138="Intermediate", "30–60", "40–100")) &amp; " lines of EXECUTABLE code (STRICT: Do NOT count blank lines towards this limit) - Multi-step flow - 2–4 functions ONLY - main() as entry point " &amp; IF(G138&lt;&gt;"Advanced",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38" s="56" t="str">
        <f t="shared" ref="AB138:AB200" si="47">IF(H138&lt;&gt;"PROJECT","",
"[ROLE] Tech Lead | " &amp;
"[TASK] Assign incomplete project script | " &amp;
"[PROJECT] " &amp; I138 &amp; " | " &amp;
"[TOPICS USED] " &amp; B138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F138 &amp; " | Stage 3 | " &amp; IF($I$3="", $I$2, $I$2&amp; " - " &amp;$I$3) &amp; " | 📊 Level: " &amp; G138 &amp; " | 🌐 Coding5s.com" &amp; CHAR(10) &amp; "**Project:** " &amp; J138 &amp; CHAR(10) &amp; "---" &amp; CHAR(10) &amp; " | " &amp;
"[EXTERNAL_PACKAGE_PROTOCOL] Use Mix.install([{:package_name, '~&gt; version'}]) at the top if needed. | " &amp;
"[CHALLENGE_CONSTRAINTS_POLICY] MUST be between " &amp; IF(G138="Beginner","25–40", IF(G138="Intermediate","30–60","40–100")) &amp; " lines of EXECUTABLE base code (STRICT: Do NOT count comments or TODOs). Multi-step flow.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38" s="56" t="str">
        <f t="shared" ref="AC138:AC200" si="48">IF(H138&lt;&gt;"PROJECT","",
"[ROLE] Tech Lead | " &amp;
"[TASK] Provide a messy but functional project for refactoring | " &amp;
"[PROJECT] " &amp; I138 &amp; " | " &amp;
"[TOPICS USED] " &amp; B138 &amp; " | " &amp;
"[LEVEL] " &amp; G138 &amp; " | " &amp;
"[PERSONA RULE] Act as a Tech Lead. A junior wrote this working but messy code. Tone: professional but exhausted | " &amp;
"[HEADER RULE - STRICT] You MUST start your entire response EXACTLY with this markdown block (do not print anything before it):" &amp; CHAR(10) &amp; "### 🚀 Project #" &amp; F138 &amp; " | Stage 4 | " &amp; IF($I$3="", $I$2, $I$2&amp; " - " &amp;$I$3) &amp; " | 📊 Level: " &amp; G138 &amp; " | 🌐 Coding5s.com" &amp; CHAR(10) &amp; "**Project:** " &amp; J138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IF(G138="Beginner", "25–40", IF(G138="Intermediate",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38" s="56" t="str">
        <f t="shared" ref="AD138:AD200" si="49">IF(H138&lt;&gt;"PROJECT","",
"[ROLE] Tech Product Manager assigning a " &amp; $I$2 &amp; " Jira Ticket | " &amp;
"[TASK] Provide a guided project implementation with full solution | " &amp;
"[PROJECT] " &amp; I138 &amp; " | " &amp;
"[TOPICS USED] " &amp; B138 &amp; " | " &amp;
"[LEVEL] " &amp; G138 &amp; " | " &amp;
"[PERSONA RULE] Act as a professional Tech Product Manager defining a project ticket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"[HEADER RULE - STRICT] You MUST start your entire response EXACTLY with this markdown block (do not print anything before it):" &amp; CHAR(10) &amp; "### 🚀 Project #" &amp; F138 &amp; " | Stage 5 | " &amp; IF($I$3="", $I$2, $I$2&amp; " - " &amp;$I$3) &amp; " | 📊 Level: " &amp; G138 &amp; " | 🌐 Coding5s.com" &amp; CHAR(10) &amp; "**Project:** " &amp; J138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IF(G138="Beginner", "20–35", IF(G138="Intermediate", "30–50", "45–70")) &amp; " lines of EXECUTABLE code (STRICT) - V1.1 MUST be between " &amp; IF(G138="Beginner", "30–50", IF(G138="Intermediate",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IF(G138="Beginner", "Avoid complex structure. ", IF(G138="Intermediate",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38" s="40"/>
      <c r="AF138" s="40"/>
      <c r="AG138" s="40"/>
      <c r="AH138" s="56" t="str">
        <f t="shared" si="33"/>
        <v/>
      </c>
      <c r="AI138" s="54"/>
      <c r="AJ138" s="54"/>
      <c r="AK138" s="54"/>
      <c r="AL138" s="54"/>
      <c r="AM138" s="54"/>
    </row>
    <row r="139" spans="1:39">
      <c r="A139" s="95"/>
      <c r="B139" s="45" t="str" cm="1">
        <f t="array" ref="B139">IF(H139="PROJECT", CHAR(10) &amp; "- " &amp; _xlfn.TEXTJOIN(CHAR(10) &amp; "- ", TRUE, _xlfn._xlws.FILTER($I$9:$I$1000, ($C$9:$C$1000=C139) * ($H$9:$H$1000="Topic"))), "")</f>
        <v/>
      </c>
      <c r="C139" s="45">
        <f t="shared" si="34"/>
        <v>65</v>
      </c>
      <c r="D139" s="46"/>
      <c r="E139" s="58"/>
      <c r="F139" s="67"/>
      <c r="G139" s="53"/>
      <c r="H139" s="53"/>
      <c r="I139" s="50"/>
      <c r="J139" s="51"/>
      <c r="K139" s="120" t="str">
        <f t="shared" si="35"/>
        <v/>
      </c>
      <c r="L139" s="103" t="str">
        <f t="shared" si="36"/>
        <v/>
      </c>
      <c r="M139" s="53">
        <v>0</v>
      </c>
      <c r="N139" s="102" t="str">
        <f t="shared" si="37"/>
        <v/>
      </c>
      <c r="O139" s="103" t="str">
        <f t="shared" si="38"/>
        <v/>
      </c>
      <c r="P139" s="53">
        <v>0</v>
      </c>
      <c r="Q139" s="102" t="str">
        <f t="shared" si="39"/>
        <v/>
      </c>
      <c r="R139" s="103" t="str">
        <f t="shared" si="40"/>
        <v/>
      </c>
      <c r="S139" s="53">
        <v>0</v>
      </c>
      <c r="T139" s="102" t="str">
        <f t="shared" si="41"/>
        <v/>
      </c>
      <c r="U139" s="103" t="str">
        <f t="shared" si="42"/>
        <v/>
      </c>
      <c r="V139" s="53">
        <v>0</v>
      </c>
      <c r="W139" s="87" t="str">
        <f t="shared" si="43"/>
        <v/>
      </c>
      <c r="X139" s="103" t="str">
        <f t="shared" si="44"/>
        <v/>
      </c>
      <c r="Y139" s="53">
        <v>0</v>
      </c>
      <c r="Z139" s="56" t="str">
        <f t="shared" si="45"/>
        <v/>
      </c>
      <c r="AA139" s="56" t="str">
        <f t="shared" si="46"/>
        <v/>
      </c>
      <c r="AB139" s="56" t="str">
        <f t="shared" si="47"/>
        <v/>
      </c>
      <c r="AC139" s="56" t="str">
        <f t="shared" si="48"/>
        <v/>
      </c>
      <c r="AD139" s="56" t="str">
        <f t="shared" si="49"/>
        <v/>
      </c>
      <c r="AE139" s="40"/>
      <c r="AF139" s="40"/>
      <c r="AG139" s="40"/>
      <c r="AH139" s="56" t="str">
        <f t="shared" si="33"/>
        <v/>
      </c>
      <c r="AI139" s="54"/>
      <c r="AJ139" s="54"/>
      <c r="AK139" s="54"/>
      <c r="AL139" s="54"/>
      <c r="AM139" s="54"/>
    </row>
    <row r="140" spans="1:39">
      <c r="A140" s="95"/>
      <c r="B140" s="45" t="str" cm="1">
        <f t="array" ref="B140">IF(H140="PROJECT", CHAR(10) &amp; "- " &amp; _xlfn.TEXTJOIN(CHAR(10) &amp; "- ", TRUE, _xlfn._xlws.FILTER($I$9:$I$1000, ($C$9:$C$1000=C140) * ($H$9:$H$1000="Topic"))), "")</f>
        <v/>
      </c>
      <c r="C140" s="45">
        <f t="shared" si="34"/>
        <v>66</v>
      </c>
      <c r="D140" s="57"/>
      <c r="E140" s="58"/>
      <c r="F140" s="54"/>
      <c r="G140" s="52"/>
      <c r="H140" s="52"/>
      <c r="I140" s="61"/>
      <c r="J140" s="62"/>
      <c r="K140" s="120" t="str">
        <f t="shared" si="35"/>
        <v/>
      </c>
      <c r="L140" s="103" t="str">
        <f t="shared" si="36"/>
        <v/>
      </c>
      <c r="M140" s="52">
        <v>0</v>
      </c>
      <c r="N140" s="102" t="str">
        <f t="shared" si="37"/>
        <v/>
      </c>
      <c r="O140" s="103" t="str">
        <f t="shared" si="38"/>
        <v/>
      </c>
      <c r="P140" s="52">
        <v>0</v>
      </c>
      <c r="Q140" s="102" t="str">
        <f t="shared" si="39"/>
        <v/>
      </c>
      <c r="R140" s="103" t="str">
        <f t="shared" si="40"/>
        <v/>
      </c>
      <c r="S140" s="52">
        <v>0</v>
      </c>
      <c r="T140" s="102" t="str">
        <f t="shared" si="41"/>
        <v/>
      </c>
      <c r="U140" s="103" t="str">
        <f t="shared" si="42"/>
        <v/>
      </c>
      <c r="V140" s="52">
        <v>0</v>
      </c>
      <c r="W140" s="87" t="str">
        <f t="shared" si="43"/>
        <v/>
      </c>
      <c r="X140" s="103" t="str">
        <f t="shared" si="44"/>
        <v/>
      </c>
      <c r="Y140" s="52">
        <v>0</v>
      </c>
      <c r="Z140" s="56" t="str">
        <f t="shared" si="45"/>
        <v/>
      </c>
      <c r="AA140" s="56" t="str">
        <f t="shared" si="46"/>
        <v/>
      </c>
      <c r="AB140" s="56" t="str">
        <f t="shared" si="47"/>
        <v/>
      </c>
      <c r="AC140" s="56" t="str">
        <f t="shared" si="48"/>
        <v/>
      </c>
      <c r="AD140" s="56" t="str">
        <f t="shared" si="49"/>
        <v/>
      </c>
      <c r="AE140" s="40"/>
      <c r="AF140" s="40"/>
      <c r="AG140" s="40"/>
      <c r="AH140" s="56" t="str">
        <f t="shared" si="33"/>
        <v/>
      </c>
      <c r="AI140" s="54"/>
      <c r="AJ140" s="54"/>
      <c r="AK140" s="54"/>
      <c r="AL140" s="54"/>
      <c r="AM140" s="54"/>
    </row>
    <row r="141" spans="1:39">
      <c r="A141" s="95"/>
      <c r="B141" s="45" t="str" cm="1">
        <f t="array" ref="B141">IF(H141="PROJECT", CHAR(10) &amp; "- " &amp; _xlfn.TEXTJOIN(CHAR(10) &amp; "- ", TRUE, _xlfn._xlws.FILTER($I$9:$I$1000, ($C$9:$C$1000=C141) * ($H$9:$H$1000="Topic"))), "")</f>
        <v/>
      </c>
      <c r="C141" s="45">
        <f t="shared" si="34"/>
        <v>67</v>
      </c>
      <c r="D141" s="46"/>
      <c r="E141" s="58"/>
      <c r="F141" s="67"/>
      <c r="G141" s="53"/>
      <c r="H141" s="53"/>
      <c r="I141" s="50"/>
      <c r="J141" s="51"/>
      <c r="K141" s="120" t="str">
        <f t="shared" si="35"/>
        <v/>
      </c>
      <c r="L141" s="103" t="str">
        <f t="shared" si="36"/>
        <v/>
      </c>
      <c r="M141" s="53">
        <v>0</v>
      </c>
      <c r="N141" s="102" t="str">
        <f t="shared" si="37"/>
        <v/>
      </c>
      <c r="O141" s="103" t="str">
        <f t="shared" si="38"/>
        <v/>
      </c>
      <c r="P141" s="53">
        <v>0</v>
      </c>
      <c r="Q141" s="102" t="str">
        <f t="shared" si="39"/>
        <v/>
      </c>
      <c r="R141" s="103" t="str">
        <f t="shared" si="40"/>
        <v/>
      </c>
      <c r="S141" s="53">
        <v>0</v>
      </c>
      <c r="T141" s="102" t="str">
        <f t="shared" si="41"/>
        <v/>
      </c>
      <c r="U141" s="103" t="str">
        <f t="shared" si="42"/>
        <v/>
      </c>
      <c r="V141" s="53">
        <v>0</v>
      </c>
      <c r="W141" s="87" t="str">
        <f t="shared" si="43"/>
        <v/>
      </c>
      <c r="X141" s="103" t="str">
        <f t="shared" si="44"/>
        <v/>
      </c>
      <c r="Y141" s="53">
        <v>0</v>
      </c>
      <c r="Z141" s="56" t="str">
        <f t="shared" si="45"/>
        <v/>
      </c>
      <c r="AA141" s="56" t="str">
        <f t="shared" si="46"/>
        <v/>
      </c>
      <c r="AB141" s="56" t="str">
        <f t="shared" si="47"/>
        <v/>
      </c>
      <c r="AC141" s="56" t="str">
        <f t="shared" si="48"/>
        <v/>
      </c>
      <c r="AD141" s="56" t="str">
        <f t="shared" si="49"/>
        <v/>
      </c>
      <c r="AE141" s="40"/>
      <c r="AF141" s="40"/>
      <c r="AG141" s="40"/>
      <c r="AH141" s="56" t="str">
        <f t="shared" ref="AH141:AH200" si="50">IF(AE141=$B$6,AG141,"")</f>
        <v/>
      </c>
      <c r="AI141" s="54"/>
      <c r="AJ141" s="54"/>
      <c r="AK141" s="54"/>
      <c r="AL141" s="54"/>
      <c r="AM141" s="54"/>
    </row>
    <row r="142" spans="1:39">
      <c r="A142" s="95"/>
      <c r="B142" s="45" t="str" cm="1">
        <f t="array" ref="B142">IF(H142="PROJECT", CHAR(10) &amp; "- " &amp; _xlfn.TEXTJOIN(CHAR(10) &amp; "- ", TRUE, _xlfn._xlws.FILTER($I$9:$I$1000, ($C$9:$C$1000=C142) * ($H$9:$H$1000="Topic"))), "")</f>
        <v/>
      </c>
      <c r="C142" s="45">
        <f t="shared" si="34"/>
        <v>68</v>
      </c>
      <c r="D142" s="57"/>
      <c r="E142" s="58"/>
      <c r="F142" s="54"/>
      <c r="G142" s="52"/>
      <c r="H142" s="52"/>
      <c r="I142" s="61"/>
      <c r="J142" s="62"/>
      <c r="K142" s="120" t="str">
        <f t="shared" si="35"/>
        <v/>
      </c>
      <c r="L142" s="103" t="str">
        <f t="shared" si="36"/>
        <v/>
      </c>
      <c r="M142" s="52">
        <v>0</v>
      </c>
      <c r="N142" s="102" t="str">
        <f t="shared" si="37"/>
        <v/>
      </c>
      <c r="O142" s="103" t="str">
        <f t="shared" si="38"/>
        <v/>
      </c>
      <c r="P142" s="52">
        <v>0</v>
      </c>
      <c r="Q142" s="102" t="str">
        <f t="shared" si="39"/>
        <v/>
      </c>
      <c r="R142" s="103" t="str">
        <f t="shared" si="40"/>
        <v/>
      </c>
      <c r="S142" s="52">
        <v>0</v>
      </c>
      <c r="T142" s="102" t="str">
        <f t="shared" si="41"/>
        <v/>
      </c>
      <c r="U142" s="103" t="str">
        <f t="shared" si="42"/>
        <v/>
      </c>
      <c r="V142" s="52">
        <v>0</v>
      </c>
      <c r="W142" s="87" t="str">
        <f t="shared" si="43"/>
        <v/>
      </c>
      <c r="X142" s="103" t="str">
        <f t="shared" si="44"/>
        <v/>
      </c>
      <c r="Y142" s="52">
        <v>0</v>
      </c>
      <c r="Z142" s="56" t="str">
        <f t="shared" si="45"/>
        <v/>
      </c>
      <c r="AA142" s="56" t="str">
        <f t="shared" si="46"/>
        <v/>
      </c>
      <c r="AB142" s="56" t="str">
        <f t="shared" si="47"/>
        <v/>
      </c>
      <c r="AC142" s="56" t="str">
        <f t="shared" si="48"/>
        <v/>
      </c>
      <c r="AD142" s="56" t="str">
        <f t="shared" si="49"/>
        <v/>
      </c>
      <c r="AE142" s="40"/>
      <c r="AF142" s="40"/>
      <c r="AG142" s="40"/>
      <c r="AH142" s="56" t="str">
        <f t="shared" si="50"/>
        <v/>
      </c>
      <c r="AI142" s="54"/>
      <c r="AJ142" s="54"/>
      <c r="AK142" s="54"/>
      <c r="AL142" s="54"/>
      <c r="AM142" s="54"/>
    </row>
    <row r="143" spans="1:39">
      <c r="A143" s="95"/>
      <c r="B143" s="45" t="str" cm="1">
        <f t="array" ref="B143">IF(H143="PROJECT", CHAR(10) &amp; "- " &amp; _xlfn.TEXTJOIN(CHAR(10) &amp; "- ", TRUE, _xlfn._xlws.FILTER($I$9:$I$1000, ($C$9:$C$1000=C143) * ($H$9:$H$1000="Topic"))), "")</f>
        <v/>
      </c>
      <c r="C143" s="45">
        <f t="shared" si="34"/>
        <v>69</v>
      </c>
      <c r="D143" s="46"/>
      <c r="E143" s="58"/>
      <c r="F143" s="67"/>
      <c r="G143" s="53"/>
      <c r="H143" s="53"/>
      <c r="I143" s="50"/>
      <c r="J143" s="51"/>
      <c r="K143" s="120" t="str">
        <f t="shared" si="35"/>
        <v/>
      </c>
      <c r="L143" s="103" t="str">
        <f t="shared" si="36"/>
        <v/>
      </c>
      <c r="M143" s="53">
        <v>0</v>
      </c>
      <c r="N143" s="102" t="str">
        <f t="shared" si="37"/>
        <v/>
      </c>
      <c r="O143" s="103" t="str">
        <f t="shared" si="38"/>
        <v/>
      </c>
      <c r="P143" s="53">
        <v>0</v>
      </c>
      <c r="Q143" s="102" t="str">
        <f t="shared" si="39"/>
        <v/>
      </c>
      <c r="R143" s="103" t="str">
        <f t="shared" si="40"/>
        <v/>
      </c>
      <c r="S143" s="53">
        <v>0</v>
      </c>
      <c r="T143" s="102" t="str">
        <f t="shared" si="41"/>
        <v/>
      </c>
      <c r="U143" s="103" t="str">
        <f t="shared" si="42"/>
        <v/>
      </c>
      <c r="V143" s="53">
        <v>0</v>
      </c>
      <c r="W143" s="87" t="str">
        <f t="shared" si="43"/>
        <v/>
      </c>
      <c r="X143" s="103" t="str">
        <f t="shared" si="44"/>
        <v/>
      </c>
      <c r="Y143" s="53">
        <v>0</v>
      </c>
      <c r="Z143" s="56" t="str">
        <f t="shared" si="45"/>
        <v/>
      </c>
      <c r="AA143" s="56" t="str">
        <f t="shared" si="46"/>
        <v/>
      </c>
      <c r="AB143" s="56" t="str">
        <f t="shared" si="47"/>
        <v/>
      </c>
      <c r="AC143" s="56" t="str">
        <f t="shared" si="48"/>
        <v/>
      </c>
      <c r="AD143" s="56" t="str">
        <f t="shared" si="49"/>
        <v/>
      </c>
      <c r="AE143" s="40"/>
      <c r="AF143" s="40"/>
      <c r="AG143" s="40"/>
      <c r="AH143" s="56" t="str">
        <f t="shared" si="50"/>
        <v/>
      </c>
      <c r="AI143" s="54"/>
      <c r="AJ143" s="54"/>
      <c r="AK143" s="54"/>
      <c r="AL143" s="54"/>
      <c r="AM143" s="54"/>
    </row>
    <row r="144" spans="1:39">
      <c r="A144" s="95"/>
      <c r="B144" s="45" t="str" cm="1">
        <f t="array" ref="B144">IF(H144="PROJECT", CHAR(10) &amp; "- " &amp; _xlfn.TEXTJOIN(CHAR(10) &amp; "- ", TRUE, _xlfn._xlws.FILTER($I$9:$I$1000, ($C$9:$C$1000=C144) * ($H$9:$H$1000="Topic"))), "")</f>
        <v/>
      </c>
      <c r="C144" s="45">
        <f t="shared" si="34"/>
        <v>70</v>
      </c>
      <c r="D144" s="57"/>
      <c r="E144" s="58"/>
      <c r="F144" s="54"/>
      <c r="G144" s="52"/>
      <c r="H144" s="52"/>
      <c r="I144" s="61"/>
      <c r="J144" s="62"/>
      <c r="K144" s="120" t="str">
        <f t="shared" si="35"/>
        <v/>
      </c>
      <c r="L144" s="103" t="str">
        <f t="shared" si="36"/>
        <v/>
      </c>
      <c r="M144" s="52">
        <v>0</v>
      </c>
      <c r="N144" s="102" t="str">
        <f t="shared" si="37"/>
        <v/>
      </c>
      <c r="O144" s="103" t="str">
        <f t="shared" si="38"/>
        <v/>
      </c>
      <c r="P144" s="52">
        <v>0</v>
      </c>
      <c r="Q144" s="102" t="str">
        <f t="shared" si="39"/>
        <v/>
      </c>
      <c r="R144" s="103" t="str">
        <f t="shared" si="40"/>
        <v/>
      </c>
      <c r="S144" s="52">
        <v>0</v>
      </c>
      <c r="T144" s="102" t="str">
        <f t="shared" si="41"/>
        <v/>
      </c>
      <c r="U144" s="103" t="str">
        <f t="shared" si="42"/>
        <v/>
      </c>
      <c r="V144" s="52">
        <v>0</v>
      </c>
      <c r="W144" s="87" t="str">
        <f t="shared" si="43"/>
        <v/>
      </c>
      <c r="X144" s="103" t="str">
        <f t="shared" si="44"/>
        <v/>
      </c>
      <c r="Y144" s="52">
        <v>0</v>
      </c>
      <c r="Z144" s="56" t="str">
        <f t="shared" si="45"/>
        <v/>
      </c>
      <c r="AA144" s="56" t="str">
        <f t="shared" si="46"/>
        <v/>
      </c>
      <c r="AB144" s="56" t="str">
        <f t="shared" si="47"/>
        <v/>
      </c>
      <c r="AC144" s="56" t="str">
        <f t="shared" si="48"/>
        <v/>
      </c>
      <c r="AD144" s="56" t="str">
        <f t="shared" si="49"/>
        <v/>
      </c>
      <c r="AE144" s="40"/>
      <c r="AF144" s="40"/>
      <c r="AG144" s="40"/>
      <c r="AH144" s="56" t="str">
        <f t="shared" si="50"/>
        <v/>
      </c>
      <c r="AI144" s="54"/>
      <c r="AJ144" s="54"/>
      <c r="AK144" s="54"/>
      <c r="AL144" s="54"/>
      <c r="AM144" s="54"/>
    </row>
    <row r="145" spans="1:39">
      <c r="A145" s="95"/>
      <c r="B145" s="45" t="str" cm="1">
        <f t="array" ref="B145">IF(H145="PROJECT", CHAR(10) &amp; "- " &amp; _xlfn.TEXTJOIN(CHAR(10) &amp; "- ", TRUE, _xlfn._xlws.FILTER($I$9:$I$1000, ($C$9:$C$1000=C145) * ($H$9:$H$1000="Topic"))), "")</f>
        <v/>
      </c>
      <c r="C145" s="45">
        <f t="shared" si="34"/>
        <v>71</v>
      </c>
      <c r="D145" s="46"/>
      <c r="E145" s="58"/>
      <c r="F145" s="67"/>
      <c r="G145" s="53"/>
      <c r="H145" s="53"/>
      <c r="I145" s="50"/>
      <c r="J145" s="51"/>
      <c r="K145" s="120" t="str">
        <f t="shared" si="35"/>
        <v/>
      </c>
      <c r="L145" s="103" t="str">
        <f t="shared" si="36"/>
        <v/>
      </c>
      <c r="M145" s="53">
        <v>0</v>
      </c>
      <c r="N145" s="102" t="str">
        <f t="shared" si="37"/>
        <v/>
      </c>
      <c r="O145" s="103" t="str">
        <f t="shared" si="38"/>
        <v/>
      </c>
      <c r="P145" s="53">
        <v>0</v>
      </c>
      <c r="Q145" s="102" t="str">
        <f t="shared" si="39"/>
        <v/>
      </c>
      <c r="R145" s="103" t="str">
        <f t="shared" si="40"/>
        <v/>
      </c>
      <c r="S145" s="53">
        <v>0</v>
      </c>
      <c r="T145" s="102" t="str">
        <f t="shared" si="41"/>
        <v/>
      </c>
      <c r="U145" s="103" t="str">
        <f t="shared" si="42"/>
        <v/>
      </c>
      <c r="V145" s="53">
        <v>0</v>
      </c>
      <c r="W145" s="87" t="str">
        <f t="shared" si="43"/>
        <v/>
      </c>
      <c r="X145" s="103" t="str">
        <f t="shared" si="44"/>
        <v/>
      </c>
      <c r="Y145" s="53">
        <v>0</v>
      </c>
      <c r="Z145" s="56" t="str">
        <f t="shared" si="45"/>
        <v/>
      </c>
      <c r="AA145" s="56" t="str">
        <f t="shared" si="46"/>
        <v/>
      </c>
      <c r="AB145" s="56" t="str">
        <f t="shared" si="47"/>
        <v/>
      </c>
      <c r="AC145" s="56" t="str">
        <f t="shared" si="48"/>
        <v/>
      </c>
      <c r="AD145" s="56" t="str">
        <f t="shared" si="49"/>
        <v/>
      </c>
      <c r="AE145" s="40"/>
      <c r="AF145" s="40"/>
      <c r="AG145" s="40"/>
      <c r="AH145" s="56" t="str">
        <f t="shared" si="50"/>
        <v/>
      </c>
      <c r="AI145" s="54"/>
      <c r="AJ145" s="54"/>
      <c r="AK145" s="54"/>
      <c r="AL145" s="54"/>
      <c r="AM145" s="54"/>
    </row>
    <row r="146" spans="1:39">
      <c r="A146" s="95"/>
      <c r="B146" s="45" t="str" cm="1">
        <f t="array" ref="B146">IF(H146="PROJECT", CHAR(10) &amp; "- " &amp; _xlfn.TEXTJOIN(CHAR(10) &amp; "- ", TRUE, _xlfn._xlws.FILTER($I$9:$I$1000, ($C$9:$C$1000=C146) * ($H$9:$H$1000="Topic"))), "")</f>
        <v/>
      </c>
      <c r="C146" s="45">
        <f t="shared" si="34"/>
        <v>72</v>
      </c>
      <c r="D146" s="57"/>
      <c r="E146" s="58"/>
      <c r="F146" s="54"/>
      <c r="G146" s="52"/>
      <c r="H146" s="52"/>
      <c r="I146" s="61"/>
      <c r="J146" s="62"/>
      <c r="K146" s="120" t="str">
        <f t="shared" si="35"/>
        <v/>
      </c>
      <c r="L146" s="103" t="str">
        <f t="shared" si="36"/>
        <v/>
      </c>
      <c r="M146" s="52">
        <v>0</v>
      </c>
      <c r="N146" s="102" t="str">
        <f t="shared" si="37"/>
        <v/>
      </c>
      <c r="O146" s="103" t="str">
        <f t="shared" si="38"/>
        <v/>
      </c>
      <c r="P146" s="52">
        <v>0</v>
      </c>
      <c r="Q146" s="102" t="str">
        <f t="shared" si="39"/>
        <v/>
      </c>
      <c r="R146" s="103" t="str">
        <f t="shared" si="40"/>
        <v/>
      </c>
      <c r="S146" s="52">
        <v>0</v>
      </c>
      <c r="T146" s="102" t="str">
        <f t="shared" si="41"/>
        <v/>
      </c>
      <c r="U146" s="103" t="str">
        <f t="shared" si="42"/>
        <v/>
      </c>
      <c r="V146" s="52">
        <v>0</v>
      </c>
      <c r="W146" s="87" t="str">
        <f t="shared" si="43"/>
        <v/>
      </c>
      <c r="X146" s="103" t="str">
        <f t="shared" si="44"/>
        <v/>
      </c>
      <c r="Y146" s="52">
        <v>0</v>
      </c>
      <c r="Z146" s="56" t="str">
        <f t="shared" si="45"/>
        <v/>
      </c>
      <c r="AA146" s="56" t="str">
        <f t="shared" si="46"/>
        <v/>
      </c>
      <c r="AB146" s="56" t="str">
        <f t="shared" si="47"/>
        <v/>
      </c>
      <c r="AC146" s="56" t="str">
        <f t="shared" si="48"/>
        <v/>
      </c>
      <c r="AD146" s="56" t="str">
        <f t="shared" si="49"/>
        <v/>
      </c>
      <c r="AE146" s="40"/>
      <c r="AF146" s="40"/>
      <c r="AG146" s="40"/>
      <c r="AH146" s="56" t="str">
        <f t="shared" si="50"/>
        <v/>
      </c>
      <c r="AI146" s="54"/>
      <c r="AJ146" s="54"/>
      <c r="AK146" s="54"/>
      <c r="AL146" s="54"/>
      <c r="AM146" s="54"/>
    </row>
    <row r="147" spans="1:39">
      <c r="A147" s="95"/>
      <c r="B147" s="45" t="str" cm="1">
        <f t="array" ref="B147">IF(H147="PROJECT", CHAR(10) &amp; "- " &amp; _xlfn.TEXTJOIN(CHAR(10) &amp; "- ", TRUE, _xlfn._xlws.FILTER($I$9:$I$1000, ($C$9:$C$1000=C147) * ($H$9:$H$1000="Topic"))), "")</f>
        <v/>
      </c>
      <c r="C147" s="45">
        <f t="shared" si="34"/>
        <v>73</v>
      </c>
      <c r="D147" s="46"/>
      <c r="E147" s="58"/>
      <c r="F147" s="67"/>
      <c r="G147" s="53"/>
      <c r="H147" s="53"/>
      <c r="I147" s="50"/>
      <c r="J147" s="51"/>
      <c r="K147" s="120" t="str">
        <f t="shared" si="35"/>
        <v/>
      </c>
      <c r="L147" s="103" t="str">
        <f t="shared" si="36"/>
        <v/>
      </c>
      <c r="M147" s="53">
        <v>0</v>
      </c>
      <c r="N147" s="102" t="str">
        <f t="shared" si="37"/>
        <v/>
      </c>
      <c r="O147" s="103" t="str">
        <f t="shared" si="38"/>
        <v/>
      </c>
      <c r="P147" s="53">
        <v>0</v>
      </c>
      <c r="Q147" s="102" t="str">
        <f t="shared" si="39"/>
        <v/>
      </c>
      <c r="R147" s="103" t="str">
        <f t="shared" si="40"/>
        <v/>
      </c>
      <c r="S147" s="53">
        <v>0</v>
      </c>
      <c r="T147" s="102" t="str">
        <f t="shared" si="41"/>
        <v/>
      </c>
      <c r="U147" s="103" t="str">
        <f t="shared" si="42"/>
        <v/>
      </c>
      <c r="V147" s="53">
        <v>0</v>
      </c>
      <c r="W147" s="87" t="str">
        <f t="shared" si="43"/>
        <v/>
      </c>
      <c r="X147" s="103" t="str">
        <f t="shared" si="44"/>
        <v/>
      </c>
      <c r="Y147" s="53">
        <v>0</v>
      </c>
      <c r="Z147" s="56" t="str">
        <f t="shared" si="45"/>
        <v/>
      </c>
      <c r="AA147" s="56" t="str">
        <f t="shared" si="46"/>
        <v/>
      </c>
      <c r="AB147" s="56" t="str">
        <f t="shared" si="47"/>
        <v/>
      </c>
      <c r="AC147" s="56" t="str">
        <f t="shared" si="48"/>
        <v/>
      </c>
      <c r="AD147" s="56" t="str">
        <f t="shared" si="49"/>
        <v/>
      </c>
      <c r="AE147" s="40"/>
      <c r="AF147" s="40"/>
      <c r="AG147" s="40"/>
      <c r="AH147" s="56" t="str">
        <f t="shared" si="50"/>
        <v/>
      </c>
      <c r="AI147" s="54"/>
      <c r="AJ147" s="54"/>
      <c r="AK147" s="54"/>
      <c r="AL147" s="54"/>
      <c r="AM147" s="54"/>
    </row>
    <row r="148" spans="1:39">
      <c r="A148" s="95"/>
      <c r="B148" s="45" t="str" cm="1">
        <f t="array" ref="B148">IF(H148="PROJECT", CHAR(10) &amp; "- " &amp; _xlfn.TEXTJOIN(CHAR(10) &amp; "- ", TRUE, _xlfn._xlws.FILTER($I$9:$I$1000, ($C$9:$C$1000=C148) * ($H$9:$H$1000="Topic"))), "")</f>
        <v/>
      </c>
      <c r="C148" s="45">
        <f t="shared" si="34"/>
        <v>74</v>
      </c>
      <c r="D148" s="57"/>
      <c r="E148" s="58"/>
      <c r="F148" s="54"/>
      <c r="G148" s="52"/>
      <c r="H148" s="52"/>
      <c r="I148" s="61"/>
      <c r="J148" s="62"/>
      <c r="K148" s="120" t="str">
        <f t="shared" si="35"/>
        <v/>
      </c>
      <c r="L148" s="103" t="str">
        <f t="shared" si="36"/>
        <v/>
      </c>
      <c r="M148" s="52">
        <v>0</v>
      </c>
      <c r="N148" s="102" t="str">
        <f t="shared" si="37"/>
        <v/>
      </c>
      <c r="O148" s="103" t="str">
        <f t="shared" si="38"/>
        <v/>
      </c>
      <c r="P148" s="52">
        <v>0</v>
      </c>
      <c r="Q148" s="102" t="str">
        <f t="shared" si="39"/>
        <v/>
      </c>
      <c r="R148" s="103" t="str">
        <f t="shared" si="40"/>
        <v/>
      </c>
      <c r="S148" s="52">
        <v>0</v>
      </c>
      <c r="T148" s="102" t="str">
        <f t="shared" si="41"/>
        <v/>
      </c>
      <c r="U148" s="103" t="str">
        <f t="shared" si="42"/>
        <v/>
      </c>
      <c r="V148" s="52">
        <v>0</v>
      </c>
      <c r="W148" s="87" t="str">
        <f t="shared" si="43"/>
        <v/>
      </c>
      <c r="X148" s="103" t="str">
        <f t="shared" si="44"/>
        <v/>
      </c>
      <c r="Y148" s="52">
        <v>0</v>
      </c>
      <c r="Z148" s="56" t="str">
        <f t="shared" si="45"/>
        <v/>
      </c>
      <c r="AA148" s="56" t="str">
        <f t="shared" si="46"/>
        <v/>
      </c>
      <c r="AB148" s="56" t="str">
        <f t="shared" si="47"/>
        <v/>
      </c>
      <c r="AC148" s="56" t="str">
        <f t="shared" si="48"/>
        <v/>
      </c>
      <c r="AD148" s="56" t="str">
        <f t="shared" si="49"/>
        <v/>
      </c>
      <c r="AE148" s="40"/>
      <c r="AF148" s="40"/>
      <c r="AG148" s="40"/>
      <c r="AH148" s="56" t="str">
        <f t="shared" si="50"/>
        <v/>
      </c>
      <c r="AI148" s="54"/>
      <c r="AJ148" s="54"/>
      <c r="AK148" s="54"/>
      <c r="AL148" s="54"/>
      <c r="AM148" s="54"/>
    </row>
    <row r="149" spans="1:39">
      <c r="A149" s="95"/>
      <c r="B149" s="45" t="str" cm="1">
        <f t="array" ref="B149">IF(H149="PROJECT", CHAR(10) &amp; "- " &amp; _xlfn.TEXTJOIN(CHAR(10) &amp; "- ", TRUE, _xlfn._xlws.FILTER($I$9:$I$1000, ($C$9:$C$1000=C149) * ($H$9:$H$1000="Topic"))), "")</f>
        <v/>
      </c>
      <c r="C149" s="45">
        <f t="shared" si="34"/>
        <v>75</v>
      </c>
      <c r="D149" s="46"/>
      <c r="E149" s="58"/>
      <c r="F149" s="67"/>
      <c r="G149" s="53"/>
      <c r="H149" s="53"/>
      <c r="I149" s="50"/>
      <c r="J149" s="51"/>
      <c r="K149" s="120" t="str">
        <f t="shared" si="35"/>
        <v/>
      </c>
      <c r="L149" s="103" t="str">
        <f t="shared" si="36"/>
        <v/>
      </c>
      <c r="M149" s="53">
        <v>0</v>
      </c>
      <c r="N149" s="102" t="str">
        <f t="shared" si="37"/>
        <v/>
      </c>
      <c r="O149" s="103" t="str">
        <f t="shared" si="38"/>
        <v/>
      </c>
      <c r="P149" s="53">
        <v>0</v>
      </c>
      <c r="Q149" s="102" t="str">
        <f t="shared" si="39"/>
        <v/>
      </c>
      <c r="R149" s="103" t="str">
        <f t="shared" si="40"/>
        <v/>
      </c>
      <c r="S149" s="53">
        <v>0</v>
      </c>
      <c r="T149" s="102" t="str">
        <f t="shared" si="41"/>
        <v/>
      </c>
      <c r="U149" s="103" t="str">
        <f t="shared" si="42"/>
        <v/>
      </c>
      <c r="V149" s="53">
        <v>0</v>
      </c>
      <c r="W149" s="87" t="str">
        <f t="shared" si="43"/>
        <v/>
      </c>
      <c r="X149" s="103" t="str">
        <f t="shared" si="44"/>
        <v/>
      </c>
      <c r="Y149" s="53">
        <v>0</v>
      </c>
      <c r="Z149" s="56" t="str">
        <f t="shared" si="45"/>
        <v/>
      </c>
      <c r="AA149" s="56" t="str">
        <f t="shared" si="46"/>
        <v/>
      </c>
      <c r="AB149" s="56" t="str">
        <f t="shared" si="47"/>
        <v/>
      </c>
      <c r="AC149" s="56" t="str">
        <f t="shared" si="48"/>
        <v/>
      </c>
      <c r="AD149" s="56" t="str">
        <f t="shared" si="49"/>
        <v/>
      </c>
      <c r="AE149" s="40"/>
      <c r="AF149" s="40"/>
      <c r="AG149" s="40"/>
      <c r="AH149" s="56" t="str">
        <f t="shared" si="50"/>
        <v/>
      </c>
      <c r="AI149" s="54"/>
      <c r="AJ149" s="54"/>
      <c r="AK149" s="54"/>
      <c r="AL149" s="54"/>
      <c r="AM149" s="54"/>
    </row>
    <row r="150" spans="1:39">
      <c r="A150" s="95"/>
      <c r="B150" s="45" t="str" cm="1">
        <f t="array" ref="B150">IF(H150="PROJECT", CHAR(10) &amp; "- " &amp; _xlfn.TEXTJOIN(CHAR(10) &amp; "- ", TRUE, _xlfn._xlws.FILTER($I$9:$I$1000, ($C$9:$C$1000=C150) * ($H$9:$H$1000="Topic"))), "")</f>
        <v/>
      </c>
      <c r="C150" s="45">
        <f t="shared" si="34"/>
        <v>76</v>
      </c>
      <c r="D150" s="57"/>
      <c r="E150" s="58"/>
      <c r="F150" s="54"/>
      <c r="G150" s="52"/>
      <c r="H150" s="52"/>
      <c r="I150" s="61"/>
      <c r="J150" s="62"/>
      <c r="K150" s="120" t="str">
        <f t="shared" si="35"/>
        <v/>
      </c>
      <c r="L150" s="103" t="str">
        <f t="shared" si="36"/>
        <v/>
      </c>
      <c r="M150" s="52">
        <v>0</v>
      </c>
      <c r="N150" s="102" t="str">
        <f t="shared" si="37"/>
        <v/>
      </c>
      <c r="O150" s="103" t="str">
        <f t="shared" si="38"/>
        <v/>
      </c>
      <c r="P150" s="52">
        <v>0</v>
      </c>
      <c r="Q150" s="102" t="str">
        <f t="shared" si="39"/>
        <v/>
      </c>
      <c r="R150" s="103" t="str">
        <f t="shared" si="40"/>
        <v/>
      </c>
      <c r="S150" s="52">
        <v>0</v>
      </c>
      <c r="T150" s="102" t="str">
        <f t="shared" si="41"/>
        <v/>
      </c>
      <c r="U150" s="103" t="str">
        <f t="shared" si="42"/>
        <v/>
      </c>
      <c r="V150" s="52">
        <v>0</v>
      </c>
      <c r="W150" s="87" t="str">
        <f t="shared" si="43"/>
        <v/>
      </c>
      <c r="X150" s="103" t="str">
        <f t="shared" si="44"/>
        <v/>
      </c>
      <c r="Y150" s="52">
        <v>0</v>
      </c>
      <c r="Z150" s="56" t="str">
        <f t="shared" si="45"/>
        <v/>
      </c>
      <c r="AA150" s="56" t="str">
        <f t="shared" si="46"/>
        <v/>
      </c>
      <c r="AB150" s="56" t="str">
        <f t="shared" si="47"/>
        <v/>
      </c>
      <c r="AC150" s="56" t="str">
        <f t="shared" si="48"/>
        <v/>
      </c>
      <c r="AD150" s="56" t="str">
        <f t="shared" si="49"/>
        <v/>
      </c>
      <c r="AE150" s="40"/>
      <c r="AF150" s="40"/>
      <c r="AG150" s="40"/>
      <c r="AH150" s="56" t="str">
        <f t="shared" si="50"/>
        <v/>
      </c>
      <c r="AI150" s="54"/>
      <c r="AJ150" s="54"/>
      <c r="AK150" s="54"/>
      <c r="AL150" s="54"/>
      <c r="AM150" s="54"/>
    </row>
    <row r="151" spans="1:39">
      <c r="A151" s="95"/>
      <c r="B151" s="45" t="str" cm="1">
        <f t="array" ref="B151">IF(H151="PROJECT", CHAR(10) &amp; "- " &amp; _xlfn.TEXTJOIN(CHAR(10) &amp; "- ", TRUE, _xlfn._xlws.FILTER($I$9:$I$1000, ($C$9:$C$1000=C151) * ($H$9:$H$1000="Topic"))), "")</f>
        <v/>
      </c>
      <c r="C151" s="45">
        <f t="shared" si="34"/>
        <v>77</v>
      </c>
      <c r="D151" s="46"/>
      <c r="E151" s="58"/>
      <c r="F151" s="67"/>
      <c r="G151" s="53"/>
      <c r="H151" s="53"/>
      <c r="I151" s="50"/>
      <c r="J151" s="51"/>
      <c r="K151" s="120" t="str">
        <f t="shared" si="35"/>
        <v/>
      </c>
      <c r="L151" s="103" t="str">
        <f t="shared" si="36"/>
        <v/>
      </c>
      <c r="M151" s="53">
        <v>0</v>
      </c>
      <c r="N151" s="102" t="str">
        <f t="shared" si="37"/>
        <v/>
      </c>
      <c r="O151" s="103" t="str">
        <f t="shared" si="38"/>
        <v/>
      </c>
      <c r="P151" s="53">
        <v>0</v>
      </c>
      <c r="Q151" s="102" t="str">
        <f t="shared" si="39"/>
        <v/>
      </c>
      <c r="R151" s="103" t="str">
        <f t="shared" si="40"/>
        <v/>
      </c>
      <c r="S151" s="53">
        <v>0</v>
      </c>
      <c r="T151" s="102" t="str">
        <f t="shared" si="41"/>
        <v/>
      </c>
      <c r="U151" s="103" t="str">
        <f t="shared" si="42"/>
        <v/>
      </c>
      <c r="V151" s="53">
        <v>0</v>
      </c>
      <c r="W151" s="87" t="str">
        <f t="shared" si="43"/>
        <v/>
      </c>
      <c r="X151" s="103" t="str">
        <f t="shared" si="44"/>
        <v/>
      </c>
      <c r="Y151" s="53">
        <v>0</v>
      </c>
      <c r="Z151" s="56" t="str">
        <f t="shared" si="45"/>
        <v/>
      </c>
      <c r="AA151" s="56" t="str">
        <f t="shared" si="46"/>
        <v/>
      </c>
      <c r="AB151" s="56" t="str">
        <f t="shared" si="47"/>
        <v/>
      </c>
      <c r="AC151" s="56" t="str">
        <f t="shared" si="48"/>
        <v/>
      </c>
      <c r="AD151" s="56" t="str">
        <f t="shared" si="49"/>
        <v/>
      </c>
      <c r="AE151" s="40"/>
      <c r="AF151" s="40"/>
      <c r="AG151" s="40"/>
      <c r="AH151" s="56" t="str">
        <f t="shared" si="50"/>
        <v/>
      </c>
      <c r="AI151" s="54"/>
      <c r="AJ151" s="54"/>
      <c r="AK151" s="54"/>
      <c r="AL151" s="54"/>
      <c r="AM151" s="54"/>
    </row>
    <row r="152" spans="1:39">
      <c r="A152" s="95"/>
      <c r="B152" s="45" t="str" cm="1">
        <f t="array" ref="B152">IF(H152="PROJECT", CHAR(10) &amp; "- " &amp; _xlfn.TEXTJOIN(CHAR(10) &amp; "- ", TRUE, _xlfn._xlws.FILTER($I$9:$I$1000, ($C$9:$C$1000=C152) * ($H$9:$H$1000="Topic"))), "")</f>
        <v/>
      </c>
      <c r="C152" s="45">
        <f t="shared" si="34"/>
        <v>78</v>
      </c>
      <c r="D152" s="57"/>
      <c r="E152" s="58"/>
      <c r="F152" s="54"/>
      <c r="G152" s="52"/>
      <c r="H152" s="52"/>
      <c r="I152" s="61"/>
      <c r="J152" s="62"/>
      <c r="K152" s="120" t="str">
        <f t="shared" si="35"/>
        <v/>
      </c>
      <c r="L152" s="103" t="str">
        <f t="shared" si="36"/>
        <v/>
      </c>
      <c r="M152" s="52">
        <v>0</v>
      </c>
      <c r="N152" s="102" t="str">
        <f t="shared" si="37"/>
        <v/>
      </c>
      <c r="O152" s="103" t="str">
        <f t="shared" si="38"/>
        <v/>
      </c>
      <c r="P152" s="52">
        <v>0</v>
      </c>
      <c r="Q152" s="102" t="str">
        <f t="shared" si="39"/>
        <v/>
      </c>
      <c r="R152" s="103" t="str">
        <f t="shared" si="40"/>
        <v/>
      </c>
      <c r="S152" s="52">
        <v>0</v>
      </c>
      <c r="T152" s="102" t="str">
        <f t="shared" si="41"/>
        <v/>
      </c>
      <c r="U152" s="103" t="str">
        <f t="shared" si="42"/>
        <v/>
      </c>
      <c r="V152" s="52">
        <v>0</v>
      </c>
      <c r="W152" s="87" t="str">
        <f t="shared" si="43"/>
        <v/>
      </c>
      <c r="X152" s="103" t="str">
        <f t="shared" si="44"/>
        <v/>
      </c>
      <c r="Y152" s="52">
        <v>0</v>
      </c>
      <c r="Z152" s="56" t="str">
        <f t="shared" si="45"/>
        <v/>
      </c>
      <c r="AA152" s="56" t="str">
        <f t="shared" si="46"/>
        <v/>
      </c>
      <c r="AB152" s="56" t="str">
        <f t="shared" si="47"/>
        <v/>
      </c>
      <c r="AC152" s="56" t="str">
        <f t="shared" si="48"/>
        <v/>
      </c>
      <c r="AD152" s="56" t="str">
        <f t="shared" si="49"/>
        <v/>
      </c>
      <c r="AE152" s="40"/>
      <c r="AF152" s="40"/>
      <c r="AG152" s="40"/>
      <c r="AH152" s="56" t="str">
        <f t="shared" si="50"/>
        <v/>
      </c>
      <c r="AI152" s="54"/>
      <c r="AJ152" s="54"/>
      <c r="AK152" s="54"/>
      <c r="AL152" s="54"/>
      <c r="AM152" s="54"/>
    </row>
    <row r="153" spans="1:39">
      <c r="A153" s="95"/>
      <c r="B153" s="45" t="str" cm="1">
        <f t="array" ref="B153">IF(H153="PROJECT", CHAR(10) &amp; "- " &amp; _xlfn.TEXTJOIN(CHAR(10) &amp; "- ", TRUE, _xlfn._xlws.FILTER($I$9:$I$1000, ($C$9:$C$1000=C153) * ($H$9:$H$1000="Topic"))), "")</f>
        <v/>
      </c>
      <c r="C153" s="45">
        <f t="shared" si="34"/>
        <v>79</v>
      </c>
      <c r="D153" s="46"/>
      <c r="E153" s="58"/>
      <c r="F153" s="67"/>
      <c r="G153" s="53"/>
      <c r="H153" s="53"/>
      <c r="I153" s="50"/>
      <c r="J153" s="51"/>
      <c r="K153" s="120" t="str">
        <f t="shared" si="35"/>
        <v/>
      </c>
      <c r="L153" s="103" t="str">
        <f t="shared" si="36"/>
        <v/>
      </c>
      <c r="M153" s="53">
        <v>0</v>
      </c>
      <c r="N153" s="102" t="str">
        <f t="shared" si="37"/>
        <v/>
      </c>
      <c r="O153" s="103" t="str">
        <f t="shared" si="38"/>
        <v/>
      </c>
      <c r="P153" s="53">
        <v>0</v>
      </c>
      <c r="Q153" s="102" t="str">
        <f t="shared" si="39"/>
        <v/>
      </c>
      <c r="R153" s="103" t="str">
        <f t="shared" si="40"/>
        <v/>
      </c>
      <c r="S153" s="53">
        <v>0</v>
      </c>
      <c r="T153" s="102" t="str">
        <f t="shared" si="41"/>
        <v/>
      </c>
      <c r="U153" s="103" t="str">
        <f t="shared" si="42"/>
        <v/>
      </c>
      <c r="V153" s="53">
        <v>0</v>
      </c>
      <c r="W153" s="87" t="str">
        <f t="shared" si="43"/>
        <v/>
      </c>
      <c r="X153" s="103" t="str">
        <f t="shared" si="44"/>
        <v/>
      </c>
      <c r="Y153" s="53">
        <v>0</v>
      </c>
      <c r="Z153" s="56" t="str">
        <f t="shared" si="45"/>
        <v/>
      </c>
      <c r="AA153" s="56" t="str">
        <f t="shared" si="46"/>
        <v/>
      </c>
      <c r="AB153" s="56" t="str">
        <f t="shared" si="47"/>
        <v/>
      </c>
      <c r="AC153" s="56" t="str">
        <f t="shared" si="48"/>
        <v/>
      </c>
      <c r="AD153" s="56" t="str">
        <f t="shared" si="49"/>
        <v/>
      </c>
      <c r="AE153" s="40"/>
      <c r="AF153" s="40"/>
      <c r="AG153" s="40"/>
      <c r="AH153" s="56" t="str">
        <f t="shared" si="50"/>
        <v/>
      </c>
      <c r="AI153" s="54"/>
      <c r="AJ153" s="54"/>
      <c r="AK153" s="54"/>
      <c r="AL153" s="54"/>
      <c r="AM153" s="54"/>
    </row>
    <row r="154" spans="1:39">
      <c r="A154" s="95"/>
      <c r="B154" s="45" t="str" cm="1">
        <f t="array" ref="B154">IF(H154="PROJECT", CHAR(10) &amp; "- " &amp; _xlfn.TEXTJOIN(CHAR(10) &amp; "- ", TRUE, _xlfn._xlws.FILTER($I$9:$I$1000, ($C$9:$C$1000=C154) * ($H$9:$H$1000="Topic"))), "")</f>
        <v/>
      </c>
      <c r="C154" s="45">
        <f t="shared" si="34"/>
        <v>80</v>
      </c>
      <c r="D154" s="57"/>
      <c r="E154" s="58"/>
      <c r="F154" s="54"/>
      <c r="G154" s="52"/>
      <c r="H154" s="52"/>
      <c r="I154" s="61"/>
      <c r="J154" s="62"/>
      <c r="K154" s="120" t="str">
        <f t="shared" si="35"/>
        <v/>
      </c>
      <c r="L154" s="103" t="str">
        <f t="shared" si="36"/>
        <v/>
      </c>
      <c r="M154" s="52">
        <v>0</v>
      </c>
      <c r="N154" s="102" t="str">
        <f t="shared" si="37"/>
        <v/>
      </c>
      <c r="O154" s="103" t="str">
        <f t="shared" si="38"/>
        <v/>
      </c>
      <c r="P154" s="52">
        <v>0</v>
      </c>
      <c r="Q154" s="102" t="str">
        <f t="shared" si="39"/>
        <v/>
      </c>
      <c r="R154" s="103" t="str">
        <f t="shared" si="40"/>
        <v/>
      </c>
      <c r="S154" s="52">
        <v>0</v>
      </c>
      <c r="T154" s="102" t="str">
        <f t="shared" si="41"/>
        <v/>
      </c>
      <c r="U154" s="103" t="str">
        <f t="shared" si="42"/>
        <v/>
      </c>
      <c r="V154" s="52">
        <v>0</v>
      </c>
      <c r="W154" s="87" t="str">
        <f t="shared" si="43"/>
        <v/>
      </c>
      <c r="X154" s="103" t="str">
        <f t="shared" si="44"/>
        <v/>
      </c>
      <c r="Y154" s="52">
        <v>0</v>
      </c>
      <c r="Z154" s="56" t="str">
        <f t="shared" si="45"/>
        <v/>
      </c>
      <c r="AA154" s="56" t="str">
        <f t="shared" si="46"/>
        <v/>
      </c>
      <c r="AB154" s="56" t="str">
        <f t="shared" si="47"/>
        <v/>
      </c>
      <c r="AC154" s="56" t="str">
        <f t="shared" si="48"/>
        <v/>
      </c>
      <c r="AD154" s="56" t="str">
        <f t="shared" si="49"/>
        <v/>
      </c>
      <c r="AE154" s="40"/>
      <c r="AF154" s="40"/>
      <c r="AG154" s="40"/>
      <c r="AH154" s="56" t="str">
        <f t="shared" si="50"/>
        <v/>
      </c>
      <c r="AI154" s="54"/>
      <c r="AJ154" s="54"/>
      <c r="AK154" s="54"/>
      <c r="AL154" s="54"/>
      <c r="AM154" s="54"/>
    </row>
    <row r="155" spans="1:39">
      <c r="A155" s="95"/>
      <c r="B155" s="45" t="str" cm="1">
        <f t="array" ref="B155">IF(H155="PROJECT", CHAR(10) &amp; "- " &amp; _xlfn.TEXTJOIN(CHAR(10) &amp; "- ", TRUE, _xlfn._xlws.FILTER($I$9:$I$1000, ($C$9:$C$1000=C155) * ($H$9:$H$1000="Topic"))), "")</f>
        <v/>
      </c>
      <c r="C155" s="45">
        <f t="shared" si="34"/>
        <v>81</v>
      </c>
      <c r="D155" s="46"/>
      <c r="E155" s="58"/>
      <c r="F155" s="67"/>
      <c r="G155" s="53"/>
      <c r="H155" s="53"/>
      <c r="I155" s="50"/>
      <c r="J155" s="51"/>
      <c r="K155" s="120" t="str">
        <f t="shared" si="35"/>
        <v/>
      </c>
      <c r="L155" s="103" t="str">
        <f t="shared" si="36"/>
        <v/>
      </c>
      <c r="M155" s="53">
        <v>0</v>
      </c>
      <c r="N155" s="102" t="str">
        <f t="shared" si="37"/>
        <v/>
      </c>
      <c r="O155" s="103" t="str">
        <f t="shared" si="38"/>
        <v/>
      </c>
      <c r="P155" s="53">
        <v>0</v>
      </c>
      <c r="Q155" s="102" t="str">
        <f t="shared" si="39"/>
        <v/>
      </c>
      <c r="R155" s="103" t="str">
        <f t="shared" si="40"/>
        <v/>
      </c>
      <c r="S155" s="53">
        <v>0</v>
      </c>
      <c r="T155" s="102" t="str">
        <f t="shared" si="41"/>
        <v/>
      </c>
      <c r="U155" s="103" t="str">
        <f t="shared" si="42"/>
        <v/>
      </c>
      <c r="V155" s="53">
        <v>0</v>
      </c>
      <c r="W155" s="87" t="str">
        <f t="shared" si="43"/>
        <v/>
      </c>
      <c r="X155" s="103" t="str">
        <f t="shared" si="44"/>
        <v/>
      </c>
      <c r="Y155" s="53">
        <v>0</v>
      </c>
      <c r="Z155" s="56" t="str">
        <f t="shared" si="45"/>
        <v/>
      </c>
      <c r="AA155" s="56" t="str">
        <f t="shared" si="46"/>
        <v/>
      </c>
      <c r="AB155" s="56" t="str">
        <f t="shared" si="47"/>
        <v/>
      </c>
      <c r="AC155" s="56" t="str">
        <f t="shared" si="48"/>
        <v/>
      </c>
      <c r="AD155" s="56" t="str">
        <f t="shared" si="49"/>
        <v/>
      </c>
      <c r="AE155" s="40"/>
      <c r="AF155" s="40"/>
      <c r="AG155" s="40"/>
      <c r="AH155" s="56" t="str">
        <f t="shared" si="50"/>
        <v/>
      </c>
      <c r="AI155" s="54"/>
      <c r="AJ155" s="54"/>
      <c r="AK155" s="54"/>
      <c r="AL155" s="54"/>
      <c r="AM155" s="54"/>
    </row>
    <row r="156" spans="1:39">
      <c r="A156" s="95"/>
      <c r="B156" s="45" t="str" cm="1">
        <f t="array" ref="B156">IF(H156="PROJECT", CHAR(10) &amp; "- " &amp; _xlfn.TEXTJOIN(CHAR(10) &amp; "- ", TRUE, _xlfn._xlws.FILTER($I$9:$I$1000, ($C$9:$C$1000=C156) * ($H$9:$H$1000="Topic"))), "")</f>
        <v/>
      </c>
      <c r="C156" s="45">
        <f t="shared" si="34"/>
        <v>82</v>
      </c>
      <c r="D156" s="57"/>
      <c r="E156" s="58"/>
      <c r="F156" s="54"/>
      <c r="G156" s="52"/>
      <c r="H156" s="52"/>
      <c r="I156" s="61"/>
      <c r="J156" s="62"/>
      <c r="K156" s="120" t="str">
        <f t="shared" si="35"/>
        <v/>
      </c>
      <c r="L156" s="103" t="str">
        <f t="shared" si="36"/>
        <v/>
      </c>
      <c r="M156" s="52">
        <v>0</v>
      </c>
      <c r="N156" s="102" t="str">
        <f t="shared" si="37"/>
        <v/>
      </c>
      <c r="O156" s="103" t="str">
        <f t="shared" si="38"/>
        <v/>
      </c>
      <c r="P156" s="52">
        <v>0</v>
      </c>
      <c r="Q156" s="102" t="str">
        <f t="shared" si="39"/>
        <v/>
      </c>
      <c r="R156" s="103" t="str">
        <f t="shared" si="40"/>
        <v/>
      </c>
      <c r="S156" s="52">
        <v>0</v>
      </c>
      <c r="T156" s="102" t="str">
        <f t="shared" si="41"/>
        <v/>
      </c>
      <c r="U156" s="103" t="str">
        <f t="shared" si="42"/>
        <v/>
      </c>
      <c r="V156" s="52">
        <v>0</v>
      </c>
      <c r="W156" s="87" t="str">
        <f t="shared" si="43"/>
        <v/>
      </c>
      <c r="X156" s="103" t="str">
        <f t="shared" si="44"/>
        <v/>
      </c>
      <c r="Y156" s="52">
        <v>0</v>
      </c>
      <c r="Z156" s="56" t="str">
        <f t="shared" si="45"/>
        <v/>
      </c>
      <c r="AA156" s="56" t="str">
        <f t="shared" si="46"/>
        <v/>
      </c>
      <c r="AB156" s="56" t="str">
        <f t="shared" si="47"/>
        <v/>
      </c>
      <c r="AC156" s="56" t="str">
        <f t="shared" si="48"/>
        <v/>
      </c>
      <c r="AD156" s="56" t="str">
        <f t="shared" si="49"/>
        <v/>
      </c>
      <c r="AE156" s="40"/>
      <c r="AF156" s="40"/>
      <c r="AG156" s="40"/>
      <c r="AH156" s="56" t="str">
        <f t="shared" si="50"/>
        <v/>
      </c>
      <c r="AI156" s="54"/>
      <c r="AJ156" s="54"/>
      <c r="AK156" s="54"/>
      <c r="AL156" s="54"/>
      <c r="AM156" s="54"/>
    </row>
    <row r="157" spans="1:39">
      <c r="A157" s="95"/>
      <c r="B157" s="45" t="str" cm="1">
        <f t="array" ref="B157">IF(H157="PROJECT", CHAR(10) &amp; "- " &amp; _xlfn.TEXTJOIN(CHAR(10) &amp; "- ", TRUE, _xlfn._xlws.FILTER($I$9:$I$1000, ($C$9:$C$1000=C157) * ($H$9:$H$1000="Topic"))), "")</f>
        <v/>
      </c>
      <c r="C157" s="45">
        <f t="shared" si="34"/>
        <v>83</v>
      </c>
      <c r="D157" s="46"/>
      <c r="E157" s="58"/>
      <c r="F157" s="67"/>
      <c r="G157" s="53"/>
      <c r="H157" s="53"/>
      <c r="I157" s="50"/>
      <c r="J157" s="51"/>
      <c r="K157" s="120" t="str">
        <f t="shared" si="35"/>
        <v/>
      </c>
      <c r="L157" s="103" t="str">
        <f t="shared" si="36"/>
        <v/>
      </c>
      <c r="M157" s="53">
        <v>0</v>
      </c>
      <c r="N157" s="102" t="str">
        <f t="shared" si="37"/>
        <v/>
      </c>
      <c r="O157" s="103" t="str">
        <f t="shared" si="38"/>
        <v/>
      </c>
      <c r="P157" s="53">
        <v>0</v>
      </c>
      <c r="Q157" s="102" t="str">
        <f t="shared" si="39"/>
        <v/>
      </c>
      <c r="R157" s="103" t="str">
        <f t="shared" si="40"/>
        <v/>
      </c>
      <c r="S157" s="53">
        <v>0</v>
      </c>
      <c r="T157" s="102" t="str">
        <f t="shared" si="41"/>
        <v/>
      </c>
      <c r="U157" s="103" t="str">
        <f t="shared" si="42"/>
        <v/>
      </c>
      <c r="V157" s="53">
        <v>0</v>
      </c>
      <c r="W157" s="87" t="str">
        <f t="shared" si="43"/>
        <v/>
      </c>
      <c r="X157" s="103" t="str">
        <f t="shared" si="44"/>
        <v/>
      </c>
      <c r="Y157" s="53">
        <v>0</v>
      </c>
      <c r="Z157" s="56" t="str">
        <f t="shared" si="45"/>
        <v/>
      </c>
      <c r="AA157" s="56" t="str">
        <f t="shared" si="46"/>
        <v/>
      </c>
      <c r="AB157" s="56" t="str">
        <f t="shared" si="47"/>
        <v/>
      </c>
      <c r="AC157" s="56" t="str">
        <f t="shared" si="48"/>
        <v/>
      </c>
      <c r="AD157" s="56" t="str">
        <f t="shared" si="49"/>
        <v/>
      </c>
      <c r="AE157" s="40"/>
      <c r="AF157" s="40"/>
      <c r="AG157" s="40"/>
      <c r="AH157" s="56" t="str">
        <f t="shared" si="50"/>
        <v/>
      </c>
      <c r="AI157" s="54"/>
      <c r="AJ157" s="54"/>
      <c r="AK157" s="54"/>
      <c r="AL157" s="54"/>
      <c r="AM157" s="54"/>
    </row>
    <row r="158" spans="1:39">
      <c r="A158" s="95"/>
      <c r="B158" s="45" t="str" cm="1">
        <f t="array" ref="B158">IF(H158="PROJECT", CHAR(10) &amp; "- " &amp; _xlfn.TEXTJOIN(CHAR(10) &amp; "- ", TRUE, _xlfn._xlws.FILTER($I$9:$I$1000, ($C$9:$C$1000=C158) * ($H$9:$H$1000="Topic"))), "")</f>
        <v/>
      </c>
      <c r="C158" s="45">
        <f t="shared" si="34"/>
        <v>84</v>
      </c>
      <c r="D158" s="57"/>
      <c r="E158" s="58"/>
      <c r="F158" s="54"/>
      <c r="G158" s="52"/>
      <c r="H158" s="52"/>
      <c r="I158" s="61"/>
      <c r="J158" s="62"/>
      <c r="K158" s="120" t="str">
        <f t="shared" si="35"/>
        <v/>
      </c>
      <c r="L158" s="103" t="str">
        <f t="shared" si="36"/>
        <v/>
      </c>
      <c r="M158" s="52">
        <v>0</v>
      </c>
      <c r="N158" s="102" t="str">
        <f t="shared" si="37"/>
        <v/>
      </c>
      <c r="O158" s="103" t="str">
        <f t="shared" si="38"/>
        <v/>
      </c>
      <c r="P158" s="52">
        <v>0</v>
      </c>
      <c r="Q158" s="102" t="str">
        <f t="shared" si="39"/>
        <v/>
      </c>
      <c r="R158" s="103" t="str">
        <f t="shared" si="40"/>
        <v/>
      </c>
      <c r="S158" s="52">
        <v>0</v>
      </c>
      <c r="T158" s="102" t="str">
        <f t="shared" si="41"/>
        <v/>
      </c>
      <c r="U158" s="103" t="str">
        <f t="shared" si="42"/>
        <v/>
      </c>
      <c r="V158" s="52">
        <v>0</v>
      </c>
      <c r="W158" s="87" t="str">
        <f t="shared" si="43"/>
        <v/>
      </c>
      <c r="X158" s="103" t="str">
        <f t="shared" si="44"/>
        <v/>
      </c>
      <c r="Y158" s="52">
        <v>0</v>
      </c>
      <c r="Z158" s="56" t="str">
        <f t="shared" si="45"/>
        <v/>
      </c>
      <c r="AA158" s="56" t="str">
        <f t="shared" si="46"/>
        <v/>
      </c>
      <c r="AB158" s="56" t="str">
        <f t="shared" si="47"/>
        <v/>
      </c>
      <c r="AC158" s="56" t="str">
        <f t="shared" si="48"/>
        <v/>
      </c>
      <c r="AD158" s="56" t="str">
        <f t="shared" si="49"/>
        <v/>
      </c>
      <c r="AE158" s="40"/>
      <c r="AF158" s="40"/>
      <c r="AG158" s="40"/>
      <c r="AH158" s="56" t="str">
        <f t="shared" si="50"/>
        <v/>
      </c>
      <c r="AI158" s="54"/>
      <c r="AJ158" s="54"/>
      <c r="AK158" s="54"/>
      <c r="AL158" s="54"/>
      <c r="AM158" s="54"/>
    </row>
    <row r="159" spans="1:39">
      <c r="A159" s="95"/>
      <c r="B159" s="45" t="str" cm="1">
        <f t="array" ref="B159">IF(H159="PROJECT", CHAR(10) &amp; "- " &amp; _xlfn.TEXTJOIN(CHAR(10) &amp; "- ", TRUE, _xlfn._xlws.FILTER($I$9:$I$1000, ($C$9:$C$1000=C159) * ($H$9:$H$1000="Topic"))), "")</f>
        <v/>
      </c>
      <c r="C159" s="45">
        <f t="shared" si="34"/>
        <v>85</v>
      </c>
      <c r="D159" s="46"/>
      <c r="E159" s="58"/>
      <c r="F159" s="67"/>
      <c r="G159" s="53"/>
      <c r="H159" s="53"/>
      <c r="I159" s="50"/>
      <c r="J159" s="51"/>
      <c r="K159" s="120" t="str">
        <f t="shared" si="35"/>
        <v/>
      </c>
      <c r="L159" s="103" t="str">
        <f t="shared" si="36"/>
        <v/>
      </c>
      <c r="M159" s="53">
        <v>0</v>
      </c>
      <c r="N159" s="102" t="str">
        <f t="shared" si="37"/>
        <v/>
      </c>
      <c r="O159" s="103" t="str">
        <f t="shared" si="38"/>
        <v/>
      </c>
      <c r="P159" s="53">
        <v>0</v>
      </c>
      <c r="Q159" s="102" t="str">
        <f t="shared" si="39"/>
        <v/>
      </c>
      <c r="R159" s="103" t="str">
        <f t="shared" si="40"/>
        <v/>
      </c>
      <c r="S159" s="53">
        <v>0</v>
      </c>
      <c r="T159" s="102" t="str">
        <f t="shared" si="41"/>
        <v/>
      </c>
      <c r="U159" s="103" t="str">
        <f t="shared" si="42"/>
        <v/>
      </c>
      <c r="V159" s="53">
        <v>0</v>
      </c>
      <c r="W159" s="87" t="str">
        <f t="shared" si="43"/>
        <v/>
      </c>
      <c r="X159" s="103" t="str">
        <f t="shared" si="44"/>
        <v/>
      </c>
      <c r="Y159" s="53">
        <v>0</v>
      </c>
      <c r="Z159" s="56" t="str">
        <f t="shared" si="45"/>
        <v/>
      </c>
      <c r="AA159" s="56" t="str">
        <f t="shared" si="46"/>
        <v/>
      </c>
      <c r="AB159" s="56" t="str">
        <f t="shared" si="47"/>
        <v/>
      </c>
      <c r="AC159" s="56" t="str">
        <f t="shared" si="48"/>
        <v/>
      </c>
      <c r="AD159" s="56" t="str">
        <f t="shared" si="49"/>
        <v/>
      </c>
      <c r="AE159" s="40"/>
      <c r="AF159" s="40"/>
      <c r="AG159" s="40"/>
      <c r="AH159" s="56" t="str">
        <f t="shared" si="50"/>
        <v/>
      </c>
      <c r="AI159" s="54"/>
      <c r="AJ159" s="54"/>
      <c r="AK159" s="54"/>
      <c r="AL159" s="54"/>
      <c r="AM159" s="54"/>
    </row>
    <row r="160" spans="1:39">
      <c r="A160" s="95"/>
      <c r="B160" s="45" t="str" cm="1">
        <f t="array" ref="B160">IF(H160="PROJECT", CHAR(10) &amp; "- " &amp; _xlfn.TEXTJOIN(CHAR(10) &amp; "- ", TRUE, _xlfn._xlws.FILTER($I$9:$I$1000, ($C$9:$C$1000=C160) * ($H$9:$H$1000="Topic"))), "")</f>
        <v/>
      </c>
      <c r="C160" s="45">
        <f t="shared" si="34"/>
        <v>86</v>
      </c>
      <c r="D160" s="57"/>
      <c r="E160" s="58"/>
      <c r="F160" s="54"/>
      <c r="G160" s="52"/>
      <c r="H160" s="52"/>
      <c r="I160" s="61"/>
      <c r="J160" s="62"/>
      <c r="K160" s="120" t="str">
        <f t="shared" si="35"/>
        <v/>
      </c>
      <c r="L160" s="103" t="str">
        <f t="shared" si="36"/>
        <v/>
      </c>
      <c r="M160" s="52">
        <v>0</v>
      </c>
      <c r="N160" s="102" t="str">
        <f t="shared" si="37"/>
        <v/>
      </c>
      <c r="O160" s="103" t="str">
        <f t="shared" si="38"/>
        <v/>
      </c>
      <c r="P160" s="52">
        <v>0</v>
      </c>
      <c r="Q160" s="102" t="str">
        <f t="shared" si="39"/>
        <v/>
      </c>
      <c r="R160" s="103" t="str">
        <f t="shared" si="40"/>
        <v/>
      </c>
      <c r="S160" s="52">
        <v>0</v>
      </c>
      <c r="T160" s="102" t="str">
        <f t="shared" si="41"/>
        <v/>
      </c>
      <c r="U160" s="103" t="str">
        <f t="shared" si="42"/>
        <v/>
      </c>
      <c r="V160" s="52">
        <v>0</v>
      </c>
      <c r="W160" s="87" t="str">
        <f t="shared" si="43"/>
        <v/>
      </c>
      <c r="X160" s="103" t="str">
        <f t="shared" si="44"/>
        <v/>
      </c>
      <c r="Y160" s="52">
        <v>0</v>
      </c>
      <c r="Z160" s="56" t="str">
        <f t="shared" si="45"/>
        <v/>
      </c>
      <c r="AA160" s="56" t="str">
        <f t="shared" si="46"/>
        <v/>
      </c>
      <c r="AB160" s="56" t="str">
        <f t="shared" si="47"/>
        <v/>
      </c>
      <c r="AC160" s="56" t="str">
        <f t="shared" si="48"/>
        <v/>
      </c>
      <c r="AD160" s="56" t="str">
        <f t="shared" si="49"/>
        <v/>
      </c>
      <c r="AE160" s="40"/>
      <c r="AF160" s="40"/>
      <c r="AG160" s="40"/>
      <c r="AH160" s="56" t="str">
        <f t="shared" si="50"/>
        <v/>
      </c>
      <c r="AI160" s="54"/>
      <c r="AJ160" s="54"/>
      <c r="AK160" s="54"/>
      <c r="AL160" s="54"/>
      <c r="AM160" s="54"/>
    </row>
    <row r="161" spans="1:39">
      <c r="A161" s="95"/>
      <c r="B161" s="45" t="str" cm="1">
        <f t="array" ref="B161">IF(H161="PROJECT", CHAR(10) &amp; "- " &amp; _xlfn.TEXTJOIN(CHAR(10) &amp; "- ", TRUE, _xlfn._xlws.FILTER($I$9:$I$1000, ($C$9:$C$1000=C161) * ($H$9:$H$1000="Topic"))), "")</f>
        <v/>
      </c>
      <c r="C161" s="45">
        <f t="shared" si="34"/>
        <v>87</v>
      </c>
      <c r="D161" s="46"/>
      <c r="E161" s="58"/>
      <c r="F161" s="67"/>
      <c r="G161" s="53"/>
      <c r="H161" s="53"/>
      <c r="I161" s="50"/>
      <c r="J161" s="51"/>
      <c r="K161" s="120" t="str">
        <f t="shared" si="35"/>
        <v/>
      </c>
      <c r="L161" s="103" t="str">
        <f t="shared" si="36"/>
        <v/>
      </c>
      <c r="M161" s="53">
        <v>0</v>
      </c>
      <c r="N161" s="102" t="str">
        <f t="shared" si="37"/>
        <v/>
      </c>
      <c r="O161" s="103" t="str">
        <f t="shared" si="38"/>
        <v/>
      </c>
      <c r="P161" s="53">
        <v>0</v>
      </c>
      <c r="Q161" s="102" t="str">
        <f t="shared" si="39"/>
        <v/>
      </c>
      <c r="R161" s="103" t="str">
        <f t="shared" si="40"/>
        <v/>
      </c>
      <c r="S161" s="53">
        <v>0</v>
      </c>
      <c r="T161" s="102" t="str">
        <f t="shared" si="41"/>
        <v/>
      </c>
      <c r="U161" s="103" t="str">
        <f t="shared" si="42"/>
        <v/>
      </c>
      <c r="V161" s="53">
        <v>0</v>
      </c>
      <c r="W161" s="87" t="str">
        <f t="shared" si="43"/>
        <v/>
      </c>
      <c r="X161" s="103" t="str">
        <f t="shared" si="44"/>
        <v/>
      </c>
      <c r="Y161" s="53">
        <v>0</v>
      </c>
      <c r="Z161" s="56" t="str">
        <f t="shared" si="45"/>
        <v/>
      </c>
      <c r="AA161" s="56" t="str">
        <f t="shared" si="46"/>
        <v/>
      </c>
      <c r="AB161" s="56" t="str">
        <f t="shared" si="47"/>
        <v/>
      </c>
      <c r="AC161" s="56" t="str">
        <f t="shared" si="48"/>
        <v/>
      </c>
      <c r="AD161" s="56" t="str">
        <f t="shared" si="49"/>
        <v/>
      </c>
      <c r="AE161" s="40"/>
      <c r="AF161" s="40"/>
      <c r="AG161" s="40"/>
      <c r="AH161" s="56" t="str">
        <f t="shared" si="50"/>
        <v/>
      </c>
      <c r="AI161" s="54"/>
      <c r="AJ161" s="54"/>
      <c r="AK161" s="54"/>
      <c r="AL161" s="54"/>
      <c r="AM161" s="54"/>
    </row>
    <row r="162" spans="1:39">
      <c r="A162" s="95"/>
      <c r="B162" s="45" t="str" cm="1">
        <f t="array" ref="B162">IF(H162="PROJECT", CHAR(10) &amp; "- " &amp; _xlfn.TEXTJOIN(CHAR(10) &amp; "- ", TRUE, _xlfn._xlws.FILTER($I$9:$I$1000, ($C$9:$C$1000=C162) * ($H$9:$H$1000="Topic"))), "")</f>
        <v/>
      </c>
      <c r="C162" s="45">
        <f t="shared" si="34"/>
        <v>88</v>
      </c>
      <c r="D162" s="57"/>
      <c r="E162" s="58"/>
      <c r="F162" s="54"/>
      <c r="G162" s="52"/>
      <c r="H162" s="52"/>
      <c r="I162" s="61"/>
      <c r="J162" s="62"/>
      <c r="K162" s="120" t="str">
        <f t="shared" si="35"/>
        <v/>
      </c>
      <c r="L162" s="103" t="str">
        <f t="shared" si="36"/>
        <v/>
      </c>
      <c r="M162" s="52">
        <v>0</v>
      </c>
      <c r="N162" s="102" t="str">
        <f t="shared" si="37"/>
        <v/>
      </c>
      <c r="O162" s="103" t="str">
        <f t="shared" si="38"/>
        <v/>
      </c>
      <c r="P162" s="52">
        <v>0</v>
      </c>
      <c r="Q162" s="102" t="str">
        <f t="shared" si="39"/>
        <v/>
      </c>
      <c r="R162" s="103" t="str">
        <f t="shared" si="40"/>
        <v/>
      </c>
      <c r="S162" s="52">
        <v>0</v>
      </c>
      <c r="T162" s="102" t="str">
        <f t="shared" si="41"/>
        <v/>
      </c>
      <c r="U162" s="103" t="str">
        <f t="shared" si="42"/>
        <v/>
      </c>
      <c r="V162" s="52">
        <v>0</v>
      </c>
      <c r="W162" s="87" t="str">
        <f t="shared" si="43"/>
        <v/>
      </c>
      <c r="X162" s="103" t="str">
        <f t="shared" si="44"/>
        <v/>
      </c>
      <c r="Y162" s="52">
        <v>0</v>
      </c>
      <c r="Z162" s="56" t="str">
        <f t="shared" si="45"/>
        <v/>
      </c>
      <c r="AA162" s="56" t="str">
        <f t="shared" si="46"/>
        <v/>
      </c>
      <c r="AB162" s="56" t="str">
        <f t="shared" si="47"/>
        <v/>
      </c>
      <c r="AC162" s="56" t="str">
        <f t="shared" si="48"/>
        <v/>
      </c>
      <c r="AD162" s="56" t="str">
        <f t="shared" si="49"/>
        <v/>
      </c>
      <c r="AE162" s="40"/>
      <c r="AF162" s="40"/>
      <c r="AG162" s="40"/>
      <c r="AH162" s="56" t="str">
        <f t="shared" si="50"/>
        <v/>
      </c>
      <c r="AI162" s="54"/>
      <c r="AJ162" s="54"/>
      <c r="AK162" s="54"/>
      <c r="AL162" s="54"/>
      <c r="AM162" s="54"/>
    </row>
    <row r="163" spans="1:39">
      <c r="A163" s="95"/>
      <c r="B163" s="45" t="str" cm="1">
        <f t="array" ref="B163">IF(H163="PROJECT", CHAR(10) &amp; "- " &amp; _xlfn.TEXTJOIN(CHAR(10) &amp; "- ", TRUE, _xlfn._xlws.FILTER($I$9:$I$1000, ($C$9:$C$1000=C163) * ($H$9:$H$1000="Topic"))), "")</f>
        <v/>
      </c>
      <c r="C163" s="45">
        <f t="shared" si="34"/>
        <v>89</v>
      </c>
      <c r="D163" s="46"/>
      <c r="E163" s="58"/>
      <c r="F163" s="67"/>
      <c r="G163" s="53"/>
      <c r="H163" s="53"/>
      <c r="I163" s="50"/>
      <c r="J163" s="51"/>
      <c r="K163" s="120" t="str">
        <f t="shared" si="35"/>
        <v/>
      </c>
      <c r="L163" s="103" t="str">
        <f t="shared" si="36"/>
        <v/>
      </c>
      <c r="M163" s="53">
        <v>0</v>
      </c>
      <c r="N163" s="102" t="str">
        <f t="shared" si="37"/>
        <v/>
      </c>
      <c r="O163" s="103" t="str">
        <f t="shared" si="38"/>
        <v/>
      </c>
      <c r="P163" s="53">
        <v>0</v>
      </c>
      <c r="Q163" s="102" t="str">
        <f t="shared" si="39"/>
        <v/>
      </c>
      <c r="R163" s="103" t="str">
        <f t="shared" si="40"/>
        <v/>
      </c>
      <c r="S163" s="53">
        <v>0</v>
      </c>
      <c r="T163" s="102" t="str">
        <f t="shared" si="41"/>
        <v/>
      </c>
      <c r="U163" s="103" t="str">
        <f t="shared" si="42"/>
        <v/>
      </c>
      <c r="V163" s="53">
        <v>0</v>
      </c>
      <c r="W163" s="87" t="str">
        <f t="shared" si="43"/>
        <v/>
      </c>
      <c r="X163" s="103" t="str">
        <f t="shared" si="44"/>
        <v/>
      </c>
      <c r="Y163" s="53">
        <v>0</v>
      </c>
      <c r="Z163" s="56" t="str">
        <f t="shared" si="45"/>
        <v/>
      </c>
      <c r="AA163" s="56" t="str">
        <f t="shared" si="46"/>
        <v/>
      </c>
      <c r="AB163" s="56" t="str">
        <f t="shared" si="47"/>
        <v/>
      </c>
      <c r="AC163" s="56" t="str">
        <f t="shared" si="48"/>
        <v/>
      </c>
      <c r="AD163" s="56" t="str">
        <f t="shared" si="49"/>
        <v/>
      </c>
      <c r="AE163" s="40"/>
      <c r="AF163" s="40"/>
      <c r="AG163" s="40"/>
      <c r="AH163" s="56" t="str">
        <f t="shared" si="50"/>
        <v/>
      </c>
      <c r="AI163" s="54"/>
      <c r="AJ163" s="54"/>
      <c r="AK163" s="54"/>
      <c r="AL163" s="54"/>
      <c r="AM163" s="54"/>
    </row>
    <row r="164" spans="1:39">
      <c r="A164" s="95"/>
      <c r="B164" s="45" t="str" cm="1">
        <f t="array" ref="B164">IF(H164="PROJECT", CHAR(10) &amp; "- " &amp; _xlfn.TEXTJOIN(CHAR(10) &amp; "- ", TRUE, _xlfn._xlws.FILTER($I$9:$I$1000, ($C$9:$C$1000=C164) * ($H$9:$H$1000="Topic"))), "")</f>
        <v/>
      </c>
      <c r="C164" s="45">
        <f t="shared" si="34"/>
        <v>90</v>
      </c>
      <c r="D164" s="57"/>
      <c r="E164" s="58"/>
      <c r="F164" s="54"/>
      <c r="G164" s="52"/>
      <c r="H164" s="52"/>
      <c r="I164" s="61"/>
      <c r="J164" s="62"/>
      <c r="K164" s="120" t="str">
        <f t="shared" si="35"/>
        <v/>
      </c>
      <c r="L164" s="103" t="str">
        <f t="shared" si="36"/>
        <v/>
      </c>
      <c r="M164" s="52">
        <v>0</v>
      </c>
      <c r="N164" s="102" t="str">
        <f t="shared" si="37"/>
        <v/>
      </c>
      <c r="O164" s="103" t="str">
        <f t="shared" si="38"/>
        <v/>
      </c>
      <c r="P164" s="52">
        <v>0</v>
      </c>
      <c r="Q164" s="102" t="str">
        <f t="shared" si="39"/>
        <v/>
      </c>
      <c r="R164" s="103" t="str">
        <f t="shared" si="40"/>
        <v/>
      </c>
      <c r="S164" s="52">
        <v>0</v>
      </c>
      <c r="T164" s="102" t="str">
        <f t="shared" si="41"/>
        <v/>
      </c>
      <c r="U164" s="103" t="str">
        <f t="shared" si="42"/>
        <v/>
      </c>
      <c r="V164" s="52">
        <v>0</v>
      </c>
      <c r="W164" s="87" t="str">
        <f t="shared" si="43"/>
        <v/>
      </c>
      <c r="X164" s="103" t="str">
        <f t="shared" si="44"/>
        <v/>
      </c>
      <c r="Y164" s="52">
        <v>0</v>
      </c>
      <c r="Z164" s="56" t="str">
        <f t="shared" si="45"/>
        <v/>
      </c>
      <c r="AA164" s="56" t="str">
        <f t="shared" si="46"/>
        <v/>
      </c>
      <c r="AB164" s="56" t="str">
        <f t="shared" si="47"/>
        <v/>
      </c>
      <c r="AC164" s="56" t="str">
        <f t="shared" si="48"/>
        <v/>
      </c>
      <c r="AD164" s="56" t="str">
        <f t="shared" si="49"/>
        <v/>
      </c>
      <c r="AE164" s="40"/>
      <c r="AF164" s="40"/>
      <c r="AG164" s="40"/>
      <c r="AH164" s="56" t="str">
        <f t="shared" si="50"/>
        <v/>
      </c>
      <c r="AI164" s="54"/>
      <c r="AJ164" s="54"/>
      <c r="AK164" s="54"/>
      <c r="AL164" s="54"/>
      <c r="AM164" s="54"/>
    </row>
    <row r="165" spans="1:39">
      <c r="A165" s="95"/>
      <c r="B165" s="45" t="str" cm="1">
        <f t="array" ref="B165">IF(H165="PROJECT", CHAR(10) &amp; "- " &amp; _xlfn.TEXTJOIN(CHAR(10) &amp; "- ", TRUE, _xlfn._xlws.FILTER($I$9:$I$1000, ($C$9:$C$1000=C165) * ($H$9:$H$1000="Topic"))), "")</f>
        <v/>
      </c>
      <c r="C165" s="45">
        <f t="shared" si="34"/>
        <v>91</v>
      </c>
      <c r="D165" s="46"/>
      <c r="E165" s="58"/>
      <c r="F165" s="67"/>
      <c r="G165" s="53"/>
      <c r="H165" s="53"/>
      <c r="I165" s="50"/>
      <c r="J165" s="51"/>
      <c r="K165" s="120" t="str">
        <f t="shared" si="35"/>
        <v/>
      </c>
      <c r="L165" s="103" t="str">
        <f t="shared" si="36"/>
        <v/>
      </c>
      <c r="M165" s="53">
        <v>0</v>
      </c>
      <c r="N165" s="102" t="str">
        <f t="shared" si="37"/>
        <v/>
      </c>
      <c r="O165" s="103" t="str">
        <f t="shared" si="38"/>
        <v/>
      </c>
      <c r="P165" s="53">
        <v>0</v>
      </c>
      <c r="Q165" s="102" t="str">
        <f t="shared" si="39"/>
        <v/>
      </c>
      <c r="R165" s="103" t="str">
        <f t="shared" si="40"/>
        <v/>
      </c>
      <c r="S165" s="53">
        <v>0</v>
      </c>
      <c r="T165" s="102" t="str">
        <f t="shared" si="41"/>
        <v/>
      </c>
      <c r="U165" s="103" t="str">
        <f t="shared" si="42"/>
        <v/>
      </c>
      <c r="V165" s="53">
        <v>0</v>
      </c>
      <c r="W165" s="87" t="str">
        <f t="shared" si="43"/>
        <v/>
      </c>
      <c r="X165" s="103" t="str">
        <f t="shared" si="44"/>
        <v/>
      </c>
      <c r="Y165" s="53">
        <v>0</v>
      </c>
      <c r="Z165" s="56" t="str">
        <f t="shared" si="45"/>
        <v/>
      </c>
      <c r="AA165" s="56" t="str">
        <f t="shared" si="46"/>
        <v/>
      </c>
      <c r="AB165" s="56" t="str">
        <f t="shared" si="47"/>
        <v/>
      </c>
      <c r="AC165" s="56" t="str">
        <f t="shared" si="48"/>
        <v/>
      </c>
      <c r="AD165" s="56" t="str">
        <f t="shared" si="49"/>
        <v/>
      </c>
      <c r="AE165" s="40"/>
      <c r="AF165" s="40"/>
      <c r="AG165" s="40"/>
      <c r="AH165" s="56" t="str">
        <f t="shared" si="50"/>
        <v/>
      </c>
      <c r="AI165" s="54"/>
      <c r="AJ165" s="54"/>
      <c r="AK165" s="54"/>
      <c r="AL165" s="54"/>
      <c r="AM165" s="54"/>
    </row>
    <row r="166" spans="1:39">
      <c r="A166" s="95"/>
      <c r="B166" s="45" t="str" cm="1">
        <f t="array" ref="B166">IF(H166="PROJECT", CHAR(10) &amp; "- " &amp; _xlfn.TEXTJOIN(CHAR(10) &amp; "- ", TRUE, _xlfn._xlws.FILTER($I$9:$I$1000, ($C$9:$C$1000=C166) * ($H$9:$H$1000="Topic"))), "")</f>
        <v/>
      </c>
      <c r="C166" s="45">
        <f t="shared" si="34"/>
        <v>92</v>
      </c>
      <c r="D166" s="57"/>
      <c r="E166" s="58"/>
      <c r="F166" s="54"/>
      <c r="G166" s="52"/>
      <c r="H166" s="52"/>
      <c r="I166" s="61"/>
      <c r="J166" s="62"/>
      <c r="K166" s="120" t="str">
        <f t="shared" si="35"/>
        <v/>
      </c>
      <c r="L166" s="103" t="str">
        <f t="shared" si="36"/>
        <v/>
      </c>
      <c r="M166" s="52">
        <v>0</v>
      </c>
      <c r="N166" s="102" t="str">
        <f t="shared" si="37"/>
        <v/>
      </c>
      <c r="O166" s="103" t="str">
        <f t="shared" si="38"/>
        <v/>
      </c>
      <c r="P166" s="52">
        <v>0</v>
      </c>
      <c r="Q166" s="102" t="str">
        <f t="shared" si="39"/>
        <v/>
      </c>
      <c r="R166" s="103" t="str">
        <f t="shared" si="40"/>
        <v/>
      </c>
      <c r="S166" s="52">
        <v>0</v>
      </c>
      <c r="T166" s="102" t="str">
        <f t="shared" si="41"/>
        <v/>
      </c>
      <c r="U166" s="103" t="str">
        <f t="shared" si="42"/>
        <v/>
      </c>
      <c r="V166" s="52">
        <v>0</v>
      </c>
      <c r="W166" s="87" t="str">
        <f t="shared" si="43"/>
        <v/>
      </c>
      <c r="X166" s="103" t="str">
        <f t="shared" si="44"/>
        <v/>
      </c>
      <c r="Y166" s="52">
        <v>0</v>
      </c>
      <c r="Z166" s="56" t="str">
        <f t="shared" si="45"/>
        <v/>
      </c>
      <c r="AA166" s="56" t="str">
        <f t="shared" si="46"/>
        <v/>
      </c>
      <c r="AB166" s="56" t="str">
        <f t="shared" si="47"/>
        <v/>
      </c>
      <c r="AC166" s="56" t="str">
        <f t="shared" si="48"/>
        <v/>
      </c>
      <c r="AD166" s="56" t="str">
        <f t="shared" si="49"/>
        <v/>
      </c>
      <c r="AE166" s="40"/>
      <c r="AF166" s="40"/>
      <c r="AG166" s="40"/>
      <c r="AH166" s="56" t="str">
        <f t="shared" si="50"/>
        <v/>
      </c>
      <c r="AI166" s="54"/>
      <c r="AJ166" s="54"/>
      <c r="AK166" s="54"/>
      <c r="AL166" s="54"/>
      <c r="AM166" s="54"/>
    </row>
    <row r="167" spans="1:39">
      <c r="A167" s="95"/>
      <c r="B167" s="45" t="str" cm="1">
        <f t="array" ref="B167">IF(H167="PROJECT", CHAR(10) &amp; "- " &amp; _xlfn.TEXTJOIN(CHAR(10) &amp; "- ", TRUE, _xlfn._xlws.FILTER($I$9:$I$1000, ($C$9:$C$1000=C167) * ($H$9:$H$1000="Topic"))), "")</f>
        <v/>
      </c>
      <c r="C167" s="45">
        <f t="shared" si="34"/>
        <v>93</v>
      </c>
      <c r="D167" s="46"/>
      <c r="E167" s="58"/>
      <c r="F167" s="67"/>
      <c r="G167" s="53"/>
      <c r="H167" s="53"/>
      <c r="I167" s="50"/>
      <c r="J167" s="51"/>
      <c r="K167" s="120" t="str">
        <f t="shared" si="35"/>
        <v/>
      </c>
      <c r="L167" s="103" t="str">
        <f t="shared" si="36"/>
        <v/>
      </c>
      <c r="M167" s="53">
        <v>0</v>
      </c>
      <c r="N167" s="102" t="str">
        <f t="shared" si="37"/>
        <v/>
      </c>
      <c r="O167" s="103" t="str">
        <f t="shared" si="38"/>
        <v/>
      </c>
      <c r="P167" s="53">
        <v>0</v>
      </c>
      <c r="Q167" s="102" t="str">
        <f t="shared" si="39"/>
        <v/>
      </c>
      <c r="R167" s="103" t="str">
        <f t="shared" si="40"/>
        <v/>
      </c>
      <c r="S167" s="53">
        <v>0</v>
      </c>
      <c r="T167" s="102" t="str">
        <f t="shared" si="41"/>
        <v/>
      </c>
      <c r="U167" s="103" t="str">
        <f t="shared" si="42"/>
        <v/>
      </c>
      <c r="V167" s="53">
        <v>0</v>
      </c>
      <c r="W167" s="87" t="str">
        <f t="shared" si="43"/>
        <v/>
      </c>
      <c r="X167" s="103" t="str">
        <f t="shared" si="44"/>
        <v/>
      </c>
      <c r="Y167" s="53">
        <v>0</v>
      </c>
      <c r="Z167" s="56" t="str">
        <f t="shared" si="45"/>
        <v/>
      </c>
      <c r="AA167" s="56" t="str">
        <f t="shared" si="46"/>
        <v/>
      </c>
      <c r="AB167" s="56" t="str">
        <f t="shared" si="47"/>
        <v/>
      </c>
      <c r="AC167" s="56" t="str">
        <f t="shared" si="48"/>
        <v/>
      </c>
      <c r="AD167" s="56" t="str">
        <f t="shared" si="49"/>
        <v/>
      </c>
      <c r="AE167" s="40"/>
      <c r="AF167" s="40"/>
      <c r="AG167" s="40"/>
      <c r="AH167" s="56" t="str">
        <f t="shared" si="50"/>
        <v/>
      </c>
      <c r="AI167" s="54"/>
      <c r="AJ167" s="54"/>
      <c r="AK167" s="54"/>
      <c r="AL167" s="54"/>
      <c r="AM167" s="54"/>
    </row>
    <row r="168" spans="1:39">
      <c r="A168" s="95"/>
      <c r="B168" s="45" t="str" cm="1">
        <f t="array" ref="B168">IF(H168="PROJECT", CHAR(10) &amp; "- " &amp; _xlfn.TEXTJOIN(CHAR(10) &amp; "- ", TRUE, _xlfn._xlws.FILTER($I$9:$I$1000, ($C$9:$C$1000=C168) * ($H$9:$H$1000="Topic"))), "")</f>
        <v/>
      </c>
      <c r="C168" s="45">
        <f t="shared" si="34"/>
        <v>94</v>
      </c>
      <c r="D168" s="57"/>
      <c r="E168" s="58"/>
      <c r="F168" s="54"/>
      <c r="G168" s="52"/>
      <c r="H168" s="52"/>
      <c r="I168" s="61"/>
      <c r="J168" s="62"/>
      <c r="K168" s="120" t="str">
        <f t="shared" si="35"/>
        <v/>
      </c>
      <c r="L168" s="103" t="str">
        <f t="shared" si="36"/>
        <v/>
      </c>
      <c r="M168" s="52">
        <v>0</v>
      </c>
      <c r="N168" s="102" t="str">
        <f t="shared" si="37"/>
        <v/>
      </c>
      <c r="O168" s="103" t="str">
        <f t="shared" si="38"/>
        <v/>
      </c>
      <c r="P168" s="52">
        <v>0</v>
      </c>
      <c r="Q168" s="102" t="str">
        <f t="shared" si="39"/>
        <v/>
      </c>
      <c r="R168" s="103" t="str">
        <f t="shared" si="40"/>
        <v/>
      </c>
      <c r="S168" s="52">
        <v>0</v>
      </c>
      <c r="T168" s="102" t="str">
        <f t="shared" si="41"/>
        <v/>
      </c>
      <c r="U168" s="103" t="str">
        <f t="shared" si="42"/>
        <v/>
      </c>
      <c r="V168" s="52">
        <v>0</v>
      </c>
      <c r="W168" s="87" t="str">
        <f t="shared" si="43"/>
        <v/>
      </c>
      <c r="X168" s="103" t="str">
        <f t="shared" si="44"/>
        <v/>
      </c>
      <c r="Y168" s="52">
        <v>0</v>
      </c>
      <c r="Z168" s="56" t="str">
        <f t="shared" si="45"/>
        <v/>
      </c>
      <c r="AA168" s="56" t="str">
        <f t="shared" si="46"/>
        <v/>
      </c>
      <c r="AB168" s="56" t="str">
        <f t="shared" si="47"/>
        <v/>
      </c>
      <c r="AC168" s="56" t="str">
        <f t="shared" si="48"/>
        <v/>
      </c>
      <c r="AD168" s="56" t="str">
        <f t="shared" si="49"/>
        <v/>
      </c>
      <c r="AE168" s="40"/>
      <c r="AF168" s="40"/>
      <c r="AG168" s="40"/>
      <c r="AH168" s="56" t="str">
        <f t="shared" si="50"/>
        <v/>
      </c>
      <c r="AI168" s="54"/>
      <c r="AJ168" s="54"/>
      <c r="AK168" s="54"/>
      <c r="AL168" s="54"/>
      <c r="AM168" s="54"/>
    </row>
    <row r="169" spans="1:39">
      <c r="A169" s="95"/>
      <c r="B169" s="45" t="str" cm="1">
        <f t="array" ref="B169">IF(H169="PROJECT", CHAR(10) &amp; "- " &amp; _xlfn.TEXTJOIN(CHAR(10) &amp; "- ", TRUE, _xlfn._xlws.FILTER($I$9:$I$1000, ($C$9:$C$1000=C169) * ($H$9:$H$1000="Topic"))), "")</f>
        <v/>
      </c>
      <c r="C169" s="45">
        <f t="shared" si="34"/>
        <v>95</v>
      </c>
      <c r="D169" s="46"/>
      <c r="E169" s="58"/>
      <c r="F169" s="67"/>
      <c r="G169" s="53"/>
      <c r="H169" s="53"/>
      <c r="I169" s="50"/>
      <c r="J169" s="51"/>
      <c r="K169" s="120" t="str">
        <f t="shared" si="35"/>
        <v/>
      </c>
      <c r="L169" s="103" t="str">
        <f t="shared" si="36"/>
        <v/>
      </c>
      <c r="M169" s="53">
        <v>0</v>
      </c>
      <c r="N169" s="102" t="str">
        <f t="shared" si="37"/>
        <v/>
      </c>
      <c r="O169" s="103" t="str">
        <f t="shared" si="38"/>
        <v/>
      </c>
      <c r="P169" s="53">
        <v>0</v>
      </c>
      <c r="Q169" s="102" t="str">
        <f t="shared" si="39"/>
        <v/>
      </c>
      <c r="R169" s="103" t="str">
        <f t="shared" si="40"/>
        <v/>
      </c>
      <c r="S169" s="53">
        <v>0</v>
      </c>
      <c r="T169" s="102" t="str">
        <f t="shared" si="41"/>
        <v/>
      </c>
      <c r="U169" s="103" t="str">
        <f t="shared" si="42"/>
        <v/>
      </c>
      <c r="V169" s="53">
        <v>0</v>
      </c>
      <c r="W169" s="87" t="str">
        <f t="shared" si="43"/>
        <v/>
      </c>
      <c r="X169" s="103" t="str">
        <f t="shared" si="44"/>
        <v/>
      </c>
      <c r="Y169" s="53">
        <v>0</v>
      </c>
      <c r="Z169" s="56" t="str">
        <f t="shared" si="45"/>
        <v/>
      </c>
      <c r="AA169" s="56" t="str">
        <f t="shared" si="46"/>
        <v/>
      </c>
      <c r="AB169" s="56" t="str">
        <f t="shared" si="47"/>
        <v/>
      </c>
      <c r="AC169" s="56" t="str">
        <f t="shared" si="48"/>
        <v/>
      </c>
      <c r="AD169" s="56" t="str">
        <f t="shared" si="49"/>
        <v/>
      </c>
      <c r="AE169" s="40"/>
      <c r="AF169" s="40"/>
      <c r="AG169" s="40"/>
      <c r="AH169" s="56" t="str">
        <f t="shared" si="50"/>
        <v/>
      </c>
      <c r="AI169" s="54"/>
      <c r="AJ169" s="54"/>
      <c r="AK169" s="54"/>
      <c r="AL169" s="54"/>
      <c r="AM169" s="54"/>
    </row>
    <row r="170" spans="1:39">
      <c r="A170" s="95"/>
      <c r="B170" s="45" t="str" cm="1">
        <f t="array" ref="B170">IF(H170="PROJECT", CHAR(10) &amp; "- " &amp; _xlfn.TEXTJOIN(CHAR(10) &amp; "- ", TRUE, _xlfn._xlws.FILTER($I$9:$I$1000, ($C$9:$C$1000=C170) * ($H$9:$H$1000="Topic"))), "")</f>
        <v/>
      </c>
      <c r="C170" s="45">
        <f t="shared" si="34"/>
        <v>96</v>
      </c>
      <c r="D170" s="57"/>
      <c r="E170" s="58"/>
      <c r="F170" s="54"/>
      <c r="G170" s="52"/>
      <c r="H170" s="52"/>
      <c r="I170" s="61"/>
      <c r="J170" s="62"/>
      <c r="K170" s="120" t="str">
        <f t="shared" si="35"/>
        <v/>
      </c>
      <c r="L170" s="103" t="str">
        <f t="shared" si="36"/>
        <v/>
      </c>
      <c r="M170" s="52">
        <v>0</v>
      </c>
      <c r="N170" s="102" t="str">
        <f t="shared" si="37"/>
        <v/>
      </c>
      <c r="O170" s="103" t="str">
        <f t="shared" si="38"/>
        <v/>
      </c>
      <c r="P170" s="52">
        <v>0</v>
      </c>
      <c r="Q170" s="102" t="str">
        <f t="shared" si="39"/>
        <v/>
      </c>
      <c r="R170" s="103" t="str">
        <f t="shared" si="40"/>
        <v/>
      </c>
      <c r="S170" s="52">
        <v>0</v>
      </c>
      <c r="T170" s="102" t="str">
        <f t="shared" si="41"/>
        <v/>
      </c>
      <c r="U170" s="103" t="str">
        <f t="shared" si="42"/>
        <v/>
      </c>
      <c r="V170" s="52">
        <v>0</v>
      </c>
      <c r="W170" s="87" t="str">
        <f t="shared" si="43"/>
        <v/>
      </c>
      <c r="X170" s="103" t="str">
        <f t="shared" si="44"/>
        <v/>
      </c>
      <c r="Y170" s="52">
        <v>0</v>
      </c>
      <c r="Z170" s="56" t="str">
        <f t="shared" si="45"/>
        <v/>
      </c>
      <c r="AA170" s="56" t="str">
        <f t="shared" si="46"/>
        <v/>
      </c>
      <c r="AB170" s="56" t="str">
        <f t="shared" si="47"/>
        <v/>
      </c>
      <c r="AC170" s="56" t="str">
        <f t="shared" si="48"/>
        <v/>
      </c>
      <c r="AD170" s="56" t="str">
        <f t="shared" si="49"/>
        <v/>
      </c>
      <c r="AE170" s="40"/>
      <c r="AF170" s="40"/>
      <c r="AG170" s="40"/>
      <c r="AH170" s="56" t="str">
        <f t="shared" si="50"/>
        <v/>
      </c>
      <c r="AI170" s="54"/>
      <c r="AJ170" s="54"/>
      <c r="AK170" s="54"/>
      <c r="AL170" s="54"/>
      <c r="AM170" s="54"/>
    </row>
    <row r="171" spans="1:39">
      <c r="A171" s="95"/>
      <c r="B171" s="45" t="str" cm="1">
        <f t="array" ref="B171">IF(H171="PROJECT", CHAR(10) &amp; "- " &amp; _xlfn.TEXTJOIN(CHAR(10) &amp; "- ", TRUE, _xlfn._xlws.FILTER($I$9:$I$1000, ($C$9:$C$1000=C171) * ($H$9:$H$1000="Topic"))), "")</f>
        <v/>
      </c>
      <c r="C171" s="45">
        <f t="shared" si="34"/>
        <v>97</v>
      </c>
      <c r="D171" s="46"/>
      <c r="E171" s="58"/>
      <c r="F171" s="67"/>
      <c r="G171" s="53"/>
      <c r="H171" s="53"/>
      <c r="I171" s="50"/>
      <c r="J171" s="51"/>
      <c r="K171" s="120" t="str">
        <f t="shared" si="35"/>
        <v/>
      </c>
      <c r="L171" s="103" t="str">
        <f t="shared" si="36"/>
        <v/>
      </c>
      <c r="M171" s="53">
        <v>0</v>
      </c>
      <c r="N171" s="102" t="str">
        <f t="shared" si="37"/>
        <v/>
      </c>
      <c r="O171" s="103" t="str">
        <f t="shared" si="38"/>
        <v/>
      </c>
      <c r="P171" s="53">
        <v>0</v>
      </c>
      <c r="Q171" s="102" t="str">
        <f t="shared" si="39"/>
        <v/>
      </c>
      <c r="R171" s="103" t="str">
        <f t="shared" si="40"/>
        <v/>
      </c>
      <c r="S171" s="53">
        <v>0</v>
      </c>
      <c r="T171" s="102" t="str">
        <f t="shared" si="41"/>
        <v/>
      </c>
      <c r="U171" s="103" t="str">
        <f t="shared" si="42"/>
        <v/>
      </c>
      <c r="V171" s="53">
        <v>0</v>
      </c>
      <c r="W171" s="87" t="str">
        <f t="shared" si="43"/>
        <v/>
      </c>
      <c r="X171" s="103" t="str">
        <f t="shared" si="44"/>
        <v/>
      </c>
      <c r="Y171" s="53">
        <v>0</v>
      </c>
      <c r="Z171" s="56" t="str">
        <f t="shared" si="45"/>
        <v/>
      </c>
      <c r="AA171" s="56" t="str">
        <f t="shared" si="46"/>
        <v/>
      </c>
      <c r="AB171" s="56" t="str">
        <f t="shared" si="47"/>
        <v/>
      </c>
      <c r="AC171" s="56" t="str">
        <f t="shared" si="48"/>
        <v/>
      </c>
      <c r="AD171" s="56" t="str">
        <f t="shared" si="49"/>
        <v/>
      </c>
      <c r="AE171" s="40"/>
      <c r="AF171" s="40"/>
      <c r="AG171" s="40"/>
      <c r="AH171" s="56" t="str">
        <f t="shared" si="50"/>
        <v/>
      </c>
      <c r="AI171" s="54"/>
      <c r="AJ171" s="54"/>
      <c r="AK171" s="54"/>
      <c r="AL171" s="54"/>
      <c r="AM171" s="54"/>
    </row>
    <row r="172" spans="1:39">
      <c r="A172" s="95"/>
      <c r="B172" s="45" t="str" cm="1">
        <f t="array" ref="B172">IF(H172="PROJECT", CHAR(10) &amp; "- " &amp; _xlfn.TEXTJOIN(CHAR(10) &amp; "- ", TRUE, _xlfn._xlws.FILTER($I$9:$I$1000, ($C$9:$C$1000=C172) * ($H$9:$H$1000="Topic"))), "")</f>
        <v/>
      </c>
      <c r="C172" s="45">
        <f t="shared" si="34"/>
        <v>98</v>
      </c>
      <c r="D172" s="57"/>
      <c r="E172" s="58"/>
      <c r="F172" s="54"/>
      <c r="G172" s="52"/>
      <c r="H172" s="52"/>
      <c r="I172" s="61"/>
      <c r="J172" s="62"/>
      <c r="K172" s="120" t="str">
        <f t="shared" si="35"/>
        <v/>
      </c>
      <c r="L172" s="103" t="str">
        <f t="shared" si="36"/>
        <v/>
      </c>
      <c r="M172" s="52">
        <v>0</v>
      </c>
      <c r="N172" s="102" t="str">
        <f t="shared" si="37"/>
        <v/>
      </c>
      <c r="O172" s="103" t="str">
        <f t="shared" si="38"/>
        <v/>
      </c>
      <c r="P172" s="52">
        <v>0</v>
      </c>
      <c r="Q172" s="102" t="str">
        <f t="shared" si="39"/>
        <v/>
      </c>
      <c r="R172" s="103" t="str">
        <f t="shared" si="40"/>
        <v/>
      </c>
      <c r="S172" s="52">
        <v>0</v>
      </c>
      <c r="T172" s="102" t="str">
        <f t="shared" si="41"/>
        <v/>
      </c>
      <c r="U172" s="103" t="str">
        <f t="shared" si="42"/>
        <v/>
      </c>
      <c r="V172" s="52">
        <v>0</v>
      </c>
      <c r="W172" s="87" t="str">
        <f t="shared" si="43"/>
        <v/>
      </c>
      <c r="X172" s="103" t="str">
        <f t="shared" si="44"/>
        <v/>
      </c>
      <c r="Y172" s="52">
        <v>0</v>
      </c>
      <c r="Z172" s="56" t="str">
        <f t="shared" si="45"/>
        <v/>
      </c>
      <c r="AA172" s="56" t="str">
        <f t="shared" si="46"/>
        <v/>
      </c>
      <c r="AB172" s="56" t="str">
        <f t="shared" si="47"/>
        <v/>
      </c>
      <c r="AC172" s="56" t="str">
        <f t="shared" si="48"/>
        <v/>
      </c>
      <c r="AD172" s="56" t="str">
        <f t="shared" si="49"/>
        <v/>
      </c>
      <c r="AE172" s="40"/>
      <c r="AF172" s="40"/>
      <c r="AG172" s="40"/>
      <c r="AH172" s="56" t="str">
        <f t="shared" si="50"/>
        <v/>
      </c>
      <c r="AI172" s="54"/>
      <c r="AJ172" s="54"/>
      <c r="AK172" s="54"/>
      <c r="AL172" s="54"/>
      <c r="AM172" s="54"/>
    </row>
    <row r="173" spans="1:39">
      <c r="A173" s="95"/>
      <c r="B173" s="45" t="str" cm="1">
        <f t="array" ref="B173">IF(H173="PROJECT", CHAR(10) &amp; "- " &amp; _xlfn.TEXTJOIN(CHAR(10) &amp; "- ", TRUE, _xlfn._xlws.FILTER($I$9:$I$1000, ($C$9:$C$1000=C173) * ($H$9:$H$1000="Topic"))), "")</f>
        <v/>
      </c>
      <c r="C173" s="45">
        <f t="shared" si="34"/>
        <v>99</v>
      </c>
      <c r="D173" s="46"/>
      <c r="E173" s="58"/>
      <c r="F173" s="67"/>
      <c r="G173" s="53"/>
      <c r="H173" s="53"/>
      <c r="I173" s="50"/>
      <c r="J173" s="51"/>
      <c r="K173" s="120" t="str">
        <f t="shared" si="35"/>
        <v/>
      </c>
      <c r="L173" s="103" t="str">
        <f t="shared" si="36"/>
        <v/>
      </c>
      <c r="M173" s="53">
        <v>0</v>
      </c>
      <c r="N173" s="102" t="str">
        <f t="shared" si="37"/>
        <v/>
      </c>
      <c r="O173" s="103" t="str">
        <f t="shared" si="38"/>
        <v/>
      </c>
      <c r="P173" s="53">
        <v>0</v>
      </c>
      <c r="Q173" s="102" t="str">
        <f t="shared" si="39"/>
        <v/>
      </c>
      <c r="R173" s="103" t="str">
        <f t="shared" si="40"/>
        <v/>
      </c>
      <c r="S173" s="53">
        <v>0</v>
      </c>
      <c r="T173" s="102" t="str">
        <f t="shared" si="41"/>
        <v/>
      </c>
      <c r="U173" s="103" t="str">
        <f t="shared" si="42"/>
        <v/>
      </c>
      <c r="V173" s="53">
        <v>0</v>
      </c>
      <c r="W173" s="87" t="str">
        <f t="shared" si="43"/>
        <v/>
      </c>
      <c r="X173" s="103" t="str">
        <f t="shared" si="44"/>
        <v/>
      </c>
      <c r="Y173" s="53">
        <v>0</v>
      </c>
      <c r="Z173" s="56" t="str">
        <f t="shared" si="45"/>
        <v/>
      </c>
      <c r="AA173" s="56" t="str">
        <f t="shared" si="46"/>
        <v/>
      </c>
      <c r="AB173" s="56" t="str">
        <f t="shared" si="47"/>
        <v/>
      </c>
      <c r="AC173" s="56" t="str">
        <f t="shared" si="48"/>
        <v/>
      </c>
      <c r="AD173" s="56" t="str">
        <f t="shared" si="49"/>
        <v/>
      </c>
      <c r="AE173" s="40"/>
      <c r="AF173" s="40"/>
      <c r="AG173" s="40"/>
      <c r="AH173" s="56" t="str">
        <f t="shared" si="50"/>
        <v/>
      </c>
      <c r="AI173" s="54"/>
      <c r="AJ173" s="54"/>
      <c r="AK173" s="54"/>
      <c r="AL173" s="54"/>
      <c r="AM173" s="54"/>
    </row>
    <row r="174" spans="1:39">
      <c r="A174" s="95"/>
      <c r="B174" s="45" t="str" cm="1">
        <f t="array" ref="B174">IF(H174="PROJECT", CHAR(10) &amp; "- " &amp; _xlfn.TEXTJOIN(CHAR(10) &amp; "- ", TRUE, _xlfn._xlws.FILTER($I$9:$I$1000, ($C$9:$C$1000=C174) * ($H$9:$H$1000="Topic"))), "")</f>
        <v/>
      </c>
      <c r="C174" s="45">
        <f t="shared" si="34"/>
        <v>100</v>
      </c>
      <c r="D174" s="57"/>
      <c r="E174" s="58"/>
      <c r="F174" s="54"/>
      <c r="G174" s="52"/>
      <c r="H174" s="52"/>
      <c r="I174" s="61"/>
      <c r="J174" s="62"/>
      <c r="K174" s="120" t="str">
        <f t="shared" si="35"/>
        <v/>
      </c>
      <c r="L174" s="103" t="str">
        <f t="shared" si="36"/>
        <v/>
      </c>
      <c r="M174" s="52">
        <v>0</v>
      </c>
      <c r="N174" s="102" t="str">
        <f t="shared" si="37"/>
        <v/>
      </c>
      <c r="O174" s="103" t="str">
        <f t="shared" si="38"/>
        <v/>
      </c>
      <c r="P174" s="52">
        <v>0</v>
      </c>
      <c r="Q174" s="102" t="str">
        <f t="shared" si="39"/>
        <v/>
      </c>
      <c r="R174" s="103" t="str">
        <f t="shared" si="40"/>
        <v/>
      </c>
      <c r="S174" s="52">
        <v>0</v>
      </c>
      <c r="T174" s="102" t="str">
        <f t="shared" si="41"/>
        <v/>
      </c>
      <c r="U174" s="103" t="str">
        <f t="shared" si="42"/>
        <v/>
      </c>
      <c r="V174" s="52">
        <v>0</v>
      </c>
      <c r="W174" s="87" t="str">
        <f t="shared" si="43"/>
        <v/>
      </c>
      <c r="X174" s="103" t="str">
        <f t="shared" si="44"/>
        <v/>
      </c>
      <c r="Y174" s="52">
        <v>0</v>
      </c>
      <c r="Z174" s="56" t="str">
        <f t="shared" si="45"/>
        <v/>
      </c>
      <c r="AA174" s="56" t="str">
        <f t="shared" si="46"/>
        <v/>
      </c>
      <c r="AB174" s="56" t="str">
        <f t="shared" si="47"/>
        <v/>
      </c>
      <c r="AC174" s="56" t="str">
        <f t="shared" si="48"/>
        <v/>
      </c>
      <c r="AD174" s="56" t="str">
        <f t="shared" si="49"/>
        <v/>
      </c>
      <c r="AE174" s="40"/>
      <c r="AF174" s="40"/>
      <c r="AG174" s="40"/>
      <c r="AH174" s="56" t="str">
        <f t="shared" si="50"/>
        <v/>
      </c>
      <c r="AI174" s="54"/>
      <c r="AJ174" s="54"/>
      <c r="AK174" s="54"/>
      <c r="AL174" s="54"/>
      <c r="AM174" s="54"/>
    </row>
    <row r="175" spans="1:39">
      <c r="A175" s="95"/>
      <c r="B175" s="45" t="str" cm="1">
        <f t="array" ref="B175">IF(H175="PROJECT", CHAR(10) &amp; "- " &amp; _xlfn.TEXTJOIN(CHAR(10) &amp; "- ", TRUE, _xlfn._xlws.FILTER($I$9:$I$1000, ($C$9:$C$1000=C175) * ($H$9:$H$1000="Topic"))), "")</f>
        <v/>
      </c>
      <c r="C175" s="45">
        <f t="shared" si="34"/>
        <v>101</v>
      </c>
      <c r="D175" s="46"/>
      <c r="E175" s="58"/>
      <c r="F175" s="67"/>
      <c r="G175" s="53"/>
      <c r="H175" s="53"/>
      <c r="I175" s="50"/>
      <c r="J175" s="51"/>
      <c r="K175" s="120" t="str">
        <f t="shared" si="35"/>
        <v/>
      </c>
      <c r="L175" s="103" t="str">
        <f t="shared" si="36"/>
        <v/>
      </c>
      <c r="M175" s="53">
        <v>0</v>
      </c>
      <c r="N175" s="102" t="str">
        <f t="shared" si="37"/>
        <v/>
      </c>
      <c r="O175" s="103" t="str">
        <f t="shared" si="38"/>
        <v/>
      </c>
      <c r="P175" s="53">
        <v>0</v>
      </c>
      <c r="Q175" s="102" t="str">
        <f t="shared" si="39"/>
        <v/>
      </c>
      <c r="R175" s="103" t="str">
        <f t="shared" si="40"/>
        <v/>
      </c>
      <c r="S175" s="53">
        <v>0</v>
      </c>
      <c r="T175" s="102" t="str">
        <f t="shared" si="41"/>
        <v/>
      </c>
      <c r="U175" s="103" t="str">
        <f t="shared" si="42"/>
        <v/>
      </c>
      <c r="V175" s="53">
        <v>0</v>
      </c>
      <c r="W175" s="87" t="str">
        <f t="shared" si="43"/>
        <v/>
      </c>
      <c r="X175" s="103" t="str">
        <f t="shared" si="44"/>
        <v/>
      </c>
      <c r="Y175" s="53">
        <v>0</v>
      </c>
      <c r="Z175" s="56" t="str">
        <f t="shared" si="45"/>
        <v/>
      </c>
      <c r="AA175" s="56" t="str">
        <f t="shared" si="46"/>
        <v/>
      </c>
      <c r="AB175" s="56" t="str">
        <f t="shared" si="47"/>
        <v/>
      </c>
      <c r="AC175" s="56" t="str">
        <f t="shared" si="48"/>
        <v/>
      </c>
      <c r="AD175" s="56" t="str">
        <f t="shared" si="49"/>
        <v/>
      </c>
      <c r="AE175" s="40"/>
      <c r="AF175" s="40"/>
      <c r="AG175" s="40"/>
      <c r="AH175" s="56" t="str">
        <f t="shared" si="50"/>
        <v/>
      </c>
      <c r="AI175" s="54"/>
      <c r="AJ175" s="54"/>
      <c r="AK175" s="54"/>
      <c r="AL175" s="54"/>
      <c r="AM175" s="54"/>
    </row>
    <row r="176" spans="1:39">
      <c r="A176" s="95"/>
      <c r="B176" s="45" t="str" cm="1">
        <f t="array" ref="B176">IF(H176="PROJECT", CHAR(10) &amp; "- " &amp; _xlfn.TEXTJOIN(CHAR(10) &amp; "- ", TRUE, _xlfn._xlws.FILTER($I$9:$I$1000, ($C$9:$C$1000=C176) * ($H$9:$H$1000="Topic"))), "")</f>
        <v/>
      </c>
      <c r="C176" s="45">
        <f t="shared" si="34"/>
        <v>102</v>
      </c>
      <c r="D176" s="57"/>
      <c r="E176" s="58"/>
      <c r="F176" s="54"/>
      <c r="G176" s="52"/>
      <c r="H176" s="52"/>
      <c r="I176" s="61"/>
      <c r="J176" s="62"/>
      <c r="K176" s="120" t="str">
        <f t="shared" si="35"/>
        <v/>
      </c>
      <c r="L176" s="103" t="str">
        <f t="shared" si="36"/>
        <v/>
      </c>
      <c r="M176" s="52">
        <v>0</v>
      </c>
      <c r="N176" s="102" t="str">
        <f t="shared" si="37"/>
        <v/>
      </c>
      <c r="O176" s="103" t="str">
        <f t="shared" si="38"/>
        <v/>
      </c>
      <c r="P176" s="52">
        <v>0</v>
      </c>
      <c r="Q176" s="102" t="str">
        <f t="shared" si="39"/>
        <v/>
      </c>
      <c r="R176" s="103" t="str">
        <f t="shared" si="40"/>
        <v/>
      </c>
      <c r="S176" s="52">
        <v>0</v>
      </c>
      <c r="T176" s="102" t="str">
        <f t="shared" si="41"/>
        <v/>
      </c>
      <c r="U176" s="103" t="str">
        <f t="shared" si="42"/>
        <v/>
      </c>
      <c r="V176" s="52">
        <v>0</v>
      </c>
      <c r="W176" s="87" t="str">
        <f t="shared" si="43"/>
        <v/>
      </c>
      <c r="X176" s="103" t="str">
        <f t="shared" si="44"/>
        <v/>
      </c>
      <c r="Y176" s="52">
        <v>0</v>
      </c>
      <c r="Z176" s="56" t="str">
        <f t="shared" si="45"/>
        <v/>
      </c>
      <c r="AA176" s="56" t="str">
        <f t="shared" si="46"/>
        <v/>
      </c>
      <c r="AB176" s="56" t="str">
        <f t="shared" si="47"/>
        <v/>
      </c>
      <c r="AC176" s="56" t="str">
        <f t="shared" si="48"/>
        <v/>
      </c>
      <c r="AD176" s="56" t="str">
        <f t="shared" si="49"/>
        <v/>
      </c>
      <c r="AE176" s="40"/>
      <c r="AF176" s="40"/>
      <c r="AG176" s="40"/>
      <c r="AH176" s="56" t="str">
        <f t="shared" si="50"/>
        <v/>
      </c>
      <c r="AI176" s="54"/>
      <c r="AJ176" s="54"/>
      <c r="AK176" s="54"/>
      <c r="AL176" s="54"/>
      <c r="AM176" s="54"/>
    </row>
    <row r="177" spans="1:39">
      <c r="A177" s="95"/>
      <c r="B177" s="45" t="str" cm="1">
        <f t="array" ref="B177">IF(H177="PROJECT", CHAR(10) &amp; "- " &amp; _xlfn.TEXTJOIN(CHAR(10) &amp; "- ", TRUE, _xlfn._xlws.FILTER($I$9:$I$1000, ($C$9:$C$1000=C177) * ($H$9:$H$1000="Topic"))), "")</f>
        <v/>
      </c>
      <c r="C177" s="45">
        <f t="shared" si="34"/>
        <v>103</v>
      </c>
      <c r="D177" s="46"/>
      <c r="E177" s="58"/>
      <c r="F177" s="67"/>
      <c r="G177" s="53"/>
      <c r="H177" s="53"/>
      <c r="I177" s="50"/>
      <c r="J177" s="51"/>
      <c r="K177" s="120" t="str">
        <f t="shared" si="35"/>
        <v/>
      </c>
      <c r="L177" s="103" t="str">
        <f t="shared" si="36"/>
        <v/>
      </c>
      <c r="M177" s="53">
        <v>0</v>
      </c>
      <c r="N177" s="102" t="str">
        <f t="shared" si="37"/>
        <v/>
      </c>
      <c r="O177" s="103" t="str">
        <f t="shared" si="38"/>
        <v/>
      </c>
      <c r="P177" s="53">
        <v>0</v>
      </c>
      <c r="Q177" s="102" t="str">
        <f t="shared" si="39"/>
        <v/>
      </c>
      <c r="R177" s="103" t="str">
        <f t="shared" si="40"/>
        <v/>
      </c>
      <c r="S177" s="53">
        <v>0</v>
      </c>
      <c r="T177" s="102" t="str">
        <f t="shared" si="41"/>
        <v/>
      </c>
      <c r="U177" s="103" t="str">
        <f t="shared" si="42"/>
        <v/>
      </c>
      <c r="V177" s="53">
        <v>0</v>
      </c>
      <c r="W177" s="87" t="str">
        <f t="shared" si="43"/>
        <v/>
      </c>
      <c r="X177" s="103" t="str">
        <f t="shared" si="44"/>
        <v/>
      </c>
      <c r="Y177" s="53">
        <v>0</v>
      </c>
      <c r="Z177" s="56" t="str">
        <f t="shared" si="45"/>
        <v/>
      </c>
      <c r="AA177" s="56" t="str">
        <f t="shared" si="46"/>
        <v/>
      </c>
      <c r="AB177" s="56" t="str">
        <f t="shared" si="47"/>
        <v/>
      </c>
      <c r="AC177" s="56" t="str">
        <f t="shared" si="48"/>
        <v/>
      </c>
      <c r="AD177" s="56" t="str">
        <f t="shared" si="49"/>
        <v/>
      </c>
      <c r="AE177" s="40"/>
      <c r="AF177" s="40"/>
      <c r="AG177" s="40"/>
      <c r="AH177" s="56" t="str">
        <f t="shared" si="50"/>
        <v/>
      </c>
      <c r="AI177" s="54"/>
      <c r="AJ177" s="54"/>
      <c r="AK177" s="54"/>
      <c r="AL177" s="54"/>
      <c r="AM177" s="54"/>
    </row>
    <row r="178" spans="1:39">
      <c r="A178" s="95"/>
      <c r="B178" s="45" t="str" cm="1">
        <f t="array" ref="B178">IF(H178="PROJECT", CHAR(10) &amp; "- " &amp; _xlfn.TEXTJOIN(CHAR(10) &amp; "- ", TRUE, _xlfn._xlws.FILTER($I$9:$I$1000, ($C$9:$C$1000=C178) * ($H$9:$H$1000="Topic"))), "")</f>
        <v/>
      </c>
      <c r="C178" s="45">
        <f t="shared" si="34"/>
        <v>104</v>
      </c>
      <c r="D178" s="57"/>
      <c r="E178" s="58"/>
      <c r="F178" s="54"/>
      <c r="G178" s="52"/>
      <c r="H178" s="52"/>
      <c r="I178" s="61"/>
      <c r="J178" s="62"/>
      <c r="K178" s="120" t="str">
        <f t="shared" si="35"/>
        <v/>
      </c>
      <c r="L178" s="103" t="str">
        <f t="shared" si="36"/>
        <v/>
      </c>
      <c r="M178" s="52">
        <v>0</v>
      </c>
      <c r="N178" s="102" t="str">
        <f t="shared" si="37"/>
        <v/>
      </c>
      <c r="O178" s="103" t="str">
        <f t="shared" si="38"/>
        <v/>
      </c>
      <c r="P178" s="52">
        <v>0</v>
      </c>
      <c r="Q178" s="102" t="str">
        <f t="shared" si="39"/>
        <v/>
      </c>
      <c r="R178" s="103" t="str">
        <f t="shared" si="40"/>
        <v/>
      </c>
      <c r="S178" s="52">
        <v>0</v>
      </c>
      <c r="T178" s="102" t="str">
        <f t="shared" si="41"/>
        <v/>
      </c>
      <c r="U178" s="103" t="str">
        <f t="shared" si="42"/>
        <v/>
      </c>
      <c r="V178" s="52">
        <v>0</v>
      </c>
      <c r="W178" s="87" t="str">
        <f t="shared" si="43"/>
        <v/>
      </c>
      <c r="X178" s="103" t="str">
        <f t="shared" si="44"/>
        <v/>
      </c>
      <c r="Y178" s="52">
        <v>0</v>
      </c>
      <c r="Z178" s="56" t="str">
        <f t="shared" si="45"/>
        <v/>
      </c>
      <c r="AA178" s="56" t="str">
        <f t="shared" si="46"/>
        <v/>
      </c>
      <c r="AB178" s="56" t="str">
        <f t="shared" si="47"/>
        <v/>
      </c>
      <c r="AC178" s="56" t="str">
        <f t="shared" si="48"/>
        <v/>
      </c>
      <c r="AD178" s="56" t="str">
        <f t="shared" si="49"/>
        <v/>
      </c>
      <c r="AE178" s="40"/>
      <c r="AF178" s="40"/>
      <c r="AG178" s="40"/>
      <c r="AH178" s="56" t="str">
        <f t="shared" si="50"/>
        <v/>
      </c>
      <c r="AI178" s="54"/>
      <c r="AJ178" s="54"/>
      <c r="AK178" s="54"/>
      <c r="AL178" s="54"/>
      <c r="AM178" s="54"/>
    </row>
    <row r="179" spans="1:39">
      <c r="A179" s="95"/>
      <c r="B179" s="45" t="str" cm="1">
        <f t="array" ref="B179">IF(H179="PROJECT", CHAR(10) &amp; "- " &amp; _xlfn.TEXTJOIN(CHAR(10) &amp; "- ", TRUE, _xlfn._xlws.FILTER($I$9:$I$1000, ($C$9:$C$1000=C179) * ($H$9:$H$1000="Topic"))), "")</f>
        <v/>
      </c>
      <c r="C179" s="45">
        <f t="shared" si="34"/>
        <v>105</v>
      </c>
      <c r="D179" s="46"/>
      <c r="E179" s="58"/>
      <c r="F179" s="67"/>
      <c r="G179" s="53"/>
      <c r="H179" s="53"/>
      <c r="I179" s="50"/>
      <c r="J179" s="51"/>
      <c r="K179" s="120" t="str">
        <f t="shared" si="35"/>
        <v/>
      </c>
      <c r="L179" s="103" t="str">
        <f t="shared" si="36"/>
        <v/>
      </c>
      <c r="M179" s="53">
        <v>0</v>
      </c>
      <c r="N179" s="102" t="str">
        <f t="shared" si="37"/>
        <v/>
      </c>
      <c r="O179" s="103" t="str">
        <f t="shared" si="38"/>
        <v/>
      </c>
      <c r="P179" s="53">
        <v>0</v>
      </c>
      <c r="Q179" s="102" t="str">
        <f t="shared" si="39"/>
        <v/>
      </c>
      <c r="R179" s="103" t="str">
        <f t="shared" si="40"/>
        <v/>
      </c>
      <c r="S179" s="53">
        <v>0</v>
      </c>
      <c r="T179" s="102" t="str">
        <f t="shared" si="41"/>
        <v/>
      </c>
      <c r="U179" s="103" t="str">
        <f t="shared" si="42"/>
        <v/>
      </c>
      <c r="V179" s="53">
        <v>0</v>
      </c>
      <c r="W179" s="87" t="str">
        <f t="shared" si="43"/>
        <v/>
      </c>
      <c r="X179" s="103" t="str">
        <f t="shared" si="44"/>
        <v/>
      </c>
      <c r="Y179" s="53">
        <v>0</v>
      </c>
      <c r="Z179" s="56" t="str">
        <f t="shared" si="45"/>
        <v/>
      </c>
      <c r="AA179" s="56" t="str">
        <f t="shared" si="46"/>
        <v/>
      </c>
      <c r="AB179" s="56" t="str">
        <f t="shared" si="47"/>
        <v/>
      </c>
      <c r="AC179" s="56" t="str">
        <f t="shared" si="48"/>
        <v/>
      </c>
      <c r="AD179" s="56" t="str">
        <f t="shared" si="49"/>
        <v/>
      </c>
      <c r="AE179" s="40"/>
      <c r="AF179" s="40"/>
      <c r="AG179" s="40"/>
      <c r="AH179" s="56" t="str">
        <f t="shared" si="50"/>
        <v/>
      </c>
      <c r="AI179" s="54"/>
      <c r="AJ179" s="54"/>
      <c r="AK179" s="54"/>
      <c r="AL179" s="54"/>
      <c r="AM179" s="54"/>
    </row>
    <row r="180" spans="1:39">
      <c r="A180" s="95"/>
      <c r="B180" s="45" t="str" cm="1">
        <f t="array" ref="B180">IF(H180="PROJECT", CHAR(10) &amp; "- " &amp; _xlfn.TEXTJOIN(CHAR(10) &amp; "- ", TRUE, _xlfn._xlws.FILTER($I$9:$I$1000, ($C$9:$C$1000=C180) * ($H$9:$H$1000="Topic"))), "")</f>
        <v/>
      </c>
      <c r="C180" s="45">
        <f t="shared" si="34"/>
        <v>106</v>
      </c>
      <c r="D180" s="57"/>
      <c r="E180" s="58"/>
      <c r="F180" s="54"/>
      <c r="G180" s="52"/>
      <c r="H180" s="52"/>
      <c r="I180" s="61"/>
      <c r="J180" s="62"/>
      <c r="K180" s="120" t="str">
        <f t="shared" si="35"/>
        <v/>
      </c>
      <c r="L180" s="103" t="str">
        <f t="shared" si="36"/>
        <v/>
      </c>
      <c r="M180" s="52">
        <v>0</v>
      </c>
      <c r="N180" s="102" t="str">
        <f t="shared" si="37"/>
        <v/>
      </c>
      <c r="O180" s="103" t="str">
        <f t="shared" si="38"/>
        <v/>
      </c>
      <c r="P180" s="52">
        <v>0</v>
      </c>
      <c r="Q180" s="102" t="str">
        <f t="shared" si="39"/>
        <v/>
      </c>
      <c r="R180" s="103" t="str">
        <f t="shared" si="40"/>
        <v/>
      </c>
      <c r="S180" s="52">
        <v>0</v>
      </c>
      <c r="T180" s="102" t="str">
        <f t="shared" si="41"/>
        <v/>
      </c>
      <c r="U180" s="103" t="str">
        <f t="shared" si="42"/>
        <v/>
      </c>
      <c r="V180" s="52">
        <v>0</v>
      </c>
      <c r="W180" s="87" t="str">
        <f t="shared" si="43"/>
        <v/>
      </c>
      <c r="X180" s="103" t="str">
        <f t="shared" si="44"/>
        <v/>
      </c>
      <c r="Y180" s="52">
        <v>0</v>
      </c>
      <c r="Z180" s="56" t="str">
        <f t="shared" si="45"/>
        <v/>
      </c>
      <c r="AA180" s="56" t="str">
        <f t="shared" si="46"/>
        <v/>
      </c>
      <c r="AB180" s="56" t="str">
        <f t="shared" si="47"/>
        <v/>
      </c>
      <c r="AC180" s="56" t="str">
        <f t="shared" si="48"/>
        <v/>
      </c>
      <c r="AD180" s="56" t="str">
        <f t="shared" si="49"/>
        <v/>
      </c>
      <c r="AE180" s="40"/>
      <c r="AF180" s="40"/>
      <c r="AG180" s="40"/>
      <c r="AH180" s="56" t="str">
        <f t="shared" si="50"/>
        <v/>
      </c>
      <c r="AI180" s="54"/>
      <c r="AJ180" s="54"/>
      <c r="AK180" s="54"/>
      <c r="AL180" s="54"/>
      <c r="AM180" s="54"/>
    </row>
    <row r="181" spans="1:39">
      <c r="A181" s="95"/>
      <c r="B181" s="45" t="str" cm="1">
        <f t="array" ref="B181">IF(H181="PROJECT", CHAR(10) &amp; "- " &amp; _xlfn.TEXTJOIN(CHAR(10) &amp; "- ", TRUE, _xlfn._xlws.FILTER($I$9:$I$1000, ($C$9:$C$1000=C181) * ($H$9:$H$1000="Topic"))), "")</f>
        <v/>
      </c>
      <c r="C181" s="45">
        <f t="shared" si="34"/>
        <v>107</v>
      </c>
      <c r="D181" s="46"/>
      <c r="E181" s="58"/>
      <c r="F181" s="67"/>
      <c r="G181" s="53"/>
      <c r="H181" s="53"/>
      <c r="I181" s="50"/>
      <c r="J181" s="51"/>
      <c r="K181" s="120" t="str">
        <f t="shared" si="35"/>
        <v/>
      </c>
      <c r="L181" s="103" t="str">
        <f t="shared" si="36"/>
        <v/>
      </c>
      <c r="M181" s="53">
        <v>0</v>
      </c>
      <c r="N181" s="102" t="str">
        <f t="shared" si="37"/>
        <v/>
      </c>
      <c r="O181" s="103" t="str">
        <f t="shared" si="38"/>
        <v/>
      </c>
      <c r="P181" s="53">
        <v>0</v>
      </c>
      <c r="Q181" s="102" t="str">
        <f t="shared" si="39"/>
        <v/>
      </c>
      <c r="R181" s="103" t="str">
        <f t="shared" si="40"/>
        <v/>
      </c>
      <c r="S181" s="53">
        <v>0</v>
      </c>
      <c r="T181" s="102" t="str">
        <f t="shared" si="41"/>
        <v/>
      </c>
      <c r="U181" s="103" t="str">
        <f t="shared" si="42"/>
        <v/>
      </c>
      <c r="V181" s="53">
        <v>0</v>
      </c>
      <c r="W181" s="87" t="str">
        <f t="shared" si="43"/>
        <v/>
      </c>
      <c r="X181" s="103" t="str">
        <f t="shared" si="44"/>
        <v/>
      </c>
      <c r="Y181" s="53">
        <v>0</v>
      </c>
      <c r="Z181" s="56" t="str">
        <f t="shared" si="45"/>
        <v/>
      </c>
      <c r="AA181" s="56" t="str">
        <f t="shared" si="46"/>
        <v/>
      </c>
      <c r="AB181" s="56" t="str">
        <f t="shared" si="47"/>
        <v/>
      </c>
      <c r="AC181" s="56" t="str">
        <f t="shared" si="48"/>
        <v/>
      </c>
      <c r="AD181" s="56" t="str">
        <f t="shared" si="49"/>
        <v/>
      </c>
      <c r="AE181" s="40"/>
      <c r="AF181" s="40"/>
      <c r="AG181" s="40"/>
      <c r="AH181" s="56" t="str">
        <f t="shared" si="50"/>
        <v/>
      </c>
      <c r="AI181" s="54"/>
      <c r="AJ181" s="54"/>
      <c r="AK181" s="54"/>
      <c r="AL181" s="54"/>
      <c r="AM181" s="54"/>
    </row>
    <row r="182" spans="1:39">
      <c r="A182" s="95"/>
      <c r="B182" s="45" t="str" cm="1">
        <f t="array" ref="B182">IF(H182="PROJECT", CHAR(10) &amp; "- " &amp; _xlfn.TEXTJOIN(CHAR(10) &amp; "- ", TRUE, _xlfn._xlws.FILTER($I$9:$I$1000, ($C$9:$C$1000=C182) * ($H$9:$H$1000="Topic"))), "")</f>
        <v/>
      </c>
      <c r="C182" s="45">
        <f t="shared" si="34"/>
        <v>108</v>
      </c>
      <c r="D182" s="57"/>
      <c r="E182" s="58"/>
      <c r="F182" s="54"/>
      <c r="G182" s="52"/>
      <c r="H182" s="52"/>
      <c r="I182" s="61"/>
      <c r="J182" s="62"/>
      <c r="K182" s="120" t="str">
        <f t="shared" si="35"/>
        <v/>
      </c>
      <c r="L182" s="103" t="str">
        <f t="shared" si="36"/>
        <v/>
      </c>
      <c r="M182" s="52">
        <v>0</v>
      </c>
      <c r="N182" s="102" t="str">
        <f t="shared" si="37"/>
        <v/>
      </c>
      <c r="O182" s="103" t="str">
        <f t="shared" si="38"/>
        <v/>
      </c>
      <c r="P182" s="52">
        <v>0</v>
      </c>
      <c r="Q182" s="102" t="str">
        <f t="shared" si="39"/>
        <v/>
      </c>
      <c r="R182" s="103" t="str">
        <f t="shared" si="40"/>
        <v/>
      </c>
      <c r="S182" s="52">
        <v>0</v>
      </c>
      <c r="T182" s="102" t="str">
        <f t="shared" si="41"/>
        <v/>
      </c>
      <c r="U182" s="103" t="str">
        <f t="shared" si="42"/>
        <v/>
      </c>
      <c r="V182" s="52">
        <v>0</v>
      </c>
      <c r="W182" s="87" t="str">
        <f t="shared" si="43"/>
        <v/>
      </c>
      <c r="X182" s="103" t="str">
        <f t="shared" si="44"/>
        <v/>
      </c>
      <c r="Y182" s="52">
        <v>0</v>
      </c>
      <c r="Z182" s="56" t="str">
        <f t="shared" si="45"/>
        <v/>
      </c>
      <c r="AA182" s="56" t="str">
        <f t="shared" si="46"/>
        <v/>
      </c>
      <c r="AB182" s="56" t="str">
        <f t="shared" si="47"/>
        <v/>
      </c>
      <c r="AC182" s="56" t="str">
        <f t="shared" si="48"/>
        <v/>
      </c>
      <c r="AD182" s="56" t="str">
        <f t="shared" si="49"/>
        <v/>
      </c>
      <c r="AE182" s="40"/>
      <c r="AF182" s="40"/>
      <c r="AG182" s="40"/>
      <c r="AH182" s="56" t="str">
        <f t="shared" si="50"/>
        <v/>
      </c>
      <c r="AI182" s="54"/>
      <c r="AJ182" s="54"/>
      <c r="AK182" s="54"/>
      <c r="AL182" s="54"/>
      <c r="AM182" s="54"/>
    </row>
    <row r="183" spans="1:39">
      <c r="A183" s="95"/>
      <c r="B183" s="45" t="str" cm="1">
        <f t="array" ref="B183">IF(H183="PROJECT", CHAR(10) &amp; "- " &amp; _xlfn.TEXTJOIN(CHAR(10) &amp; "- ", TRUE, _xlfn._xlws.FILTER($I$9:$I$1000, ($C$9:$C$1000=C183) * ($H$9:$H$1000="Topic"))), "")</f>
        <v/>
      </c>
      <c r="C183" s="45">
        <f t="shared" si="34"/>
        <v>109</v>
      </c>
      <c r="D183" s="46"/>
      <c r="E183" s="58"/>
      <c r="F183" s="67"/>
      <c r="G183" s="53"/>
      <c r="H183" s="53"/>
      <c r="I183" s="50"/>
      <c r="J183" s="51"/>
      <c r="K183" s="120" t="str">
        <f t="shared" si="35"/>
        <v/>
      </c>
      <c r="L183" s="103" t="str">
        <f t="shared" si="36"/>
        <v/>
      </c>
      <c r="M183" s="53">
        <v>0</v>
      </c>
      <c r="N183" s="102" t="str">
        <f t="shared" si="37"/>
        <v/>
      </c>
      <c r="O183" s="103" t="str">
        <f t="shared" si="38"/>
        <v/>
      </c>
      <c r="P183" s="53">
        <v>0</v>
      </c>
      <c r="Q183" s="102" t="str">
        <f t="shared" si="39"/>
        <v/>
      </c>
      <c r="R183" s="103" t="str">
        <f t="shared" si="40"/>
        <v/>
      </c>
      <c r="S183" s="53">
        <v>0</v>
      </c>
      <c r="T183" s="102" t="str">
        <f t="shared" si="41"/>
        <v/>
      </c>
      <c r="U183" s="103" t="str">
        <f t="shared" si="42"/>
        <v/>
      </c>
      <c r="V183" s="53">
        <v>0</v>
      </c>
      <c r="W183" s="87" t="str">
        <f t="shared" si="43"/>
        <v/>
      </c>
      <c r="X183" s="103" t="str">
        <f t="shared" si="44"/>
        <v/>
      </c>
      <c r="Y183" s="53">
        <v>0</v>
      </c>
      <c r="Z183" s="56" t="str">
        <f t="shared" si="45"/>
        <v/>
      </c>
      <c r="AA183" s="56" t="str">
        <f t="shared" si="46"/>
        <v/>
      </c>
      <c r="AB183" s="56" t="str">
        <f t="shared" si="47"/>
        <v/>
      </c>
      <c r="AC183" s="56" t="str">
        <f t="shared" si="48"/>
        <v/>
      </c>
      <c r="AD183" s="56" t="str">
        <f t="shared" si="49"/>
        <v/>
      </c>
      <c r="AE183" s="40"/>
      <c r="AF183" s="40"/>
      <c r="AG183" s="40"/>
      <c r="AH183" s="56" t="str">
        <f t="shared" si="50"/>
        <v/>
      </c>
      <c r="AI183" s="54"/>
      <c r="AJ183" s="54"/>
      <c r="AK183" s="54"/>
      <c r="AL183" s="54"/>
      <c r="AM183" s="54"/>
    </row>
    <row r="184" spans="1:39">
      <c r="A184" s="95"/>
      <c r="B184" s="45" t="str" cm="1">
        <f t="array" ref="B184">IF(H184="PROJECT", CHAR(10) &amp; "- " &amp; _xlfn.TEXTJOIN(CHAR(10) &amp; "- ", TRUE, _xlfn._xlws.FILTER($I$9:$I$1000, ($C$9:$C$1000=C184) * ($H$9:$H$1000="Topic"))), "")</f>
        <v/>
      </c>
      <c r="C184" s="45">
        <f t="shared" si="34"/>
        <v>110</v>
      </c>
      <c r="D184" s="57"/>
      <c r="E184" s="58"/>
      <c r="F184" s="54"/>
      <c r="G184" s="52"/>
      <c r="H184" s="52"/>
      <c r="I184" s="61"/>
      <c r="J184" s="62"/>
      <c r="K184" s="120" t="str">
        <f t="shared" si="35"/>
        <v/>
      </c>
      <c r="L184" s="103" t="str">
        <f t="shared" si="36"/>
        <v/>
      </c>
      <c r="M184" s="52">
        <v>0</v>
      </c>
      <c r="N184" s="102" t="str">
        <f t="shared" si="37"/>
        <v/>
      </c>
      <c r="O184" s="103" t="str">
        <f t="shared" si="38"/>
        <v/>
      </c>
      <c r="P184" s="52">
        <v>0</v>
      </c>
      <c r="Q184" s="102" t="str">
        <f t="shared" si="39"/>
        <v/>
      </c>
      <c r="R184" s="103" t="str">
        <f t="shared" si="40"/>
        <v/>
      </c>
      <c r="S184" s="52">
        <v>0</v>
      </c>
      <c r="T184" s="102" t="str">
        <f t="shared" si="41"/>
        <v/>
      </c>
      <c r="U184" s="103" t="str">
        <f t="shared" si="42"/>
        <v/>
      </c>
      <c r="V184" s="52">
        <v>0</v>
      </c>
      <c r="W184" s="87" t="str">
        <f t="shared" si="43"/>
        <v/>
      </c>
      <c r="X184" s="103" t="str">
        <f t="shared" si="44"/>
        <v/>
      </c>
      <c r="Y184" s="52">
        <v>0</v>
      </c>
      <c r="Z184" s="56" t="str">
        <f t="shared" si="45"/>
        <v/>
      </c>
      <c r="AA184" s="56" t="str">
        <f t="shared" si="46"/>
        <v/>
      </c>
      <c r="AB184" s="56" t="str">
        <f t="shared" si="47"/>
        <v/>
      </c>
      <c r="AC184" s="56" t="str">
        <f t="shared" si="48"/>
        <v/>
      </c>
      <c r="AD184" s="56" t="str">
        <f t="shared" si="49"/>
        <v/>
      </c>
      <c r="AE184" s="40"/>
      <c r="AF184" s="40"/>
      <c r="AG184" s="40"/>
      <c r="AH184" s="56" t="str">
        <f t="shared" si="50"/>
        <v/>
      </c>
      <c r="AI184" s="54"/>
      <c r="AJ184" s="54"/>
      <c r="AK184" s="54"/>
      <c r="AL184" s="54"/>
      <c r="AM184" s="54"/>
    </row>
    <row r="185" spans="1:39">
      <c r="A185" s="95"/>
      <c r="B185" s="45" t="str" cm="1">
        <f t="array" ref="B185">IF(H185="PROJECT", CHAR(10) &amp; "- " &amp; _xlfn.TEXTJOIN(CHAR(10) &amp; "- ", TRUE, _xlfn._xlws.FILTER($I$9:$I$1000, ($C$9:$C$1000=C185) * ($H$9:$H$1000="Topic"))), "")</f>
        <v/>
      </c>
      <c r="C185" s="45">
        <f t="shared" si="34"/>
        <v>111</v>
      </c>
      <c r="D185" s="46"/>
      <c r="E185" s="58"/>
      <c r="F185" s="67"/>
      <c r="G185" s="53"/>
      <c r="H185" s="53"/>
      <c r="I185" s="50"/>
      <c r="J185" s="51"/>
      <c r="K185" s="120" t="str">
        <f t="shared" si="35"/>
        <v/>
      </c>
      <c r="L185" s="103" t="str">
        <f t="shared" si="36"/>
        <v/>
      </c>
      <c r="M185" s="53">
        <v>0</v>
      </c>
      <c r="N185" s="102" t="str">
        <f t="shared" si="37"/>
        <v/>
      </c>
      <c r="O185" s="103" t="str">
        <f t="shared" si="38"/>
        <v/>
      </c>
      <c r="P185" s="53">
        <v>0</v>
      </c>
      <c r="Q185" s="102" t="str">
        <f t="shared" si="39"/>
        <v/>
      </c>
      <c r="R185" s="103" t="str">
        <f t="shared" si="40"/>
        <v/>
      </c>
      <c r="S185" s="53">
        <v>0</v>
      </c>
      <c r="T185" s="102" t="str">
        <f t="shared" si="41"/>
        <v/>
      </c>
      <c r="U185" s="103" t="str">
        <f t="shared" si="42"/>
        <v/>
      </c>
      <c r="V185" s="53">
        <v>0</v>
      </c>
      <c r="W185" s="87" t="str">
        <f t="shared" si="43"/>
        <v/>
      </c>
      <c r="X185" s="103" t="str">
        <f t="shared" si="44"/>
        <v/>
      </c>
      <c r="Y185" s="53">
        <v>0</v>
      </c>
      <c r="Z185" s="56" t="str">
        <f t="shared" si="45"/>
        <v/>
      </c>
      <c r="AA185" s="56" t="str">
        <f t="shared" si="46"/>
        <v/>
      </c>
      <c r="AB185" s="56" t="str">
        <f t="shared" si="47"/>
        <v/>
      </c>
      <c r="AC185" s="56" t="str">
        <f t="shared" si="48"/>
        <v/>
      </c>
      <c r="AD185" s="56" t="str">
        <f t="shared" si="49"/>
        <v/>
      </c>
      <c r="AE185" s="40"/>
      <c r="AF185" s="40"/>
      <c r="AG185" s="40"/>
      <c r="AH185" s="56" t="str">
        <f t="shared" si="50"/>
        <v/>
      </c>
      <c r="AI185" s="54"/>
      <c r="AJ185" s="54"/>
      <c r="AK185" s="54"/>
      <c r="AL185" s="54"/>
      <c r="AM185" s="54"/>
    </row>
    <row r="186" spans="1:39">
      <c r="A186" s="95"/>
      <c r="B186" s="45" t="str" cm="1">
        <f t="array" ref="B186">IF(H186="PROJECT", CHAR(10) &amp; "- " &amp; _xlfn.TEXTJOIN(CHAR(10) &amp; "- ", TRUE, _xlfn._xlws.FILTER($I$9:$I$1000, ($C$9:$C$1000=C186) * ($H$9:$H$1000="Topic"))), "")</f>
        <v/>
      </c>
      <c r="C186" s="45">
        <f t="shared" si="34"/>
        <v>112</v>
      </c>
      <c r="D186" s="57"/>
      <c r="E186" s="58"/>
      <c r="F186" s="54"/>
      <c r="G186" s="52"/>
      <c r="H186" s="52"/>
      <c r="I186" s="61"/>
      <c r="J186" s="62"/>
      <c r="K186" s="120" t="str">
        <f t="shared" si="35"/>
        <v/>
      </c>
      <c r="L186" s="103" t="str">
        <f t="shared" si="36"/>
        <v/>
      </c>
      <c r="M186" s="52">
        <v>0</v>
      </c>
      <c r="N186" s="102" t="str">
        <f t="shared" si="37"/>
        <v/>
      </c>
      <c r="O186" s="103" t="str">
        <f t="shared" si="38"/>
        <v/>
      </c>
      <c r="P186" s="52">
        <v>0</v>
      </c>
      <c r="Q186" s="102" t="str">
        <f t="shared" si="39"/>
        <v/>
      </c>
      <c r="R186" s="103" t="str">
        <f t="shared" si="40"/>
        <v/>
      </c>
      <c r="S186" s="52">
        <v>0</v>
      </c>
      <c r="T186" s="102" t="str">
        <f t="shared" si="41"/>
        <v/>
      </c>
      <c r="U186" s="103" t="str">
        <f t="shared" si="42"/>
        <v/>
      </c>
      <c r="V186" s="52">
        <v>0</v>
      </c>
      <c r="W186" s="87" t="str">
        <f t="shared" si="43"/>
        <v/>
      </c>
      <c r="X186" s="103" t="str">
        <f t="shared" si="44"/>
        <v/>
      </c>
      <c r="Y186" s="52">
        <v>0</v>
      </c>
      <c r="Z186" s="56" t="str">
        <f t="shared" si="45"/>
        <v/>
      </c>
      <c r="AA186" s="56" t="str">
        <f t="shared" si="46"/>
        <v/>
      </c>
      <c r="AB186" s="56" t="str">
        <f t="shared" si="47"/>
        <v/>
      </c>
      <c r="AC186" s="56" t="str">
        <f t="shared" si="48"/>
        <v/>
      </c>
      <c r="AD186" s="56" t="str">
        <f t="shared" si="49"/>
        <v/>
      </c>
      <c r="AE186" s="40"/>
      <c r="AF186" s="40"/>
      <c r="AG186" s="40"/>
      <c r="AH186" s="56" t="str">
        <f t="shared" si="50"/>
        <v/>
      </c>
      <c r="AI186" s="54"/>
      <c r="AJ186" s="54"/>
      <c r="AK186" s="54"/>
      <c r="AL186" s="54"/>
      <c r="AM186" s="54"/>
    </row>
    <row r="187" spans="1:39">
      <c r="A187" s="95"/>
      <c r="B187" s="45" t="str" cm="1">
        <f t="array" ref="B187">IF(H187="PROJECT", CHAR(10) &amp; "- " &amp; _xlfn.TEXTJOIN(CHAR(10) &amp; "- ", TRUE, _xlfn._xlws.FILTER($I$9:$I$1000, ($C$9:$C$1000=C187) * ($H$9:$H$1000="Topic"))), "")</f>
        <v/>
      </c>
      <c r="C187" s="45">
        <f t="shared" si="34"/>
        <v>113</v>
      </c>
      <c r="D187" s="46"/>
      <c r="E187" s="58"/>
      <c r="F187" s="67"/>
      <c r="G187" s="53"/>
      <c r="H187" s="53"/>
      <c r="I187" s="50"/>
      <c r="J187" s="51"/>
      <c r="K187" s="120" t="str">
        <f t="shared" si="35"/>
        <v/>
      </c>
      <c r="L187" s="103" t="str">
        <f t="shared" si="36"/>
        <v/>
      </c>
      <c r="M187" s="53">
        <v>0</v>
      </c>
      <c r="N187" s="102" t="str">
        <f t="shared" si="37"/>
        <v/>
      </c>
      <c r="O187" s="103" t="str">
        <f t="shared" si="38"/>
        <v/>
      </c>
      <c r="P187" s="53">
        <v>0</v>
      </c>
      <c r="Q187" s="102" t="str">
        <f t="shared" si="39"/>
        <v/>
      </c>
      <c r="R187" s="103" t="str">
        <f t="shared" si="40"/>
        <v/>
      </c>
      <c r="S187" s="53">
        <v>0</v>
      </c>
      <c r="T187" s="102" t="str">
        <f t="shared" si="41"/>
        <v/>
      </c>
      <c r="U187" s="103" t="str">
        <f t="shared" si="42"/>
        <v/>
      </c>
      <c r="V187" s="53">
        <v>0</v>
      </c>
      <c r="W187" s="87" t="str">
        <f t="shared" si="43"/>
        <v/>
      </c>
      <c r="X187" s="103" t="str">
        <f t="shared" si="44"/>
        <v/>
      </c>
      <c r="Y187" s="53">
        <v>0</v>
      </c>
      <c r="Z187" s="56" t="str">
        <f t="shared" si="45"/>
        <v/>
      </c>
      <c r="AA187" s="56" t="str">
        <f t="shared" si="46"/>
        <v/>
      </c>
      <c r="AB187" s="56" t="str">
        <f t="shared" si="47"/>
        <v/>
      </c>
      <c r="AC187" s="56" t="str">
        <f t="shared" si="48"/>
        <v/>
      </c>
      <c r="AD187" s="56" t="str">
        <f t="shared" si="49"/>
        <v/>
      </c>
      <c r="AE187" s="40"/>
      <c r="AF187" s="40"/>
      <c r="AG187" s="40"/>
      <c r="AH187" s="56" t="str">
        <f t="shared" si="50"/>
        <v/>
      </c>
      <c r="AI187" s="54"/>
      <c r="AJ187" s="54"/>
      <c r="AK187" s="54"/>
      <c r="AL187" s="54"/>
      <c r="AM187" s="54"/>
    </row>
    <row r="188" spans="1:39">
      <c r="A188" s="95"/>
      <c r="B188" s="45" t="str" cm="1">
        <f t="array" ref="B188">IF(H188="PROJECT", CHAR(10) &amp; "- " &amp; _xlfn.TEXTJOIN(CHAR(10) &amp; "- ", TRUE, _xlfn._xlws.FILTER($I$9:$I$1000, ($C$9:$C$1000=C188) * ($H$9:$H$1000="Topic"))), "")</f>
        <v/>
      </c>
      <c r="C188" s="45">
        <f t="shared" si="34"/>
        <v>114</v>
      </c>
      <c r="D188" s="57"/>
      <c r="E188" s="58"/>
      <c r="F188" s="54"/>
      <c r="G188" s="52"/>
      <c r="H188" s="52"/>
      <c r="I188" s="61"/>
      <c r="J188" s="62"/>
      <c r="K188" s="120" t="str">
        <f t="shared" si="35"/>
        <v/>
      </c>
      <c r="L188" s="103" t="str">
        <f t="shared" si="36"/>
        <v/>
      </c>
      <c r="M188" s="52">
        <v>0</v>
      </c>
      <c r="N188" s="102" t="str">
        <f t="shared" si="37"/>
        <v/>
      </c>
      <c r="O188" s="103" t="str">
        <f t="shared" si="38"/>
        <v/>
      </c>
      <c r="P188" s="52">
        <v>0</v>
      </c>
      <c r="Q188" s="102" t="str">
        <f t="shared" si="39"/>
        <v/>
      </c>
      <c r="R188" s="103" t="str">
        <f t="shared" si="40"/>
        <v/>
      </c>
      <c r="S188" s="52">
        <v>0</v>
      </c>
      <c r="T188" s="102" t="str">
        <f t="shared" si="41"/>
        <v/>
      </c>
      <c r="U188" s="103" t="str">
        <f t="shared" si="42"/>
        <v/>
      </c>
      <c r="V188" s="52">
        <v>0</v>
      </c>
      <c r="W188" s="87" t="str">
        <f t="shared" si="43"/>
        <v/>
      </c>
      <c r="X188" s="103" t="str">
        <f t="shared" si="44"/>
        <v/>
      </c>
      <c r="Y188" s="52">
        <v>0</v>
      </c>
      <c r="Z188" s="56" t="str">
        <f t="shared" si="45"/>
        <v/>
      </c>
      <c r="AA188" s="56" t="str">
        <f t="shared" si="46"/>
        <v/>
      </c>
      <c r="AB188" s="56" t="str">
        <f t="shared" si="47"/>
        <v/>
      </c>
      <c r="AC188" s="56" t="str">
        <f t="shared" si="48"/>
        <v/>
      </c>
      <c r="AD188" s="56" t="str">
        <f t="shared" si="49"/>
        <v/>
      </c>
      <c r="AE188" s="40"/>
      <c r="AF188" s="40"/>
      <c r="AG188" s="40"/>
      <c r="AH188" s="56" t="str">
        <f t="shared" si="50"/>
        <v/>
      </c>
      <c r="AI188" s="54"/>
      <c r="AJ188" s="54"/>
      <c r="AK188" s="54"/>
      <c r="AL188" s="54"/>
      <c r="AM188" s="54"/>
    </row>
    <row r="189" spans="1:39">
      <c r="A189" s="95"/>
      <c r="B189" s="45" t="str" cm="1">
        <f t="array" ref="B189">IF(H189="PROJECT", CHAR(10) &amp; "- " &amp; _xlfn.TEXTJOIN(CHAR(10) &amp; "- ", TRUE, _xlfn._xlws.FILTER($I$9:$I$1000, ($C$9:$C$1000=C189) * ($H$9:$H$1000="Topic"))), "")</f>
        <v/>
      </c>
      <c r="C189" s="45">
        <f t="shared" si="34"/>
        <v>115</v>
      </c>
      <c r="D189" s="46"/>
      <c r="E189" s="58"/>
      <c r="F189" s="67"/>
      <c r="G189" s="53"/>
      <c r="H189" s="53"/>
      <c r="I189" s="50"/>
      <c r="J189" s="51"/>
      <c r="K189" s="120" t="str">
        <f t="shared" si="35"/>
        <v/>
      </c>
      <c r="L189" s="103" t="str">
        <f t="shared" si="36"/>
        <v/>
      </c>
      <c r="M189" s="53">
        <v>0</v>
      </c>
      <c r="N189" s="102" t="str">
        <f t="shared" si="37"/>
        <v/>
      </c>
      <c r="O189" s="103" t="str">
        <f t="shared" si="38"/>
        <v/>
      </c>
      <c r="P189" s="53">
        <v>0</v>
      </c>
      <c r="Q189" s="102" t="str">
        <f t="shared" si="39"/>
        <v/>
      </c>
      <c r="R189" s="103" t="str">
        <f t="shared" si="40"/>
        <v/>
      </c>
      <c r="S189" s="53">
        <v>0</v>
      </c>
      <c r="T189" s="102" t="str">
        <f t="shared" si="41"/>
        <v/>
      </c>
      <c r="U189" s="103" t="str">
        <f t="shared" si="42"/>
        <v/>
      </c>
      <c r="V189" s="53">
        <v>0</v>
      </c>
      <c r="W189" s="87" t="str">
        <f t="shared" si="43"/>
        <v/>
      </c>
      <c r="X189" s="103" t="str">
        <f t="shared" si="44"/>
        <v/>
      </c>
      <c r="Y189" s="53">
        <v>0</v>
      </c>
      <c r="Z189" s="56" t="str">
        <f t="shared" si="45"/>
        <v/>
      </c>
      <c r="AA189" s="56" t="str">
        <f t="shared" si="46"/>
        <v/>
      </c>
      <c r="AB189" s="56" t="str">
        <f t="shared" si="47"/>
        <v/>
      </c>
      <c r="AC189" s="56" t="str">
        <f t="shared" si="48"/>
        <v/>
      </c>
      <c r="AD189" s="56" t="str">
        <f t="shared" si="49"/>
        <v/>
      </c>
      <c r="AE189" s="40"/>
      <c r="AF189" s="40"/>
      <c r="AG189" s="40"/>
      <c r="AH189" s="56" t="str">
        <f t="shared" si="50"/>
        <v/>
      </c>
      <c r="AI189" s="54"/>
      <c r="AJ189" s="54"/>
      <c r="AK189" s="54"/>
      <c r="AL189" s="54"/>
      <c r="AM189" s="54"/>
    </row>
    <row r="190" spans="1:39">
      <c r="A190" s="95"/>
      <c r="B190" s="45" t="str" cm="1">
        <f t="array" ref="B190">IF(H190="PROJECT", CHAR(10) &amp; "- " &amp; _xlfn.TEXTJOIN(CHAR(10) &amp; "- ", TRUE, _xlfn._xlws.FILTER($I$9:$I$1000, ($C$9:$C$1000=C190) * ($H$9:$H$1000="Topic"))), "")</f>
        <v/>
      </c>
      <c r="C190" s="45">
        <f t="shared" si="34"/>
        <v>116</v>
      </c>
      <c r="D190" s="57"/>
      <c r="E190" s="58"/>
      <c r="F190" s="54"/>
      <c r="G190" s="52"/>
      <c r="H190" s="52"/>
      <c r="I190" s="61"/>
      <c r="J190" s="62"/>
      <c r="K190" s="120" t="str">
        <f t="shared" si="35"/>
        <v/>
      </c>
      <c r="L190" s="103" t="str">
        <f t="shared" si="36"/>
        <v/>
      </c>
      <c r="M190" s="52">
        <v>0</v>
      </c>
      <c r="N190" s="102" t="str">
        <f t="shared" si="37"/>
        <v/>
      </c>
      <c r="O190" s="103" t="str">
        <f t="shared" si="38"/>
        <v/>
      </c>
      <c r="P190" s="52">
        <v>0</v>
      </c>
      <c r="Q190" s="102" t="str">
        <f t="shared" si="39"/>
        <v/>
      </c>
      <c r="R190" s="103" t="str">
        <f t="shared" si="40"/>
        <v/>
      </c>
      <c r="S190" s="52">
        <v>0</v>
      </c>
      <c r="T190" s="102" t="str">
        <f t="shared" si="41"/>
        <v/>
      </c>
      <c r="U190" s="103" t="str">
        <f t="shared" si="42"/>
        <v/>
      </c>
      <c r="V190" s="52">
        <v>0</v>
      </c>
      <c r="W190" s="87" t="str">
        <f t="shared" si="43"/>
        <v/>
      </c>
      <c r="X190" s="103" t="str">
        <f t="shared" si="44"/>
        <v/>
      </c>
      <c r="Y190" s="52">
        <v>0</v>
      </c>
      <c r="Z190" s="56" t="str">
        <f t="shared" si="45"/>
        <v/>
      </c>
      <c r="AA190" s="56" t="str">
        <f t="shared" si="46"/>
        <v/>
      </c>
      <c r="AB190" s="56" t="str">
        <f t="shared" si="47"/>
        <v/>
      </c>
      <c r="AC190" s="56" t="str">
        <f t="shared" si="48"/>
        <v/>
      </c>
      <c r="AD190" s="56" t="str">
        <f t="shared" si="49"/>
        <v/>
      </c>
      <c r="AE190" s="40"/>
      <c r="AF190" s="40"/>
      <c r="AG190" s="40"/>
      <c r="AH190" s="56" t="str">
        <f t="shared" si="50"/>
        <v/>
      </c>
      <c r="AI190" s="54"/>
      <c r="AJ190" s="54"/>
      <c r="AK190" s="54"/>
      <c r="AL190" s="54"/>
      <c r="AM190" s="54"/>
    </row>
    <row r="191" spans="1:39">
      <c r="A191" s="95"/>
      <c r="B191" s="45" t="str" cm="1">
        <f t="array" ref="B191">IF(H191="PROJECT", CHAR(10) &amp; "- " &amp; _xlfn.TEXTJOIN(CHAR(10) &amp; "- ", TRUE, _xlfn._xlws.FILTER($I$9:$I$1000, ($C$9:$C$1000=C191) * ($H$9:$H$1000="Topic"))), "")</f>
        <v/>
      </c>
      <c r="C191" s="45">
        <f t="shared" si="34"/>
        <v>117</v>
      </c>
      <c r="D191" s="46"/>
      <c r="E191" s="58"/>
      <c r="F191" s="67"/>
      <c r="G191" s="53"/>
      <c r="H191" s="53"/>
      <c r="I191" s="50"/>
      <c r="J191" s="51"/>
      <c r="K191" s="120" t="str">
        <f t="shared" si="35"/>
        <v/>
      </c>
      <c r="L191" s="103" t="str">
        <f t="shared" si="36"/>
        <v/>
      </c>
      <c r="M191" s="53">
        <v>0</v>
      </c>
      <c r="N191" s="102" t="str">
        <f t="shared" si="37"/>
        <v/>
      </c>
      <c r="O191" s="103" t="str">
        <f t="shared" si="38"/>
        <v/>
      </c>
      <c r="P191" s="53">
        <v>0</v>
      </c>
      <c r="Q191" s="102" t="str">
        <f t="shared" si="39"/>
        <v/>
      </c>
      <c r="R191" s="103" t="str">
        <f t="shared" si="40"/>
        <v/>
      </c>
      <c r="S191" s="53">
        <v>0</v>
      </c>
      <c r="T191" s="102" t="str">
        <f t="shared" si="41"/>
        <v/>
      </c>
      <c r="U191" s="103" t="str">
        <f t="shared" si="42"/>
        <v/>
      </c>
      <c r="V191" s="53">
        <v>0</v>
      </c>
      <c r="W191" s="87" t="str">
        <f t="shared" si="43"/>
        <v/>
      </c>
      <c r="X191" s="103" t="str">
        <f t="shared" si="44"/>
        <v/>
      </c>
      <c r="Y191" s="53">
        <v>0</v>
      </c>
      <c r="Z191" s="56" t="str">
        <f t="shared" si="45"/>
        <v/>
      </c>
      <c r="AA191" s="56" t="str">
        <f t="shared" si="46"/>
        <v/>
      </c>
      <c r="AB191" s="56" t="str">
        <f t="shared" si="47"/>
        <v/>
      </c>
      <c r="AC191" s="56" t="str">
        <f t="shared" si="48"/>
        <v/>
      </c>
      <c r="AD191" s="56" t="str">
        <f t="shared" si="49"/>
        <v/>
      </c>
      <c r="AE191" s="40"/>
      <c r="AF191" s="40"/>
      <c r="AG191" s="40"/>
      <c r="AH191" s="56" t="str">
        <f t="shared" si="50"/>
        <v/>
      </c>
      <c r="AI191" s="54"/>
      <c r="AJ191" s="54"/>
      <c r="AK191" s="54"/>
      <c r="AL191" s="54"/>
      <c r="AM191" s="54"/>
    </row>
    <row r="192" spans="1:39">
      <c r="A192" s="95"/>
      <c r="B192" s="45" t="str" cm="1">
        <f t="array" ref="B192">IF(H192="PROJECT", CHAR(10) &amp; "- " &amp; _xlfn.TEXTJOIN(CHAR(10) &amp; "- ", TRUE, _xlfn._xlws.FILTER($I$9:$I$1000, ($C$9:$C$1000=C192) * ($H$9:$H$1000="Topic"))), "")</f>
        <v/>
      </c>
      <c r="C192" s="45">
        <f t="shared" si="34"/>
        <v>118</v>
      </c>
      <c r="D192" s="57"/>
      <c r="E192" s="58"/>
      <c r="F192" s="54"/>
      <c r="G192" s="52"/>
      <c r="H192" s="52"/>
      <c r="I192" s="61"/>
      <c r="J192" s="62"/>
      <c r="K192" s="120" t="str">
        <f t="shared" si="35"/>
        <v/>
      </c>
      <c r="L192" s="103" t="str">
        <f t="shared" si="36"/>
        <v/>
      </c>
      <c r="M192" s="52">
        <v>0</v>
      </c>
      <c r="N192" s="102" t="str">
        <f t="shared" si="37"/>
        <v/>
      </c>
      <c r="O192" s="103" t="str">
        <f t="shared" si="38"/>
        <v/>
      </c>
      <c r="P192" s="52">
        <v>0</v>
      </c>
      <c r="Q192" s="102" t="str">
        <f t="shared" si="39"/>
        <v/>
      </c>
      <c r="R192" s="103" t="str">
        <f t="shared" si="40"/>
        <v/>
      </c>
      <c r="S192" s="52">
        <v>0</v>
      </c>
      <c r="T192" s="102" t="str">
        <f t="shared" si="41"/>
        <v/>
      </c>
      <c r="U192" s="103" t="str">
        <f t="shared" si="42"/>
        <v/>
      </c>
      <c r="V192" s="52">
        <v>0</v>
      </c>
      <c r="W192" s="87" t="str">
        <f t="shared" si="43"/>
        <v/>
      </c>
      <c r="X192" s="103" t="str">
        <f t="shared" si="44"/>
        <v/>
      </c>
      <c r="Y192" s="52">
        <v>0</v>
      </c>
      <c r="Z192" s="56" t="str">
        <f t="shared" si="45"/>
        <v/>
      </c>
      <c r="AA192" s="56" t="str">
        <f t="shared" si="46"/>
        <v/>
      </c>
      <c r="AB192" s="56" t="str">
        <f t="shared" si="47"/>
        <v/>
      </c>
      <c r="AC192" s="56" t="str">
        <f t="shared" si="48"/>
        <v/>
      </c>
      <c r="AD192" s="56" t="str">
        <f t="shared" si="49"/>
        <v/>
      </c>
      <c r="AE192" s="40"/>
      <c r="AF192" s="40"/>
      <c r="AG192" s="40"/>
      <c r="AH192" s="56" t="str">
        <f t="shared" si="50"/>
        <v/>
      </c>
      <c r="AI192" s="54"/>
      <c r="AJ192" s="54"/>
      <c r="AK192" s="54"/>
      <c r="AL192" s="54"/>
      <c r="AM192" s="54"/>
    </row>
    <row r="193" spans="1:39">
      <c r="A193" s="95"/>
      <c r="B193" s="45" t="str" cm="1">
        <f t="array" ref="B193">IF(H193="PROJECT", CHAR(10) &amp; "- " &amp; _xlfn.TEXTJOIN(CHAR(10) &amp; "- ", TRUE, _xlfn._xlws.FILTER($I$9:$I$1000, ($C$9:$C$1000=C193) * ($H$9:$H$1000="Topic"))), "")</f>
        <v/>
      </c>
      <c r="C193" s="45">
        <f t="shared" si="34"/>
        <v>119</v>
      </c>
      <c r="D193" s="46"/>
      <c r="E193" s="58"/>
      <c r="F193" s="67"/>
      <c r="G193" s="53"/>
      <c r="H193" s="53"/>
      <c r="I193" s="50"/>
      <c r="J193" s="51"/>
      <c r="K193" s="120" t="str">
        <f t="shared" si="35"/>
        <v/>
      </c>
      <c r="L193" s="103" t="str">
        <f t="shared" si="36"/>
        <v/>
      </c>
      <c r="M193" s="53">
        <v>0</v>
      </c>
      <c r="N193" s="102" t="str">
        <f t="shared" si="37"/>
        <v/>
      </c>
      <c r="O193" s="103" t="str">
        <f t="shared" si="38"/>
        <v/>
      </c>
      <c r="P193" s="53">
        <v>0</v>
      </c>
      <c r="Q193" s="102" t="str">
        <f t="shared" si="39"/>
        <v/>
      </c>
      <c r="R193" s="103" t="str">
        <f t="shared" si="40"/>
        <v/>
      </c>
      <c r="S193" s="53">
        <v>0</v>
      </c>
      <c r="T193" s="102" t="str">
        <f t="shared" si="41"/>
        <v/>
      </c>
      <c r="U193" s="103" t="str">
        <f t="shared" si="42"/>
        <v/>
      </c>
      <c r="V193" s="53">
        <v>0</v>
      </c>
      <c r="W193" s="87" t="str">
        <f t="shared" si="43"/>
        <v/>
      </c>
      <c r="X193" s="103" t="str">
        <f t="shared" si="44"/>
        <v/>
      </c>
      <c r="Y193" s="53">
        <v>0</v>
      </c>
      <c r="Z193" s="56" t="str">
        <f t="shared" si="45"/>
        <v/>
      </c>
      <c r="AA193" s="56" t="str">
        <f t="shared" si="46"/>
        <v/>
      </c>
      <c r="AB193" s="56" t="str">
        <f t="shared" si="47"/>
        <v/>
      </c>
      <c r="AC193" s="56" t="str">
        <f t="shared" si="48"/>
        <v/>
      </c>
      <c r="AD193" s="56" t="str">
        <f t="shared" si="49"/>
        <v/>
      </c>
      <c r="AE193" s="40"/>
      <c r="AF193" s="40"/>
      <c r="AG193" s="40"/>
      <c r="AH193" s="56" t="str">
        <f t="shared" si="50"/>
        <v/>
      </c>
      <c r="AI193" s="54"/>
      <c r="AJ193" s="54"/>
      <c r="AK193" s="54"/>
      <c r="AL193" s="54"/>
      <c r="AM193" s="54"/>
    </row>
    <row r="194" spans="1:39">
      <c r="A194" s="95"/>
      <c r="B194" s="45" t="str" cm="1">
        <f t="array" ref="B194">IF(H194="PROJECT", CHAR(10) &amp; "- " &amp; _xlfn.TEXTJOIN(CHAR(10) &amp; "- ", TRUE, _xlfn._xlws.FILTER($I$9:$I$1000, ($C$9:$C$1000=C194) * ($H$9:$H$1000="Topic"))), "")</f>
        <v/>
      </c>
      <c r="C194" s="45">
        <f t="shared" si="34"/>
        <v>120</v>
      </c>
      <c r="D194" s="57"/>
      <c r="E194" s="58"/>
      <c r="F194" s="54"/>
      <c r="G194" s="52"/>
      <c r="H194" s="52"/>
      <c r="I194" s="61"/>
      <c r="J194" s="62"/>
      <c r="K194" s="120" t="str">
        <f t="shared" si="35"/>
        <v/>
      </c>
      <c r="L194" s="103" t="str">
        <f t="shared" si="36"/>
        <v/>
      </c>
      <c r="M194" s="52">
        <v>0</v>
      </c>
      <c r="N194" s="102" t="str">
        <f t="shared" si="37"/>
        <v/>
      </c>
      <c r="O194" s="103" t="str">
        <f t="shared" si="38"/>
        <v/>
      </c>
      <c r="P194" s="52">
        <v>0</v>
      </c>
      <c r="Q194" s="102" t="str">
        <f t="shared" si="39"/>
        <v/>
      </c>
      <c r="R194" s="103" t="str">
        <f t="shared" si="40"/>
        <v/>
      </c>
      <c r="S194" s="52">
        <v>0</v>
      </c>
      <c r="T194" s="102" t="str">
        <f t="shared" si="41"/>
        <v/>
      </c>
      <c r="U194" s="103" t="str">
        <f t="shared" si="42"/>
        <v/>
      </c>
      <c r="V194" s="52">
        <v>0</v>
      </c>
      <c r="W194" s="87" t="str">
        <f t="shared" si="43"/>
        <v/>
      </c>
      <c r="X194" s="103" t="str">
        <f t="shared" si="44"/>
        <v/>
      </c>
      <c r="Y194" s="52">
        <v>0</v>
      </c>
      <c r="Z194" s="56" t="str">
        <f t="shared" si="45"/>
        <v/>
      </c>
      <c r="AA194" s="56" t="str">
        <f t="shared" si="46"/>
        <v/>
      </c>
      <c r="AB194" s="56" t="str">
        <f t="shared" si="47"/>
        <v/>
      </c>
      <c r="AC194" s="56" t="str">
        <f t="shared" si="48"/>
        <v/>
      </c>
      <c r="AD194" s="56" t="str">
        <f t="shared" si="49"/>
        <v/>
      </c>
      <c r="AE194" s="40"/>
      <c r="AF194" s="40"/>
      <c r="AG194" s="40"/>
      <c r="AH194" s="56" t="str">
        <f t="shared" si="50"/>
        <v/>
      </c>
      <c r="AI194" s="54"/>
      <c r="AJ194" s="54"/>
      <c r="AK194" s="54"/>
      <c r="AL194" s="54"/>
      <c r="AM194" s="54"/>
    </row>
    <row r="195" spans="1:39">
      <c r="A195" s="95"/>
      <c r="B195" s="45" t="str" cm="1">
        <f t="array" ref="B195">IF(H195="PROJECT", CHAR(10) &amp; "- " &amp; _xlfn.TEXTJOIN(CHAR(10) &amp; "- ", TRUE, _xlfn._xlws.FILTER($I$9:$I$1000, ($C$9:$C$1000=C195) * ($H$9:$H$1000="Topic"))), "")</f>
        <v/>
      </c>
      <c r="C195" s="45">
        <f t="shared" si="34"/>
        <v>121</v>
      </c>
      <c r="D195" s="46"/>
      <c r="E195" s="58"/>
      <c r="F195" s="67"/>
      <c r="G195" s="53"/>
      <c r="H195" s="53"/>
      <c r="I195" s="50"/>
      <c r="J195" s="51"/>
      <c r="K195" s="120" t="str">
        <f t="shared" si="35"/>
        <v/>
      </c>
      <c r="L195" s="103" t="str">
        <f t="shared" si="36"/>
        <v/>
      </c>
      <c r="M195" s="53">
        <v>0</v>
      </c>
      <c r="N195" s="102" t="str">
        <f t="shared" si="37"/>
        <v/>
      </c>
      <c r="O195" s="103" t="str">
        <f t="shared" si="38"/>
        <v/>
      </c>
      <c r="P195" s="53">
        <v>0</v>
      </c>
      <c r="Q195" s="102" t="str">
        <f t="shared" si="39"/>
        <v/>
      </c>
      <c r="R195" s="103" t="str">
        <f t="shared" si="40"/>
        <v/>
      </c>
      <c r="S195" s="53">
        <v>0</v>
      </c>
      <c r="T195" s="102" t="str">
        <f t="shared" si="41"/>
        <v/>
      </c>
      <c r="U195" s="103" t="str">
        <f t="shared" si="42"/>
        <v/>
      </c>
      <c r="V195" s="53">
        <v>0</v>
      </c>
      <c r="W195" s="87" t="str">
        <f t="shared" si="43"/>
        <v/>
      </c>
      <c r="X195" s="103" t="str">
        <f t="shared" si="44"/>
        <v/>
      </c>
      <c r="Y195" s="53">
        <v>0</v>
      </c>
      <c r="Z195" s="56" t="str">
        <f t="shared" si="45"/>
        <v/>
      </c>
      <c r="AA195" s="56" t="str">
        <f t="shared" si="46"/>
        <v/>
      </c>
      <c r="AB195" s="56" t="str">
        <f t="shared" si="47"/>
        <v/>
      </c>
      <c r="AC195" s="56" t="str">
        <f t="shared" si="48"/>
        <v/>
      </c>
      <c r="AD195" s="56" t="str">
        <f t="shared" si="49"/>
        <v/>
      </c>
      <c r="AE195" s="40"/>
      <c r="AF195" s="40"/>
      <c r="AG195" s="40"/>
      <c r="AH195" s="56" t="str">
        <f t="shared" si="50"/>
        <v/>
      </c>
      <c r="AI195" s="54"/>
      <c r="AJ195" s="54"/>
      <c r="AK195" s="54"/>
      <c r="AL195" s="54"/>
      <c r="AM195" s="54"/>
    </row>
    <row r="196" spans="1:39">
      <c r="A196" s="95"/>
      <c r="B196" s="45" t="str" cm="1">
        <f t="array" ref="B196">IF(H196="PROJECT", CHAR(10) &amp; "- " &amp; _xlfn.TEXTJOIN(CHAR(10) &amp; "- ", TRUE, _xlfn._xlws.FILTER($I$9:$I$1000, ($C$9:$C$1000=C196) * ($H$9:$H$1000="Topic"))), "")</f>
        <v/>
      </c>
      <c r="C196" s="45">
        <f t="shared" si="34"/>
        <v>122</v>
      </c>
      <c r="D196" s="57"/>
      <c r="E196" s="58"/>
      <c r="F196" s="54"/>
      <c r="G196" s="52"/>
      <c r="H196" s="52"/>
      <c r="I196" s="61"/>
      <c r="J196" s="62"/>
      <c r="K196" s="120" t="str">
        <f t="shared" si="35"/>
        <v/>
      </c>
      <c r="L196" s="103" t="str">
        <f t="shared" si="36"/>
        <v/>
      </c>
      <c r="M196" s="52">
        <v>0</v>
      </c>
      <c r="N196" s="102" t="str">
        <f t="shared" si="37"/>
        <v/>
      </c>
      <c r="O196" s="103" t="str">
        <f t="shared" si="38"/>
        <v/>
      </c>
      <c r="P196" s="52">
        <v>0</v>
      </c>
      <c r="Q196" s="102" t="str">
        <f t="shared" si="39"/>
        <v/>
      </c>
      <c r="R196" s="103" t="str">
        <f t="shared" si="40"/>
        <v/>
      </c>
      <c r="S196" s="52">
        <v>0</v>
      </c>
      <c r="T196" s="102" t="str">
        <f t="shared" si="41"/>
        <v/>
      </c>
      <c r="U196" s="103" t="str">
        <f t="shared" si="42"/>
        <v/>
      </c>
      <c r="V196" s="52">
        <v>0</v>
      </c>
      <c r="W196" s="87" t="str">
        <f t="shared" si="43"/>
        <v/>
      </c>
      <c r="X196" s="103" t="str">
        <f t="shared" si="44"/>
        <v/>
      </c>
      <c r="Y196" s="52">
        <v>0</v>
      </c>
      <c r="Z196" s="56" t="str">
        <f t="shared" si="45"/>
        <v/>
      </c>
      <c r="AA196" s="56" t="str">
        <f t="shared" si="46"/>
        <v/>
      </c>
      <c r="AB196" s="56" t="str">
        <f t="shared" si="47"/>
        <v/>
      </c>
      <c r="AC196" s="56" t="str">
        <f t="shared" si="48"/>
        <v/>
      </c>
      <c r="AD196" s="56" t="str">
        <f t="shared" si="49"/>
        <v/>
      </c>
      <c r="AE196" s="40"/>
      <c r="AF196" s="40"/>
      <c r="AG196" s="40"/>
      <c r="AH196" s="56" t="str">
        <f t="shared" si="50"/>
        <v/>
      </c>
      <c r="AI196" s="54"/>
      <c r="AJ196" s="54"/>
      <c r="AK196" s="54"/>
      <c r="AL196" s="54"/>
      <c r="AM196" s="54"/>
    </row>
    <row r="197" spans="1:39">
      <c r="A197" s="95"/>
      <c r="B197" s="45" t="str" cm="1">
        <f t="array" ref="B197">IF(H197="PROJECT", CHAR(10) &amp; "- " &amp; _xlfn.TEXTJOIN(CHAR(10) &amp; "- ", TRUE, _xlfn._xlws.FILTER($I$9:$I$1000, ($C$9:$C$1000=C197) * ($H$9:$H$1000="Topic"))), "")</f>
        <v/>
      </c>
      <c r="C197" s="45">
        <f t="shared" si="34"/>
        <v>123</v>
      </c>
      <c r="D197" s="46"/>
      <c r="E197" s="58"/>
      <c r="F197" s="67"/>
      <c r="G197" s="53"/>
      <c r="H197" s="53"/>
      <c r="I197" s="50"/>
      <c r="J197" s="51"/>
      <c r="K197" s="120" t="str">
        <f t="shared" si="35"/>
        <v/>
      </c>
      <c r="L197" s="103" t="str">
        <f t="shared" si="36"/>
        <v/>
      </c>
      <c r="M197" s="53">
        <v>0</v>
      </c>
      <c r="N197" s="102" t="str">
        <f t="shared" si="37"/>
        <v/>
      </c>
      <c r="O197" s="103" t="str">
        <f t="shared" si="38"/>
        <v/>
      </c>
      <c r="P197" s="53">
        <v>0</v>
      </c>
      <c r="Q197" s="102" t="str">
        <f t="shared" si="39"/>
        <v/>
      </c>
      <c r="R197" s="103" t="str">
        <f t="shared" si="40"/>
        <v/>
      </c>
      <c r="S197" s="53">
        <v>0</v>
      </c>
      <c r="T197" s="102" t="str">
        <f t="shared" si="41"/>
        <v/>
      </c>
      <c r="U197" s="103" t="str">
        <f t="shared" si="42"/>
        <v/>
      </c>
      <c r="V197" s="53">
        <v>0</v>
      </c>
      <c r="W197" s="87" t="str">
        <f t="shared" si="43"/>
        <v/>
      </c>
      <c r="X197" s="103" t="str">
        <f t="shared" si="44"/>
        <v/>
      </c>
      <c r="Y197" s="53">
        <v>0</v>
      </c>
      <c r="Z197" s="56" t="str">
        <f t="shared" si="45"/>
        <v/>
      </c>
      <c r="AA197" s="56" t="str">
        <f t="shared" si="46"/>
        <v/>
      </c>
      <c r="AB197" s="56" t="str">
        <f t="shared" si="47"/>
        <v/>
      </c>
      <c r="AC197" s="56" t="str">
        <f t="shared" si="48"/>
        <v/>
      </c>
      <c r="AD197" s="56" t="str">
        <f t="shared" si="49"/>
        <v/>
      </c>
      <c r="AE197" s="40"/>
      <c r="AF197" s="40"/>
      <c r="AG197" s="40"/>
      <c r="AH197" s="56" t="str">
        <f t="shared" si="50"/>
        <v/>
      </c>
      <c r="AI197" s="54"/>
      <c r="AJ197" s="54"/>
      <c r="AK197" s="54"/>
      <c r="AL197" s="54"/>
      <c r="AM197" s="54"/>
    </row>
    <row r="198" spans="1:39">
      <c r="A198" s="95"/>
      <c r="B198" s="45" t="str" cm="1">
        <f t="array" ref="B198">IF(H198="PROJECT", CHAR(10) &amp; "- " &amp; _xlfn.TEXTJOIN(CHAR(10) &amp; "- ", TRUE, _xlfn._xlws.FILTER($I$9:$I$1000, ($C$9:$C$1000=C198) * ($H$9:$H$1000="Topic"))), "")</f>
        <v/>
      </c>
      <c r="C198" s="45">
        <f t="shared" si="34"/>
        <v>124</v>
      </c>
      <c r="D198" s="57"/>
      <c r="E198" s="58"/>
      <c r="F198" s="54"/>
      <c r="G198" s="52"/>
      <c r="H198" s="52"/>
      <c r="I198" s="61"/>
      <c r="J198" s="62"/>
      <c r="K198" s="120" t="str">
        <f t="shared" si="35"/>
        <v/>
      </c>
      <c r="L198" s="103" t="str">
        <f t="shared" si="36"/>
        <v/>
      </c>
      <c r="M198" s="52">
        <v>0</v>
      </c>
      <c r="N198" s="102" t="str">
        <f t="shared" si="37"/>
        <v/>
      </c>
      <c r="O198" s="103" t="str">
        <f t="shared" si="38"/>
        <v/>
      </c>
      <c r="P198" s="52">
        <v>0</v>
      </c>
      <c r="Q198" s="102" t="str">
        <f t="shared" si="39"/>
        <v/>
      </c>
      <c r="R198" s="103" t="str">
        <f t="shared" si="40"/>
        <v/>
      </c>
      <c r="S198" s="52">
        <v>0</v>
      </c>
      <c r="T198" s="102" t="str">
        <f t="shared" si="41"/>
        <v/>
      </c>
      <c r="U198" s="103" t="str">
        <f t="shared" si="42"/>
        <v/>
      </c>
      <c r="V198" s="52">
        <v>0</v>
      </c>
      <c r="W198" s="87" t="str">
        <f t="shared" si="43"/>
        <v/>
      </c>
      <c r="X198" s="103" t="str">
        <f t="shared" si="44"/>
        <v/>
      </c>
      <c r="Y198" s="52">
        <v>0</v>
      </c>
      <c r="Z198" s="56" t="str">
        <f t="shared" si="45"/>
        <v/>
      </c>
      <c r="AA198" s="56" t="str">
        <f t="shared" si="46"/>
        <v/>
      </c>
      <c r="AB198" s="56" t="str">
        <f t="shared" si="47"/>
        <v/>
      </c>
      <c r="AC198" s="56" t="str">
        <f t="shared" si="48"/>
        <v/>
      </c>
      <c r="AD198" s="56" t="str">
        <f t="shared" si="49"/>
        <v/>
      </c>
      <c r="AE198" s="40"/>
      <c r="AF198" s="40"/>
      <c r="AG198" s="40"/>
      <c r="AH198" s="56" t="str">
        <f t="shared" si="50"/>
        <v/>
      </c>
      <c r="AI198" s="54"/>
      <c r="AJ198" s="54"/>
      <c r="AK198" s="54"/>
      <c r="AL198" s="54"/>
      <c r="AM198" s="54"/>
    </row>
    <row r="199" spans="1:39">
      <c r="A199" s="95"/>
      <c r="B199" s="45" t="str" cm="1">
        <f t="array" ref="B199">IF(H199="PROJECT", CHAR(10) &amp; "- " &amp; _xlfn.TEXTJOIN(CHAR(10) &amp; "- ", TRUE, _xlfn._xlws.FILTER($I$9:$I$1000, ($C$9:$C$1000=C199) * ($H$9:$H$1000="Topic"))), "")</f>
        <v/>
      </c>
      <c r="C199" s="45">
        <f t="shared" si="34"/>
        <v>125</v>
      </c>
      <c r="D199" s="46"/>
      <c r="E199" s="58"/>
      <c r="F199" s="67"/>
      <c r="G199" s="53"/>
      <c r="H199" s="53"/>
      <c r="I199" s="50"/>
      <c r="J199" s="51"/>
      <c r="K199" s="120" t="str">
        <f t="shared" si="35"/>
        <v/>
      </c>
      <c r="L199" s="103" t="str">
        <f t="shared" si="36"/>
        <v/>
      </c>
      <c r="M199" s="53">
        <v>0</v>
      </c>
      <c r="N199" s="102" t="str">
        <f t="shared" si="37"/>
        <v/>
      </c>
      <c r="O199" s="103" t="str">
        <f t="shared" si="38"/>
        <v/>
      </c>
      <c r="P199" s="53">
        <v>0</v>
      </c>
      <c r="Q199" s="102" t="str">
        <f t="shared" si="39"/>
        <v/>
      </c>
      <c r="R199" s="103" t="str">
        <f t="shared" si="40"/>
        <v/>
      </c>
      <c r="S199" s="53">
        <v>0</v>
      </c>
      <c r="T199" s="102" t="str">
        <f t="shared" si="41"/>
        <v/>
      </c>
      <c r="U199" s="103" t="str">
        <f t="shared" si="42"/>
        <v/>
      </c>
      <c r="V199" s="53">
        <v>0</v>
      </c>
      <c r="W199" s="87" t="str">
        <f t="shared" si="43"/>
        <v/>
      </c>
      <c r="X199" s="103" t="str">
        <f t="shared" si="44"/>
        <v/>
      </c>
      <c r="Y199" s="53">
        <v>0</v>
      </c>
      <c r="Z199" s="56" t="str">
        <f t="shared" si="45"/>
        <v/>
      </c>
      <c r="AA199" s="56" t="str">
        <f t="shared" si="46"/>
        <v/>
      </c>
      <c r="AB199" s="56" t="str">
        <f t="shared" si="47"/>
        <v/>
      </c>
      <c r="AC199" s="56" t="str">
        <f t="shared" si="48"/>
        <v/>
      </c>
      <c r="AD199" s="56" t="str">
        <f t="shared" si="49"/>
        <v/>
      </c>
      <c r="AE199" s="40"/>
      <c r="AF199" s="40"/>
      <c r="AG199" s="40"/>
      <c r="AH199" s="56" t="str">
        <f t="shared" si="50"/>
        <v/>
      </c>
      <c r="AI199" s="54"/>
      <c r="AJ199" s="54"/>
      <c r="AK199" s="54"/>
      <c r="AL199" s="54"/>
      <c r="AM199" s="54"/>
    </row>
    <row r="200" spans="1:39">
      <c r="A200" s="95"/>
      <c r="B200" s="45" t="str" cm="1">
        <f t="array" ref="B200">IF(H200="PROJECT", CHAR(10) &amp; "- " &amp; _xlfn.TEXTJOIN(CHAR(10) &amp; "- ", TRUE, _xlfn._xlws.FILTER($I$9:$I$1000, ($C$9:$C$1000=C200) * ($H$9:$H$1000="Topic"))), "")</f>
        <v/>
      </c>
      <c r="C200" s="45">
        <f t="shared" si="34"/>
        <v>126</v>
      </c>
      <c r="D200" s="68"/>
      <c r="E200" s="58"/>
      <c r="F200" s="54"/>
      <c r="G200" s="69"/>
      <c r="H200" s="69"/>
      <c r="I200" s="70"/>
      <c r="J200" s="71"/>
      <c r="K200" s="120" t="str">
        <f t="shared" si="35"/>
        <v/>
      </c>
      <c r="L200" s="103" t="str">
        <f t="shared" si="36"/>
        <v/>
      </c>
      <c r="M200" s="69">
        <v>0</v>
      </c>
      <c r="N200" s="102" t="str">
        <f t="shared" si="37"/>
        <v/>
      </c>
      <c r="O200" s="103" t="str">
        <f t="shared" si="38"/>
        <v/>
      </c>
      <c r="P200" s="69">
        <v>0</v>
      </c>
      <c r="Q200" s="102" t="str">
        <f t="shared" si="39"/>
        <v/>
      </c>
      <c r="R200" s="103" t="str">
        <f t="shared" si="40"/>
        <v/>
      </c>
      <c r="S200" s="69">
        <v>0</v>
      </c>
      <c r="T200" s="102" t="str">
        <f t="shared" si="41"/>
        <v/>
      </c>
      <c r="U200" s="103" t="str">
        <f t="shared" si="42"/>
        <v/>
      </c>
      <c r="V200" s="69">
        <v>0</v>
      </c>
      <c r="W200" s="87" t="str">
        <f t="shared" si="43"/>
        <v/>
      </c>
      <c r="X200" s="103" t="str">
        <f t="shared" si="44"/>
        <v/>
      </c>
      <c r="Y200" s="69">
        <v>0</v>
      </c>
      <c r="Z200" s="56" t="str">
        <f t="shared" si="45"/>
        <v/>
      </c>
      <c r="AA200" s="56" t="str">
        <f t="shared" si="46"/>
        <v/>
      </c>
      <c r="AB200" s="56" t="str">
        <f t="shared" si="47"/>
        <v/>
      </c>
      <c r="AC200" s="56" t="str">
        <f t="shared" si="48"/>
        <v/>
      </c>
      <c r="AD200" s="56" t="str">
        <f t="shared" si="49"/>
        <v/>
      </c>
      <c r="AE200" s="40"/>
      <c r="AF200" s="40"/>
      <c r="AG200" s="40"/>
      <c r="AH200" s="56" t="str">
        <f t="shared" si="50"/>
        <v/>
      </c>
      <c r="AI200" s="54"/>
      <c r="AJ200" s="54"/>
      <c r="AK200" s="54"/>
      <c r="AL200" s="54"/>
      <c r="AM200" s="54"/>
    </row>
    <row r="201" spans="1:39">
      <c r="D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row>
    <row r="202" spans="1:39">
      <c r="D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row>
    <row r="203" spans="1:39">
      <c r="D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row>
    <row r="204" spans="1:39">
      <c r="D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row>
    <row r="205" spans="1:39">
      <c r="D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row>
    <row r="206" spans="1:39">
      <c r="D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row>
    <row r="207" spans="1:39">
      <c r="D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row>
    <row r="208" spans="1:39">
      <c r="D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row>
    <row r="209" spans="4:33">
      <c r="D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row>
  </sheetData>
  <mergeCells count="6">
    <mergeCell ref="AK7:AM7"/>
    <mergeCell ref="K2:M2"/>
    <mergeCell ref="N2:P2"/>
    <mergeCell ref="Q2:S2"/>
    <mergeCell ref="T2:V2"/>
    <mergeCell ref="W2:Y2"/>
  </mergeCells>
  <conditionalFormatting sqref="D1:D2 D3:E4 D5:D6 D7:E1048576">
    <cfRule type="cellIs" dxfId="82" priority="17" operator="equal">
      <formula>"No"</formula>
    </cfRule>
  </conditionalFormatting>
  <conditionalFormatting sqref="D9:D200 I9:L200">
    <cfRule type="expression" dxfId="81" priority="18">
      <formula>$H9="PROJECT"</formula>
    </cfRule>
  </conditionalFormatting>
  <conditionalFormatting sqref="G9:G200">
    <cfRule type="cellIs" dxfId="80" priority="24" operator="equal">
      <formula>"Beginner"</formula>
    </cfRule>
    <cfRule type="cellIs" dxfId="79" priority="25" operator="equal">
      <formula>"Intermediate"</formula>
    </cfRule>
    <cfRule type="cellIs" dxfId="78" priority="26" operator="equal">
      <formula>"Advanced"</formula>
    </cfRule>
  </conditionalFormatting>
  <conditionalFormatting sqref="H9:H200">
    <cfRule type="cellIs" dxfId="77" priority="23" operator="equal">
      <formula>"PROJECT"</formula>
    </cfRule>
  </conditionalFormatting>
  <conditionalFormatting sqref="K9:L200">
    <cfRule type="expression" dxfId="76" priority="27">
      <formula>M9=1</formula>
    </cfRule>
    <cfRule type="expression" dxfId="75" priority="28">
      <formula>M9=-1</formula>
    </cfRule>
  </conditionalFormatting>
  <conditionalFormatting sqref="N9:O200">
    <cfRule type="expression" dxfId="74" priority="14">
      <formula>$H9="PROJECT"</formula>
    </cfRule>
    <cfRule type="expression" dxfId="73" priority="15">
      <formula>P9=1</formula>
    </cfRule>
    <cfRule type="expression" dxfId="72" priority="16">
      <formula>P9=-1</formula>
    </cfRule>
  </conditionalFormatting>
  <conditionalFormatting sqref="O41:O200">
    <cfRule type="expression" dxfId="71" priority="30">
      <formula>Q41=1</formula>
    </cfRule>
    <cfRule type="expression" dxfId="70" priority="31">
      <formula>Q41=-1</formula>
    </cfRule>
  </conditionalFormatting>
  <conditionalFormatting sqref="Q9:R200">
    <cfRule type="expression" dxfId="69" priority="11">
      <formula>$H9="PROJECT"</formula>
    </cfRule>
    <cfRule type="expression" dxfId="68" priority="12">
      <formula>S9=1</formula>
    </cfRule>
    <cfRule type="expression" dxfId="67" priority="13">
      <formula>S9=-1</formula>
    </cfRule>
  </conditionalFormatting>
  <conditionalFormatting sqref="T9:U200">
    <cfRule type="expression" dxfId="66" priority="6">
      <formula>$H9="PROJECT"</formula>
    </cfRule>
    <cfRule type="expression" dxfId="65" priority="7">
      <formula>V9=1</formula>
    </cfRule>
    <cfRule type="expression" dxfId="64" priority="8">
      <formula>V9=-1</formula>
    </cfRule>
  </conditionalFormatting>
  <conditionalFormatting sqref="U10:U200">
    <cfRule type="expression" dxfId="63" priority="9">
      <formula>W10=1</formula>
    </cfRule>
    <cfRule type="expression" dxfId="62" priority="10">
      <formula>W10=-1</formula>
    </cfRule>
  </conditionalFormatting>
  <conditionalFormatting sqref="W9:X200">
    <cfRule type="expression" dxfId="61" priority="1">
      <formula>$H9="PROJECT"</formula>
    </cfRule>
    <cfRule type="expression" dxfId="60" priority="2">
      <formula>Y9=1</formula>
    </cfRule>
    <cfRule type="expression" dxfId="59" priority="3">
      <formula>Y9=-1</formula>
    </cfRule>
  </conditionalFormatting>
  <conditionalFormatting sqref="X10:X200">
    <cfRule type="expression" dxfId="58" priority="4">
      <formula>Z10=1</formula>
    </cfRule>
    <cfRule type="expression" dxfId="57" priority="5">
      <formula>Z10=-1</formula>
    </cfRule>
  </conditionalFormatting>
  <pageMargins left="0.7" right="0.7" top="0.75" bottom="0.75" header="0.3" footer="0.3"/>
  <pageSetup orientation="portrait" horizontalDpi="4294967292" verticalDpi="0" r:id="rId1"/>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426C-0703-4CCF-9307-A257CA10E54B}">
  <sheetPr>
    <tabColor theme="9" tint="-0.499984740745262"/>
  </sheetPr>
  <dimension ref="A1:L59"/>
  <sheetViews>
    <sheetView workbookViewId="0">
      <selection activeCell="C7" sqref="C7"/>
    </sheetView>
  </sheetViews>
  <sheetFormatPr defaultRowHeight="15"/>
  <cols>
    <col min="3" max="3" width="34.7109375" bestFit="1" customWidth="1"/>
    <col min="4" max="4" width="33.42578125" bestFit="1" customWidth="1"/>
    <col min="5" max="5" width="66.7109375" bestFit="1" customWidth="1"/>
  </cols>
  <sheetData>
    <row r="1" spans="1:12" ht="26.25">
      <c r="C1" s="123" t="s">
        <v>8</v>
      </c>
      <c r="D1" s="124" t="str">
        <f>PromptGenerator!I2</f>
        <v>Elixir Fundamentals</v>
      </c>
    </row>
    <row r="2" spans="1:12" ht="26.25">
      <c r="C2" s="123" t="s">
        <v>275</v>
      </c>
      <c r="D2" s="124" t="str">
        <f>IF(PromptGenerator!I3="","",PromptGenerator!I3)</f>
        <v/>
      </c>
    </row>
    <row r="5" spans="1:12">
      <c r="A5" s="125" t="s">
        <v>854</v>
      </c>
      <c r="B5" s="125" t="s">
        <v>25</v>
      </c>
      <c r="C5" s="125" t="s">
        <v>597</v>
      </c>
      <c r="D5" s="125" t="s">
        <v>810</v>
      </c>
      <c r="E5" s="125" t="s">
        <v>809</v>
      </c>
      <c r="G5" t="s">
        <v>854</v>
      </c>
      <c r="H5" t="s">
        <v>25</v>
      </c>
      <c r="I5" t="s">
        <v>597</v>
      </c>
      <c r="J5" t="s">
        <v>810</v>
      </c>
      <c r="K5" t="s">
        <v>910</v>
      </c>
      <c r="L5" t="s">
        <v>911</v>
      </c>
    </row>
    <row r="6" spans="1:12">
      <c r="A6" s="126" t="s">
        <v>0</v>
      </c>
      <c r="B6" t="s">
        <v>50</v>
      </c>
      <c r="C6" t="s">
        <v>229</v>
      </c>
      <c r="D6" t="s">
        <v>782</v>
      </c>
      <c r="E6" s="121" t="s">
        <v>785</v>
      </c>
      <c r="G6" t="s">
        <v>0</v>
      </c>
      <c r="H6" t="s">
        <v>50</v>
      </c>
      <c r="I6" t="s">
        <v>229</v>
      </c>
      <c r="J6" t="s">
        <v>782</v>
      </c>
      <c r="K6" t="s">
        <v>785</v>
      </c>
      <c r="L6" t="s">
        <v>912</v>
      </c>
    </row>
    <row r="7" spans="1:12">
      <c r="A7" s="126" t="s">
        <v>0</v>
      </c>
      <c r="B7" t="s">
        <v>50</v>
      </c>
      <c r="C7" t="s">
        <v>229</v>
      </c>
      <c r="D7" t="s">
        <v>234</v>
      </c>
      <c r="E7" s="122" t="str">
        <f>D2</f>
        <v/>
      </c>
      <c r="G7" t="s">
        <v>0</v>
      </c>
      <c r="H7" t="s">
        <v>50</v>
      </c>
      <c r="I7" t="s">
        <v>229</v>
      </c>
      <c r="J7" t="s">
        <v>234</v>
      </c>
    </row>
    <row r="8" spans="1:12">
      <c r="A8" s="126" t="s">
        <v>0</v>
      </c>
      <c r="B8" t="s">
        <v>50</v>
      </c>
      <c r="C8" t="s">
        <v>229</v>
      </c>
      <c r="D8" t="s">
        <v>783</v>
      </c>
      <c r="E8" t="s">
        <v>786</v>
      </c>
      <c r="G8" t="s">
        <v>0</v>
      </c>
      <c r="H8" t="s">
        <v>50</v>
      </c>
      <c r="I8" t="s">
        <v>229</v>
      </c>
      <c r="J8" t="s">
        <v>783</v>
      </c>
      <c r="K8" t="s">
        <v>786</v>
      </c>
      <c r="L8" t="s">
        <v>913</v>
      </c>
    </row>
    <row r="9" spans="1:12">
      <c r="A9" s="126" t="s">
        <v>0</v>
      </c>
      <c r="B9" t="s">
        <v>50</v>
      </c>
      <c r="C9" t="s">
        <v>229</v>
      </c>
      <c r="D9" t="s">
        <v>784</v>
      </c>
      <c r="E9" t="s">
        <v>787</v>
      </c>
      <c r="G9" t="s">
        <v>0</v>
      </c>
      <c r="H9" t="s">
        <v>50</v>
      </c>
      <c r="I9" t="s">
        <v>229</v>
      </c>
      <c r="J9" t="s">
        <v>784</v>
      </c>
      <c r="K9" t="s">
        <v>787</v>
      </c>
      <c r="L9" t="s">
        <v>914</v>
      </c>
    </row>
    <row r="10" spans="1:12">
      <c r="A10" s="126" t="s">
        <v>0</v>
      </c>
      <c r="B10" t="s">
        <v>50</v>
      </c>
      <c r="C10" t="s">
        <v>183</v>
      </c>
      <c r="D10" t="s">
        <v>788</v>
      </c>
      <c r="E10" s="121" t="s">
        <v>791</v>
      </c>
      <c r="G10" t="s">
        <v>0</v>
      </c>
      <c r="H10" t="s">
        <v>50</v>
      </c>
      <c r="I10" t="s">
        <v>183</v>
      </c>
      <c r="J10" t="s">
        <v>788</v>
      </c>
      <c r="K10" t="s">
        <v>791</v>
      </c>
      <c r="L10" t="s">
        <v>915</v>
      </c>
    </row>
    <row r="11" spans="1:12">
      <c r="A11" s="126" t="s">
        <v>0</v>
      </c>
      <c r="B11" t="s">
        <v>50</v>
      </c>
      <c r="C11" t="s">
        <v>183</v>
      </c>
      <c r="D11" t="s">
        <v>789</v>
      </c>
      <c r="E11" t="s">
        <v>792</v>
      </c>
      <c r="G11" t="s">
        <v>0</v>
      </c>
      <c r="H11" t="s">
        <v>50</v>
      </c>
      <c r="I11" t="s">
        <v>183</v>
      </c>
      <c r="J11" t="s">
        <v>789</v>
      </c>
      <c r="K11" t="s">
        <v>916</v>
      </c>
      <c r="L11" t="s">
        <v>917</v>
      </c>
    </row>
    <row r="12" spans="1:12">
      <c r="A12" s="126" t="s">
        <v>0</v>
      </c>
      <c r="B12" t="s">
        <v>50</v>
      </c>
      <c r="C12" t="s">
        <v>183</v>
      </c>
      <c r="D12" t="s">
        <v>790</v>
      </c>
      <c r="E12" s="121" t="s">
        <v>793</v>
      </c>
      <c r="G12" t="s">
        <v>0</v>
      </c>
      <c r="H12" t="s">
        <v>50</v>
      </c>
      <c r="I12" t="s">
        <v>183</v>
      </c>
      <c r="J12" t="s">
        <v>790</v>
      </c>
      <c r="K12" t="s">
        <v>793</v>
      </c>
      <c r="L12" t="s">
        <v>918</v>
      </c>
    </row>
    <row r="13" spans="1:12">
      <c r="A13" s="126" t="s">
        <v>0</v>
      </c>
      <c r="B13" t="s">
        <v>50</v>
      </c>
      <c r="C13" t="s">
        <v>794</v>
      </c>
      <c r="D13" t="s">
        <v>795</v>
      </c>
      <c r="E13" t="s">
        <v>796</v>
      </c>
      <c r="G13" t="s">
        <v>0</v>
      </c>
      <c r="H13" t="s">
        <v>50</v>
      </c>
      <c r="I13" t="s">
        <v>794</v>
      </c>
      <c r="J13" t="s">
        <v>795</v>
      </c>
      <c r="K13" t="s">
        <v>796</v>
      </c>
      <c r="L13" t="s">
        <v>796</v>
      </c>
    </row>
    <row r="14" spans="1:12">
      <c r="A14" s="126" t="s">
        <v>0</v>
      </c>
      <c r="B14" t="s">
        <v>50</v>
      </c>
      <c r="C14" t="s">
        <v>794</v>
      </c>
      <c r="D14" t="s">
        <v>797</v>
      </c>
      <c r="E14" t="s">
        <v>798</v>
      </c>
      <c r="G14" t="s">
        <v>0</v>
      </c>
      <c r="H14" t="s">
        <v>50</v>
      </c>
      <c r="I14" t="s">
        <v>794</v>
      </c>
      <c r="J14" t="s">
        <v>797</v>
      </c>
      <c r="K14" t="s">
        <v>798</v>
      </c>
      <c r="L14" t="s">
        <v>919</v>
      </c>
    </row>
    <row r="15" spans="1:12">
      <c r="A15" s="126" t="s">
        <v>0</v>
      </c>
      <c r="B15" t="s">
        <v>50</v>
      </c>
      <c r="C15" t="s">
        <v>778</v>
      </c>
      <c r="D15" t="s">
        <v>799</v>
      </c>
      <c r="E15" t="s">
        <v>800</v>
      </c>
      <c r="G15" t="s">
        <v>0</v>
      </c>
      <c r="H15" t="s">
        <v>50</v>
      </c>
      <c r="I15" t="s">
        <v>778</v>
      </c>
      <c r="J15" t="s">
        <v>799</v>
      </c>
      <c r="K15" t="s">
        <v>800</v>
      </c>
      <c r="L15" t="s">
        <v>920</v>
      </c>
    </row>
    <row r="16" spans="1:12">
      <c r="A16" s="126" t="s">
        <v>0</v>
      </c>
      <c r="B16" t="s">
        <v>50</v>
      </c>
      <c r="C16" t="s">
        <v>778</v>
      </c>
      <c r="D16" t="s">
        <v>802</v>
      </c>
      <c r="E16" t="s">
        <v>801</v>
      </c>
      <c r="G16" t="s">
        <v>0</v>
      </c>
      <c r="H16" t="s">
        <v>50</v>
      </c>
      <c r="I16" t="s">
        <v>778</v>
      </c>
      <c r="J16" t="s">
        <v>802</v>
      </c>
      <c r="K16" t="s">
        <v>801</v>
      </c>
      <c r="L16" t="s">
        <v>921</v>
      </c>
    </row>
    <row r="17" spans="1:12">
      <c r="A17" s="126" t="s">
        <v>0</v>
      </c>
      <c r="B17" t="s">
        <v>50</v>
      </c>
      <c r="C17" t="s">
        <v>779</v>
      </c>
      <c r="D17" t="s">
        <v>803</v>
      </c>
      <c r="E17" t="s">
        <v>820</v>
      </c>
      <c r="G17" t="s">
        <v>0</v>
      </c>
      <c r="H17" t="s">
        <v>50</v>
      </c>
      <c r="I17" t="s">
        <v>779</v>
      </c>
      <c r="J17" t="s">
        <v>803</v>
      </c>
      <c r="K17" t="s">
        <v>820</v>
      </c>
      <c r="L17" t="s">
        <v>922</v>
      </c>
    </row>
    <row r="18" spans="1:12">
      <c r="A18" s="126" t="s">
        <v>0</v>
      </c>
      <c r="B18" t="s">
        <v>50</v>
      </c>
      <c r="C18" t="s">
        <v>780</v>
      </c>
      <c r="D18" t="s">
        <v>806</v>
      </c>
      <c r="E18" t="s">
        <v>804</v>
      </c>
      <c r="G18" t="s">
        <v>0</v>
      </c>
      <c r="H18" t="s">
        <v>50</v>
      </c>
      <c r="I18" t="s">
        <v>780</v>
      </c>
      <c r="J18" t="s">
        <v>806</v>
      </c>
      <c r="K18" t="s">
        <v>804</v>
      </c>
      <c r="L18" t="s">
        <v>923</v>
      </c>
    </row>
    <row r="19" spans="1:12">
      <c r="A19" s="126" t="s">
        <v>0</v>
      </c>
      <c r="B19" t="s">
        <v>50</v>
      </c>
      <c r="C19" t="s">
        <v>780</v>
      </c>
      <c r="D19" t="s">
        <v>807</v>
      </c>
      <c r="E19" t="s">
        <v>805</v>
      </c>
      <c r="G19" t="s">
        <v>0</v>
      </c>
      <c r="H19" t="s">
        <v>50</v>
      </c>
      <c r="I19" t="s">
        <v>780</v>
      </c>
      <c r="J19" t="s">
        <v>807</v>
      </c>
      <c r="K19" t="s">
        <v>805</v>
      </c>
      <c r="L19" t="s">
        <v>924</v>
      </c>
    </row>
    <row r="20" spans="1:12">
      <c r="A20" s="126" t="s">
        <v>0</v>
      </c>
      <c r="B20" t="s">
        <v>50</v>
      </c>
      <c r="C20" t="s">
        <v>780</v>
      </c>
      <c r="D20" t="s">
        <v>808</v>
      </c>
      <c r="E20" t="s">
        <v>821</v>
      </c>
      <c r="G20" t="s">
        <v>0</v>
      </c>
      <c r="H20" t="s">
        <v>50</v>
      </c>
      <c r="I20" t="s">
        <v>780</v>
      </c>
      <c r="J20" t="s">
        <v>808</v>
      </c>
      <c r="K20" t="s">
        <v>821</v>
      </c>
      <c r="L20" t="s">
        <v>925</v>
      </c>
    </row>
    <row r="21" spans="1:12">
      <c r="A21" s="126" t="s">
        <v>0</v>
      </c>
      <c r="B21" t="s">
        <v>811</v>
      </c>
      <c r="C21" t="s">
        <v>813</v>
      </c>
      <c r="D21" t="s">
        <v>814</v>
      </c>
      <c r="E21" t="s">
        <v>815</v>
      </c>
      <c r="G21" t="s">
        <v>0</v>
      </c>
      <c r="H21" t="s">
        <v>811</v>
      </c>
      <c r="I21" t="s">
        <v>813</v>
      </c>
      <c r="J21" t="s">
        <v>814</v>
      </c>
      <c r="K21" t="s">
        <v>815</v>
      </c>
      <c r="L21" t="s">
        <v>926</v>
      </c>
    </row>
    <row r="22" spans="1:12">
      <c r="A22" s="126" t="s">
        <v>0</v>
      </c>
      <c r="B22" t="s">
        <v>811</v>
      </c>
      <c r="C22" t="s">
        <v>813</v>
      </c>
      <c r="D22" t="s">
        <v>818</v>
      </c>
      <c r="E22" t="s">
        <v>816</v>
      </c>
      <c r="G22" t="s">
        <v>0</v>
      </c>
      <c r="H22" t="s">
        <v>811</v>
      </c>
      <c r="I22" t="s">
        <v>813</v>
      </c>
      <c r="J22" t="s">
        <v>818</v>
      </c>
      <c r="K22" t="s">
        <v>816</v>
      </c>
      <c r="L22" t="s">
        <v>927</v>
      </c>
    </row>
    <row r="23" spans="1:12">
      <c r="A23" s="126" t="s">
        <v>0</v>
      </c>
      <c r="B23" t="s">
        <v>811</v>
      </c>
      <c r="C23" t="s">
        <v>813</v>
      </c>
      <c r="D23" t="s">
        <v>819</v>
      </c>
      <c r="E23" t="s">
        <v>817</v>
      </c>
      <c r="G23" t="s">
        <v>0</v>
      </c>
      <c r="H23" t="s">
        <v>811</v>
      </c>
      <c r="I23" t="s">
        <v>813</v>
      </c>
      <c r="J23" t="s">
        <v>819</v>
      </c>
      <c r="K23" t="s">
        <v>817</v>
      </c>
      <c r="L23" t="s">
        <v>817</v>
      </c>
    </row>
    <row r="24" spans="1:12">
      <c r="A24" s="126" t="s">
        <v>0</v>
      </c>
      <c r="B24" t="s">
        <v>781</v>
      </c>
      <c r="C24" t="s">
        <v>822</v>
      </c>
      <c r="D24" t="s">
        <v>49</v>
      </c>
      <c r="E24" t="s">
        <v>824</v>
      </c>
      <c r="G24" t="s">
        <v>0</v>
      </c>
      <c r="H24" t="s">
        <v>781</v>
      </c>
      <c r="I24" t="s">
        <v>822</v>
      </c>
      <c r="J24" t="s">
        <v>49</v>
      </c>
      <c r="K24" t="s">
        <v>824</v>
      </c>
      <c r="L24" t="s">
        <v>928</v>
      </c>
    </row>
    <row r="25" spans="1:12">
      <c r="A25" s="126" t="s">
        <v>0</v>
      </c>
      <c r="B25" t="s">
        <v>781</v>
      </c>
      <c r="C25" t="s">
        <v>822</v>
      </c>
      <c r="D25" t="s">
        <v>161</v>
      </c>
      <c r="E25" t="s">
        <v>825</v>
      </c>
      <c r="G25" t="s">
        <v>0</v>
      </c>
      <c r="H25" t="s">
        <v>781</v>
      </c>
      <c r="I25" t="s">
        <v>822</v>
      </c>
      <c r="J25" t="s">
        <v>161</v>
      </c>
      <c r="K25" t="s">
        <v>825</v>
      </c>
      <c r="L25" t="s">
        <v>929</v>
      </c>
    </row>
    <row r="26" spans="1:12">
      <c r="A26" s="126" t="s">
        <v>0</v>
      </c>
      <c r="B26" t="s">
        <v>781</v>
      </c>
      <c r="C26" t="s">
        <v>822</v>
      </c>
      <c r="D26" t="s">
        <v>162</v>
      </c>
      <c r="E26" t="s">
        <v>826</v>
      </c>
      <c r="G26" t="s">
        <v>0</v>
      </c>
      <c r="H26" t="s">
        <v>781</v>
      </c>
      <c r="I26" t="s">
        <v>822</v>
      </c>
      <c r="J26" t="s">
        <v>162</v>
      </c>
      <c r="K26" t="s">
        <v>826</v>
      </c>
      <c r="L26" t="s">
        <v>930</v>
      </c>
    </row>
    <row r="27" spans="1:12">
      <c r="A27" s="126" t="s">
        <v>0</v>
      </c>
      <c r="B27" t="s">
        <v>781</v>
      </c>
      <c r="C27" t="s">
        <v>823</v>
      </c>
      <c r="D27" t="s">
        <v>827</v>
      </c>
      <c r="E27" t="s">
        <v>834</v>
      </c>
      <c r="G27" t="s">
        <v>0</v>
      </c>
      <c r="H27" t="s">
        <v>781</v>
      </c>
      <c r="I27" t="s">
        <v>823</v>
      </c>
      <c r="J27" t="s">
        <v>827</v>
      </c>
      <c r="K27" t="s">
        <v>834</v>
      </c>
      <c r="L27" t="s">
        <v>931</v>
      </c>
    </row>
    <row r="28" spans="1:12">
      <c r="A28" s="126" t="s">
        <v>0</v>
      </c>
      <c r="B28" t="s">
        <v>781</v>
      </c>
      <c r="C28" t="s">
        <v>823</v>
      </c>
      <c r="D28" t="s">
        <v>828</v>
      </c>
      <c r="E28" t="s">
        <v>833</v>
      </c>
      <c r="G28" t="s">
        <v>0</v>
      </c>
      <c r="H28" t="s">
        <v>781</v>
      </c>
      <c r="I28" t="s">
        <v>823</v>
      </c>
      <c r="J28" t="s">
        <v>828</v>
      </c>
      <c r="K28" t="s">
        <v>833</v>
      </c>
      <c r="L28" t="s">
        <v>932</v>
      </c>
    </row>
    <row r="29" spans="1:12">
      <c r="A29" s="126" t="s">
        <v>0</v>
      </c>
      <c r="B29" t="s">
        <v>781</v>
      </c>
      <c r="C29" t="s">
        <v>823</v>
      </c>
      <c r="D29" t="s">
        <v>829</v>
      </c>
      <c r="E29" t="s">
        <v>832</v>
      </c>
      <c r="G29" t="s">
        <v>0</v>
      </c>
      <c r="H29" t="s">
        <v>781</v>
      </c>
      <c r="I29" t="s">
        <v>823</v>
      </c>
      <c r="J29" t="s">
        <v>829</v>
      </c>
      <c r="K29" t="s">
        <v>832</v>
      </c>
      <c r="L29" t="s">
        <v>933</v>
      </c>
    </row>
    <row r="30" spans="1:12">
      <c r="A30" s="126" t="s">
        <v>0</v>
      </c>
      <c r="B30" t="s">
        <v>781</v>
      </c>
      <c r="C30" t="s">
        <v>823</v>
      </c>
      <c r="D30" t="s">
        <v>830</v>
      </c>
      <c r="E30" t="s">
        <v>831</v>
      </c>
      <c r="G30" t="s">
        <v>0</v>
      </c>
      <c r="H30" t="s">
        <v>781</v>
      </c>
      <c r="I30" t="s">
        <v>823</v>
      </c>
      <c r="J30" t="s">
        <v>830</v>
      </c>
      <c r="K30" t="s">
        <v>934</v>
      </c>
      <c r="L30" t="s">
        <v>935</v>
      </c>
    </row>
    <row r="31" spans="1:12">
      <c r="A31" s="127" t="s">
        <v>280</v>
      </c>
      <c r="B31" t="s">
        <v>50</v>
      </c>
      <c r="C31" t="s">
        <v>835</v>
      </c>
      <c r="D31" t="s">
        <v>836</v>
      </c>
      <c r="E31" t="s">
        <v>837</v>
      </c>
      <c r="G31" t="s">
        <v>280</v>
      </c>
      <c r="H31" t="s">
        <v>50</v>
      </c>
      <c r="I31" t="s">
        <v>835</v>
      </c>
      <c r="J31" t="s">
        <v>836</v>
      </c>
      <c r="K31" t="s">
        <v>837</v>
      </c>
      <c r="L31" t="s">
        <v>936</v>
      </c>
    </row>
    <row r="32" spans="1:12">
      <c r="A32" s="127" t="s">
        <v>280</v>
      </c>
      <c r="B32" t="s">
        <v>50</v>
      </c>
      <c r="C32" t="s">
        <v>835</v>
      </c>
      <c r="D32" t="s">
        <v>838</v>
      </c>
      <c r="E32" t="s">
        <v>288</v>
      </c>
      <c r="G32" t="s">
        <v>280</v>
      </c>
      <c r="H32" t="s">
        <v>50</v>
      </c>
      <c r="I32" t="s">
        <v>835</v>
      </c>
      <c r="J32" t="s">
        <v>838</v>
      </c>
      <c r="K32" t="s">
        <v>288</v>
      </c>
      <c r="L32" t="s">
        <v>288</v>
      </c>
    </row>
    <row r="33" spans="1:12">
      <c r="A33" s="127" t="s">
        <v>280</v>
      </c>
      <c r="B33" t="s">
        <v>50</v>
      </c>
      <c r="C33" t="s">
        <v>835</v>
      </c>
      <c r="D33" t="s">
        <v>839</v>
      </c>
      <c r="E33" t="s">
        <v>840</v>
      </c>
      <c r="G33" t="s">
        <v>280</v>
      </c>
      <c r="H33" t="s">
        <v>50</v>
      </c>
      <c r="I33" t="s">
        <v>835</v>
      </c>
      <c r="J33" t="s">
        <v>839</v>
      </c>
      <c r="K33" t="s">
        <v>840</v>
      </c>
      <c r="L33" t="s">
        <v>840</v>
      </c>
    </row>
    <row r="34" spans="1:12">
      <c r="A34" s="127" t="s">
        <v>280</v>
      </c>
      <c r="B34" t="s">
        <v>50</v>
      </c>
      <c r="C34" t="s">
        <v>841</v>
      </c>
      <c r="D34" t="s">
        <v>842</v>
      </c>
      <c r="E34" t="s">
        <v>843</v>
      </c>
      <c r="G34" t="s">
        <v>280</v>
      </c>
      <c r="H34" t="s">
        <v>50</v>
      </c>
      <c r="I34" t="s">
        <v>841</v>
      </c>
      <c r="J34" t="s">
        <v>842</v>
      </c>
      <c r="K34" t="s">
        <v>843</v>
      </c>
      <c r="L34" t="s">
        <v>937</v>
      </c>
    </row>
    <row r="35" spans="1:12">
      <c r="A35" s="127" t="s">
        <v>280</v>
      </c>
      <c r="B35" t="s">
        <v>50</v>
      </c>
      <c r="C35" t="s">
        <v>844</v>
      </c>
      <c r="D35" t="s">
        <v>845</v>
      </c>
      <c r="E35" t="s">
        <v>846</v>
      </c>
      <c r="G35" t="s">
        <v>280</v>
      </c>
      <c r="H35" t="s">
        <v>50</v>
      </c>
      <c r="I35" t="s">
        <v>844</v>
      </c>
      <c r="J35" t="s">
        <v>845</v>
      </c>
      <c r="K35" t="s">
        <v>846</v>
      </c>
      <c r="L35" t="s">
        <v>938</v>
      </c>
    </row>
    <row r="36" spans="1:12">
      <c r="A36" s="127" t="s">
        <v>280</v>
      </c>
      <c r="B36" t="s">
        <v>50</v>
      </c>
      <c r="C36" t="s">
        <v>847</v>
      </c>
      <c r="D36" t="s">
        <v>848</v>
      </c>
      <c r="E36" t="s">
        <v>849</v>
      </c>
      <c r="G36" t="s">
        <v>280</v>
      </c>
      <c r="H36" t="s">
        <v>50</v>
      </c>
      <c r="I36" t="s">
        <v>847</v>
      </c>
      <c r="J36" t="s">
        <v>848</v>
      </c>
      <c r="K36" t="s">
        <v>849</v>
      </c>
      <c r="L36" t="s">
        <v>939</v>
      </c>
    </row>
    <row r="37" spans="1:12">
      <c r="A37" s="127" t="s">
        <v>280</v>
      </c>
      <c r="B37" t="s">
        <v>50</v>
      </c>
      <c r="C37" t="s">
        <v>847</v>
      </c>
      <c r="D37" t="s">
        <v>850</v>
      </c>
      <c r="E37" t="s">
        <v>851</v>
      </c>
      <c r="G37" t="s">
        <v>280</v>
      </c>
      <c r="H37" t="s">
        <v>50</v>
      </c>
      <c r="I37" t="s">
        <v>847</v>
      </c>
      <c r="J37" t="s">
        <v>850</v>
      </c>
      <c r="K37" t="s">
        <v>851</v>
      </c>
      <c r="L37" t="s">
        <v>940</v>
      </c>
    </row>
    <row r="38" spans="1:12">
      <c r="A38" s="127" t="s">
        <v>280</v>
      </c>
      <c r="B38" t="s">
        <v>50</v>
      </c>
      <c r="C38" t="s">
        <v>847</v>
      </c>
      <c r="D38" t="s">
        <v>852</v>
      </c>
      <c r="E38" t="s">
        <v>853</v>
      </c>
      <c r="G38" t="s">
        <v>280</v>
      </c>
      <c r="H38" t="s">
        <v>50</v>
      </c>
      <c r="I38" t="s">
        <v>847</v>
      </c>
      <c r="J38" t="s">
        <v>852</v>
      </c>
      <c r="K38" t="s">
        <v>853</v>
      </c>
      <c r="L38" t="s">
        <v>853</v>
      </c>
    </row>
    <row r="39" spans="1:12">
      <c r="A39" s="127" t="s">
        <v>280</v>
      </c>
      <c r="B39" t="s">
        <v>811</v>
      </c>
      <c r="C39" t="s">
        <v>855</v>
      </c>
      <c r="D39" t="s">
        <v>856</v>
      </c>
      <c r="E39" t="s">
        <v>857</v>
      </c>
      <c r="G39" t="s">
        <v>280</v>
      </c>
      <c r="H39" t="s">
        <v>811</v>
      </c>
      <c r="I39" t="s">
        <v>855</v>
      </c>
      <c r="J39" t="s">
        <v>856</v>
      </c>
      <c r="K39" t="s">
        <v>857</v>
      </c>
      <c r="L39" t="s">
        <v>941</v>
      </c>
    </row>
    <row r="40" spans="1:12">
      <c r="A40" s="127" t="s">
        <v>280</v>
      </c>
      <c r="B40" t="s">
        <v>811</v>
      </c>
      <c r="C40" t="s">
        <v>855</v>
      </c>
      <c r="D40" t="s">
        <v>858</v>
      </c>
      <c r="E40" t="s">
        <v>859</v>
      </c>
      <c r="G40" t="s">
        <v>280</v>
      </c>
      <c r="H40" t="s">
        <v>811</v>
      </c>
      <c r="I40" t="s">
        <v>855</v>
      </c>
      <c r="J40" t="s">
        <v>858</v>
      </c>
      <c r="K40" t="s">
        <v>859</v>
      </c>
      <c r="L40" t="s">
        <v>942</v>
      </c>
    </row>
    <row r="41" spans="1:12">
      <c r="A41" s="127" t="s">
        <v>280</v>
      </c>
      <c r="B41" t="s">
        <v>811</v>
      </c>
      <c r="C41" t="s">
        <v>855</v>
      </c>
      <c r="D41" t="s">
        <v>860</v>
      </c>
      <c r="E41" t="s">
        <v>861</v>
      </c>
      <c r="G41" t="s">
        <v>280</v>
      </c>
      <c r="H41" t="s">
        <v>811</v>
      </c>
      <c r="I41" t="s">
        <v>855</v>
      </c>
      <c r="J41" t="s">
        <v>860</v>
      </c>
      <c r="K41" t="s">
        <v>861</v>
      </c>
      <c r="L41" t="s">
        <v>861</v>
      </c>
    </row>
    <row r="42" spans="1:12">
      <c r="A42" s="127" t="s">
        <v>280</v>
      </c>
      <c r="B42" t="s">
        <v>811</v>
      </c>
      <c r="C42" t="s">
        <v>855</v>
      </c>
      <c r="D42" t="s">
        <v>862</v>
      </c>
      <c r="E42" t="s">
        <v>863</v>
      </c>
      <c r="G42" t="s">
        <v>280</v>
      </c>
      <c r="H42" t="s">
        <v>811</v>
      </c>
      <c r="I42" t="s">
        <v>855</v>
      </c>
      <c r="J42" t="s">
        <v>862</v>
      </c>
      <c r="K42" t="s">
        <v>863</v>
      </c>
      <c r="L42" t="s">
        <v>943</v>
      </c>
    </row>
    <row r="43" spans="1:12">
      <c r="A43" s="127" t="s">
        <v>280</v>
      </c>
      <c r="B43" t="s">
        <v>781</v>
      </c>
      <c r="C43" t="s">
        <v>864</v>
      </c>
      <c r="D43" t="s">
        <v>865</v>
      </c>
      <c r="E43" t="s">
        <v>866</v>
      </c>
      <c r="G43" t="s">
        <v>280</v>
      </c>
      <c r="H43" t="s">
        <v>781</v>
      </c>
      <c r="I43" t="s">
        <v>864</v>
      </c>
      <c r="J43" t="s">
        <v>865</v>
      </c>
      <c r="K43" t="s">
        <v>866</v>
      </c>
      <c r="L43" t="s">
        <v>944</v>
      </c>
    </row>
    <row r="44" spans="1:12">
      <c r="A44" s="127" t="s">
        <v>280</v>
      </c>
      <c r="B44" t="s">
        <v>781</v>
      </c>
      <c r="C44" t="s">
        <v>864</v>
      </c>
      <c r="D44" t="s">
        <v>867</v>
      </c>
      <c r="E44" t="s">
        <v>868</v>
      </c>
      <c r="G44" t="s">
        <v>280</v>
      </c>
      <c r="H44" t="s">
        <v>781</v>
      </c>
      <c r="I44" t="s">
        <v>864</v>
      </c>
      <c r="J44" t="s">
        <v>867</v>
      </c>
      <c r="K44" t="s">
        <v>868</v>
      </c>
      <c r="L44" t="s">
        <v>931</v>
      </c>
    </row>
    <row r="45" spans="1:12">
      <c r="A45" s="127" t="s">
        <v>280</v>
      </c>
      <c r="B45" t="s">
        <v>781</v>
      </c>
      <c r="C45" t="s">
        <v>864</v>
      </c>
      <c r="D45" t="s">
        <v>869</v>
      </c>
      <c r="E45" t="s">
        <v>870</v>
      </c>
      <c r="G45" t="s">
        <v>280</v>
      </c>
      <c r="H45" t="s">
        <v>781</v>
      </c>
      <c r="I45" t="s">
        <v>864</v>
      </c>
      <c r="J45" t="s">
        <v>869</v>
      </c>
      <c r="K45" t="s">
        <v>870</v>
      </c>
      <c r="L45" t="s">
        <v>945</v>
      </c>
    </row>
    <row r="46" spans="1:12">
      <c r="A46" s="127" t="s">
        <v>280</v>
      </c>
      <c r="B46" t="s">
        <v>781</v>
      </c>
      <c r="C46" t="s">
        <v>864</v>
      </c>
      <c r="D46" t="s">
        <v>871</v>
      </c>
      <c r="E46" t="s">
        <v>831</v>
      </c>
      <c r="G46" t="s">
        <v>280</v>
      </c>
      <c r="H46" t="s">
        <v>781</v>
      </c>
      <c r="I46" t="s">
        <v>864</v>
      </c>
      <c r="J46" t="s">
        <v>871</v>
      </c>
      <c r="K46" t="s">
        <v>934</v>
      </c>
      <c r="L46" t="s">
        <v>946</v>
      </c>
    </row>
    <row r="47" spans="1:12">
      <c r="A47" s="128" t="s">
        <v>352</v>
      </c>
      <c r="B47" t="s">
        <v>50</v>
      </c>
      <c r="C47" t="s">
        <v>844</v>
      </c>
      <c r="D47" t="s">
        <v>873</v>
      </c>
      <c r="E47" t="s">
        <v>874</v>
      </c>
      <c r="G47" t="s">
        <v>352</v>
      </c>
      <c r="H47" t="s">
        <v>50</v>
      </c>
      <c r="I47" t="s">
        <v>844</v>
      </c>
      <c r="J47" t="s">
        <v>873</v>
      </c>
      <c r="K47" t="s">
        <v>874</v>
      </c>
      <c r="L47" t="s">
        <v>947</v>
      </c>
    </row>
    <row r="48" spans="1:12">
      <c r="A48" s="128" t="s">
        <v>352</v>
      </c>
      <c r="B48" t="s">
        <v>50</v>
      </c>
      <c r="C48" t="s">
        <v>841</v>
      </c>
      <c r="D48" t="s">
        <v>875</v>
      </c>
      <c r="E48" t="s">
        <v>876</v>
      </c>
      <c r="G48" t="s">
        <v>352</v>
      </c>
      <c r="H48" t="s">
        <v>50</v>
      </c>
      <c r="I48" t="s">
        <v>841</v>
      </c>
      <c r="J48" t="s">
        <v>875</v>
      </c>
      <c r="K48" t="s">
        <v>876</v>
      </c>
      <c r="L48" t="s">
        <v>948</v>
      </c>
    </row>
    <row r="49" spans="1:12">
      <c r="A49" s="128" t="s">
        <v>352</v>
      </c>
      <c r="B49" t="s">
        <v>50</v>
      </c>
      <c r="C49" t="s">
        <v>847</v>
      </c>
      <c r="D49" t="s">
        <v>877</v>
      </c>
      <c r="E49" t="s">
        <v>878</v>
      </c>
      <c r="G49" t="s">
        <v>352</v>
      </c>
      <c r="H49" t="s">
        <v>50</v>
      </c>
      <c r="I49" t="s">
        <v>847</v>
      </c>
      <c r="J49" t="s">
        <v>877</v>
      </c>
      <c r="K49" t="s">
        <v>878</v>
      </c>
      <c r="L49" t="s">
        <v>878</v>
      </c>
    </row>
    <row r="50" spans="1:12">
      <c r="A50" s="128" t="s">
        <v>352</v>
      </c>
      <c r="B50" t="s">
        <v>50</v>
      </c>
      <c r="C50" t="s">
        <v>847</v>
      </c>
      <c r="D50" t="s">
        <v>879</v>
      </c>
      <c r="E50" t="s">
        <v>880</v>
      </c>
      <c r="G50" t="s">
        <v>352</v>
      </c>
      <c r="H50" t="s">
        <v>50</v>
      </c>
      <c r="I50" t="s">
        <v>847</v>
      </c>
      <c r="J50" t="s">
        <v>879</v>
      </c>
      <c r="K50" t="s">
        <v>880</v>
      </c>
      <c r="L50" t="s">
        <v>949</v>
      </c>
    </row>
    <row r="51" spans="1:12">
      <c r="A51" s="128" t="s">
        <v>352</v>
      </c>
      <c r="B51" t="s">
        <v>811</v>
      </c>
      <c r="C51" t="s">
        <v>881</v>
      </c>
      <c r="D51" t="s">
        <v>884</v>
      </c>
      <c r="E51" t="s">
        <v>885</v>
      </c>
      <c r="G51" t="s">
        <v>352</v>
      </c>
      <c r="H51" t="s">
        <v>811</v>
      </c>
      <c r="I51" t="s">
        <v>881</v>
      </c>
      <c r="J51" t="s">
        <v>884</v>
      </c>
      <c r="K51" t="s">
        <v>885</v>
      </c>
      <c r="L51" t="s">
        <v>950</v>
      </c>
    </row>
    <row r="52" spans="1:12">
      <c r="A52" s="128" t="s">
        <v>352</v>
      </c>
      <c r="B52" t="s">
        <v>811</v>
      </c>
      <c r="C52" t="s">
        <v>883</v>
      </c>
      <c r="D52" t="s">
        <v>886</v>
      </c>
      <c r="E52" t="s">
        <v>887</v>
      </c>
      <c r="G52" t="s">
        <v>352</v>
      </c>
      <c r="H52" t="s">
        <v>811</v>
      </c>
      <c r="I52" t="s">
        <v>883</v>
      </c>
      <c r="J52" t="s">
        <v>886</v>
      </c>
      <c r="K52" t="s">
        <v>887</v>
      </c>
      <c r="L52" t="s">
        <v>887</v>
      </c>
    </row>
    <row r="53" spans="1:12">
      <c r="A53" s="128" t="s">
        <v>352</v>
      </c>
      <c r="B53" t="s">
        <v>811</v>
      </c>
      <c r="C53" t="s">
        <v>883</v>
      </c>
      <c r="D53" t="s">
        <v>888</v>
      </c>
      <c r="E53" t="s">
        <v>889</v>
      </c>
      <c r="G53" t="s">
        <v>352</v>
      </c>
      <c r="H53" t="s">
        <v>811</v>
      </c>
      <c r="I53" t="s">
        <v>883</v>
      </c>
      <c r="J53" t="s">
        <v>888</v>
      </c>
      <c r="K53" t="s">
        <v>889</v>
      </c>
      <c r="L53" t="s">
        <v>889</v>
      </c>
    </row>
    <row r="54" spans="1:12">
      <c r="A54" s="128" t="s">
        <v>352</v>
      </c>
      <c r="B54" t="s">
        <v>781</v>
      </c>
      <c r="C54" t="s">
        <v>864</v>
      </c>
      <c r="D54" t="s">
        <v>890</v>
      </c>
      <c r="E54" t="s">
        <v>891</v>
      </c>
      <c r="G54" t="s">
        <v>352</v>
      </c>
      <c r="H54" t="s">
        <v>781</v>
      </c>
      <c r="I54" t="s">
        <v>864</v>
      </c>
      <c r="J54" t="s">
        <v>890</v>
      </c>
      <c r="K54" t="s">
        <v>891</v>
      </c>
      <c r="L54" t="s">
        <v>951</v>
      </c>
    </row>
    <row r="55" spans="1:12">
      <c r="A55" s="128" t="s">
        <v>352</v>
      </c>
      <c r="B55" t="s">
        <v>781</v>
      </c>
      <c r="C55" t="s">
        <v>864</v>
      </c>
      <c r="D55" t="s">
        <v>867</v>
      </c>
      <c r="E55" t="s">
        <v>834</v>
      </c>
      <c r="G55" t="s">
        <v>352</v>
      </c>
      <c r="H55" t="s">
        <v>781</v>
      </c>
      <c r="I55" t="s">
        <v>864</v>
      </c>
      <c r="J55" t="s">
        <v>867</v>
      </c>
      <c r="K55" t="s">
        <v>834</v>
      </c>
      <c r="L55" t="s">
        <v>952</v>
      </c>
    </row>
    <row r="56" spans="1:12">
      <c r="A56" s="128" t="s">
        <v>352</v>
      </c>
      <c r="B56" t="s">
        <v>781</v>
      </c>
      <c r="C56" t="s">
        <v>864</v>
      </c>
      <c r="D56" t="s">
        <v>892</v>
      </c>
      <c r="E56" t="s">
        <v>833</v>
      </c>
      <c r="G56" t="s">
        <v>352</v>
      </c>
      <c r="H56" t="s">
        <v>781</v>
      </c>
      <c r="I56" t="s">
        <v>864</v>
      </c>
      <c r="J56" t="s">
        <v>892</v>
      </c>
      <c r="K56" t="s">
        <v>833</v>
      </c>
      <c r="L56" t="s">
        <v>953</v>
      </c>
    </row>
    <row r="57" spans="1:12">
      <c r="A57" s="128" t="s">
        <v>352</v>
      </c>
      <c r="B57" t="s">
        <v>781</v>
      </c>
      <c r="C57" t="s">
        <v>864</v>
      </c>
      <c r="D57" t="s">
        <v>893</v>
      </c>
      <c r="E57" t="s">
        <v>894</v>
      </c>
      <c r="G57" t="s">
        <v>352</v>
      </c>
      <c r="H57" t="s">
        <v>781</v>
      </c>
      <c r="I57" t="s">
        <v>864</v>
      </c>
      <c r="J57" t="s">
        <v>893</v>
      </c>
      <c r="K57" t="s">
        <v>954</v>
      </c>
      <c r="L57" t="s">
        <v>955</v>
      </c>
    </row>
    <row r="58" spans="1:12">
      <c r="A58" s="122" t="s">
        <v>429</v>
      </c>
      <c r="B58" t="s">
        <v>781</v>
      </c>
      <c r="C58" t="s">
        <v>898</v>
      </c>
      <c r="D58" t="s">
        <v>899</v>
      </c>
      <c r="E58" t="s">
        <v>900</v>
      </c>
      <c r="G58" t="s">
        <v>429</v>
      </c>
      <c r="H58" t="s">
        <v>781</v>
      </c>
      <c r="I58" t="s">
        <v>898</v>
      </c>
      <c r="J58" t="s">
        <v>899</v>
      </c>
      <c r="K58" t="s">
        <v>900</v>
      </c>
      <c r="L58" t="s">
        <v>956</v>
      </c>
    </row>
    <row r="59" spans="1:12">
      <c r="A59" s="129" t="s">
        <v>467</v>
      </c>
      <c r="B59" t="s">
        <v>781</v>
      </c>
      <c r="C59" t="s">
        <v>898</v>
      </c>
      <c r="D59" t="s">
        <v>899</v>
      </c>
      <c r="E59" t="s">
        <v>908</v>
      </c>
      <c r="G59" t="s">
        <v>467</v>
      </c>
      <c r="H59" t="s">
        <v>781</v>
      </c>
      <c r="I59" t="s">
        <v>898</v>
      </c>
      <c r="J59" t="s">
        <v>899</v>
      </c>
      <c r="K59" t="s">
        <v>908</v>
      </c>
      <c r="L59" t="s">
        <v>957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F202-B91A-4FEA-8AA4-3D417A27FC7B}">
  <sheetPr>
    <tabColor theme="2" tint="-0.249977111117893"/>
  </sheetPr>
  <dimension ref="B2:AD104"/>
  <sheetViews>
    <sheetView showGridLines="0" zoomScaleNormal="100" workbookViewId="0">
      <selection activeCell="B2" sqref="B2"/>
    </sheetView>
  </sheetViews>
  <sheetFormatPr defaultRowHeight="15"/>
  <cols>
    <col min="1" max="1" width="5.42578125" customWidth="1"/>
    <col min="2" max="2" width="35.85546875" customWidth="1"/>
    <col min="3" max="3" width="33" customWidth="1"/>
    <col min="4" max="4" width="85.28515625" customWidth="1"/>
    <col min="5" max="5" width="26.28515625" customWidth="1"/>
    <col min="6" max="6" width="39.5703125" style="85" customWidth="1"/>
    <col min="7" max="7" width="4" customWidth="1"/>
  </cols>
  <sheetData>
    <row r="2" spans="2:30" ht="36">
      <c r="B2" s="78" t="s">
        <v>465</v>
      </c>
      <c r="C2" t="str">
        <f>"Rule: " &amp; IF(H9="Beginner",Variables!E10, IF(H9="Intermediate", Variables!E11, Variables!E12)) &amp; " | "</f>
        <v xml:space="preserve">Rule: Use well-structured modules, public (def)/private (defp) APIs and immutability. | </v>
      </c>
      <c r="D2" s="81" t="s">
        <v>0</v>
      </c>
      <c r="E2" s="81"/>
      <c r="I2" s="82"/>
      <c r="U2" s="82"/>
    </row>
    <row r="3" spans="2:30">
      <c r="B3" s="76" t="s">
        <v>225</v>
      </c>
      <c r="C3" s="76" t="s">
        <v>597</v>
      </c>
      <c r="D3" s="76" t="s">
        <v>598</v>
      </c>
      <c r="E3" s="76"/>
      <c r="F3" s="88" t="s">
        <v>233</v>
      </c>
      <c r="G3" s="4" t="s">
        <v>228</v>
      </c>
      <c r="AD3" t="s">
        <v>228</v>
      </c>
    </row>
    <row r="4" spans="2:30">
      <c r="B4" s="75" t="s">
        <v>226</v>
      </c>
      <c r="C4" s="54" t="s">
        <v>163</v>
      </c>
      <c r="D4" s="94" t="s">
        <v>164</v>
      </c>
      <c r="E4" s="94"/>
      <c r="F4" s="77" t="str">
        <f t="shared" ref="F4:F48" si="0">IF(D4="","",""""&amp;C4&amp;" "&amp;IF(C4="[FOOTER RULE - STRICT]",D4,IF(RIGHT(D4,6)=" | "&amp;CHAR(34)&amp;" &amp;",D4,D4&amp;" | "&amp;CHAR(34)&amp;" &amp;")))</f>
        <v>"[ROLE] Friendly tutor specializing in " &amp; $I$2 &amp; " | " &amp;</v>
      </c>
      <c r="G4" s="54" t="s">
        <v>228</v>
      </c>
    </row>
    <row r="5" spans="2:30">
      <c r="B5" s="75" t="s">
        <v>226</v>
      </c>
      <c r="C5" s="54" t="s">
        <v>167</v>
      </c>
      <c r="D5" s="94" t="s">
        <v>168</v>
      </c>
      <c r="E5" s="94"/>
      <c r="F5" s="77" t="str">
        <f t="shared" si="0"/>
        <v>"[TOPIC] " &amp; I9 &amp; " | " &amp;</v>
      </c>
      <c r="G5" s="54" t="s">
        <v>228</v>
      </c>
    </row>
    <row r="6" spans="2:30">
      <c r="B6" s="75" t="s">
        <v>226</v>
      </c>
      <c r="C6" s="54" t="s">
        <v>169</v>
      </c>
      <c r="D6" s="94" t="s">
        <v>170</v>
      </c>
      <c r="E6" s="94"/>
      <c r="F6" s="77" t="str">
        <f t="shared" si="0"/>
        <v>"[LEVEL] " &amp; G9 &amp; " | " &amp;</v>
      </c>
      <c r="G6" s="54" t="s">
        <v>228</v>
      </c>
    </row>
    <row r="7" spans="2:30">
      <c r="B7" s="75" t="s">
        <v>226</v>
      </c>
      <c r="C7" s="54" t="s">
        <v>171</v>
      </c>
      <c r="D7" s="94" t="s">
        <v>172</v>
      </c>
      <c r="E7" s="94"/>
      <c r="F7" s="77" t="str">
        <f t="shared" si="0"/>
        <v>"[COUNT] " &amp; D9 &amp; " examples | " &amp;</v>
      </c>
      <c r="G7" s="54" t="s">
        <v>228</v>
      </c>
    </row>
    <row r="8" spans="2:30">
      <c r="B8" s="75" t="s">
        <v>226</v>
      </c>
      <c r="C8" s="54" t="s">
        <v>234</v>
      </c>
      <c r="D8" s="94" t="s">
        <v>276</v>
      </c>
      <c r="E8" s="94"/>
      <c r="F8" s="77" t="str">
        <f t="shared" si="0"/>
        <v>"[LIBRARY BEING LEARNED] " &amp; $I$3 &amp; " | " &amp;</v>
      </c>
      <c r="G8" s="54" t="s">
        <v>228</v>
      </c>
    </row>
    <row r="9" spans="2:30">
      <c r="B9" s="75" t="s">
        <v>226</v>
      </c>
      <c r="C9" s="32" t="s">
        <v>229</v>
      </c>
      <c r="D9" s="94" t="str">
        <f>"If a module or ecosystem like "&amp; Variables!E6 &amp;" is specified in "&amp; Variables!E7 &amp;", you are CRITICALLY FORBIDDEN from using "&amp; Variables!E8 &amp;". You MUST enforce the "&amp; Variables!E9 &amp;" and data structures of that specific library."</f>
        <v>If a module or ecosystem like Explorer or Nx is specified in , you are CRITICALLY FORBIDDEN from using manual recursion or nested loop implementations. You MUST enforce the vectorized operations and data structures of that specific library.</v>
      </c>
      <c r="E9" s="94"/>
      <c r="F9" s="77" t="str">
        <f t="shared" si="0"/>
        <v>"[ECOSYSTEM ORIENTATION RULE] If a module or ecosystem like Explorer or Nx is specified in , you are CRITICALLY FORBIDDEN from using manual recursion or nested loop implementations. You MUST enforce the vectorized operations and data structures of that specific library. | " &amp;</v>
      </c>
      <c r="G9" s="54" t="s">
        <v>228</v>
      </c>
    </row>
    <row r="10" spans="2:30">
      <c r="B10" s="75" t="s">
        <v>226</v>
      </c>
      <c r="C10" s="54" t="s">
        <v>175</v>
      </c>
      <c r="D10" s="94" t="s">
        <v>176</v>
      </c>
      <c r="E10" s="94"/>
      <c r="F10"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G10" s="54" t="s">
        <v>228</v>
      </c>
    </row>
    <row r="11" spans="2:30">
      <c r="B11" s="75" t="s">
        <v>226</v>
      </c>
      <c r="C11" s="54" t="s">
        <v>509</v>
      </c>
      <c r="D11" s="94" t="s">
        <v>501</v>
      </c>
      <c r="E11" s="94"/>
      <c r="F11" s="77" t="str">
        <f t="shared" si="0"/>
        <v>"[LANGUAGE SEED CONTEXT] " &amp; IF($AE$7 = "", "Language Seed Not Necessary", "You MUST strictly follow this seed context to enhance, adapt, and naturalize your tone, vocabulary, and instructional quality in " &amp; $B$6 &amp; ": " &amp; $AE$7) &amp; " | " &amp;</v>
      </c>
      <c r="G11" s="54" t="s">
        <v>228</v>
      </c>
    </row>
    <row r="12" spans="2:30">
      <c r="B12" s="75" t="s">
        <v>226</v>
      </c>
      <c r="C12" s="54" t="s">
        <v>222</v>
      </c>
      <c r="D12" s="94" t="s">
        <v>223</v>
      </c>
      <c r="E12" s="94"/>
      <c r="F12" s="77" t="str">
        <f t="shared" si="0"/>
        <v>"[LANGUAGE] " &amp; $B$6 &amp; " | " &amp;</v>
      </c>
      <c r="G12" s="54" t="s">
        <v>228</v>
      </c>
    </row>
    <row r="13" spans="2:30">
      <c r="B13" s="75" t="s">
        <v>226</v>
      </c>
      <c r="C13" s="54" t="s">
        <v>237</v>
      </c>
      <c r="D13" s="94" t="s">
        <v>238</v>
      </c>
      <c r="E13" s="94"/>
      <c r="F13" s="77" t="str">
        <f t="shared" si="0"/>
        <v>"[EXECUTIVE CONSTRAINTS] Each example MUST include: - Internal data OR dataset usage - Print key intermediate steps and the final result - MUST NOT exceed exactly " &amp; $A9 &amp; " lines of EXECUTABLE code (STRICT: Do NOT count comments or blank lines). - NEVER exceed this limit. | " &amp;</v>
      </c>
      <c r="G13" s="54" t="s">
        <v>228</v>
      </c>
    </row>
    <row r="14" spans="2:30">
      <c r="B14" s="75" t="s">
        <v>226</v>
      </c>
      <c r="C14" s="32" t="s">
        <v>183</v>
      </c>
      <c r="D14" s="94" t="str">
        <f>"Rule: " &amp; CHAR(34) &amp; " &amp; IF(G9=" &amp; CHAR(34) &amp; "Beginner" &amp; CHAR(34) &amp; "," &amp; CHAR(34) &amp; Variables!E10 &amp; CHAR(34) &amp; ", IF(G9=" &amp; CHAR(34) &amp; "Intermediate" &amp; CHAR(34) &amp; ", " &amp; CHAR(34) &amp; Variables!E11 &amp; CHAR(34) &amp; ", " &amp; CHAR(34) &amp; Variables!E13 &amp; CHAR(34) &amp; ")) &amp; " &amp; CHAR(34) &amp; " | " &amp; CHAR(34) &amp; " &amp;"</f>
        <v>Rule: " &amp; IF(G9="Beginner","No defmodule/def unless required. Use flat, linear .exs scripts.", IF(G9="Intermediate", "Use defmodule/def. Break logic into blocks. Use pipe |", "internal/dataset data")) &amp; " | " &amp;</v>
      </c>
      <c r="E14" s="94"/>
      <c r="F14" s="77" t="str">
        <f t="shared" si="0"/>
        <v>"[FUNCTION RULE] Rule: " &amp; IF(G9="Beginner","No defmodule/def unless required. Use flat, linear .exs scripts.", IF(G9="Intermediate", "Use defmodule/def. Break logic into blocks. Use pipe |", "internal/dataset data")) &amp; " | " &amp;</v>
      </c>
      <c r="G14" s="54" t="s">
        <v>228</v>
      </c>
    </row>
    <row r="15" spans="2:30">
      <c r="B15" s="83" t="s">
        <v>227</v>
      </c>
      <c r="C15" s="54" t="s">
        <v>236</v>
      </c>
      <c r="D15" s="94"/>
      <c r="E15" s="94"/>
      <c r="F15" s="77" t="str">
        <f t="shared" si="0"/>
        <v/>
      </c>
      <c r="G15" s="54" t="s">
        <v>228</v>
      </c>
    </row>
    <row r="16" spans="2:30">
      <c r="B16" s="83" t="s">
        <v>227</v>
      </c>
      <c r="C16" s="54" t="s">
        <v>236</v>
      </c>
      <c r="D16" s="94"/>
      <c r="E16" s="94"/>
      <c r="F16" s="77" t="str">
        <f t="shared" si="0"/>
        <v/>
      </c>
      <c r="G16" s="54" t="s">
        <v>228</v>
      </c>
    </row>
    <row r="17" spans="2:7">
      <c r="B17" s="83" t="s">
        <v>227</v>
      </c>
      <c r="C17" s="54" t="s">
        <v>236</v>
      </c>
      <c r="D17" s="94"/>
      <c r="E17" s="94"/>
      <c r="F17" s="77" t="str">
        <f t="shared" si="0"/>
        <v/>
      </c>
      <c r="G17" s="54" t="s">
        <v>228</v>
      </c>
    </row>
    <row r="18" spans="2:7">
      <c r="B18" s="83" t="s">
        <v>227</v>
      </c>
      <c r="C18" s="32" t="s">
        <v>794</v>
      </c>
      <c r="D18" s="94" t="str">
        <f>"Each example MUST: - Use " &amp; Variables!E13 &amp; " - Print steps &amp; result via " &amp; Variables!E14 &amp; " - MAX " &amp; CHAR(34) &amp; " &amp; $A9 &amp; " &amp; CHAR(34) &amp; " executable lines (comments/blanks excluded) - NEVER exceed limit. | " &amp; CHAR(34) &amp; " &amp;"</f>
        <v>Each example MUST: - Use internal/dataset data - Print steps &amp; result via IO.puts/inspect - MAX " &amp; $A9 &amp; " executable lines (comments/blanks excluded) - NEVER exceed limit. | " &amp;</v>
      </c>
      <c r="E18" s="94"/>
      <c r="F18" s="77" t="str">
        <f t="shared" si="0"/>
        <v>"[CODE_CONSTRAINTS_RULE] Each example MUST: - Use internal/dataset data - Print steps &amp; result via IO.puts/inspect - MAX " &amp; $A9 &amp; " executable lines (comments/blanks excluded) - NEVER exceed limit. | " &amp;</v>
      </c>
      <c r="G18" s="54" t="s">
        <v>228</v>
      </c>
    </row>
    <row r="19" spans="2:7">
      <c r="B19" s="84" t="s">
        <v>227</v>
      </c>
      <c r="C19" s="32" t="s">
        <v>778</v>
      </c>
      <c r="D19" s="94" t="str">
        <f>"Use " &amp; Variables!E15 &amp; " and gracefully handle " &amp; Variables!E16 &amp; " when applicable. | " &amp; CHAR(34) &amp; " &amp;"</f>
        <v>Use standard Elixir File module and gracefully handle {:ok, data} and {:error, reason} tuples when applicable. | " &amp;</v>
      </c>
      <c r="E19" s="94"/>
      <c r="F19" s="77" t="str">
        <f t="shared" si="0"/>
        <v>"[I_O_PARADIGM] Use standard Elixir File module and gracefully handle {:ok, data} and {:error, reason} tuples when applicable. | " &amp;</v>
      </c>
      <c r="G19" s="54" t="s">
        <v>228</v>
      </c>
    </row>
    <row r="20" spans="2:7">
      <c r="B20" s="84" t="s">
        <v>227</v>
      </c>
      <c r="C20" s="32" t="s">
        <v>779</v>
      </c>
      <c r="D20" s="94" t="str">
        <f>"If using external packages, use " &amp; Variables!E17 &amp; " at the top of the code block. Assume no project configuration file exists. | " &amp; CHAR(34) &amp; " &amp;"</f>
        <v>If using external packages, use Mix.install([{:package_name, '~&gt; version'}]) at the top of the code block. Assume no project configuration file exists. | " &amp;</v>
      </c>
      <c r="E20" s="94"/>
      <c r="F20" s="77" t="str">
        <f t="shared" si="0"/>
        <v>"[INLINE_PACKAGE_MANAGER] If using external packages, use Mix.install([{:package_name, '~&gt; version'}]) at the top of the code block. Assume no project configuration file exists. | " &amp;</v>
      </c>
      <c r="G20" s="54" t="s">
        <v>228</v>
      </c>
    </row>
    <row r="21" spans="2:7">
      <c r="B21" s="83" t="s">
        <v>227</v>
      </c>
      <c r="C21" s="32" t="s">
        <v>780</v>
      </c>
      <c r="D21" s="94" t="str">
        <f>"For " &amp; Variables!E18 &amp; ", NEVER use " &amp; Variables!E19 &amp; ". Use " &amp; Variables!E20 &amp; ", as " &amp; Variables!E19 &amp; " fail in standalone execution environments. | " &amp; CHAR(34) &amp; " &amp;"</f>
        <v>For ExUnit/Testing, NEVER use doctests (@doc iex&gt;). Use test 'test name' do and assert only, as doctests (@doc iex&gt;) fail in standalone execution environments. | " &amp;</v>
      </c>
      <c r="E21" s="94"/>
      <c r="F21" s="77" t="str">
        <f t="shared" si="0"/>
        <v>"[TESTING_FRAMEWORK_LIMITS] For ExUnit/Testing, NEVER use doctests (@doc iex&gt;). Use test 'test name' do and assert only, as doctests (@doc iex&gt;) fail in standalone execution environments. | " &amp;</v>
      </c>
      <c r="G21" s="54" t="s">
        <v>228</v>
      </c>
    </row>
    <row r="22" spans="2:7">
      <c r="B22" s="84" t="s">
        <v>281</v>
      </c>
      <c r="C22" s="54" t="s">
        <v>184</v>
      </c>
      <c r="D22" s="94" t="s">
        <v>615</v>
      </c>
      <c r="E22" s="94"/>
      <c r="F22" s="77" t="str">
        <f t="shared" si="0"/>
        <v>"[CODE QUALITY RULE] Code MUST be clean, readable, educational, executable, and produce correct results. Handle missing, malformed, or inconsistent data safely, utilizing pattern matching if possible. | " &amp;</v>
      </c>
      <c r="G22" s="54" t="s">
        <v>228</v>
      </c>
    </row>
    <row r="23" spans="2:7">
      <c r="B23" s="84" t="s">
        <v>281</v>
      </c>
      <c r="C23" s="54" t="s">
        <v>616</v>
      </c>
      <c r="D23" s="94" t="s">
        <v>617</v>
      </c>
      <c r="E23" s="94"/>
      <c r="F23" s="77" t="str">
        <f t="shared" si="0"/>
        <v>"[COMMENT CONSTRAINTS] Code MUST include sufficient inline comments explaining WHAT the code does AND WHY it is written that way. Density: Beginner = high, Intermediate = medium, Advanced = lower but present in key logic. | " &amp;</v>
      </c>
      <c r="G23" s="54" t="s">
        <v>228</v>
      </c>
    </row>
    <row r="24" spans="2:7">
      <c r="B24" s="84" t="s">
        <v>281</v>
      </c>
      <c r="C24" s="54" t="s">
        <v>211</v>
      </c>
      <c r="D24" s="94" t="s">
        <v>292</v>
      </c>
      <c r="E24" s="94"/>
      <c r="F24" s="77" t="str">
        <f t="shared" si="0"/>
        <v>"[FORMAT RULE] Only valid markdown code blocks allowed | " &amp;</v>
      </c>
      <c r="G24" s="54" t="s">
        <v>228</v>
      </c>
    </row>
    <row r="25" spans="2:7">
      <c r="B25" s="84" t="s">
        <v>281</v>
      </c>
      <c r="C25" s="54" t="s">
        <v>213</v>
      </c>
      <c r="D25" s="94" t="s">
        <v>620</v>
      </c>
      <c r="E25" s="94"/>
      <c r="F25" s="77" t="str">
        <f t="shared" si="0"/>
        <v>"[LANGUAGE TAG RULE] ALWAYS label markdown code blocks with the correct underlying programming language (e.g., elixir, javascript, sql) | " &amp;</v>
      </c>
      <c r="G25" s="54" t="s">
        <v>228</v>
      </c>
    </row>
    <row r="26" spans="2:7">
      <c r="B26" s="84" t="s">
        <v>281</v>
      </c>
      <c r="C26" s="54" t="s">
        <v>219</v>
      </c>
      <c r="D26" s="94" t="s">
        <v>599</v>
      </c>
      <c r="E26" s="94"/>
      <c r="F26" s="77" t="str">
        <f t="shared" si="0"/>
        <v>"[HEADER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v>
      </c>
      <c r="G26" s="54" t="s">
        <v>228</v>
      </c>
    </row>
    <row r="27" spans="2:7">
      <c r="B27" s="84" t="s">
        <v>281</v>
      </c>
      <c r="C27" s="54" t="s">
        <v>191</v>
      </c>
      <c r="D27" s="94" t="s">
        <v>231</v>
      </c>
      <c r="E27" s="94"/>
      <c r="F27" s="77" t="str">
        <f t="shared" si="0"/>
        <v>"[INTRO RULE] Include a short tutor-style sentence in " &amp; $B$6 &amp; " before the analogy, followed by this EXACT instruction block translated to " &amp; $B$6 &amp; ": '🚨 **Your objective in this lesson:** To truly learn the new  " &amp; $I$2 &amp; "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v>
      </c>
      <c r="G27" s="54" t="s">
        <v>228</v>
      </c>
    </row>
    <row r="28" spans="2:7">
      <c r="B28" s="84" t="s">
        <v>281</v>
      </c>
      <c r="C28" s="54" t="s">
        <v>173</v>
      </c>
      <c r="D28" s="94" t="s">
        <v>174</v>
      </c>
      <c r="E28" s="94"/>
      <c r="F28" s="77" t="str">
        <f t="shared" si="0"/>
        <v>"[PERSONA RULE] Act as a friendly, clear tutor | " &amp;</v>
      </c>
      <c r="G28" s="54" t="s">
        <v>228</v>
      </c>
    </row>
    <row r="29" spans="2:7">
      <c r="B29" s="84" t="s">
        <v>281</v>
      </c>
      <c r="C29" s="54" t="s">
        <v>165</v>
      </c>
      <c r="D29" s="94" t="s">
        <v>166</v>
      </c>
      <c r="E29" s="94"/>
      <c r="F29" s="77" t="str">
        <f t="shared" si="0"/>
        <v>"[TASK] Teach and explain concepts clearly with correct code examples | " &amp;</v>
      </c>
      <c r="G29" s="54" t="s">
        <v>228</v>
      </c>
    </row>
    <row r="30" spans="2:7">
      <c r="B30" s="84" t="s">
        <v>281</v>
      </c>
      <c r="C30" s="54" t="s">
        <v>180</v>
      </c>
      <c r="D30" s="94" t="s">
        <v>181</v>
      </c>
      <c r="E30" s="94"/>
      <c r="F30" s="77" t="str">
        <f t="shared" si="0"/>
        <v>"[OUTPUT CONTRACT] EXACTLY " &amp; D9 &amp; "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v>
      </c>
      <c r="G30" s="54" t="s">
        <v>228</v>
      </c>
    </row>
    <row r="31" spans="2:7">
      <c r="B31" s="84" t="s">
        <v>281</v>
      </c>
      <c r="C31" s="54" t="s">
        <v>184</v>
      </c>
      <c r="D31" s="94" t="s">
        <v>232</v>
      </c>
      <c r="E31" s="94"/>
      <c r="F31" s="77" t="str">
        <f t="shared" si="0"/>
        <v>"[CODE QUALITY RULE] Code MUST be clean, readable, educational, executable, and produce correct and accurate results | " &amp;</v>
      </c>
      <c r="G31" s="54" t="s">
        <v>228</v>
      </c>
    </row>
    <row r="32" spans="2:7">
      <c r="B32" s="84" t="s">
        <v>281</v>
      </c>
      <c r="C32" s="54" t="s">
        <v>185</v>
      </c>
      <c r="D32" s="94" t="s">
        <v>186</v>
      </c>
      <c r="E32" s="94"/>
      <c r="F32" s="77" t="str">
        <f t="shared" si="0"/>
        <v>"[COMMENT RULE - STRICT] Code MUST include sufficient inline comments explaining important lines and logical blocks | " &amp;</v>
      </c>
      <c r="G32" s="54" t="s">
        <v>228</v>
      </c>
    </row>
    <row r="33" spans="2:7">
      <c r="B33" s="84" t="s">
        <v>281</v>
      </c>
      <c r="C33" s="54" t="s">
        <v>187</v>
      </c>
      <c r="D33" s="94" t="s">
        <v>188</v>
      </c>
      <c r="E33" s="94"/>
      <c r="F33" s="77" t="str">
        <f t="shared" si="0"/>
        <v>"[COMMENT DEPTH RULE] Comments MUST explain WHAT the code does AND WHY it is written that way | " &amp;</v>
      </c>
      <c r="G33" s="54" t="s">
        <v>228</v>
      </c>
    </row>
    <row r="34" spans="2:7">
      <c r="B34" s="84" t="s">
        <v>281</v>
      </c>
      <c r="C34" s="54" t="s">
        <v>201</v>
      </c>
      <c r="D34" s="94" t="s">
        <v>202</v>
      </c>
      <c r="E34" s="94"/>
      <c r="F34" s="77" t="str">
        <f t="shared" si="0"/>
        <v>"[EXPLANATION RULE] Explanation within 'Mini-Lección' MUST explain WHAT, WHY, HOW, and real-world context concisely | " &amp;</v>
      </c>
      <c r="G34" s="54" t="s">
        <v>228</v>
      </c>
    </row>
    <row r="35" spans="2:7">
      <c r="B35" s="84" t="s">
        <v>281</v>
      </c>
      <c r="C35" s="54" t="s">
        <v>203</v>
      </c>
      <c r="D35" s="94" t="s">
        <v>204</v>
      </c>
      <c r="E35" s="94"/>
      <c r="F35" s="77" t="str">
        <f t="shared" si="0"/>
        <v>"[LEARNING RULE] Each example MUST highlight a key insight | " &amp;</v>
      </c>
      <c r="G35" s="54" t="s">
        <v>228</v>
      </c>
    </row>
    <row r="36" spans="2:7">
      <c r="B36" s="84" t="s">
        <v>281</v>
      </c>
      <c r="C36" s="54" t="s">
        <v>205</v>
      </c>
      <c r="D36" s="94" t="s">
        <v>206</v>
      </c>
      <c r="E36" s="94"/>
      <c r="F36" s="77" t="str">
        <f t="shared" si="0"/>
        <v>"[COMMON MISTAKES RULE] Include a short mistake note after each example | " &amp;</v>
      </c>
      <c r="G36" s="54" t="s">
        <v>228</v>
      </c>
    </row>
    <row r="37" spans="2:7">
      <c r="B37" s="84" t="s">
        <v>281</v>
      </c>
      <c r="C37" s="54" t="s">
        <v>207</v>
      </c>
      <c r="D37" s="94" t="s">
        <v>208</v>
      </c>
      <c r="E37" s="94"/>
      <c r="F37" s="77" t="str">
        <f t="shared" si="0"/>
        <v>"[MINI CHALLENGE RULE] Include a short reinforcement question after each example | " &amp;</v>
      </c>
      <c r="G37" s="54" t="s">
        <v>228</v>
      </c>
    </row>
    <row r="38" spans="2:7">
      <c r="B38" s="84" t="s">
        <v>281</v>
      </c>
      <c r="C38" s="54" t="s">
        <v>209</v>
      </c>
      <c r="D38" s="94" t="s">
        <v>210</v>
      </c>
      <c r="E38" s="94"/>
      <c r="F38" s="77" t="str">
        <f t="shared" si="0"/>
        <v>"[REAL WORLD RULE] Connect each example to a real-world use case | " &amp;</v>
      </c>
      <c r="G38" s="54" t="s">
        <v>228</v>
      </c>
    </row>
    <row r="39" spans="2:7">
      <c r="B39" s="84" t="s">
        <v>281</v>
      </c>
      <c r="C39" s="54" t="s">
        <v>211</v>
      </c>
      <c r="D39" s="94" t="s">
        <v>212</v>
      </c>
      <c r="E39" s="94"/>
      <c r="F39" s="77" t="str">
        <f t="shared" si="0"/>
        <v>"[FORMAT RULE] Only valid markdown code blocks allowed | " &amp;</v>
      </c>
      <c r="G39" s="54" t="s">
        <v>228</v>
      </c>
    </row>
    <row r="40" spans="2:7">
      <c r="B40" s="84" t="s">
        <v>281</v>
      </c>
      <c r="C40" s="54" t="s">
        <v>213</v>
      </c>
      <c r="D40" s="94" t="s">
        <v>214</v>
      </c>
      <c r="E40" s="94"/>
      <c r="F40" s="77" t="str">
        <f t="shared" si="0"/>
        <v>"[LANGUAGE TAG RULE] ALWAYS label markdown code blocks with the correct underlying programming language (e.g., python, javascript, sql) | " &amp;</v>
      </c>
      <c r="G40" s="54" t="s">
        <v>228</v>
      </c>
    </row>
    <row r="41" spans="2:7">
      <c r="B41" s="84" t="s">
        <v>281</v>
      </c>
      <c r="C41" s="54" t="s">
        <v>216</v>
      </c>
      <c r="D41" s="94" t="s">
        <v>217</v>
      </c>
      <c r="E41" s="94"/>
      <c r="F41" s="77" t="str">
        <f t="shared" si="0"/>
        <v>"[CONSISTENCY RULE] All examples MUST have similar complexity and length | " &amp;</v>
      </c>
      <c r="G41" s="54" t="s">
        <v>228</v>
      </c>
    </row>
    <row r="42" spans="2:7">
      <c r="B42" s="84" t="s">
        <v>281</v>
      </c>
      <c r="C42" s="54" t="s">
        <v>218</v>
      </c>
      <c r="D42" s="94" t="s">
        <v>239</v>
      </c>
      <c r="E42" s="94"/>
      <c r="F42" s="77" t="str">
        <f t="shared" si="0"/>
        <v>"[FINAL OUTPUT RULE] Include Key Takeaway section at the end | " &amp; IF(AJ9&lt;&gt;"", AJ9, "") &amp;" | " &amp;</v>
      </c>
      <c r="G42" s="54" t="s">
        <v>228</v>
      </c>
    </row>
    <row r="43" spans="2:7">
      <c r="B43" s="84" t="s">
        <v>281</v>
      </c>
      <c r="C43" s="54" t="s">
        <v>177</v>
      </c>
      <c r="D43" s="94" t="s">
        <v>235</v>
      </c>
      <c r="E43" s="94"/>
      <c r="F43" s="77" t="str">
        <f t="shared" si="0"/>
        <v>"[DATA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v>
      </c>
      <c r="G43" s="54" t="s">
        <v>228</v>
      </c>
    </row>
    <row r="44" spans="2:7">
      <c r="B44" s="84" t="s">
        <v>281</v>
      </c>
      <c r="C44" s="54" t="s">
        <v>178</v>
      </c>
      <c r="D44" s="94" t="s">
        <v>179</v>
      </c>
      <c r="E44" s="94"/>
      <c r="F44" s="77" t="str">
        <f t="shared" si="0"/>
        <v>"[DATA SUMMARY FORMAT RULE] When a dataset is present, you MUST display IMMEDIATELY AFTER THE HEADER: Dataset Summary: - File Type: - Columns / Fields: - Data Types: - Notes: | " &amp;</v>
      </c>
      <c r="G44" s="54" t="s">
        <v>228</v>
      </c>
    </row>
    <row r="45" spans="2:7">
      <c r="B45" s="84" t="s">
        <v>281</v>
      </c>
      <c r="C45" s="54" t="s">
        <v>196</v>
      </c>
      <c r="D45" s="94" t="s">
        <v>197</v>
      </c>
      <c r="E45" s="94"/>
      <c r="F45" s="77" t="str">
        <f t="shared" si="0"/>
        <v>"[DATA CONSISTENCY RULE] Respect dataset schema | " &amp;</v>
      </c>
      <c r="G45" s="54" t="s">
        <v>228</v>
      </c>
    </row>
    <row r="46" spans="2:7">
      <c r="B46" s="84" t="s">
        <v>281</v>
      </c>
      <c r="C46" s="54" t="s">
        <v>189</v>
      </c>
      <c r="D46" s="94" t="s">
        <v>190</v>
      </c>
      <c r="E46" s="94"/>
      <c r="F46" s="77" t="str">
        <f t="shared" si="0"/>
        <v>"[COMMENT DENSITY RULE] Beginner = high, Intermediate = medium, Advanced = lower but present in key logic | " &amp;</v>
      </c>
      <c r="G46" s="54" t="s">
        <v>228</v>
      </c>
    </row>
    <row r="47" spans="2:7">
      <c r="B47" s="84" t="s">
        <v>281</v>
      </c>
      <c r="C47" s="54" t="s">
        <v>199</v>
      </c>
      <c r="D47" s="94" t="s">
        <v>200</v>
      </c>
      <c r="E47" s="94"/>
      <c r="F47" s="77" t="str">
        <f t="shared" si="0"/>
        <v>"[DIFFICULTY RULE] Complexity MUST match level | " &amp;</v>
      </c>
      <c r="G47" s="54" t="s">
        <v>228</v>
      </c>
    </row>
    <row r="48" spans="2:7">
      <c r="B48" s="84" t="s">
        <v>281</v>
      </c>
      <c r="C48" s="54" t="s">
        <v>220</v>
      </c>
      <c r="D48" s="94" t="s">
        <v>221</v>
      </c>
      <c r="E48" s="94"/>
      <c r="F48" s="77" t="str">
        <f t="shared" si="0"/>
        <v>"[OUTPUT] Only header, introduction, examples, outputs, notes, summary, and footer | " &amp;</v>
      </c>
      <c r="G48" s="54" t="s">
        <v>228</v>
      </c>
    </row>
    <row r="49" spans="2:7">
      <c r="B49" s="84" t="s">
        <v>281</v>
      </c>
      <c r="C49" s="54" t="s">
        <v>224</v>
      </c>
      <c r="D49" s="94" t="s">
        <v>240</v>
      </c>
      <c r="E49" s="94"/>
      <c r="F49" s="77" t="str">
        <f>IF(D49="","",""""&amp;C49&amp;" "&amp;IF(C49="[FOOTER RULE - STRICT]",D49,IF(RIGHT(D49,6)=" | "&amp;CHAR(34)&amp;" &amp;",D49,D49&amp;" | "&amp;CHAR(34)&amp;" &amp;")))</f>
        <v>"[FOOTER RULE - STRICT] End your entire response EXACTLY with this markdown string (ensure all code blocks are closed before it): ⚡ *Coding5s System — Learn Programming by Writing Code* | ",</v>
      </c>
      <c r="G49" s="54" t="s">
        <v>228</v>
      </c>
    </row>
    <row r="50" spans="2:7">
      <c r="B50" s="84"/>
      <c r="C50" s="54"/>
      <c r="D50" s="94"/>
      <c r="E50" s="94"/>
      <c r="F50" s="88" t="str">
        <f>"IF(H9=""PROJECT"", Z9, """"))"</f>
        <v>IF(H9="PROJECT", Z9, ""))</v>
      </c>
      <c r="G50" s="54"/>
    </row>
    <row r="51" spans="2:7">
      <c r="B51" s="74"/>
      <c r="C51" s="74"/>
      <c r="F51" s="86"/>
    </row>
    <row r="52" spans="2:7">
      <c r="B52" s="74"/>
      <c r="C52" s="74"/>
      <c r="F52" s="86"/>
    </row>
    <row r="53" spans="2:7" ht="36">
      <c r="B53" s="79" t="s">
        <v>464</v>
      </c>
      <c r="C53" s="74"/>
      <c r="D53" t="str">
        <f>_xlfn._LONGTEXT("[VISUAL_ARCHITECTURE_COMMENTS] 1. Use visual block tags (e.g., '# --- BLOQUE 1: [NAME] ---') to map code to the planning phase. 2. Use comprehensive documentation using @moduledoc and @doc. 3. CRITICAL: NO comment or docstring line may exceed 80 character","s in width. | ") &amp;
"[DATA ROBUSTNESS RULE] Handle real-world data safely | "</f>
        <v xml:space="preserve">[VISUAL_ARCHITECTURE_COMMENTS]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v>
      </c>
      <c r="F53" s="86"/>
    </row>
    <row r="54" spans="2:7">
      <c r="B54" s="76" t="s">
        <v>273</v>
      </c>
      <c r="C54" s="76" t="s">
        <v>597</v>
      </c>
      <c r="D54" s="76" t="s">
        <v>598</v>
      </c>
      <c r="E54" s="76"/>
      <c r="F54" s="88" t="s">
        <v>274</v>
      </c>
      <c r="G54" s="32" t="s">
        <v>228</v>
      </c>
    </row>
    <row r="55" spans="2:7">
      <c r="B55" s="54" t="s">
        <v>226</v>
      </c>
      <c r="C55" s="54" t="s">
        <v>165</v>
      </c>
      <c r="D55" s="94" t="s">
        <v>277</v>
      </c>
      <c r="E55" s="94"/>
      <c r="F55" s="77" t="str">
        <f>IF(D55="","",""""&amp;C55&amp;" "&amp;IF(C55="[FOOTER RULE - STRICT]",D55,IF(RIGHT(D55,6)=" | "&amp;CHAR(34)&amp;" &amp;",D55,D55&amp;" | "&amp;CHAR(34)&amp;" &amp;")))</f>
        <v>"[TASK] Teach through a practical " &amp; $I$2 &amp; " - " &amp; $I$3 &amp; " project following the micro-learning methodology, acting as a supportive tutor, creating a project about  " &amp; I9 &amp; " | " &amp;</v>
      </c>
      <c r="G55" s="32" t="s">
        <v>228</v>
      </c>
    </row>
    <row r="56" spans="2:7">
      <c r="B56" s="54" t="s">
        <v>226</v>
      </c>
      <c r="C56" s="54" t="s">
        <v>261</v>
      </c>
      <c r="D56" s="94" t="s">
        <v>262</v>
      </c>
      <c r="E56" s="94"/>
      <c r="F56" s="77" t="str">
        <f t="shared" ref="F56:F79" si="1">IF(D56="","",""""&amp;C56&amp;" "&amp;IF(C56="[FOOTER RULE - STRICT]",D56,IF(RIGHT(D56,6)=" | "&amp;CHAR(34)&amp;" &amp;",D56,D56&amp;" | "&amp;CHAR(34)&amp;" &amp;")))</f>
        <v>"[TOPICS USED] " &amp; B9 &amp; " | " &amp;</v>
      </c>
      <c r="G56" s="32" t="s">
        <v>228</v>
      </c>
    </row>
    <row r="57" spans="2:7">
      <c r="B57" s="54" t="s">
        <v>226</v>
      </c>
      <c r="C57" s="54" t="s">
        <v>169</v>
      </c>
      <c r="D57" s="94" t="s">
        <v>170</v>
      </c>
      <c r="E57" s="94"/>
      <c r="F57" s="77" t="str">
        <f t="shared" si="1"/>
        <v>"[LEVEL] " &amp; G9 &amp; " | " &amp;</v>
      </c>
      <c r="G57" s="32" t="s">
        <v>228</v>
      </c>
    </row>
    <row r="58" spans="2:7">
      <c r="B58" s="54" t="s">
        <v>226</v>
      </c>
      <c r="C58" s="54" t="s">
        <v>234</v>
      </c>
      <c r="D58" s="94" t="s">
        <v>276</v>
      </c>
      <c r="E58" s="94"/>
      <c r="F58" s="77" t="str">
        <f t="shared" si="1"/>
        <v>"[LIBRARY BEING LEARNED] " &amp; $I$3 &amp; " | " &amp;</v>
      </c>
      <c r="G58" s="32" t="s">
        <v>228</v>
      </c>
    </row>
    <row r="59" spans="2:7">
      <c r="B59" s="75" t="s">
        <v>226</v>
      </c>
      <c r="C59" s="54" t="s">
        <v>229</v>
      </c>
      <c r="D59" s="94" t="str">
        <f>"If a module or ecosystem like "&amp; Variables!E6 &amp;" is specified in "&amp; Variables!E7 &amp;", you are CRITICALLY FORBIDDEN from using "&amp; Variables!E8 &amp;". You MUST enforce the "&amp; Variables!E9 &amp;" and data structures of that specific library."</f>
        <v>If a module or ecosystem like Explorer or Nx is specified in , you are CRITICALLY FORBIDDEN from using manual recursion or nested loop implementations. You MUST enforce the vectorized operations and data structures of that specific library.</v>
      </c>
      <c r="E59" s="94"/>
      <c r="F59" s="77"/>
      <c r="G59" s="32"/>
    </row>
    <row r="60" spans="2:7">
      <c r="B60" s="54" t="s">
        <v>226</v>
      </c>
      <c r="C60" s="54" t="s">
        <v>175</v>
      </c>
      <c r="D60" s="94" t="s">
        <v>263</v>
      </c>
      <c r="E60" s="94"/>
      <c r="F60"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G60" s="32" t="s">
        <v>228</v>
      </c>
    </row>
    <row r="61" spans="2:7">
      <c r="B61" s="54" t="s">
        <v>226</v>
      </c>
      <c r="C61" s="54" t="s">
        <v>509</v>
      </c>
      <c r="D61" s="94" t="s">
        <v>501</v>
      </c>
      <c r="E61" s="94"/>
      <c r="F61" s="77" t="str">
        <f t="shared" si="1"/>
        <v>"[LANGUAGE SEED CONTEXT] " &amp; IF($AE$7 = "", "Language Seed Not Necessary", "You MUST strictly follow this seed context to enhance, adapt, and naturalize your tone, vocabulary, and instructional quality in " &amp; $B$6 &amp; ": " &amp; $AE$7) &amp; " | " &amp;</v>
      </c>
      <c r="G61" s="32" t="s">
        <v>228</v>
      </c>
    </row>
    <row r="62" spans="2:7">
      <c r="B62" s="54" t="s">
        <v>226</v>
      </c>
      <c r="C62" s="54" t="s">
        <v>222</v>
      </c>
      <c r="D62" s="94" t="s">
        <v>223</v>
      </c>
      <c r="E62" s="94"/>
      <c r="F62" s="77" t="str">
        <f t="shared" si="1"/>
        <v>"[LANGUAGE] " &amp; $B$6 &amp; " | " &amp;</v>
      </c>
      <c r="G62" s="32" t="s">
        <v>228</v>
      </c>
    </row>
    <row r="63" spans="2:7">
      <c r="B63" s="54" t="s">
        <v>227</v>
      </c>
      <c r="C63" s="54" t="s">
        <v>236</v>
      </c>
      <c r="D63" s="94"/>
      <c r="E63" s="94"/>
      <c r="F63" s="77" t="str">
        <f t="shared" ref="F63:F64" si="2">IF(D63="","",""""&amp;C63&amp;" "&amp;IF(C63="[FOOTER RULE - STRICT]",D63,IF(RIGHT(D63,6)=" | "&amp;CHAR(34)&amp;" &amp;",D63,D63&amp;" | "&amp;CHAR(34)&amp;" &amp;")))</f>
        <v/>
      </c>
      <c r="G63" s="32" t="s">
        <v>228</v>
      </c>
    </row>
    <row r="64" spans="2:7">
      <c r="B64" s="54" t="s">
        <v>227</v>
      </c>
      <c r="C64" s="54" t="s">
        <v>236</v>
      </c>
      <c r="D64" s="94"/>
      <c r="E64" s="94"/>
      <c r="F64" s="77" t="str">
        <f t="shared" si="2"/>
        <v/>
      </c>
      <c r="G64" s="32" t="s">
        <v>228</v>
      </c>
    </row>
    <row r="65" spans="2:7">
      <c r="B65" s="54" t="s">
        <v>227</v>
      </c>
      <c r="C65" s="54" t="s">
        <v>779</v>
      </c>
      <c r="D65" s="94" t="str">
        <f>"If the project requires an external package, you MUST use " &amp; Variables!E17 &amp; " at the top. | " &amp; CHAR(34) &amp; " &amp;"</f>
        <v>If the project requires an external package, you MUST use Mix.install([{:package_name, '~&gt; version'}]) at the top. | " &amp;</v>
      </c>
      <c r="E65" s="94"/>
      <c r="F65" s="77" t="str">
        <f t="shared" si="1"/>
        <v>"[INLINE_PACKAGE_MANAGER] If the project requires an external package, you MUST use Mix.install([{:package_name, '~&gt; version'}]) at the top. | " &amp;</v>
      </c>
      <c r="G65" s="32" t="s">
        <v>228</v>
      </c>
    </row>
    <row r="66" spans="2:7">
      <c r="B66" s="54" t="s">
        <v>227</v>
      </c>
      <c r="C66" s="54" t="s">
        <v>812</v>
      </c>
      <c r="D66" s="94" t="str">
        <f>"Rule: " &amp; IF(G9="Beginner", Variables!E10, IF(G9="Intermediate", Variables!E11, Variables!E12)) &amp; " | " &amp; CHAR(34) &amp; " &amp;"</f>
        <v>Rule: Use well-structured modules, public (def)/private (defp) APIs and immutability. | " &amp;</v>
      </c>
      <c r="E66" s="94"/>
      <c r="F66" s="77" t="str">
        <f t="shared" si="1"/>
        <v>"[SCOPE_ARCHITECTURE_RULE] Rule: Use well-structured modules, public (def)/private (defp) APIs and immutability. | " &amp;</v>
      </c>
      <c r="G66" s="32" t="s">
        <v>228</v>
      </c>
    </row>
    <row r="67" spans="2:7">
      <c r="B67" s="54" t="s">
        <v>227</v>
      </c>
      <c r="C67" s="54" t="s">
        <v>813</v>
      </c>
      <c r="D67" s="94" t="str">
        <f>"1. Use " &amp; Variables!E21 &amp; " to map code to the planning phase. 2. Use " &amp; Variables!E22 &amp; ". 3. CRITICAL: NO comment or docstring line may exceed " &amp; Variables!E23 &amp; " in width. | " &amp; CHAR(34) &amp; " &amp;"</f>
        <v>1. Use visual block tags (e.g., '# --- BLOQUE 1: [NAME] ---') to map code to the planning phase. 2. Use comprehensive documentation using @moduledoc and @doc. 3. CRITICAL: NO comment or docstring line may exceed 80 characters in width. | " &amp;</v>
      </c>
      <c r="E67" s="94"/>
      <c r="F67" s="77" t="str">
        <f t="shared" si="1"/>
        <v>"[VISUAL_ARCHITECTURE_COMMENTS] 1. Use visual block tags (e.g., '# --- BLOQUE 1: [NAME] ---') to map code to the planning phase. 2. Use comprehensive documentation using @moduledoc and @doc. 3. CRITICAL: NO comment or docstring line may exceed 80 characters in width. | " &amp;</v>
      </c>
      <c r="G67" s="32" t="s">
        <v>228</v>
      </c>
    </row>
    <row r="68" spans="2:7">
      <c r="B68" s="84" t="s">
        <v>281</v>
      </c>
      <c r="C68" s="54" t="s">
        <v>194</v>
      </c>
      <c r="D68" s="94" t="s">
        <v>435</v>
      </c>
      <c r="E68" s="94"/>
      <c r="F68" s="77" t="str">
        <f t="shared" si="1"/>
        <v>"[DATA ROBUSTNESS RULE] Handle real-world data safely | " &amp;</v>
      </c>
      <c r="G68" s="32" t="s">
        <v>228</v>
      </c>
    </row>
    <row r="69" spans="2:7">
      <c r="B69" s="84" t="s">
        <v>281</v>
      </c>
      <c r="C69" s="54" t="s">
        <v>182</v>
      </c>
      <c r="D69" s="94" t="s">
        <v>776</v>
      </c>
      <c r="E69" s="94"/>
      <c r="F69" s="77" t="str">
        <f t="shared" si="1"/>
        <v>"[CODE CONSTRAINTS] MUST be between " &amp; IF(G9="Beginner", "25–40", IF(G9="Intermediate", "30–60", "40–100")) &amp; " lines (STRICT) - Multi-step flow | " &amp;</v>
      </c>
      <c r="G69" s="32" t="s">
        <v>228</v>
      </c>
    </row>
    <row r="70" spans="2:7">
      <c r="B70" s="84" t="s">
        <v>281</v>
      </c>
      <c r="C70" s="54" t="s">
        <v>198</v>
      </c>
      <c r="D70" s="94" t="s">
        <v>441</v>
      </c>
      <c r="E70" s="94"/>
      <c r="F70" s="77" t="str">
        <f t="shared" si="1"/>
        <v>"[SUPPORT FILES RULE] Include config files before code if needed | " &amp;</v>
      </c>
      <c r="G70" s="32" t="s">
        <v>228</v>
      </c>
    </row>
    <row r="71" spans="2:7">
      <c r="B71" s="84" t="s">
        <v>281</v>
      </c>
      <c r="C71" s="54" t="s">
        <v>177</v>
      </c>
      <c r="D71" s="94" t="s">
        <v>264</v>
      </c>
      <c r="E71" s="94"/>
      <c r="F71"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G71" s="32" t="s">
        <v>228</v>
      </c>
    </row>
    <row r="72" spans="2:7">
      <c r="B72" s="84" t="s">
        <v>281</v>
      </c>
      <c r="C72" s="54" t="s">
        <v>180</v>
      </c>
      <c r="D72" s="94" t="s">
        <v>265</v>
      </c>
      <c r="E72" s="94"/>
      <c r="F72" s="77" t="str">
        <f t="shared" si="1"/>
        <v>"[OUTPUT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v>
      </c>
      <c r="G72" s="32" t="s">
        <v>228</v>
      </c>
    </row>
    <row r="73" spans="2:7">
      <c r="B73" s="84" t="s">
        <v>281</v>
      </c>
      <c r="C73" s="54" t="s">
        <v>184</v>
      </c>
      <c r="D73" s="94" t="s">
        <v>266</v>
      </c>
      <c r="E73" s="94"/>
      <c r="F73" s="77" t="str">
        <f t="shared" si="1"/>
        <v>"[CODE QUALITY RULE] Code MUST be clean, readable, correct, and educational | " &amp;</v>
      </c>
      <c r="G73" s="32" t="s">
        <v>228</v>
      </c>
    </row>
    <row r="74" spans="2:7">
      <c r="B74" s="84" t="s">
        <v>281</v>
      </c>
      <c r="C74" s="54" t="s">
        <v>211</v>
      </c>
      <c r="D74" s="94" t="s">
        <v>267</v>
      </c>
      <c r="E74" s="94"/>
      <c r="F74" s="77" t="str">
        <f t="shared" si="1"/>
        <v>"[FORMAT RULE] Only markdown code blocks allowed | " &amp;</v>
      </c>
      <c r="G74" s="32" t="s">
        <v>228</v>
      </c>
    </row>
    <row r="75" spans="2:7">
      <c r="B75" s="84" t="s">
        <v>281</v>
      </c>
      <c r="C75" s="54" t="s">
        <v>268</v>
      </c>
      <c r="D75" s="94" t="s">
        <v>269</v>
      </c>
      <c r="E75" s="94"/>
      <c r="F75" s="77" t="str">
        <f t="shared" si="1"/>
        <v>"[EXECUTION RULE] Code MUST run and produce correct output | " &amp;</v>
      </c>
      <c r="G75" s="32" t="s">
        <v>228</v>
      </c>
    </row>
    <row r="76" spans="2:7">
      <c r="B76" s="84" t="s">
        <v>281</v>
      </c>
      <c r="C76" s="54" t="s">
        <v>216</v>
      </c>
      <c r="D76" s="94" t="s">
        <v>270</v>
      </c>
      <c r="E76" s="94"/>
      <c r="F76" s="77" t="str">
        <f t="shared" si="1"/>
        <v>"[CONSISTENCY RULE] Project must match objective | " &amp;</v>
      </c>
      <c r="G76" s="32" t="s">
        <v>228</v>
      </c>
    </row>
    <row r="77" spans="2:7">
      <c r="B77" s="84" t="s">
        <v>281</v>
      </c>
      <c r="C77" s="54" t="s">
        <v>219</v>
      </c>
      <c r="D77" s="94" t="s">
        <v>600</v>
      </c>
      <c r="E77" s="94"/>
      <c r="F77" s="77" t="str">
        <f t="shared" si="1"/>
        <v>"[HEADER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v>
      </c>
      <c r="G77" s="32" t="s">
        <v>228</v>
      </c>
    </row>
    <row r="78" spans="2:7">
      <c r="B78" s="84" t="s">
        <v>281</v>
      </c>
      <c r="C78" s="54" t="s">
        <v>220</v>
      </c>
      <c r="D78" s="94" t="s">
        <v>271</v>
      </c>
      <c r="E78" s="94"/>
      <c r="F78" s="77" t="str">
        <f t="shared" si="1"/>
        <v>"[OUTPUT] Only header, dataset notice, objective, support file, code planning, expected output, code, and footer | " &amp;</v>
      </c>
      <c r="G78" s="32" t="s">
        <v>228</v>
      </c>
    </row>
    <row r="79" spans="2:7">
      <c r="B79" s="84" t="s">
        <v>281</v>
      </c>
      <c r="C79" s="54" t="s">
        <v>224</v>
      </c>
      <c r="D79" s="94" t="s">
        <v>272</v>
      </c>
      <c r="E79" s="94"/>
      <c r="F79" s="77" t="str">
        <f t="shared" si="1"/>
        <v>"[FOOTER RULE - STRICT] End your entire response EXACTLY with this markdown string (ensure all code blocks are closed before it):" &amp; CHAR(10) &amp; "---" &amp; CHAR(10) &amp; "⚡ *Coding5s System — Learn Programming by Writing Code*")</v>
      </c>
      <c r="G79" s="32" t="s">
        <v>228</v>
      </c>
    </row>
    <row r="80" spans="2:7">
      <c r="F80" s="86"/>
      <c r="G80" t="s">
        <v>228</v>
      </c>
    </row>
    <row r="82" spans="2:7" ht="36">
      <c r="B82" s="80" t="s">
        <v>279</v>
      </c>
    </row>
    <row r="83" spans="2:7">
      <c r="B83" s="76" t="s">
        <v>225</v>
      </c>
      <c r="C83" s="76" t="s">
        <v>597</v>
      </c>
      <c r="D83" s="76" t="s">
        <v>598</v>
      </c>
      <c r="E83" s="76"/>
      <c r="F83" s="88" t="s">
        <v>241</v>
      </c>
      <c r="G83" s="54" t="s">
        <v>228</v>
      </c>
    </row>
    <row r="84" spans="2:7">
      <c r="B84" s="54" t="s">
        <v>226</v>
      </c>
      <c r="C84" s="54" t="s">
        <v>242</v>
      </c>
      <c r="D84" s="94" t="s">
        <v>257</v>
      </c>
      <c r="E84" s="94"/>
      <c r="F84" s="77" t="str">
        <f t="shared" ref="F84:F104" si="3">IF(D84="","",""""&amp;C84&amp;" "&amp;IF(C84="[FOOTER RULE - STRICT]",D84,IF(RIGHT(D84,6)=" | "&amp;CHAR(34)&amp;" &amp;",D84,D84&amp;" | "&amp;CHAR(34)&amp;" &amp;")))</f>
        <v>"[MENTOR_S1_SAFE_GUIDE] 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v>
      </c>
      <c r="G84" s="54" t="s">
        <v>228</v>
      </c>
    </row>
    <row r="85" spans="2:7">
      <c r="B85" s="54" t="s">
        <v>226</v>
      </c>
      <c r="C85" s="54" t="s">
        <v>243</v>
      </c>
      <c r="D85" s="94" t="s">
        <v>252</v>
      </c>
      <c r="E85" s="94"/>
      <c r="F85" s="77" t="str">
        <f t="shared" si="3"/>
        <v>"[CULTURAL &amp; JARGON RULE] 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v>
      </c>
      <c r="G85" s="54" t="s">
        <v>228</v>
      </c>
    </row>
    <row r="86" spans="2:7">
      <c r="B86" s="54" t="s">
        <v>226</v>
      </c>
      <c r="C86" s="54" t="s">
        <v>244</v>
      </c>
      <c r="D86" s="94" t="s">
        <v>253</v>
      </c>
      <c r="E86" s="94"/>
      <c r="F86" s="77" t="str">
        <f t="shared" si="3"/>
        <v>"[CONTEXT] You are helping a Junior Developer who is " &amp; IF(UPPER(H9)="PROJECT", "building a PROJECT: " &amp; I9 &amp; ". Topics applied in this project: " &amp; B9 &amp; ". Project objective: " &amp; J9, "learning: " &amp; I9 &amp; ". Topic details: " &amp; J9) &amp; " | " &amp;</v>
      </c>
      <c r="G86" s="54" t="s">
        <v>228</v>
      </c>
    </row>
    <row r="87" spans="2:7">
      <c r="B87" s="54" t="s">
        <v>226</v>
      </c>
      <c r="C87" s="54" t="s">
        <v>234</v>
      </c>
      <c r="D87" s="94" t="s">
        <v>276</v>
      </c>
      <c r="E87" s="94"/>
      <c r="F87" s="77"/>
      <c r="G87" s="54"/>
    </row>
    <row r="88" spans="2:7">
      <c r="B88" s="54" t="s">
        <v>226</v>
      </c>
      <c r="C88" s="54" t="s">
        <v>175</v>
      </c>
      <c r="D88" s="94" t="s">
        <v>255</v>
      </c>
      <c r="E88" s="94"/>
      <c r="F88" s="77" t="str">
        <f t="shared" si="3"/>
        <v>"[LANGUAGE CONSISTENCY RULE] ALL output text MUST be written strictly in (" &amp; $B$6 &amp; "). | " &amp;</v>
      </c>
      <c r="G88" s="54" t="s">
        <v>228</v>
      </c>
    </row>
    <row r="89" spans="2:7">
      <c r="B89" s="54" t="s">
        <v>226</v>
      </c>
      <c r="C89" s="54" t="s">
        <v>509</v>
      </c>
      <c r="D89" s="94" t="s">
        <v>501</v>
      </c>
      <c r="E89" s="94"/>
      <c r="F89" s="77" t="str">
        <f t="shared" si="3"/>
        <v>"[LANGUAGE SEED CONTEXT] " &amp; IF($AE$7 = "", "Language Seed Not Necessary", "You MUST strictly follow this seed context to enhance, adapt, and naturalize your tone, vocabulary, and instructional quality in " &amp; $B$6 &amp; ": " &amp; $AE$7) &amp; " | " &amp;</v>
      </c>
      <c r="G89" s="54" t="s">
        <v>228</v>
      </c>
    </row>
    <row r="90" spans="2:7">
      <c r="B90" s="54" t="s">
        <v>226</v>
      </c>
      <c r="C90" s="54" t="s">
        <v>222</v>
      </c>
      <c r="D90" s="94" t="s">
        <v>258</v>
      </c>
      <c r="E90" s="94"/>
      <c r="F90" s="77" t="str">
        <f>IF(D90="","",""""&amp;C90&amp;" "&amp;IF(C90="[FOOTER RULE - STRICT]",D90,IF(RIGHT(D90,6)=" | "&amp;CHAR(34)&amp;" &amp;",D90,D90&amp;" | "&amp;CHAR(34)&amp;" &amp;")))</f>
        <v>"[LANGUAGE] " &amp; $B$6 &amp;" | " &amp;</v>
      </c>
      <c r="G90" s="54" t="s">
        <v>228</v>
      </c>
    </row>
    <row r="91" spans="2:7">
      <c r="B91" s="54" t="s">
        <v>227</v>
      </c>
      <c r="C91" s="54" t="s">
        <v>236</v>
      </c>
      <c r="D91" s="94"/>
      <c r="E91" s="94"/>
      <c r="F91" s="77" t="str">
        <f t="shared" ref="F91:F92" si="4">IF(D91="","",""""&amp;C91&amp;" "&amp;IF(C91="[FOOTER RULE - STRICT]",D91,IF(RIGHT(D91,6)=" | "&amp;CHAR(34)&amp;" &amp;",D91,D91&amp;" | "&amp;CHAR(34)&amp;" &amp;")))</f>
        <v/>
      </c>
      <c r="G91" s="54" t="s">
        <v>228</v>
      </c>
    </row>
    <row r="92" spans="2:7">
      <c r="B92" s="54" t="s">
        <v>227</v>
      </c>
      <c r="C92" s="54" t="s">
        <v>236</v>
      </c>
      <c r="D92" s="94"/>
      <c r="E92" s="94"/>
      <c r="F92" s="77" t="str">
        <f t="shared" si="4"/>
        <v/>
      </c>
      <c r="G92" s="54" t="s">
        <v>228</v>
      </c>
    </row>
    <row r="93" spans="2:7">
      <c r="B93" s="54" t="s">
        <v>227</v>
      </c>
      <c r="C93" s="54" t="s">
        <v>822</v>
      </c>
      <c r="D93" s="94" t="str">
        <f>CHAR(34) &amp; " &amp; IF(G9=" &amp; CHAR(34) &amp; "Beginner" &amp; CHAR(34) &amp; ", " &amp; CHAR(34) &amp; Variables!E24 &amp; CHAR(34) &amp; ", IF(G9=" &amp; CHAR(34) &amp; "Intermediate" &amp; CHAR(34) &amp; ", " &amp; CHAR(34) &amp; Variables!E25 &amp; CHAR(34) &amp; ", " &amp; CHAR(34) &amp; Variables!E26 &amp; CHAR(34) &amp; ")) &amp; " &amp; CHAR(34) &amp; " | " &amp; CHAR(34) &amp; " &amp;"</f>
        <v>" &amp; IF(G9="Beginner", "Evaluate based on flat, linear '.exs' scripts. Do NOT expect modules ('defmodule') unless absolutely required.", IF(G9="Intermediate", "Expect modular functions within a 'defmodule' ONLY IF the student attempted them or the exercise explicitly demands it. Do NOT over-refactor flat scripts just to make them modular. Look for logic broken down into reusable blocks and use of the pipe operator ('|&gt;').", "Expect well-structured modules with public ('def') and private functions ('defp') and clear APIs.")) &amp; " | " &amp;</v>
      </c>
      <c r="E93" s="94" t="str">
        <f>" &amp; IF(G9=" &amp; CHAR(34) &amp; "Beginner" &amp; CHAR(34) &amp; ", " &amp; CHAR(34) &amp; Variables!E24 &amp; CHAR(34) &amp; ", IF(G9=" &amp; CHAR(34) &amp; "Intermediate" &amp; CHAR(34) &amp; ", " &amp; CHAR(34) &amp; Variables!E25 &amp; CHAR(34) &amp; ", " &amp; CHAR(34) &amp; Variables!E26 &amp; CHAR(34) &amp; ")) &amp; " &amp; CHAR(34) &amp; " | " &amp; CHAR(34) &amp; " &amp;"</f>
        <v xml:space="preserve"> &amp; IF(G9="Beginner", "Evaluate based on flat, linear '.exs' scripts. Do NOT expect modules ('defmodule') unless absolutely required.", IF(G9="Intermediate", "Expect modular functions within a 'defmodule' ONLY IF the student attempted them or the exercise explicitly demands it. Do NOT over-refactor flat scripts just to make them modular. Look for logic broken down into reusable blocks and use of the pipe operator ('|&gt;').", "Expect well-structured modules with public ('def') and private functions ('defp') and clear APIs.")) &amp; " | " &amp;</v>
      </c>
      <c r="F93" s="77" t="str">
        <f>IF(D93="","",""""&amp;C93&amp;" "&amp;IF(C93="[FOOTER RULE - STRICT]",D93,IF(RIGHT(D93,6)=" | "&amp;CHAR(34)&amp;" &amp;",D93,D93&amp;" | "&amp;CHAR(34)&amp;" &amp;")))</f>
        <v>"[MENTOR_SCOPE_EXPECTATIONS] " &amp; IF(G9="Beginner", "Evaluate based on flat, linear '.exs' scripts. Do NOT expect modules ('defmodule') unless absolutely required.", IF(G9="Intermediate", "Expect modular functions within a 'defmodule' ONLY IF the student attempted them or the exercise explicitly demands it. Do NOT over-refactor flat scripts just to make them modular. Look for logic broken down into reusable blocks and use of the pipe operator ('|&gt;').", "Expect well-structured modules with public ('def') and private functions ('defp') and clear APIs.")) &amp; " | " &amp;</v>
      </c>
      <c r="G93" s="54" t="s">
        <v>228</v>
      </c>
    </row>
    <row r="94" spans="2:7">
      <c r="B94" s="54" t="s">
        <v>227</v>
      </c>
      <c r="C94" s="54" t="s">
        <v>823</v>
      </c>
      <c r="D94" s="94" t="str">
        <f>"Code MUST be idiomatic Elixir. " &amp; Variables!E27 &amp; " " &amp; Variables!E28 &amp; " " &amp; Variables!E29 &amp; " " &amp; Variables!E30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&amp; IF(AJ9&lt;&gt;"", "[MENTOR CONTEXT ALERT] Be aware of the following infrastructure limitation for this exercise: " &amp; AJ9 &amp; " Use this knowledge to reassure the student if they present an environment error. | ", "") &amp; " | " &amp;</v>
      </c>
      <c r="E94" s="94" t="str">
        <f>"Code MUST be idiomatic Elixir. " &amp; Variables!E27 &amp; " " &amp; Variables!E28 &amp; " " &amp; Variables!E29 &amp; " " &amp; Variables!E30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&amp; IF(AJ9&lt;&gt;"", "[MENTOR CONTEXT ALERT] Be aware of the following infrastructure limitation for this exercise: " &amp; AJ9 &amp; " Use this knowledge to reassure the student if they present an environment error. | ", "") &amp; " | " &amp;</v>
      </c>
      <c r="F94" s="77" t="str">
        <f>IF(D94="","",""""&amp;C94&amp;" "&amp;IF(C94="[FOOTER RULE - STRICT]",D94,IF(RIGHT(D94,6)=" | "&amp;CHAR(34)&amp;" &amp;",D94,D94&amp;" | "&amp;CHAR(34)&amp;" &amp;")))</f>
        <v>"[CODE_QUALITY_POLICIES] Code MUST be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&amp; IF(AJ9&lt;&gt;"", "[MENTOR CONTEXT ALERT] Be aware of the following infrastructure limitation for this exercise: " &amp; AJ9 &amp; " Use this knowledge to reassure the student if they present an environment error. | ", "") &amp; " | " &amp;</v>
      </c>
      <c r="G94" s="54" t="s">
        <v>228</v>
      </c>
    </row>
    <row r="95" spans="2:7">
      <c r="B95" s="84" t="s">
        <v>281</v>
      </c>
      <c r="C95" s="54" t="s">
        <v>177</v>
      </c>
      <c r="D95" s="94" t="s">
        <v>256</v>
      </c>
      <c r="E95" s="94"/>
      <c r="F95" s="77" t="str">
        <f t="shared" si="3"/>
        <v>"[DATA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v>
      </c>
      <c r="G95" s="54" t="s">
        <v>228</v>
      </c>
    </row>
    <row r="96" spans="2:7">
      <c r="B96" s="84" t="s">
        <v>281</v>
      </c>
      <c r="C96" s="54" t="s">
        <v>245</v>
      </c>
      <c r="D96" s="94" t="s">
        <v>259</v>
      </c>
      <c r="E96" s="94"/>
      <c r="F96" s="77" t="str">
        <f t="shared" si="3"/>
        <v>"[EMPTY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v>
      </c>
      <c r="G96" s="54" t="s">
        <v>228</v>
      </c>
    </row>
    <row r="97" spans="2:7">
      <c r="B97" s="84" t="s">
        <v>281</v>
      </c>
      <c r="C97" s="54" t="s">
        <v>165</v>
      </c>
      <c r="D97" s="94" t="s">
        <v>254</v>
      </c>
      <c r="E97" s="94"/>
      <c r="F97" s="77" t="str">
        <f>IF(D97="","",""""&amp;C97&amp;" "&amp;IF(C97="[FOOTER RULE - STRICT]",D97,IF(RIGHT(D97,6)=" | "&amp;CHAR(34)&amp;" &amp;",D97,D97&amp;" | "&amp;CHAR(34)&amp;" &amp;")))</f>
        <v>"[TASK] Analyze the student's code and explanation. If the code is perfect, congratulate them warmly and provide 2 'Bonus Challenges'. Otherwise, follow the 2-PHASE MENTORING PROTOCOL | " &amp;</v>
      </c>
      <c r="G97" s="54" t="s">
        <v>228</v>
      </c>
    </row>
    <row r="98" spans="2:7">
      <c r="B98" s="84" t="s">
        <v>281</v>
      </c>
      <c r="C98" s="54" t="s">
        <v>246</v>
      </c>
      <c r="D98" s="94" t="s">
        <v>325</v>
      </c>
      <c r="E98" s="94"/>
      <c r="F98" s="77" t="str">
        <f t="shared" si="3"/>
        <v>"[ATOMIC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v>
      </c>
      <c r="G98" s="54" t="s">
        <v>228</v>
      </c>
    </row>
    <row r="99" spans="2:7">
      <c r="B99" s="84" t="s">
        <v>281</v>
      </c>
      <c r="C99" s="54" t="s">
        <v>247</v>
      </c>
      <c r="D99" s="94" t="s">
        <v>321</v>
      </c>
      <c r="E99" s="94"/>
      <c r="F99" s="77" t="str">
        <f t="shared" si="3"/>
        <v>"[PHASE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v>
      </c>
      <c r="G99" s="54" t="s">
        <v>228</v>
      </c>
    </row>
    <row r="100" spans="2:7">
      <c r="B100" s="84" t="s">
        <v>281</v>
      </c>
      <c r="C100" s="54" t="s">
        <v>248</v>
      </c>
      <c r="D100" s="94" t="s">
        <v>324</v>
      </c>
      <c r="E100" s="94"/>
      <c r="F100" s="77" t="str">
        <f t="shared" si="3"/>
        <v>"[EXPLANATION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v>
      </c>
      <c r="G100" s="54" t="s">
        <v>228</v>
      </c>
    </row>
    <row r="101" spans="2:7">
      <c r="B101" s="84" t="s">
        <v>281</v>
      </c>
      <c r="C101" s="54" t="s">
        <v>249</v>
      </c>
      <c r="D101" s="94" t="s">
        <v>260</v>
      </c>
      <c r="E101" s="94"/>
      <c r="F101" s="77" t="str">
        <f t="shared" si="3"/>
        <v>"[MINIMAL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v>
      </c>
      <c r="G101" s="54" t="s">
        <v>228</v>
      </c>
    </row>
    <row r="102" spans="2:7">
      <c r="B102" s="84" t="s">
        <v>281</v>
      </c>
      <c r="C102" s="54" t="s">
        <v>251</v>
      </c>
      <c r="D102" s="94" t="s">
        <v>322</v>
      </c>
      <c r="E102" s="94"/>
      <c r="F102" s="77" t="str">
        <f t="shared" si="3"/>
        <v>"[PHASE 2: FULL SOLUTION - STRICT] 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v>
      </c>
      <c r="G102" s="54" t="s">
        <v>228</v>
      </c>
    </row>
    <row r="103" spans="2:7">
      <c r="B103" s="84" t="s">
        <v>281</v>
      </c>
      <c r="C103" s="54" t="s">
        <v>219</v>
      </c>
      <c r="D103" s="94" t="s">
        <v>601</v>
      </c>
      <c r="E103" s="94"/>
      <c r="F103" s="77" t="str">
        <f t="shared" si="3"/>
        <v>"[HEADER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v>
      </c>
      <c r="G103" s="54" t="s">
        <v>228</v>
      </c>
    </row>
    <row r="104" spans="2:7">
      <c r="B104" s="84" t="s">
        <v>281</v>
      </c>
      <c r="C104" s="54" t="s">
        <v>224</v>
      </c>
      <c r="D104" s="94" t="s">
        <v>323</v>
      </c>
      <c r="E104" s="94"/>
      <c r="F104" s="77" t="str">
        <f t="shared" si="3"/>
        <v>"[FOOTER RULE - STRICT] End your response with: '--- ⚡ *Coding5s Mentor System — Eliminating Epistemic Debt*' | ","")</v>
      </c>
      <c r="G104" s="54" t="s">
        <v>228</v>
      </c>
    </row>
  </sheetData>
  <conditionalFormatting sqref="B1:B1048576">
    <cfRule type="cellIs" dxfId="56" priority="16" operator="equal">
      <formula>"The Immutable ""Kernel"""</formula>
    </cfRule>
    <cfRule type="cellIs" dxfId="55" priority="17" operator="equal">
      <formula>"Paradigm &amp; Ecosystem"</formula>
    </cfRule>
    <cfRule type="cellIs" dxfId="54" priority="18" operator="equal">
      <formula>"Global Variables &amp; Configuration"</formula>
    </cfRule>
  </conditionalFormatting>
  <conditionalFormatting sqref="C4:C50">
    <cfRule type="expression" dxfId="53" priority="13">
      <formula>$B4="The Immutable Kernel"</formula>
    </cfRule>
    <cfRule type="expression" dxfId="52" priority="14">
      <formula>$B4="Paradigm &amp; Ecosystem"</formula>
    </cfRule>
    <cfRule type="expression" dxfId="51" priority="15">
      <formula>$B4="Global Variables &amp; Configuration"</formula>
    </cfRule>
  </conditionalFormatting>
  <conditionalFormatting sqref="C55:C79">
    <cfRule type="expression" dxfId="50" priority="1">
      <formula>$B55="The Immutable Kernel"</formula>
    </cfRule>
    <cfRule type="expression" dxfId="49" priority="2">
      <formula>$B55="Paradigm &amp; Ecosystem"</formula>
    </cfRule>
    <cfRule type="expression" dxfId="48" priority="3">
      <formula>$B55="Global Variables &amp; Configuration"</formula>
    </cfRule>
  </conditionalFormatting>
  <conditionalFormatting sqref="C84:C104">
    <cfRule type="expression" dxfId="47" priority="7">
      <formula>$B84="The Immutable Kernel"</formula>
    </cfRule>
    <cfRule type="expression" dxfId="46" priority="8">
      <formula>$B84="Paradigm &amp; Ecosystem"</formula>
    </cfRule>
    <cfRule type="expression" dxfId="45" priority="9">
      <formula>$B84="Global Variables &amp; Configuration"</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4C0D-B07E-409E-B83B-9ECCA7DC7C4D}">
  <sheetPr>
    <tabColor theme="8" tint="0.79998168889431442"/>
  </sheetPr>
  <dimension ref="B2:AC100"/>
  <sheetViews>
    <sheetView showGridLines="0" zoomScaleNormal="100" workbookViewId="0"/>
  </sheetViews>
  <sheetFormatPr defaultRowHeight="15"/>
  <cols>
    <col min="1" max="1" width="5.42578125" customWidth="1"/>
    <col min="2" max="2" width="37.42578125" customWidth="1"/>
    <col min="3" max="3" width="33" customWidth="1"/>
    <col min="4" max="4" width="85.28515625" customWidth="1"/>
    <col min="5" max="5" width="39.5703125" style="85" customWidth="1"/>
    <col min="6" max="6" width="4" customWidth="1"/>
  </cols>
  <sheetData>
    <row r="2" spans="2:29" ht="36">
      <c r="B2" s="78" t="s">
        <v>463</v>
      </c>
      <c r="D2" s="81" t="s">
        <v>280</v>
      </c>
      <c r="H2" s="82"/>
      <c r="T2" s="82"/>
    </row>
    <row r="3" spans="2:29">
      <c r="B3" s="76" t="s">
        <v>225</v>
      </c>
      <c r="C3" s="76" t="s">
        <v>597</v>
      </c>
      <c r="D3" s="76" t="s">
        <v>598</v>
      </c>
      <c r="E3" s="88" t="s">
        <v>233</v>
      </c>
      <c r="F3" s="4" t="s">
        <v>228</v>
      </c>
      <c r="AC3" t="s">
        <v>228</v>
      </c>
    </row>
    <row r="4" spans="2:29">
      <c r="B4" s="75" t="s">
        <v>226</v>
      </c>
      <c r="C4" s="54" t="s">
        <v>163</v>
      </c>
      <c r="D4" s="93" t="s">
        <v>282</v>
      </c>
      <c r="E4" s="77" t="str">
        <f t="shared" ref="E4:E41" si="0">IF(D4="","",""""&amp;C4&amp;" "&amp;IF(C4="[FOOTER RULE - STRICT]",D4,IF(RIGHT(D4,6)=" | "&amp;CHAR(34)&amp;" &amp;",D4,D4&amp;" | "&amp;CHAR(34)&amp;" &amp;")))</f>
        <v>"[ROLE] Careless " &amp; $I$2 &amp; " Developer | " &amp;</v>
      </c>
      <c r="F4" s="54" t="s">
        <v>228</v>
      </c>
    </row>
    <row r="5" spans="2:29">
      <c r="B5" s="75" t="s">
        <v>226</v>
      </c>
      <c r="C5" s="54" t="s">
        <v>165</v>
      </c>
      <c r="D5" s="93" t="s">
        <v>283</v>
      </c>
      <c r="E5" s="77" t="str">
        <f t="shared" si="0"/>
        <v>"[TASK] Generate debugging challenges in " &amp; $I$2 &amp; " | | " &amp;</v>
      </c>
      <c r="F5" s="54" t="s">
        <v>228</v>
      </c>
    </row>
    <row r="6" spans="2:29">
      <c r="B6" s="75" t="s">
        <v>226</v>
      </c>
      <c r="C6" s="54" t="s">
        <v>167</v>
      </c>
      <c r="D6" s="93" t="s">
        <v>284</v>
      </c>
      <c r="E6" s="77" t="str">
        <f t="shared" si="0"/>
        <v>"[TOPIC] " &amp; I9 &amp; " | | " &amp;</v>
      </c>
      <c r="F6" s="54" t="s">
        <v>228</v>
      </c>
    </row>
    <row r="7" spans="2:29">
      <c r="B7" s="75" t="s">
        <v>226</v>
      </c>
      <c r="C7" s="54" t="s">
        <v>169</v>
      </c>
      <c r="D7" s="93" t="s">
        <v>285</v>
      </c>
      <c r="E7" s="77" t="str">
        <f t="shared" si="0"/>
        <v>"[LEVEL] " &amp; G9 &amp; " | | " &amp;</v>
      </c>
      <c r="F7" s="54" t="s">
        <v>228</v>
      </c>
    </row>
    <row r="8" spans="2:29">
      <c r="B8" s="75" t="s">
        <v>226</v>
      </c>
      <c r="C8" s="54" t="s">
        <v>171</v>
      </c>
      <c r="D8" s="93" t="s">
        <v>286</v>
      </c>
      <c r="E8" s="77" t="str">
        <f t="shared" si="0"/>
        <v>"[COUNT] " &amp; D9 &amp; " challenges | " &amp;</v>
      </c>
      <c r="F8" s="54" t="s">
        <v>228</v>
      </c>
    </row>
    <row r="9" spans="2:29">
      <c r="B9" s="75" t="s">
        <v>226</v>
      </c>
      <c r="C9" s="54" t="s">
        <v>234</v>
      </c>
      <c r="D9" s="93" t="s">
        <v>276</v>
      </c>
      <c r="E9" s="77" t="str">
        <f t="shared" si="0"/>
        <v>"[LIBRARY BEING LEARNED] " &amp; $I$3 &amp; " | " &amp;</v>
      </c>
      <c r="F9" s="54" t="s">
        <v>228</v>
      </c>
    </row>
    <row r="10" spans="2:29">
      <c r="B10" s="75" t="s">
        <v>226</v>
      </c>
      <c r="C10" s="32" t="s">
        <v>229</v>
      </c>
      <c r="D10" s="93" t="str">
        <f>"If a module or ecosystem like "&amp; Variables!E6 &amp;" is specified in "&amp; Variables!E7 &amp;", you are CRITICALLY FORBIDDEN from using "&amp; Variables!E8 &amp;". You MUST enforce the "&amp; Variables!E9 &amp;" and data structures of that specific library."</f>
        <v>If a module or ecosystem like Explorer or Nx is specified in , you are CRITICALLY FORBIDDEN from using manual recursion or nested loop implementations. You MUST enforce the vectorized operations and data structures of that specific library.</v>
      </c>
      <c r="E10" s="77" t="str">
        <f t="shared" si="0"/>
        <v>"[ECOSYSTEM ORIENTATION RULE] If a module or ecosystem like Explorer or Nx is specified in , you are CRITICALLY FORBIDDEN from using manual recursion or nested loop implementations. You MUST enforce the vectorized operations and data structures of that specific library. | " &amp;</v>
      </c>
      <c r="F10" s="54" t="s">
        <v>228</v>
      </c>
    </row>
    <row r="11" spans="2:29">
      <c r="B11" s="75" t="s">
        <v>226</v>
      </c>
      <c r="C11" s="54" t="s">
        <v>219</v>
      </c>
      <c r="D11" s="93" t="s">
        <v>602</v>
      </c>
      <c r="E11" s="77" t="str">
        <f t="shared" si="0"/>
        <v>"[HEADER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v>
      </c>
      <c r="F11" s="54" t="s">
        <v>228</v>
      </c>
    </row>
    <row r="12" spans="2:29">
      <c r="B12" s="75" t="s">
        <v>226</v>
      </c>
      <c r="C12" s="54" t="s">
        <v>175</v>
      </c>
      <c r="D12" s="93" t="s">
        <v>176</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228</v>
      </c>
    </row>
    <row r="13" spans="2:29">
      <c r="B13" s="75" t="s">
        <v>226</v>
      </c>
      <c r="C13" s="54" t="s">
        <v>509</v>
      </c>
      <c r="D13" s="93" t="s">
        <v>501</v>
      </c>
      <c r="E13" s="77" t="str">
        <f t="shared" si="0"/>
        <v>"[LANGUAGE SEED CONTEXT] " &amp; IF($AE$7 = "", "Language Seed Not Necessary", "You MUST strictly follow this seed context to enhance, adapt, and naturalize your tone, vocabulary, and instructional quality in " &amp; $B$6 &amp; ": " &amp; $AE$7) &amp; " | " &amp;</v>
      </c>
      <c r="F13" s="54" t="s">
        <v>228</v>
      </c>
    </row>
    <row r="14" spans="2:29">
      <c r="B14" s="83" t="s">
        <v>227</v>
      </c>
      <c r="C14" s="54" t="s">
        <v>236</v>
      </c>
      <c r="D14" s="93"/>
      <c r="E14" s="77" t="str">
        <f t="shared" si="0"/>
        <v/>
      </c>
      <c r="F14" s="54" t="s">
        <v>228</v>
      </c>
    </row>
    <row r="15" spans="2:29">
      <c r="B15" s="83" t="s">
        <v>227</v>
      </c>
      <c r="C15" s="54" t="s">
        <v>236</v>
      </c>
      <c r="D15" s="93"/>
      <c r="E15" s="77" t="str">
        <f t="shared" si="0"/>
        <v/>
      </c>
      <c r="F15" s="54" t="s">
        <v>228</v>
      </c>
    </row>
    <row r="16" spans="2:29">
      <c r="B16" s="83" t="s">
        <v>227</v>
      </c>
      <c r="C16" s="32" t="s">
        <v>192</v>
      </c>
      <c r="D16" s="93" t="str">
        <f>Variables!E31 &amp; " | " &amp; Variables!E32 &amp; " | " &amp; Variables!E33 &amp; " | " &amp; CHAR(34) &amp; " &amp;"</f>
        <v>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 &amp;</v>
      </c>
      <c r="E16" s="77" t="str">
        <f t="shared" si="0"/>
        <v>"[FILE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 &amp;</v>
      </c>
      <c r="F16" s="54" t="s">
        <v>228</v>
      </c>
    </row>
    <row r="17" spans="2:6">
      <c r="B17" s="83" t="s">
        <v>227</v>
      </c>
      <c r="C17" s="32" t="s">
        <v>619</v>
      </c>
      <c r="D17" s="93" t="str">
        <f>Variables!E34 &amp; " | " &amp; CHAR(34) &amp; " &amp;"</f>
        <v>If the topic involves ExUnit or Testing, NEVER use doctests (@doc iex&gt;). You MUST use standard test macros (test 'test name' do) and assert statements. Doctests cause errors in standalone .exs scripts. | " &amp;</v>
      </c>
      <c r="E17" s="77" t="str">
        <f t="shared" si="0"/>
        <v>"[EXUNIT RULE] If the topic involves ExUnit or Testing, NEVER use doctests (@doc iex&gt;). You MUST use standard test macros (test 'test name' do) and assert statements. Doctests cause errors in standalone .exs scripts. | " &amp;</v>
      </c>
      <c r="F17" s="54" t="s">
        <v>228</v>
      </c>
    </row>
    <row r="18" spans="2:6">
      <c r="B18" s="54" t="s">
        <v>227</v>
      </c>
      <c r="C18" s="32" t="s">
        <v>618</v>
      </c>
      <c r="D18" s="93" t="str">
        <f>Variables!E35 &amp; " | " &amp; CHAR(34) &amp; " &amp;"</f>
        <v>If the exercise requires using an external Hex package in a standalone script, you MUST use Mix.install([{:package_name, '~&gt; version'}]) at the very top of the code block. Assume there is NO mix.exs file available in the user's environment. | " &amp;</v>
      </c>
      <c r="E18" s="77" t="str">
        <f t="shared" si="0"/>
        <v>"[HEX DEPENDENCIES RULE] If the exercise requires using an external Hex package in a standalone script, you MUST use Mix.install([{:package_name, '~&gt; version'}]) at the very top of the code block. Assume there is NO mix.exs file available in the user's environment. | " &amp;</v>
      </c>
      <c r="F18" s="54" t="s">
        <v>228</v>
      </c>
    </row>
    <row r="19" spans="2:6">
      <c r="B19" s="54" t="s">
        <v>227</v>
      </c>
      <c r="C19" s="32" t="s">
        <v>182</v>
      </c>
      <c r="D19" s="93" t="str">
        <f>Variables!E36 &amp; " - " &amp; CHAR(34) &amp; " &amp; IF(G9=" &amp; CHAR(34) &amp; "Beginner" &amp; CHAR(34) &amp; ", " &amp; CHAR(34) &amp; "5–15" &amp; CHAR(34) &amp; ", IF(G9=" &amp; CHAR(34) &amp; "Intermediate" &amp; CHAR(34) &amp; ", " &amp; CHAR(34) &amp; "10–25" &amp; CHAR(34) &amp; ", " &amp; CHAR(34) &amp; "15–35" &amp; CHAR(34) &amp; ")) &amp; " &amp; CHAR(34) &amp; " " &amp; Variables!E37 &amp; " | " &amp; Variables!E38 &amp; " | " &amp; CHAR(34) &amp; " &amp;"</f>
        <v>Each challenge MUST include: - Internal data OR dataset usage - At least 1 Enum/List operation or recursion (when applicable) - At least 1 IO.puts or IO.inspect statement - " &amp; IF(G9="Beginner", "5–15", IF(G9="Intermediate", "10–25", "15–35")) &amp; " lines of EXECUTABLE broken code per example (STRICT: Do NOT count blank lines). Use pure functions and immutability. | All challenges MUST have similar complexity and length. | " &amp;</v>
      </c>
      <c r="E19" s="77" t="str">
        <f t="shared" si="0"/>
        <v>"[CODE CONSTRAINTS] Each challenge MUST include: - Internal data OR dataset usage - At least 1 Enum/List operation or recursion (when applicable) - At least 1 IO.puts or IO.inspect statement - " &amp; IF(G9="Beginner", "5–15", IF(G9="Intermediate", "10–25", "15–35")) &amp; " lines of EXECUTABLE broken code per example (STRICT: Do NOT count blank lines). Use pure functions and immutability. | All challenges MUST have similar complexity and length. | " &amp;</v>
      </c>
      <c r="F19" s="54" t="s">
        <v>228</v>
      </c>
    </row>
    <row r="20" spans="2:6">
      <c r="B20" s="54" t="s">
        <v>281</v>
      </c>
      <c r="C20" s="54" t="s">
        <v>191</v>
      </c>
      <c r="D20" s="93" t="s">
        <v>289</v>
      </c>
      <c r="E20" s="77" t="str">
        <f t="shared" si="0"/>
        <v>"[INTRO RULE] The intro MUST be a dynamically generated, urgent, unprofessional email in " &amp; $B$6 &amp; " with this EXACT format: '📥 From: [Random Dev Name]' / '📤 To: [Insert my user name if you know it from context, otherwise use " &amp; $I$2 &amp; "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 '🚨 Your objective in this lesson: You must copy the code blocks from each Challenge exactly as they are and paste them into your IDE. Then you have to fix all the errors in the code until you achieve the exact Expected Output when running the program.' | " &amp;</v>
      </c>
      <c r="F20" s="54" t="s">
        <v>228</v>
      </c>
    </row>
    <row r="21" spans="2:6">
      <c r="B21" s="54" t="s">
        <v>281</v>
      </c>
      <c r="C21" s="54" t="s">
        <v>290</v>
      </c>
      <c r="D21" s="93" t="s">
        <v>291</v>
      </c>
      <c r="E21" s="77" t="str">
        <f t="shared" si="0"/>
        <v>"[COMMENT RULE] Do NOT include comments that reveal bugs | " &amp;</v>
      </c>
      <c r="F21" s="54" t="s">
        <v>228</v>
      </c>
    </row>
    <row r="22" spans="2:6">
      <c r="B22" s="54" t="s">
        <v>281</v>
      </c>
      <c r="C22" s="54" t="s">
        <v>211</v>
      </c>
      <c r="D22" s="93" t="s">
        <v>292</v>
      </c>
      <c r="E22" s="77" t="str">
        <f t="shared" si="0"/>
        <v>"[FORMAT RULE] Only valid markdown code blocks allowed | " &amp;</v>
      </c>
      <c r="F22" s="54" t="s">
        <v>228</v>
      </c>
    </row>
    <row r="23" spans="2:6">
      <c r="B23" s="54" t="s">
        <v>281</v>
      </c>
      <c r="C23" s="54" t="s">
        <v>213</v>
      </c>
      <c r="D23" s="93" t="s">
        <v>293</v>
      </c>
      <c r="E23" s="77" t="str">
        <f t="shared" si="0"/>
        <v>"[LANGUAGE TAG RULE] ALWAYS label markdown code blocks with the correct underlying programming language (e.g., python, javascript, sql) | " &amp;</v>
      </c>
      <c r="F23" s="54" t="s">
        <v>228</v>
      </c>
    </row>
    <row r="24" spans="2:6">
      <c r="B24" s="54" t="s">
        <v>281</v>
      </c>
      <c r="C24" s="54" t="s">
        <v>294</v>
      </c>
      <c r="D24" s="93" t="s">
        <v>295</v>
      </c>
      <c r="E24" s="77" t="str">
        <f t="shared" si="0"/>
        <v>"[STRICT MODE] If ANY rule is violated, regenerate entire response | " &amp;</v>
      </c>
      <c r="F24" s="54" t="s">
        <v>228</v>
      </c>
    </row>
    <row r="25" spans="2:6">
      <c r="B25" s="54" t="s">
        <v>281</v>
      </c>
      <c r="C25" s="54" t="s">
        <v>173</v>
      </c>
      <c r="D25" s="93" t="s">
        <v>296</v>
      </c>
      <c r="E25" s="77" t="str">
        <f t="shared" si="0"/>
        <v>"[PERSONA RULE] Use a careless, messy, slightly frustrated developer tone | " &amp;</v>
      </c>
      <c r="F25" s="54" t="s">
        <v>228</v>
      </c>
    </row>
    <row r="26" spans="2:6">
      <c r="B26" s="54" t="s">
        <v>281</v>
      </c>
      <c r="C26" s="54" t="s">
        <v>180</v>
      </c>
      <c r="D26" s="93" t="s">
        <v>297</v>
      </c>
      <c r="E26" s="77" t="str">
        <f t="shared" si="0"/>
        <v>"[OUTPUT CONTRACT] 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v>
      </c>
      <c r="F26" s="54" t="s">
        <v>228</v>
      </c>
    </row>
    <row r="27" spans="2:6">
      <c r="B27" s="54" t="s">
        <v>281</v>
      </c>
      <c r="C27" s="54" t="s">
        <v>220</v>
      </c>
      <c r="D27" s="93" t="s">
        <v>298</v>
      </c>
      <c r="E27" s="77" t="str">
        <f t="shared" si="0"/>
        <v>"[OUTPUT] Only header, dataset summary (if any), email intro, challenges, and footer | " &amp;</v>
      </c>
      <c r="F27" s="54" t="s">
        <v>228</v>
      </c>
    </row>
    <row r="28" spans="2:6">
      <c r="B28" s="54" t="s">
        <v>281</v>
      </c>
      <c r="C28" s="54" t="s">
        <v>299</v>
      </c>
      <c r="D28" s="93" t="s">
        <v>300</v>
      </c>
      <c r="E28" s="77" t="str">
        <f t="shared" si="0"/>
        <v>"[STRUCTURE RULE] Do NOT rename sections. Do NOT add titles. Do NOT add extra text (except when required by SUPPORT FILES RULE) | " &amp;</v>
      </c>
      <c r="F28" s="54" t="s">
        <v>228</v>
      </c>
    </row>
    <row r="29" spans="2:6">
      <c r="B29" s="54" t="s">
        <v>281</v>
      </c>
      <c r="C29" s="54" t="s">
        <v>216</v>
      </c>
      <c r="D29" s="93" t="s">
        <v>301</v>
      </c>
      <c r="E29" s="77" t="str">
        <f t="shared" si="0"/>
        <v>"[CONSISTENCY RULE] All challenges MUST have similar complexity and length | " &amp;</v>
      </c>
      <c r="F29" s="54" t="s">
        <v>228</v>
      </c>
    </row>
    <row r="30" spans="2:6">
      <c r="B30" s="54" t="s">
        <v>281</v>
      </c>
      <c r="C30" s="54" t="s">
        <v>302</v>
      </c>
      <c r="D30" s="93" t="s">
        <v>303</v>
      </c>
      <c r="E30" s="77" t="str">
        <f t="shared" si="0"/>
        <v>"[BUG COMPLEXITY RULE] Must align with score (3 basic, 4 intermediate, 5 multi-step) | " &amp;</v>
      </c>
      <c r="F30" s="54" t="s">
        <v>228</v>
      </c>
    </row>
    <row r="31" spans="2:6">
      <c r="B31" s="54" t="s">
        <v>281</v>
      </c>
      <c r="C31" s="54" t="s">
        <v>304</v>
      </c>
      <c r="D31" s="93" t="s">
        <v>305</v>
      </c>
      <c r="E31" s="77" t="str">
        <f t="shared" si="0"/>
        <v>"[BUG RULE] Each challenge MUST include 2–3 bugs. | " &amp;</v>
      </c>
      <c r="F31" s="54" t="s">
        <v>228</v>
      </c>
    </row>
    <row r="32" spans="2:6">
      <c r="B32" s="54" t="s">
        <v>281</v>
      </c>
      <c r="C32" s="54" t="s">
        <v>306</v>
      </c>
      <c r="D32" s="93" t="s">
        <v>307</v>
      </c>
      <c r="E32" s="77" t="str">
        <f t="shared" si="0"/>
        <v>"[CORRECTNESS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v>
      </c>
      <c r="F32" s="54" t="s">
        <v>228</v>
      </c>
    </row>
    <row r="33" spans="2:6">
      <c r="B33" s="54" t="s">
        <v>281</v>
      </c>
      <c r="C33" s="54" t="s">
        <v>268</v>
      </c>
      <c r="D33" s="93" t="s">
        <v>308</v>
      </c>
      <c r="E33" s="77" t="str">
        <f t="shared" si="0"/>
        <v>"[EXECUTION RULE] Code must fail due to syntax errors, runtime exceptions, or produce incorrect output | " &amp;</v>
      </c>
      <c r="F33" s="54" t="s">
        <v>228</v>
      </c>
    </row>
    <row r="34" spans="2:6">
      <c r="B34" s="54" t="s">
        <v>281</v>
      </c>
      <c r="C34" s="54" t="s">
        <v>177</v>
      </c>
      <c r="D34" s="93" t="s">
        <v>309</v>
      </c>
      <c r="E34" s="77" t="str">
        <f t="shared" si="0"/>
        <v>"[DATA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v>
      </c>
      <c r="F34" s="54" t="s">
        <v>228</v>
      </c>
    </row>
    <row r="35" spans="2:6">
      <c r="B35" s="54" t="s">
        <v>281</v>
      </c>
      <c r="C35" s="54" t="s">
        <v>310</v>
      </c>
      <c r="D35" s="93" t="s">
        <v>311</v>
      </c>
      <c r="E35" s="77" t="str">
        <f t="shared" si="0"/>
        <v>"[CRITICAL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v>
      </c>
      <c r="F35" s="54" t="s">
        <v>228</v>
      </c>
    </row>
    <row r="36" spans="2:6">
      <c r="B36" s="54" t="s">
        <v>281</v>
      </c>
      <c r="C36" s="54" t="s">
        <v>178</v>
      </c>
      <c r="D36" s="93" t="s">
        <v>312</v>
      </c>
      <c r="E36" s="77" t="str">
        <f t="shared" si="0"/>
        <v>"[DATA SUMMARY FORMAT RULE] Dataset Summary: - File Type: - Columns / Fields: - Data Types: - Notes: | " &amp;</v>
      </c>
      <c r="F36" s="54" t="s">
        <v>228</v>
      </c>
    </row>
    <row r="37" spans="2:6">
      <c r="B37" s="54" t="s">
        <v>281</v>
      </c>
      <c r="C37" s="54" t="s">
        <v>313</v>
      </c>
      <c r="D37" s="93" t="s">
        <v>314</v>
      </c>
      <c r="E37" s="77" t="str">
        <f t="shared" si="0"/>
        <v>"[SUPPORT FILES RULE - STRICT] If env/config is used, MUST include: 1. Instructional sentence 2. File content in markdown code block 3. BEFORE the broken code | | " &amp;</v>
      </c>
      <c r="F37" s="54" t="s">
        <v>228</v>
      </c>
    </row>
    <row r="38" spans="2:6">
      <c r="B38" s="54" t="s">
        <v>281</v>
      </c>
      <c r="C38" s="54" t="s">
        <v>315</v>
      </c>
      <c r="D38" s="93" t="s">
        <v>316</v>
      </c>
      <c r="E38" s="77" t="str">
        <f t="shared" si="0"/>
        <v>"[SUPPORT FILES QUALITY RULE] Support files (.env, .env.example, .gitignore) MUST be fully correct and contain NO bugs | " &amp;</v>
      </c>
      <c r="F38" s="54" t="s">
        <v>228</v>
      </c>
    </row>
    <row r="39" spans="2:6">
      <c r="B39" s="54" t="s">
        <v>281</v>
      </c>
      <c r="C39" s="54" t="s">
        <v>317</v>
      </c>
      <c r="D39" s="93" t="s">
        <v>318</v>
      </c>
      <c r="E39" s="77" t="str">
        <f t="shared" si="0"/>
        <v>"[NO SOLUTION RULE - STRICT] You are generating an EXAM. You MUST NOT provide the fixed code, bug diagnosis, hints, explanations, or takeaways. Output ONLY the broken code. Do NOT solve your own challenges. Let the student find the bugs. | " &amp;</v>
      </c>
      <c r="F39" s="54" t="s">
        <v>228</v>
      </c>
    </row>
    <row r="40" spans="2:6">
      <c r="B40" s="54" t="s">
        <v>281</v>
      </c>
      <c r="C40" s="54" t="s">
        <v>224</v>
      </c>
      <c r="D40" s="93" t="s">
        <v>320</v>
      </c>
      <c r="E40" s="77" t="str">
        <f t="shared" si="0"/>
        <v>"[FOOTER RULE - STRICT] End your entire response EXACTLY with this markdown string (ensure all code blocks are closed before it):" &amp; CHAR(10) &amp; "---" &amp; CHAR(10) &amp; "⚡ Coding5s System - Learn Programming by Writing Code - Coding5S.com",</v>
      </c>
      <c r="F40" s="54" t="s">
        <v>228</v>
      </c>
    </row>
    <row r="41" spans="2:6">
      <c r="B41" s="54" t="s">
        <v>281</v>
      </c>
      <c r="C41" s="54"/>
      <c r="D41" s="93"/>
      <c r="E41" s="77" t="str">
        <f t="shared" si="0"/>
        <v/>
      </c>
      <c r="F41" s="54" t="s">
        <v>228</v>
      </c>
    </row>
    <row r="42" spans="2:6">
      <c r="B42" s="54" t="s">
        <v>281</v>
      </c>
      <c r="C42" s="54"/>
      <c r="D42" s="93"/>
      <c r="E42" s="88" t="s">
        <v>319</v>
      </c>
      <c r="F42" s="54"/>
    </row>
    <row r="43" spans="2:6">
      <c r="B43" s="74"/>
      <c r="C43" s="74"/>
      <c r="E43" s="86"/>
    </row>
    <row r="44" spans="2:6">
      <c r="B44" s="74"/>
      <c r="C44" s="74"/>
      <c r="E44" s="86"/>
    </row>
    <row r="45" spans="2:6" ht="36">
      <c r="B45" s="79" t="s">
        <v>462</v>
      </c>
      <c r="C45" s="74"/>
      <c r="E45" s="86"/>
    </row>
    <row r="46" spans="2:6">
      <c r="B46" s="76" t="s">
        <v>273</v>
      </c>
      <c r="C46" s="76" t="s">
        <v>597</v>
      </c>
      <c r="D46" s="76" t="s">
        <v>598</v>
      </c>
      <c r="E46" s="88" t="s">
        <v>274</v>
      </c>
      <c r="F46" s="32" t="s">
        <v>228</v>
      </c>
    </row>
    <row r="47" spans="2:6">
      <c r="B47" s="54" t="s">
        <v>226</v>
      </c>
      <c r="C47" s="54" t="s">
        <v>163</v>
      </c>
      <c r="D47" s="93" t="s">
        <v>282</v>
      </c>
      <c r="E47" s="77" t="str">
        <f>IF(D47="","",""""&amp;C47&amp;" "&amp;IF(C47="[FOOTER RULE - STRICT]",D47,IF(RIGHT(D47,6)=" | "&amp;CHAR(34)&amp;" &amp;",D47,D47&amp;" | "&amp;CHAR(34)&amp;" &amp;")))</f>
        <v>"[ROLE] Careless " &amp; $I$2 &amp; " Developer | " &amp;</v>
      </c>
      <c r="F47" s="32" t="s">
        <v>228</v>
      </c>
    </row>
    <row r="48" spans="2:6">
      <c r="B48" s="54" t="s">
        <v>226</v>
      </c>
      <c r="C48" s="54" t="s">
        <v>165</v>
      </c>
      <c r="D48" s="93" t="s">
        <v>326</v>
      </c>
      <c r="E48" s="77" t="str">
        <f t="shared" ref="E48:E76" si="1">IF(D48="","",""""&amp;C48&amp;" "&amp;IF(C48="[FOOTER RULE - STRICT]",D48,IF(RIGHT(D48,6)=" | "&amp;CHAR(34)&amp;" &amp;",D48,D48&amp;" | "&amp;CHAR(34)&amp;" &amp;")))</f>
        <v>"[TASK] Generate debugging project in " &amp; $I$2 &amp; " | " &amp;</v>
      </c>
      <c r="F48" s="32" t="s">
        <v>228</v>
      </c>
    </row>
    <row r="49" spans="2:6">
      <c r="B49" s="54" t="s">
        <v>226</v>
      </c>
      <c r="C49" s="54" t="s">
        <v>327</v>
      </c>
      <c r="D49" s="93" t="s">
        <v>168</v>
      </c>
      <c r="E49" s="77" t="str">
        <f t="shared" si="1"/>
        <v>"[PROJECT] " &amp; I9 &amp; " | " &amp;</v>
      </c>
      <c r="F49" s="32" t="s">
        <v>228</v>
      </c>
    </row>
    <row r="50" spans="2:6">
      <c r="B50" s="54" t="s">
        <v>226</v>
      </c>
      <c r="C50" s="54" t="s">
        <v>261</v>
      </c>
      <c r="D50" s="93" t="s">
        <v>262</v>
      </c>
      <c r="E50" s="77" t="str">
        <f t="shared" si="1"/>
        <v>"[TOPICS USED] " &amp; B9 &amp; " | " &amp;</v>
      </c>
      <c r="F50" s="32" t="s">
        <v>228</v>
      </c>
    </row>
    <row r="51" spans="2:6">
      <c r="B51" s="54" t="s">
        <v>226</v>
      </c>
      <c r="C51" s="54" t="s">
        <v>169</v>
      </c>
      <c r="D51" s="93" t="s">
        <v>170</v>
      </c>
      <c r="E51" s="77" t="str">
        <f t="shared" si="1"/>
        <v>"[LEVEL] " &amp; G9 &amp; " | " &amp;</v>
      </c>
      <c r="F51" s="32" t="s">
        <v>228</v>
      </c>
    </row>
    <row r="52" spans="2:6">
      <c r="B52" s="54" t="s">
        <v>226</v>
      </c>
      <c r="C52" s="54" t="s">
        <v>220</v>
      </c>
      <c r="D52" s="93" t="s">
        <v>328</v>
      </c>
      <c r="E52" s="77" t="str">
        <f t="shared" si="1"/>
        <v>"[OUTPUT] Only header, dataset summary or statement (if any), email intro, objective, expected output, broken code, and footer | " &amp;</v>
      </c>
      <c r="F52" s="32" t="s">
        <v>228</v>
      </c>
    </row>
    <row r="53" spans="2:6">
      <c r="B53" s="54" t="s">
        <v>226</v>
      </c>
      <c r="C53" s="54" t="s">
        <v>219</v>
      </c>
      <c r="D53" s="93" t="s">
        <v>603</v>
      </c>
      <c r="E53" s="77" t="str">
        <f t="shared" si="1"/>
        <v>"[HEADER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v>
      </c>
      <c r="F53" s="32" t="s">
        <v>228</v>
      </c>
    </row>
    <row r="54" spans="2:6">
      <c r="B54" s="54" t="s">
        <v>226</v>
      </c>
      <c r="C54" s="54" t="s">
        <v>234</v>
      </c>
      <c r="D54" s="93" t="s">
        <v>276</v>
      </c>
      <c r="E54" s="77" t="str">
        <f t="shared" si="1"/>
        <v>"[LIBRARY BEING LEARNED] " &amp; $I$3 &amp; " | " &amp;</v>
      </c>
      <c r="F54" s="32" t="s">
        <v>228</v>
      </c>
    </row>
    <row r="55" spans="2:6">
      <c r="B55" s="54" t="s">
        <v>226</v>
      </c>
      <c r="C55" s="54" t="s">
        <v>229</v>
      </c>
      <c r="D55" s="93" t="str">
        <f>"If a module or ecosystem like "&amp; Variables!E6 &amp;" is specified in "&amp; Variables!E7 &amp;", you are CRITICALLY FORBIDDEN from using "&amp; Variables!E8 &amp;". You MUST enforce the "&amp; Variables!E9 &amp;" and data structures of that specific library."</f>
        <v>If a module or ecosystem like Explorer or Nx is specified in , you are CRITICALLY FORBIDDEN from using manual recursion or nested loop implementations. You MUST enforce the vectorized operations and data structures of that specific library.</v>
      </c>
      <c r="E55" s="77" t="str">
        <f t="shared" si="1"/>
        <v>"[ECOSYSTEM ORIENTATION RULE] If a module or ecosystem like Explorer or Nx is specified in , you are CRITICALLY FORBIDDEN from using manual recursion or nested loop implementations. You MUST enforce the vectorized operations and data structures of that specific library. | " &amp;</v>
      </c>
      <c r="F55" s="32" t="s">
        <v>228</v>
      </c>
    </row>
    <row r="56" spans="2:6">
      <c r="B56" s="54" t="s">
        <v>226</v>
      </c>
      <c r="C56" s="54" t="s">
        <v>175</v>
      </c>
      <c r="D56" s="93" t="s">
        <v>329</v>
      </c>
      <c r="E56" s="77" t="str">
        <f t="shared" si="1"/>
        <v>"[LANGUAGE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v>
      </c>
      <c r="F56" s="32" t="s">
        <v>228</v>
      </c>
    </row>
    <row r="57" spans="2:6">
      <c r="B57" s="54" t="s">
        <v>226</v>
      </c>
      <c r="C57" s="54" t="s">
        <v>509</v>
      </c>
      <c r="D57" s="93" t="s">
        <v>501</v>
      </c>
      <c r="E57" s="77" t="str">
        <f t="shared" si="1"/>
        <v>"[LANGUAGE SEED CONTEXT] " &amp; IF($AE$7 = "", "Language Seed Not Necessary", "You MUST strictly follow this seed context to enhance, adapt, and naturalize your tone, vocabulary, and instructional quality in " &amp; $B$6 &amp; ": " &amp; $AE$7) &amp; " | " &amp;</v>
      </c>
      <c r="F57" s="32" t="s">
        <v>228</v>
      </c>
    </row>
    <row r="58" spans="2:6">
      <c r="B58" s="54" t="s">
        <v>227</v>
      </c>
      <c r="C58" s="54" t="s">
        <v>236</v>
      </c>
      <c r="D58" s="93"/>
      <c r="E58" s="77" t="str">
        <f t="shared" si="1"/>
        <v/>
      </c>
      <c r="F58" s="32" t="s">
        <v>228</v>
      </c>
    </row>
    <row r="59" spans="2:6">
      <c r="B59" s="54" t="s">
        <v>227</v>
      </c>
      <c r="C59" s="54" t="s">
        <v>304</v>
      </c>
      <c r="D59" s="93" t="str">
        <f>Variables!E39 &amp; " " &amp; Variables!E40 &amp; " " &amp; Variables!E41 &amp; " " &amp; Variables!E42 &amp; " | " &amp; CHAR(34) &amp; " &amp;"</f>
        <v>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 &amp;</v>
      </c>
      <c r="E59" s="77" t="str">
        <f t="shared" si="1"/>
        <v>"[BUG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 &amp;</v>
      </c>
      <c r="F59" s="32" t="s">
        <v>228</v>
      </c>
    </row>
    <row r="60" spans="2:6">
      <c r="B60" s="54" t="s">
        <v>281</v>
      </c>
      <c r="C60" s="54" t="s">
        <v>287</v>
      </c>
      <c r="D60" s="93" t="s">
        <v>330</v>
      </c>
      <c r="E60" s="77" t="str">
        <f t="shared" si="1"/>
        <v>"[ENV USAGE RULE] Bugs ONLY in code logic, not config files | " &amp;</v>
      </c>
      <c r="F60" s="32" t="s">
        <v>228</v>
      </c>
    </row>
    <row r="61" spans="2:6">
      <c r="B61" s="54" t="s">
        <v>281</v>
      </c>
      <c r="C61" s="54" t="s">
        <v>198</v>
      </c>
      <c r="D61" s="93" t="s">
        <v>331</v>
      </c>
      <c r="E61" s="77" t="str">
        <f t="shared" si="1"/>
        <v>"[SUPPORT FILES RULE] IF an external configuration or data file is needed, include: 1. Short instructional sentence 2. File content in markdown code block 3. Place it strictly BEFORE the main code. | " &amp;</v>
      </c>
      <c r="F61" s="32" t="s">
        <v>228</v>
      </c>
    </row>
    <row r="62" spans="2:6">
      <c r="B62" s="54" t="s">
        <v>281</v>
      </c>
      <c r="C62" s="54" t="s">
        <v>317</v>
      </c>
      <c r="D62" s="93" t="s">
        <v>777</v>
      </c>
      <c r="E62" s="77" t="str">
        <f t="shared" si="1"/>
        <v>"[NO SOLUTION RULE - STRICT] You are generating an EXAM. Do NOT provide the fixed code, diagnosis, hints, or explanations. Output ONLY the broken code. Do NOT include comments that reveal the bugs. Let the student find them. | " &amp;</v>
      </c>
      <c r="F62" s="32" t="s">
        <v>228</v>
      </c>
    </row>
    <row r="63" spans="2:6">
      <c r="B63" s="54" t="s">
        <v>281</v>
      </c>
      <c r="C63" s="54" t="s">
        <v>173</v>
      </c>
      <c r="D63" s="93" t="s">
        <v>332</v>
      </c>
      <c r="E63" s="77" t="str">
        <f t="shared" si="1"/>
        <v>"[PERSONA RULE] Use a messy, careless developer tone | " &amp;</v>
      </c>
      <c r="F63" s="32" t="s">
        <v>228</v>
      </c>
    </row>
    <row r="64" spans="2:6">
      <c r="B64" s="54" t="s">
        <v>281</v>
      </c>
      <c r="C64" s="54" t="s">
        <v>191</v>
      </c>
      <c r="D64" s="93" t="s">
        <v>333</v>
      </c>
      <c r="E64" s="77" t="str">
        <f t="shared" si="1"/>
        <v>"[INTRO RULE] 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v>
      </c>
      <c r="F64" s="32" t="s">
        <v>228</v>
      </c>
    </row>
    <row r="65" spans="2:6">
      <c r="B65" s="54" t="s">
        <v>281</v>
      </c>
      <c r="C65" s="54" t="s">
        <v>180</v>
      </c>
      <c r="D65" s="93" t="s">
        <v>334</v>
      </c>
      <c r="E65" s="77" t="str">
        <f t="shared" si="1"/>
        <v>"[OUTPUT CONTRACT] EXACTLY 1 project. Structure MUST be: 'Project:' followed by 'Objective: maximum 6 lines.', then 'Expected Output: standalone markdown code block.', and finally 'Broken Code' | " &amp;</v>
      </c>
      <c r="F65" s="32" t="s">
        <v>228</v>
      </c>
    </row>
    <row r="66" spans="2:6">
      <c r="B66" s="54" t="s">
        <v>281</v>
      </c>
      <c r="C66" s="54" t="s">
        <v>299</v>
      </c>
      <c r="D66" s="93" t="s">
        <v>335</v>
      </c>
      <c r="E66" s="77" t="str">
        <f t="shared" si="1"/>
        <v>"[STRUCTURE RULE] Do NOT add extra sections or explanations (except when required by SUPPORT FILES RULE) | " &amp;</v>
      </c>
      <c r="F66" s="32" t="s">
        <v>228</v>
      </c>
    </row>
    <row r="67" spans="2:6">
      <c r="B67" s="54" t="s">
        <v>281</v>
      </c>
      <c r="C67" s="54" t="s">
        <v>182</v>
      </c>
      <c r="D67" s="93" t="s">
        <v>336</v>
      </c>
      <c r="E67" s="77" t="str">
        <f t="shared" si="1"/>
        <v>"[CODE CONSTRAINTS] - " &amp; IF(G9="Beginner", "25–40", IF(G9="Intermediate", "30–60", "40–100")) &amp; " lines of EXECUTABLE code (STRICT: Do NOT count blank lines towards this limit) - Multi-step flow - 2–4 functions ONLY - main() as entry point " &amp; IF(G9&lt;&gt;"Advanced", "- NO classes | ", "") &amp; " | " &amp;</v>
      </c>
      <c r="F67" s="32" t="s">
        <v>228</v>
      </c>
    </row>
    <row r="68" spans="2:6">
      <c r="B68" s="54" t="s">
        <v>281</v>
      </c>
      <c r="C68" s="54" t="s">
        <v>268</v>
      </c>
      <c r="D68" s="93" t="s">
        <v>308</v>
      </c>
      <c r="E68" s="77" t="str">
        <f t="shared" si="1"/>
        <v>"[EXECUTION RULE] Code must fail due to syntax errors, runtime exceptions, or produce incorrect output | " &amp;</v>
      </c>
      <c r="F68" s="32" t="s">
        <v>228</v>
      </c>
    </row>
    <row r="69" spans="2:6">
      <c r="B69" s="54" t="s">
        <v>281</v>
      </c>
      <c r="C69" s="54" t="s">
        <v>177</v>
      </c>
      <c r="D69" s="93" t="s">
        <v>337</v>
      </c>
      <c r="E69"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69" s="32" t="s">
        <v>228</v>
      </c>
    </row>
    <row r="70" spans="2:6">
      <c r="B70" s="54" t="s">
        <v>281</v>
      </c>
      <c r="C70" s="54" t="s">
        <v>211</v>
      </c>
      <c r="D70" s="93" t="s">
        <v>338</v>
      </c>
      <c r="E70" s="77" t="str">
        <f t="shared" si="1"/>
        <v>"[FORMAT RULE] Only valid markdown code blocks | " &amp;</v>
      </c>
      <c r="F70" s="32" t="s">
        <v>228</v>
      </c>
    </row>
    <row r="71" spans="2:6">
      <c r="B71" s="54" t="s">
        <v>281</v>
      </c>
      <c r="C71" s="54" t="s">
        <v>213</v>
      </c>
      <c r="D71" s="93" t="s">
        <v>293</v>
      </c>
      <c r="E71" s="77" t="str">
        <f t="shared" si="1"/>
        <v>"[LANGUAGE TAG RULE] ALWAYS label markdown code blocks with the correct underlying programming language (e.g., python, javascript, sql) | " &amp;</v>
      </c>
      <c r="F71" s="32" t="s">
        <v>228</v>
      </c>
    </row>
    <row r="72" spans="2:6">
      <c r="B72" s="54" t="s">
        <v>281</v>
      </c>
      <c r="C72" s="54" t="s">
        <v>294</v>
      </c>
      <c r="D72" s="93" t="s">
        <v>339</v>
      </c>
      <c r="E72" s="77" t="str">
        <f t="shared" si="1"/>
        <v>"[STRICT MODE] Enforce all rules strictly | " &amp;</v>
      </c>
      <c r="F72" s="32" t="s">
        <v>228</v>
      </c>
    </row>
    <row r="73" spans="2:6">
      <c r="B73" s="54" t="s">
        <v>281</v>
      </c>
      <c r="C73" s="54" t="s">
        <v>224</v>
      </c>
      <c r="D73" s="93" t="s">
        <v>340</v>
      </c>
      <c r="E73" s="77" t="str">
        <f t="shared" si="1"/>
        <v>"[FOOTER RULE - STRICT] End your entire response EXACTLY with this markdown string (ensure all code blocks are closed before it):" &amp; CHAR(10) &amp; "---" &amp; CHAR(10) &amp; "⚡ Coding5s System - Learn Programming by Writing Code - Coding5S.com" )</v>
      </c>
      <c r="F73" s="32" t="s">
        <v>228</v>
      </c>
    </row>
    <row r="74" spans="2:6">
      <c r="B74" s="54"/>
      <c r="C74" s="54"/>
      <c r="D74" s="93"/>
      <c r="E74" s="77" t="str">
        <f t="shared" si="1"/>
        <v/>
      </c>
      <c r="F74" s="32" t="s">
        <v>228</v>
      </c>
    </row>
    <row r="75" spans="2:6">
      <c r="B75" s="54"/>
      <c r="C75" s="54"/>
      <c r="D75" s="93"/>
      <c r="E75" s="77" t="str">
        <f t="shared" si="1"/>
        <v/>
      </c>
      <c r="F75" s="32" t="s">
        <v>228</v>
      </c>
    </row>
    <row r="76" spans="2:6">
      <c r="B76" s="54"/>
      <c r="C76" s="54"/>
      <c r="D76" s="93"/>
      <c r="E76" s="77" t="str">
        <f t="shared" si="1"/>
        <v/>
      </c>
      <c r="F76" s="32" t="s">
        <v>228</v>
      </c>
    </row>
    <row r="77" spans="2:6">
      <c r="E77" s="86"/>
      <c r="F77" t="s">
        <v>228</v>
      </c>
    </row>
    <row r="79" spans="2:6" ht="36">
      <c r="B79" s="80" t="s">
        <v>461</v>
      </c>
    </row>
    <row r="80" spans="2:6">
      <c r="B80" s="76" t="s">
        <v>225</v>
      </c>
      <c r="C80" s="76" t="s">
        <v>597</v>
      </c>
      <c r="D80" s="76" t="s">
        <v>598</v>
      </c>
      <c r="E80" s="88" t="s">
        <v>241</v>
      </c>
      <c r="F80" s="54" t="s">
        <v>228</v>
      </c>
    </row>
    <row r="81" spans="2:6">
      <c r="B81" s="54" t="s">
        <v>226</v>
      </c>
      <c r="C81" s="54" t="s">
        <v>341</v>
      </c>
      <c r="D81" s="93" t="s">
        <v>396</v>
      </c>
      <c r="E81" s="17" t="str">
        <f t="shared" ref="E81:E94" si="2">IF(D81="","",""""&amp;C81&amp;" "&amp;IF(OR(C81="[FOOTER RULE - STRICT]",C81="[FOOTER RULE]"),D81,IF(RIGHT(D81,6)=" | "&amp;CHAR(34)&amp;" &amp;",D81,D81&amp;" | "&amp;CHAR(34)&amp;" &amp;")))</f>
        <v>"[MENTOR_S2_DETECTIVE] 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v>
      </c>
      <c r="F81" s="54" t="s">
        <v>228</v>
      </c>
    </row>
    <row r="82" spans="2:6">
      <c r="B82" s="54" t="s">
        <v>226</v>
      </c>
      <c r="C82" s="54" t="s">
        <v>243</v>
      </c>
      <c r="D82" s="93" t="s">
        <v>342</v>
      </c>
      <c r="E82" s="17" t="str">
        <f t="shared" si="2"/>
        <v>"[CULTURAL &amp; JARGON RULE] 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v>
      </c>
      <c r="F82" s="54" t="s">
        <v>228</v>
      </c>
    </row>
    <row r="83" spans="2:6">
      <c r="B83" s="54" t="s">
        <v>226</v>
      </c>
      <c r="C83" s="54" t="s">
        <v>244</v>
      </c>
      <c r="D83" s="93" t="s">
        <v>345</v>
      </c>
      <c r="E83" s="17" t="str">
        <f t="shared" si="2"/>
        <v>"[CONTEXT] You are helping a Junior Developer debug a " &amp; IF(UPPER(H9)="PROJECT", "PROJECT: " &amp; I9 &amp; ". Topics involved: " &amp; B9 &amp; ". Project objective: " &amp; J9, "TOPIC: " &amp; I9 &amp; ". Topic details: " &amp; J9) &amp; " | " &amp;</v>
      </c>
      <c r="F83" s="54" t="s">
        <v>228</v>
      </c>
    </row>
    <row r="84" spans="2:6">
      <c r="B84" s="54" t="s">
        <v>226</v>
      </c>
      <c r="C84" s="54" t="s">
        <v>165</v>
      </c>
      <c r="D84" s="93" t="s">
        <v>343</v>
      </c>
      <c r="E84" s="17" t="str">
        <f t="shared" si="2"/>
        <v>"[TASK] Analyze the student's code, explanation, and error. If the code is already fixed and correct, recognize their 'debugging skill' and provide a 'Pro-Tip' for prevention. Otherwise, follow the 2-PHASE MENTORING PROTOCOL | " &amp;</v>
      </c>
      <c r="F84" s="54" t="s">
        <v>228</v>
      </c>
    </row>
    <row r="85" spans="2:6">
      <c r="B85" s="54" t="s">
        <v>226</v>
      </c>
      <c r="C85" s="54" t="s">
        <v>234</v>
      </c>
      <c r="D85" s="93" t="s">
        <v>276</v>
      </c>
      <c r="E85" s="17" t="str">
        <f t="shared" si="2"/>
        <v>"[LIBRARY BEING LEARNED] " &amp; $I$3 &amp; " | " &amp;</v>
      </c>
      <c r="F85" s="54" t="s">
        <v>228</v>
      </c>
    </row>
    <row r="86" spans="2:6">
      <c r="B86" s="54" t="s">
        <v>226</v>
      </c>
      <c r="C86" s="54" t="s">
        <v>175</v>
      </c>
      <c r="D86" s="93" t="s">
        <v>263</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228</v>
      </c>
    </row>
    <row r="87" spans="2:6">
      <c r="B87" s="54" t="s">
        <v>226</v>
      </c>
      <c r="C87" s="54" t="s">
        <v>509</v>
      </c>
      <c r="D87" s="93" t="s">
        <v>501</v>
      </c>
      <c r="E87" s="17" t="str">
        <f t="shared" si="2"/>
        <v>"[LANGUAGE SEED CONTEXT] " &amp; IF($AE$7 = "", "Language Seed Not Necessary", "You MUST strictly follow this seed context to enhance, adapt, and naturalize your tone, vocabulary, and instructional quality in " &amp; $B$6 &amp; ": " &amp; $AE$7) &amp; " | " &amp;</v>
      </c>
      <c r="F87" s="54" t="s">
        <v>228</v>
      </c>
    </row>
    <row r="88" spans="2:6">
      <c r="B88" s="54" t="s">
        <v>226</v>
      </c>
      <c r="C88" s="54" t="s">
        <v>219</v>
      </c>
      <c r="D88" s="93" t="s">
        <v>604</v>
      </c>
      <c r="E88" s="17" t="str">
        <f t="shared" si="2"/>
        <v>"[HEADER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v>
      </c>
      <c r="F88" s="54" t="s">
        <v>228</v>
      </c>
    </row>
    <row r="89" spans="2:6">
      <c r="B89" s="54" t="s">
        <v>227</v>
      </c>
      <c r="C89" s="54" t="s">
        <v>236</v>
      </c>
      <c r="D89" s="93"/>
      <c r="E89" s="17" t="str">
        <f t="shared" si="2"/>
        <v/>
      </c>
      <c r="F89" s="54" t="s">
        <v>228</v>
      </c>
    </row>
    <row r="90" spans="2:6">
      <c r="B90" s="54" t="s">
        <v>227</v>
      </c>
      <c r="C90" s="54" t="s">
        <v>250</v>
      </c>
      <c r="D90" s="93" t="str">
        <f>Variables!E43 &amp; " " &amp; Variables!E44 &amp; " " &amp; Variables!E45 &amp; " " &amp; Variables!E46 &amp; " | " &amp; CHAR(34) &amp; " &amp;"</f>
        <v>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 &amp;</v>
      </c>
      <c r="E90" s="17" t="str">
        <f t="shared" si="2"/>
        <v>"[PYTHON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 &amp;</v>
      </c>
      <c r="F90" s="54" t="s">
        <v>228</v>
      </c>
    </row>
    <row r="91" spans="2:6">
      <c r="B91" s="54" t="s">
        <v>281</v>
      </c>
      <c r="C91" s="54" t="s">
        <v>245</v>
      </c>
      <c r="D91" s="93" t="s">
        <v>347</v>
      </c>
      <c r="E91" s="17" t="str">
        <f t="shared" si="2"/>
        <v>"[EMPTY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v>
      </c>
      <c r="F91" s="54" t="s">
        <v>228</v>
      </c>
    </row>
    <row r="92" spans="2:6">
      <c r="B92" s="54" t="s">
        <v>281</v>
      </c>
      <c r="C92" s="54" t="s">
        <v>247</v>
      </c>
      <c r="D92" s="93" t="s">
        <v>348</v>
      </c>
      <c r="E92" s="17" t="str">
        <f t="shared" si="2"/>
        <v>"[PHASE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v>
      </c>
      <c r="F92" s="54" t="s">
        <v>228</v>
      </c>
    </row>
    <row r="93" spans="2:6">
      <c r="B93" s="54" t="s">
        <v>281</v>
      </c>
      <c r="C93" s="54" t="s">
        <v>248</v>
      </c>
      <c r="D93" s="93" t="s">
        <v>346</v>
      </c>
      <c r="E93" s="17" t="str">
        <f t="shared" si="2"/>
        <v>"[EXPLANATION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v>
      </c>
      <c r="F93" s="54" t="s">
        <v>228</v>
      </c>
    </row>
    <row r="94" spans="2:6">
      <c r="B94" s="54" t="s">
        <v>281</v>
      </c>
      <c r="C94" s="54" t="s">
        <v>251</v>
      </c>
      <c r="D94" s="93" t="s">
        <v>349</v>
      </c>
      <c r="E94" s="17" t="str">
        <f t="shared" si="2"/>
        <v>"[PHASE 2: FULL SOLUTION - STRICT] 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v>
      </c>
      <c r="F94" s="54" t="s">
        <v>228</v>
      </c>
    </row>
    <row r="95" spans="2:6">
      <c r="B95" s="54" t="s">
        <v>281</v>
      </c>
      <c r="C95" s="54" t="s">
        <v>510</v>
      </c>
      <c r="D95" s="93" t="s">
        <v>511</v>
      </c>
      <c r="E95" s="17" t="str">
        <f>IF(D95="","",""""&amp;C95&amp;" "&amp;IF(OR(C95="[FOOTER RULE - STRICT]",C95="[FOOTER RULE]"),D95,IF(RIGHT(D95,6)=" | "&amp;CHAR(34)&amp;" &amp;",D95,D95&amp;" | "&amp;CHAR(34)&amp;" &amp;")))</f>
        <v>"[MINIMAL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v>
      </c>
      <c r="F95" s="54" t="s">
        <v>228</v>
      </c>
    </row>
    <row r="96" spans="2:6">
      <c r="B96" s="54" t="s">
        <v>281</v>
      </c>
      <c r="C96" s="54" t="s">
        <v>344</v>
      </c>
      <c r="D96" s="93" t="s">
        <v>350</v>
      </c>
      <c r="E96" s="17" t="str">
        <f>IF(D96="","",""""&amp;C96&amp;" "&amp;IF(OR(C96="[FOOTER RULE - STRICT]",C96="[FOOTER RULE]"),D96,IF(RIGHT(D96,6)=" | "&amp;CHAR(34)&amp;" &amp;",D96,D96&amp;" | "&amp;CHAR(34)&amp;" &amp;")))</f>
        <v>"[FOOTER RULE] End your response with: '--- ⚡ *Coding5s Mentor System — Eliminating Epistemic Debt &amp; Hunting Bugs*</v>
      </c>
      <c r="F96" s="54" t="s">
        <v>228</v>
      </c>
    </row>
    <row r="97" spans="2:6">
      <c r="B97" s="54"/>
      <c r="C97" s="54"/>
      <c r="D97" s="93"/>
      <c r="E97" s="88" t="s">
        <v>351</v>
      </c>
      <c r="F97" s="54" t="s">
        <v>228</v>
      </c>
    </row>
    <row r="98" spans="2:6">
      <c r="B98" s="54"/>
      <c r="C98" s="54"/>
      <c r="D98" s="93"/>
      <c r="E98" s="77" t="str">
        <f t="shared" ref="E98:E100" si="3">IF(D98="","",""""&amp;C98&amp;" "&amp;IF(C98="[FOOTER RULE - STRICT]",D98,IF(RIGHT(D98,6)=" | "&amp;CHAR(34)&amp;" &amp;",D98,D98&amp;" | "&amp;CHAR(34)&amp;" &amp;")))</f>
        <v/>
      </c>
      <c r="F98" s="54" t="s">
        <v>228</v>
      </c>
    </row>
    <row r="99" spans="2:6">
      <c r="B99" s="54"/>
      <c r="C99" s="54"/>
      <c r="D99" s="93"/>
      <c r="E99" s="77" t="str">
        <f t="shared" si="3"/>
        <v/>
      </c>
      <c r="F99" s="54" t="s">
        <v>228</v>
      </c>
    </row>
    <row r="100" spans="2:6">
      <c r="B100" s="54"/>
      <c r="C100" s="54"/>
      <c r="D100" s="93"/>
      <c r="E100" s="77" t="str">
        <f t="shared" si="3"/>
        <v/>
      </c>
      <c r="F100" s="54" t="s">
        <v>228</v>
      </c>
    </row>
  </sheetData>
  <conditionalFormatting sqref="B1:B1048576">
    <cfRule type="cellIs" dxfId="44" priority="10" operator="equal">
      <formula>"The Immutable Kernel"</formula>
    </cfRule>
    <cfRule type="cellIs" dxfId="43" priority="11" operator="equal">
      <formula>"Paradigm &amp; Ecosystem"</formula>
    </cfRule>
    <cfRule type="cellIs" dxfId="42" priority="12" operator="equal">
      <formula>"Global Variables &amp; Configuration"</formula>
    </cfRule>
  </conditionalFormatting>
  <conditionalFormatting sqref="C4:C42">
    <cfRule type="expression" dxfId="41" priority="7">
      <formula>$B4="The Immutable Kernel"</formula>
    </cfRule>
    <cfRule type="expression" dxfId="40" priority="8">
      <formula>$B4="Paradigm &amp; Ecosystem"</formula>
    </cfRule>
    <cfRule type="expression" dxfId="39" priority="9">
      <formula>$B4="Global Variables &amp; Configuration"</formula>
    </cfRule>
  </conditionalFormatting>
  <conditionalFormatting sqref="C47:C76">
    <cfRule type="expression" dxfId="38" priority="4">
      <formula>$B47="The Immutable Kernel"</formula>
    </cfRule>
    <cfRule type="expression" dxfId="37" priority="5">
      <formula>$B47="Paradigm &amp; Ecosystem"</formula>
    </cfRule>
    <cfRule type="expression" dxfId="36" priority="6">
      <formula>$B47="Global Variables &amp; Configuration"</formula>
    </cfRule>
  </conditionalFormatting>
  <conditionalFormatting sqref="C81:C100">
    <cfRule type="expression" dxfId="35" priority="1">
      <formula>$B81="The Immutable Kernel"</formula>
    </cfRule>
    <cfRule type="expression" dxfId="34" priority="2">
      <formula>$B81="Paradigm &amp; Ecosystem"</formula>
    </cfRule>
    <cfRule type="expression" dxfId="33" priority="3">
      <formula>$B81="Global Variables &amp; Configuration"</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3BC9-B2EF-4F3D-8F73-57D435228023}">
  <sheetPr>
    <tabColor rgb="FFFFFF99"/>
  </sheetPr>
  <dimension ref="B2:AC100"/>
  <sheetViews>
    <sheetView showGridLines="0" zoomScaleNormal="100" workbookViewId="0">
      <selection activeCell="T2" sqref="T2"/>
    </sheetView>
  </sheetViews>
  <sheetFormatPr defaultRowHeight="15"/>
  <cols>
    <col min="1" max="1" width="5.42578125" customWidth="1"/>
    <col min="2" max="2" width="36.28515625" customWidth="1"/>
    <col min="3" max="3" width="33" customWidth="1"/>
    <col min="4" max="4" width="85.28515625" customWidth="1"/>
    <col min="5" max="5" width="39.5703125" style="85" customWidth="1"/>
    <col min="6" max="6" width="4" customWidth="1"/>
  </cols>
  <sheetData>
    <row r="2" spans="2:29" ht="36">
      <c r="B2" s="78" t="s">
        <v>459</v>
      </c>
      <c r="D2" s="81" t="s">
        <v>352</v>
      </c>
      <c r="H2" s="82"/>
      <c r="T2" s="82"/>
    </row>
    <row r="3" spans="2:29">
      <c r="B3" s="76" t="s">
        <v>225</v>
      </c>
      <c r="C3" s="76" t="s">
        <v>597</v>
      </c>
      <c r="D3" s="76" t="s">
        <v>598</v>
      </c>
      <c r="E3" s="88" t="s">
        <v>233</v>
      </c>
      <c r="F3" s="4" t="s">
        <v>228</v>
      </c>
      <c r="AC3" t="s">
        <v>228</v>
      </c>
    </row>
    <row r="4" spans="2:29">
      <c r="B4" s="75" t="s">
        <v>226</v>
      </c>
      <c r="C4" s="54" t="s">
        <v>163</v>
      </c>
      <c r="D4" s="92" t="s">
        <v>353</v>
      </c>
      <c r="E4" s="77" t="str">
        <f t="shared" ref="E4:E37" si="0">IF(D4="","",""""&amp;C4&amp;" "&amp;IF(C4="[FOOTER RULE - STRICT]",D4,IF(RIGHT(D4,6)=" | "&amp;CHAR(34)&amp;" &amp;",D4,D4&amp;" | "&amp;CHAR(34)&amp;" &amp;")))</f>
        <v>"[ROLE] Tech Lead | " &amp;</v>
      </c>
      <c r="F4" s="54" t="s">
        <v>228</v>
      </c>
    </row>
    <row r="5" spans="2:29">
      <c r="B5" s="75" t="s">
        <v>226</v>
      </c>
      <c r="C5" s="54" t="s">
        <v>165</v>
      </c>
      <c r="D5" s="92" t="s">
        <v>354</v>
      </c>
      <c r="E5" s="77" t="str">
        <f t="shared" si="0"/>
        <v>"[TASK] Assign incomplete " &amp; $I$2 &amp; " script challenges | " &amp;</v>
      </c>
      <c r="F5" s="54" t="s">
        <v>228</v>
      </c>
    </row>
    <row r="6" spans="2:29">
      <c r="B6" s="75" t="s">
        <v>226</v>
      </c>
      <c r="C6" s="54" t="s">
        <v>167</v>
      </c>
      <c r="D6" s="92" t="s">
        <v>168</v>
      </c>
      <c r="E6" s="77" t="str">
        <f t="shared" si="0"/>
        <v>"[TOPIC] " &amp; I9 &amp; " | " &amp;</v>
      </c>
      <c r="F6" s="54" t="s">
        <v>228</v>
      </c>
    </row>
    <row r="7" spans="2:29">
      <c r="B7" s="75" t="s">
        <v>226</v>
      </c>
      <c r="C7" s="54" t="s">
        <v>169</v>
      </c>
      <c r="D7" s="92" t="s">
        <v>170</v>
      </c>
      <c r="E7" s="77" t="str">
        <f t="shared" si="0"/>
        <v>"[LEVEL] " &amp; G9 &amp; " | " &amp;</v>
      </c>
      <c r="F7" s="54" t="s">
        <v>228</v>
      </c>
    </row>
    <row r="8" spans="2:29">
      <c r="B8" s="75" t="s">
        <v>226</v>
      </c>
      <c r="C8" s="54" t="s">
        <v>171</v>
      </c>
      <c r="D8" s="92" t="s">
        <v>286</v>
      </c>
      <c r="E8" s="77" t="str">
        <f t="shared" si="0"/>
        <v>"[COUNT] " &amp; D9 &amp; " challenges | " &amp;</v>
      </c>
      <c r="F8" s="54" t="s">
        <v>228</v>
      </c>
    </row>
    <row r="9" spans="2:29">
      <c r="B9" s="75" t="s">
        <v>226</v>
      </c>
      <c r="C9" s="54" t="s">
        <v>234</v>
      </c>
      <c r="D9" s="92" t="s">
        <v>276</v>
      </c>
      <c r="E9" s="77" t="str">
        <f t="shared" si="0"/>
        <v>"[LIBRARY BEING LEARNED] " &amp; $I$3 &amp; " | " &amp;</v>
      </c>
      <c r="F9" s="54" t="s">
        <v>228</v>
      </c>
    </row>
    <row r="10" spans="2:29">
      <c r="B10" s="75" t="s">
        <v>226</v>
      </c>
      <c r="C10" s="54" t="s">
        <v>229</v>
      </c>
      <c r="D10" s="92" t="str">
        <f>"If a module or ecosystem like "&amp; Variables!E6 &amp;" is specified in "&amp; Variables!E7 &amp;", you are CRITICALLY FORBIDDEN from using "&amp; Variables!E8 &amp;". You MUST enforce the "&amp; Variables!E9 &amp;" and data structures of that specific library."</f>
        <v>If a module or ecosystem like Explorer or Nx is specified in , you are CRITICALLY FORBIDDEN from using manual recursion or nested loop implementations. You MUST enforce the vectorized operations and data structures of that specific library.</v>
      </c>
      <c r="E10" s="77" t="str">
        <f t="shared" si="0"/>
        <v>"[ECOSYSTEM ORIENTATION RULE] If a module or ecosystem like Explorer or Nx is specified in , you are CRITICALLY FORBIDDEN from using manual recursion or nested loop implementations. You MUST enforce the vectorized operations and data structures of that specific library. | " &amp;</v>
      </c>
      <c r="F10" s="54" t="s">
        <v>228</v>
      </c>
    </row>
    <row r="11" spans="2:29">
      <c r="B11" s="75" t="s">
        <v>226</v>
      </c>
      <c r="C11" s="54" t="s">
        <v>219</v>
      </c>
      <c r="D11" s="92" t="s">
        <v>605</v>
      </c>
      <c r="E11" s="77" t="str">
        <f t="shared" si="0"/>
        <v>"[HEADER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v>
      </c>
      <c r="F11" s="54" t="s">
        <v>228</v>
      </c>
    </row>
    <row r="12" spans="2:29">
      <c r="B12" s="75" t="s">
        <v>226</v>
      </c>
      <c r="C12" s="54" t="s">
        <v>175</v>
      </c>
      <c r="D12" s="92" t="s">
        <v>176</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228</v>
      </c>
    </row>
    <row r="13" spans="2:29">
      <c r="B13" s="75" t="s">
        <v>226</v>
      </c>
      <c r="C13" s="54" t="s">
        <v>509</v>
      </c>
      <c r="D13" s="92" t="s">
        <v>501</v>
      </c>
      <c r="E13" s="77" t="str">
        <f t="shared" si="0"/>
        <v>"[LANGUAGE SEED CONTEXT] " &amp; IF($AE$7 = "", "Language Seed Not Necessary", "You MUST strictly follow this seed context to enhance, adapt, and naturalize your tone, vocabulary, and instructional quality in " &amp; $B$6 &amp; ": " &amp; $AE$7) &amp; " | " &amp;</v>
      </c>
      <c r="F13" s="54" t="s">
        <v>228</v>
      </c>
    </row>
    <row r="14" spans="2:29">
      <c r="B14" s="83" t="s">
        <v>227</v>
      </c>
      <c r="C14" s="54" t="s">
        <v>236</v>
      </c>
      <c r="D14" s="92"/>
      <c r="E14" s="77" t="str">
        <f t="shared" si="0"/>
        <v/>
      </c>
      <c r="F14" s="54" t="s">
        <v>228</v>
      </c>
    </row>
    <row r="15" spans="2:29">
      <c r="B15" s="83" t="s">
        <v>227</v>
      </c>
      <c r="C15" s="54" t="s">
        <v>881</v>
      </c>
      <c r="D15" s="92" t="str">
        <f>Variables!E47 &amp; " | " &amp; CHAR(34) &amp; " &amp;"</f>
        <v>If the exercise requires using an external Hex package in a standalone script, you MUST use Mix.install([{:package_name, '~&gt; version'}]) at the very top of the code block. | " &amp;</v>
      </c>
      <c r="E15" s="77" t="str">
        <f t="shared" si="0"/>
        <v>"[EXTERNAL_PACKAGE_PROTOCOL] If the exercise requires using an external Hex package in a standalone script, you MUST use Mix.install([{:package_name, '~&gt; version'}]) at the very top of the code block. | " &amp;</v>
      </c>
      <c r="F15" s="54" t="s">
        <v>228</v>
      </c>
    </row>
    <row r="16" spans="2:29">
      <c r="B16" s="83" t="s">
        <v>227</v>
      </c>
      <c r="C16" s="54" t="s">
        <v>882</v>
      </c>
      <c r="D16" s="92" t="str">
        <f>Variables!E48 &amp; " | " &amp; CHAR(34) &amp; " &amp;"</f>
        <v>If the topic involves ExUnit or Testing, NEVER use doctests (@doc iex&gt;). You MUST use standard test macros (test 'test name' do) and assert statements. | " &amp;</v>
      </c>
      <c r="E16" s="77" t="str">
        <f t="shared" si="0"/>
        <v>"[TESTING_FRAMEWORK_PROTOCOL] If the topic involves ExUnit or Testing, NEVER use doctests (@doc iex&gt;). You MUST use standard test macros (test 'test name' do) and assert statements. | " &amp;</v>
      </c>
      <c r="F16" s="54" t="s">
        <v>228</v>
      </c>
    </row>
    <row r="17" spans="2:6">
      <c r="B17" s="83" t="s">
        <v>227</v>
      </c>
      <c r="C17" s="54" t="s">
        <v>883</v>
      </c>
      <c r="D17" s="92" t="str">
        <f>Variables!E49 &amp; " - " &amp; CHAR(34) &amp; " &amp; IF(G9=" &amp; CHAR(34) &amp; "Beginner" &amp; CHAR(34) &amp; "," &amp; CHAR(34) &amp; "5–15" &amp; CHAR(34) &amp; ", IF(G9=" &amp; CHAR(34) &amp; "Intermediate" &amp; CHAR(34) &amp; "," &amp; CHAR(34) &amp; "10–25" &amp; CHAR(34) &amp; "," &amp; CHAR(34) &amp; "15–35" &amp; CHAR(34) &amp; ")) &amp; " &amp; CHAR(34) &amp; " " &amp; Variables!E50 &amp; " | " &amp; CHAR(34) &amp; " &amp;"</f>
        <v>Each challenge MUST include: - Internal data OR dataset usage - " &amp; IF(G9="Beginner","5–15", IF(G9="Intermediate","10–25","15–35")) &amp; " lines of EXECUTABLE base code (STRICT: Do NOT count comments or TODOs). - Length MUST vary across challenges. Use pure functions and immutability. | " &amp;</v>
      </c>
      <c r="E17" s="77" t="str">
        <f t="shared" si="0"/>
        <v>"[CHALLENGE_CONSTRAINTS_POLICY] Each challenge MUST include: - Internal data OR dataset usage - " &amp; IF(G9="Beginner","5–15", IF(G9="Intermediate","10–25","15–35")) &amp; " lines of EXECUTABLE base code (STRICT: Do NOT count comments or TODOs). - Length MUST vary across challenges. Use pure functions and immutability. | " &amp;</v>
      </c>
      <c r="F17" s="54" t="s">
        <v>228</v>
      </c>
    </row>
    <row r="18" spans="2:6">
      <c r="B18" s="83" t="s">
        <v>281</v>
      </c>
      <c r="C18" s="54" t="s">
        <v>211</v>
      </c>
      <c r="D18" s="92" t="s">
        <v>872</v>
      </c>
      <c r="E18" s="77" t="str">
        <f t="shared" si="0"/>
        <v>"[FORMAT RULE] ALWAYS label markdown code blocks with the correct underlying programming language (e.g., elixir, python, javascript, sql) | " &amp;</v>
      </c>
      <c r="F18" s="54" t="s">
        <v>228</v>
      </c>
    </row>
    <row r="19" spans="2:6">
      <c r="B19" s="84" t="s">
        <v>281</v>
      </c>
      <c r="C19" s="54" t="s">
        <v>211</v>
      </c>
      <c r="D19" s="92" t="s">
        <v>292</v>
      </c>
      <c r="E19" s="77" t="str">
        <f t="shared" si="0"/>
        <v>"[FORMAT RULE] Only valid markdown code blocks allowed | " &amp;</v>
      </c>
      <c r="F19" s="54" t="s">
        <v>228</v>
      </c>
    </row>
    <row r="20" spans="2:6">
      <c r="B20" s="84" t="s">
        <v>281</v>
      </c>
      <c r="C20" s="54" t="s">
        <v>355</v>
      </c>
      <c r="D20" s="92" t="s">
        <v>382</v>
      </c>
      <c r="E20" s="77" t="str">
        <f t="shared" si="0"/>
        <v>"[SCORING ENFORCEMENT RULE] Score MUST be ONLY 3, 4, or 5 | " &amp;</v>
      </c>
      <c r="F20" s="54" t="s">
        <v>228</v>
      </c>
    </row>
    <row r="21" spans="2:6">
      <c r="B21" s="84" t="s">
        <v>281</v>
      </c>
      <c r="C21" s="54" t="s">
        <v>356</v>
      </c>
      <c r="D21" s="92" t="s">
        <v>357</v>
      </c>
      <c r="E21" s="77" t="str">
        <f t="shared" si="0"/>
        <v>"[DATA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21" s="54" t="s">
        <v>228</v>
      </c>
    </row>
    <row r="22" spans="2:6">
      <c r="B22" s="84" t="s">
        <v>281</v>
      </c>
      <c r="C22" s="54" t="s">
        <v>213</v>
      </c>
      <c r="D22" s="92" t="s">
        <v>293</v>
      </c>
      <c r="E22" s="77" t="str">
        <f t="shared" si="0"/>
        <v>"[LANGUAGE TAG RULE] ALWAYS label markdown code blocks with the correct underlying programming language (e.g., python, javascript, sql) | " &amp;</v>
      </c>
      <c r="F22" s="54" t="s">
        <v>228</v>
      </c>
    </row>
    <row r="23" spans="2:6">
      <c r="B23" s="84" t="s">
        <v>281</v>
      </c>
      <c r="C23" s="54" t="s">
        <v>191</v>
      </c>
      <c r="D23" s="92" t="s">
        <v>358</v>
      </c>
      <c r="E23" s="77" t="str">
        <f t="shared" si="0"/>
        <v>"[INTRO RULE] 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v>
      </c>
      <c r="F23" s="54" t="s">
        <v>228</v>
      </c>
    </row>
    <row r="24" spans="2:6">
      <c r="B24" s="84" t="s">
        <v>281</v>
      </c>
      <c r="C24" s="54" t="s">
        <v>180</v>
      </c>
      <c r="D24" s="92" t="s">
        <v>359</v>
      </c>
      <c r="E24" s="77" t="str">
        <f t="shared" si="0"/>
        <v>"[OUTPUT CONTRACT] 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v>
      </c>
      <c r="F24" s="54" t="s">
        <v>228</v>
      </c>
    </row>
    <row r="25" spans="2:6">
      <c r="B25" s="54" t="s">
        <v>281</v>
      </c>
      <c r="C25" s="54" t="s">
        <v>360</v>
      </c>
      <c r="D25" s="92" t="s">
        <v>361</v>
      </c>
      <c r="E25" s="77" t="str">
        <f t="shared" si="0"/>
        <v>"[OUTPUT TRUNCATION RULE - STRICT] If expected output is long, display ONLY the first 5 lines. Ensure accuracy. Do NOT use ellipsis (...) | " &amp;</v>
      </c>
      <c r="F25" s="54" t="s">
        <v>228</v>
      </c>
    </row>
    <row r="26" spans="2:6">
      <c r="B26" s="54" t="s">
        <v>281</v>
      </c>
      <c r="C26" s="54" t="s">
        <v>362</v>
      </c>
      <c r="D26" s="92" t="s">
        <v>363</v>
      </c>
      <c r="E26" s="77" t="str">
        <f t="shared" si="0"/>
        <v>"[OUTPUT EXECUTION RULE - STRICT] Expected output MUST be explicit, complete, and produced via print() (at least one print already in base code). Monetary values must include '$' | " &amp;</v>
      </c>
      <c r="F26" s="54" t="s">
        <v>228</v>
      </c>
    </row>
    <row r="27" spans="2:6">
      <c r="B27" s="54" t="s">
        <v>281</v>
      </c>
      <c r="C27" s="54" t="s">
        <v>364</v>
      </c>
      <c r="D27" s="92" t="s">
        <v>365</v>
      </c>
      <c r="E27" s="77" t="str">
        <f t="shared" si="0"/>
        <v>"[BASE CODE INTEGRITY RULE - STRICT] Code outside the TODO block MUST be 100% valid, logically correct, and run without errors. Do NOT simulate bugs using 'pass', '...', None, or wrong variable types outside the TODO. Variables used outside TODO must be initialized before TODO. | " &amp;</v>
      </c>
      <c r="F27" s="54" t="s">
        <v>228</v>
      </c>
    </row>
    <row r="28" spans="2:6">
      <c r="B28" s="54" t="s">
        <v>281</v>
      </c>
      <c r="C28" s="54" t="s">
        <v>366</v>
      </c>
      <c r="D28" s="92" t="s">
        <v>367</v>
      </c>
      <c r="E28" s="77" t="str">
        <f t="shared" si="0"/>
        <v>"[TODO VARIATION RULE] TODO sections MUST vary: Single-line TODO, Multiple TODOs, Small blocks (2–4 lines). | " &amp;</v>
      </c>
      <c r="F28" s="54" t="s">
        <v>228</v>
      </c>
    </row>
    <row r="29" spans="2:6">
      <c r="B29" s="54" t="s">
        <v>281</v>
      </c>
      <c r="C29" s="54" t="s">
        <v>368</v>
      </c>
      <c r="D29" s="92" t="s">
        <v>369</v>
      </c>
      <c r="E29" s="77" t="str">
        <f t="shared" si="0"/>
        <v>"[VARIABILITY RULE - STRICT] Each challenge MUST be structurally different. Vary: Code length, Logic type, Position of TODO, Number of TODOs (1–3), Data flow. | " &amp;</v>
      </c>
      <c r="F29" s="54" t="s">
        <v>228</v>
      </c>
    </row>
    <row r="30" spans="2:6">
      <c r="B30" s="54" t="s">
        <v>281</v>
      </c>
      <c r="C30" s="54" t="s">
        <v>370</v>
      </c>
      <c r="D30" s="92" t="s">
        <v>371</v>
      </c>
      <c r="E30" s="77" t="str">
        <f t="shared" si="0"/>
        <v>"[TODO REALISM RULE - STRICT] TODOs MUST represent realistic mistakes based on the topic: " &amp; I9 &amp; ". Describe what is incorrect or incomplete. Avoid imperative instructions. | " &amp;</v>
      </c>
      <c r="F30" s="54" t="s">
        <v>228</v>
      </c>
    </row>
    <row r="31" spans="2:6">
      <c r="B31" s="54" t="s">
        <v>281</v>
      </c>
      <c r="C31" s="54" t="s">
        <v>372</v>
      </c>
      <c r="D31" s="92" t="s">
        <v>373</v>
      </c>
      <c r="E31" s="77" t="str">
        <f t="shared" si="0"/>
        <v>"[TODO ISOLATION RULE - STRICT] ALL missing, incorrect, or output-affecting logic MUST exist ONLY inside the TODO block. | " &amp;</v>
      </c>
      <c r="F31" s="54" t="s">
        <v>228</v>
      </c>
    </row>
    <row r="32" spans="2:6">
      <c r="B32" s="54" t="s">
        <v>281</v>
      </c>
      <c r="C32" s="54" t="s">
        <v>317</v>
      </c>
      <c r="D32" s="92" t="s">
        <v>374</v>
      </c>
      <c r="E32" s="77" t="str">
        <f t="shared" si="0"/>
        <v>"[NO SOLUTION RULE - STRICT] The code under the # TODO MUST be left empty or with a 'pass'. DO NOT write the actual solution. | " &amp;</v>
      </c>
      <c r="F32" s="54" t="s">
        <v>228</v>
      </c>
    </row>
    <row r="33" spans="2:6">
      <c r="B33" s="54" t="s">
        <v>281</v>
      </c>
      <c r="C33" s="54" t="s">
        <v>375</v>
      </c>
      <c r="D33" s="92" t="s">
        <v>376</v>
      </c>
      <c r="E33" s="77" t="str">
        <f t="shared" si="0"/>
        <v>"[OUTPUT VERIFICATION RULE] The base code MUST print the final variables/results evaluated in the TODO block to verify correctness. | " &amp;</v>
      </c>
      <c r="F33" s="54" t="s">
        <v>228</v>
      </c>
    </row>
    <row r="34" spans="2:6">
      <c r="B34" s="54" t="s">
        <v>281</v>
      </c>
      <c r="C34" s="54" t="s">
        <v>377</v>
      </c>
      <c r="D34" s="92" t="s">
        <v>378</v>
      </c>
      <c r="E34" s="77" t="str">
        <f t="shared" si="0"/>
        <v>"[TODO GUIDANCE RULE] Rule " &amp; IF(G9="Beginner", "Clear explicit hint (no code) | ", IF(G9="Intermediate", "Brief hint | ", "Minimal hint | ")) &amp; " | " &amp;</v>
      </c>
      <c r="F34" s="54" t="s">
        <v>228</v>
      </c>
    </row>
    <row r="35" spans="2:6">
      <c r="B35" s="54" t="s">
        <v>281</v>
      </c>
      <c r="C35" s="54" t="s">
        <v>220</v>
      </c>
      <c r="D35" s="92" t="s">
        <v>379</v>
      </c>
      <c r="E35" s="77" t="str">
        <f t="shared" si="0"/>
        <v>"[OUTPUT] Only header, dataset summary or statement (if any), intro message, challenges (objective, expected output, incomplete code), and footer | " &amp;</v>
      </c>
      <c r="F35" s="54" t="s">
        <v>228</v>
      </c>
    </row>
    <row r="36" spans="2:6">
      <c r="B36" s="54" t="s">
        <v>281</v>
      </c>
      <c r="C36" s="54" t="s">
        <v>224</v>
      </c>
      <c r="D36" s="92" t="s">
        <v>381</v>
      </c>
      <c r="E36" s="77" t="str">
        <f t="shared" si="0"/>
        <v>"[FOOTER RULE - STRICT] End your entire response EXACTLY with this markdown string (ensure all code blocks are closed before it):" &amp; CHAR(10) &amp; "---" &amp; CHAR(10) &amp; "⚡ *Coding5s System - Learn Programming by Writing Code - Coding5S.com*",</v>
      </c>
      <c r="F36" s="54" t="s">
        <v>228</v>
      </c>
    </row>
    <row r="37" spans="2:6">
      <c r="B37" s="54"/>
      <c r="C37" s="54"/>
      <c r="D37" s="92"/>
      <c r="E37" s="77" t="str">
        <f t="shared" si="0"/>
        <v/>
      </c>
      <c r="F37" s="54" t="s">
        <v>228</v>
      </c>
    </row>
    <row r="38" spans="2:6">
      <c r="B38" s="54"/>
      <c r="C38" s="54"/>
      <c r="D38" s="92"/>
      <c r="E38" s="88" t="s">
        <v>380</v>
      </c>
      <c r="F38" s="54" t="s">
        <v>228</v>
      </c>
    </row>
    <row r="39" spans="2:6">
      <c r="B39" s="54"/>
      <c r="C39" s="54"/>
      <c r="D39" s="92"/>
      <c r="E39" s="77"/>
      <c r="F39" s="54" t="s">
        <v>228</v>
      </c>
    </row>
    <row r="40" spans="2:6">
      <c r="B40" s="54"/>
      <c r="C40" s="54"/>
      <c r="D40" s="92"/>
      <c r="E40" s="77"/>
      <c r="F40" s="54" t="s">
        <v>228</v>
      </c>
    </row>
    <row r="41" spans="2:6">
      <c r="B41" s="54"/>
      <c r="C41" s="54"/>
      <c r="D41" s="92"/>
      <c r="E41" s="77"/>
      <c r="F41" s="54" t="s">
        <v>228</v>
      </c>
    </row>
    <row r="42" spans="2:6">
      <c r="B42" s="54"/>
      <c r="C42" s="54"/>
      <c r="D42" s="92"/>
      <c r="E42" s="77"/>
      <c r="F42" s="54"/>
    </row>
    <row r="43" spans="2:6">
      <c r="B43" s="74"/>
      <c r="C43" s="74"/>
      <c r="E43" s="86"/>
    </row>
    <row r="44" spans="2:6">
      <c r="B44" s="74"/>
      <c r="C44" s="74"/>
      <c r="E44" s="86"/>
    </row>
    <row r="45" spans="2:6" ht="36">
      <c r="B45" s="79" t="s">
        <v>460</v>
      </c>
      <c r="C45" s="74"/>
      <c r="E45" s="86"/>
    </row>
    <row r="46" spans="2:6">
      <c r="B46" s="76" t="s">
        <v>273</v>
      </c>
      <c r="C46" s="76" t="s">
        <v>597</v>
      </c>
      <c r="D46" s="76" t="s">
        <v>598</v>
      </c>
      <c r="E46" s="88" t="s">
        <v>274</v>
      </c>
      <c r="F46" s="32" t="s">
        <v>228</v>
      </c>
    </row>
    <row r="47" spans="2:6">
      <c r="B47" s="54" t="s">
        <v>226</v>
      </c>
      <c r="C47" s="54" t="s">
        <v>163</v>
      </c>
      <c r="D47" s="92" t="s">
        <v>353</v>
      </c>
      <c r="E47" s="77" t="str">
        <f t="shared" ref="E47:E52" si="1">IF(D47="","",""""&amp;C47&amp;" "&amp;IF(C47="[FOOTER RULE - STRICT]",D47,IF(RIGHT(D47,6)=" | "&amp;CHAR(34)&amp;" &amp;",D47,D47&amp;" | "&amp;CHAR(34)&amp;" &amp;")))</f>
        <v>"[ROLE] Tech Lead | " &amp;</v>
      </c>
      <c r="F47" s="32" t="s">
        <v>228</v>
      </c>
    </row>
    <row r="48" spans="2:6">
      <c r="B48" s="54" t="s">
        <v>226</v>
      </c>
      <c r="C48" s="54" t="s">
        <v>165</v>
      </c>
      <c r="D48" s="92" t="s">
        <v>383</v>
      </c>
      <c r="E48" s="77" t="str">
        <f t="shared" si="1"/>
        <v>"[TASK] Assign incomplete project script | " &amp;</v>
      </c>
      <c r="F48" s="32" t="s">
        <v>228</v>
      </c>
    </row>
    <row r="49" spans="2:6">
      <c r="B49" s="54" t="s">
        <v>226</v>
      </c>
      <c r="C49" s="54" t="s">
        <v>327</v>
      </c>
      <c r="D49" s="92" t="s">
        <v>168</v>
      </c>
      <c r="E49" s="77" t="str">
        <f t="shared" si="1"/>
        <v>"[PROJECT] " &amp; I9 &amp; " | " &amp;</v>
      </c>
      <c r="F49" s="32" t="s">
        <v>228</v>
      </c>
    </row>
    <row r="50" spans="2:6">
      <c r="B50" s="54" t="s">
        <v>226</v>
      </c>
      <c r="C50" s="54" t="s">
        <v>261</v>
      </c>
      <c r="D50" s="92" t="s">
        <v>262</v>
      </c>
      <c r="E50" s="77" t="str">
        <f t="shared" si="1"/>
        <v>"[TOPICS USED] " &amp; B9 &amp; " | " &amp;</v>
      </c>
      <c r="F50" s="32" t="s">
        <v>228</v>
      </c>
    </row>
    <row r="51" spans="2:6">
      <c r="B51" s="54" t="s">
        <v>226</v>
      </c>
      <c r="C51" s="54" t="s">
        <v>169</v>
      </c>
      <c r="D51" s="92" t="s">
        <v>170</v>
      </c>
      <c r="E51" s="77" t="str">
        <f t="shared" si="1"/>
        <v>"[LEVEL] " &amp; G9 &amp; " | " &amp;</v>
      </c>
      <c r="F51" s="32" t="s">
        <v>228</v>
      </c>
    </row>
    <row r="52" spans="2:6">
      <c r="B52" s="54" t="s">
        <v>226</v>
      </c>
      <c r="C52" s="54" t="s">
        <v>234</v>
      </c>
      <c r="D52" s="92" t="s">
        <v>276</v>
      </c>
      <c r="E52" s="77" t="str">
        <f t="shared" si="1"/>
        <v>"[LIBRARY BEING LEARNED] " &amp; $I$3 &amp; " | " &amp;</v>
      </c>
      <c r="F52" s="32" t="s">
        <v>228</v>
      </c>
    </row>
    <row r="53" spans="2:6">
      <c r="B53" s="75" t="s">
        <v>226</v>
      </c>
      <c r="C53" s="54" t="s">
        <v>229</v>
      </c>
      <c r="D53" s="92" t="str">
        <f>"If a module or ecosystem like "&amp; Variables!E6 &amp;" is specified in "&amp; Variables!E7 &amp;", you are CRITICALLY FORBIDDEN from using "&amp; Variables!E8 &amp;". You MUST enforce the "&amp; Variables!E9 &amp;" and data structures of that specific library."</f>
        <v>If a module or ecosystem like Explorer or Nx is specified in , you are CRITICALLY FORBIDDEN from using manual recursion or nested loop implementations. You MUST enforce the vectorized operations and data structures of that specific library.</v>
      </c>
      <c r="E53" s="77"/>
      <c r="F53" s="32"/>
    </row>
    <row r="54" spans="2:6">
      <c r="B54" s="54" t="s">
        <v>226</v>
      </c>
      <c r="C54" s="54" t="s">
        <v>175</v>
      </c>
      <c r="D54" s="92" t="s">
        <v>263</v>
      </c>
      <c r="E54" s="77" t="str">
        <f t="shared" ref="E54:E76" si="2">IF(D54="","",""""&amp;C54&amp;" "&amp;IF(C54="[FOOTER RULE - STRICT]",D54,IF(RIGHT(D54,6)=" | "&amp;CHAR(34)&amp;" &amp;",D54,D54&amp;" | "&amp;CHAR(34)&amp;" &amp;")))</f>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4" s="32" t="s">
        <v>228</v>
      </c>
    </row>
    <row r="55" spans="2:6">
      <c r="B55" s="54" t="s">
        <v>226</v>
      </c>
      <c r="C55" s="54" t="s">
        <v>509</v>
      </c>
      <c r="D55" s="92" t="s">
        <v>501</v>
      </c>
      <c r="E55" s="77" t="str">
        <f t="shared" si="2"/>
        <v>"[LANGUAGE SEED CONTEXT] " &amp; IF($AE$7 = "", "Language Seed Not Necessary", "You MUST strictly follow this seed context to enhance, adapt, and naturalize your tone, vocabulary, and instructional quality in " &amp; $B$6 &amp; ": " &amp; $AE$7) &amp; " | " &amp;</v>
      </c>
      <c r="F55" s="32" t="s">
        <v>228</v>
      </c>
    </row>
    <row r="56" spans="2:6">
      <c r="B56" s="54" t="s">
        <v>226</v>
      </c>
      <c r="C56" s="54" t="s">
        <v>219</v>
      </c>
      <c r="D56" s="92" t="s">
        <v>606</v>
      </c>
      <c r="E56" s="77" t="str">
        <f t="shared" si="2"/>
        <v>"[HEADER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v>
      </c>
      <c r="F56" s="32" t="s">
        <v>228</v>
      </c>
    </row>
    <row r="57" spans="2:6">
      <c r="B57" s="54" t="s">
        <v>227</v>
      </c>
      <c r="C57" s="54" t="s">
        <v>881</v>
      </c>
      <c r="D57" s="92" t="str">
        <f>Variables!E51 &amp; " | " &amp; CHAR(34) &amp; " &amp;"</f>
        <v>Use Mix.install([{:package_name, '~&gt; version'}]) at the top if needed. | " &amp;</v>
      </c>
      <c r="E57" s="77" t="str">
        <f t="shared" si="2"/>
        <v>"[EXTERNAL_PACKAGE_PROTOCOL] Use Mix.install([{:package_name, '~&gt; version'}]) at the top if needed. | " &amp;</v>
      </c>
      <c r="F57" s="32" t="s">
        <v>228</v>
      </c>
    </row>
    <row r="58" spans="2:6">
      <c r="B58" s="54" t="s">
        <v>227</v>
      </c>
      <c r="C58" s="54" t="s">
        <v>883</v>
      </c>
      <c r="D58" s="92" t="str">
        <f>Variables!E52 &amp; " " &amp; CHAR(34) &amp; " &amp; IF(G9=" &amp; CHAR(34) &amp; "Beginner" &amp; CHAR(34) &amp; "," &amp; CHAR(34) &amp; "25–40" &amp; CHAR(34) &amp; ", IF(G9=" &amp; CHAR(34) &amp; "Intermediate" &amp; CHAR(34) &amp; "," &amp; CHAR(34) &amp; "30–60" &amp; CHAR(34) &amp; "," &amp; CHAR(34) &amp; "40–100" &amp; CHAR(34) &amp; ")) &amp; " &amp; CHAR(34) &amp; " " &amp; Variables!E53 &amp; " | " &amp; CHAR(34) &amp; " &amp;"</f>
        <v>MUST be between " &amp; IF(G9="Beginner","25–40", IF(G9="Intermediate","30–60","40–100")) &amp; " lines of EXECUTABLE base code (STRICT: Do NOT count comments or TODOs). Multi-step flow. | " &amp;</v>
      </c>
      <c r="E58" s="77" t="str">
        <f t="shared" si="2"/>
        <v>"[CHALLENGE_CONSTRAINTS_POLICY] MUST be between " &amp; IF(G9="Beginner","25–40", IF(G9="Intermediate","30–60","40–100")) &amp; " lines of EXECUTABLE base code (STRICT: Do NOT count comments or TODOs). Multi-step flow. | " &amp;</v>
      </c>
      <c r="F58" s="32" t="s">
        <v>228</v>
      </c>
    </row>
    <row r="59" spans="2:6">
      <c r="B59" s="54" t="s">
        <v>281</v>
      </c>
      <c r="C59" s="54" t="s">
        <v>211</v>
      </c>
      <c r="D59" s="92" t="s">
        <v>292</v>
      </c>
      <c r="E59" s="77" t="str">
        <f t="shared" si="2"/>
        <v>"[FORMAT RULE] Only valid markdown code blocks allowed | " &amp;</v>
      </c>
      <c r="F59" s="32" t="s">
        <v>228</v>
      </c>
    </row>
    <row r="60" spans="2:6">
      <c r="B60" s="54" t="s">
        <v>281</v>
      </c>
      <c r="C60" s="54" t="s">
        <v>213</v>
      </c>
      <c r="D60" s="92" t="s">
        <v>293</v>
      </c>
      <c r="E60" s="77" t="str">
        <f t="shared" si="2"/>
        <v>"[LANGUAGE TAG RULE] ALWAYS label markdown code blocks with the correct underlying programming language (e.g., python, javascript, sql) | " &amp;</v>
      </c>
      <c r="F60" s="32" t="s">
        <v>228</v>
      </c>
    </row>
    <row r="61" spans="2:6">
      <c r="B61" s="54" t="s">
        <v>281</v>
      </c>
      <c r="C61" s="54" t="s">
        <v>356</v>
      </c>
      <c r="D61" s="92" t="s">
        <v>384</v>
      </c>
      <c r="E61" s="77" t="str">
        <f t="shared" si="2"/>
        <v>"[DATA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61" s="32" t="s">
        <v>228</v>
      </c>
    </row>
    <row r="62" spans="2:6">
      <c r="B62" s="54" t="s">
        <v>281</v>
      </c>
      <c r="C62" s="54" t="s">
        <v>191</v>
      </c>
      <c r="D62" s="92" t="s">
        <v>385</v>
      </c>
      <c r="E62" s="77" t="str">
        <f t="shared" si="2"/>
        <v>"[INTRO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v>
      </c>
      <c r="F62" s="32" t="s">
        <v>228</v>
      </c>
    </row>
    <row r="63" spans="2:6">
      <c r="B63" s="54" t="s">
        <v>281</v>
      </c>
      <c r="C63" s="54" t="s">
        <v>180</v>
      </c>
      <c r="D63" s="92" t="s">
        <v>386</v>
      </c>
      <c r="E63" s="77" t="str">
        <f t="shared" si="2"/>
        <v>"[OUTPUT CONTRACT] EXACTLY 1 project. Structure MUST be: Tech Lead Intro Message, Project: Objective (max 6 lines), Expected Output (code block), Incomplete Code | " &amp;</v>
      </c>
      <c r="F63" s="32" t="s">
        <v>228</v>
      </c>
    </row>
    <row r="64" spans="2:6">
      <c r="B64" s="54" t="s">
        <v>281</v>
      </c>
      <c r="C64" s="54" t="s">
        <v>387</v>
      </c>
      <c r="D64" s="92" t="s">
        <v>388</v>
      </c>
      <c r="E64" s="77" t="str">
        <f t="shared" si="2"/>
        <v>"[OUTPUT TRUNCATION RULE] If output is large, show only first 5 lines. Do NOT use ellipsis (...) | " &amp;</v>
      </c>
      <c r="F64" s="32" t="s">
        <v>228</v>
      </c>
    </row>
    <row r="65" spans="2:6">
      <c r="B65" s="54" t="s">
        <v>281</v>
      </c>
      <c r="C65" s="54" t="s">
        <v>362</v>
      </c>
      <c r="D65" s="92" t="s">
        <v>389</v>
      </c>
      <c r="E65" s="77" t="str">
        <f t="shared" si="2"/>
        <v>"[OUTPUT EXECUTION RULE - STRICT] Expected output MUST be explicit, complete, and produced via final print(). | " &amp;</v>
      </c>
      <c r="F65" s="32" t="s">
        <v>228</v>
      </c>
    </row>
    <row r="66" spans="2:6">
      <c r="B66" s="54" t="s">
        <v>281</v>
      </c>
      <c r="C66" s="54" t="s">
        <v>364</v>
      </c>
      <c r="D66" s="92" t="s">
        <v>390</v>
      </c>
      <c r="E66" s="77" t="str">
        <f t="shared" si="2"/>
        <v>"[BASE CODE INTEGRITY RULE - STRICT] Code outside the TODO block MUST be 100% valid, logically correct, and run without errors. Do NOT use 'pass', '...', or empty placeholders outside the TODO. | " &amp;</v>
      </c>
      <c r="F66" s="32" t="s">
        <v>228</v>
      </c>
    </row>
    <row r="67" spans="2:6">
      <c r="B67" s="54" t="s">
        <v>281</v>
      </c>
      <c r="C67" s="54" t="s">
        <v>391</v>
      </c>
      <c r="D67" s="92" t="s">
        <v>392</v>
      </c>
      <c r="E67" s="77" t="str">
        <f t="shared" si="2"/>
        <v>"[TODO REALISM RULE] TODO must represent realistic integration bugs. Describe what is incorrect/incomplete. | " &amp;</v>
      </c>
      <c r="F67" s="32" t="s">
        <v>228</v>
      </c>
    </row>
    <row r="68" spans="2:6">
      <c r="B68" s="54" t="s">
        <v>281</v>
      </c>
      <c r="C68" s="54" t="s">
        <v>372</v>
      </c>
      <c r="D68" s="92" t="s">
        <v>393</v>
      </c>
      <c r="E68" s="77" t="str">
        <f t="shared" si="2"/>
        <v>"[TODO ISOLATION RULE - STRICT] ALL missing, incorrect, or output-affecting logic MUST exist ONLY inside the TODO block. Replace ONLY integration logic. | " &amp;</v>
      </c>
      <c r="F68" s="32" t="s">
        <v>228</v>
      </c>
    </row>
    <row r="69" spans="2:6">
      <c r="B69" s="54" t="s">
        <v>281</v>
      </c>
      <c r="C69" s="54" t="s">
        <v>317</v>
      </c>
      <c r="D69" s="92" t="s">
        <v>374</v>
      </c>
      <c r="E69" s="77" t="str">
        <f t="shared" si="2"/>
        <v>"[NO SOLUTION RULE - STRICT] The code under the # TODO MUST be left empty or with a 'pass'. DO NOT write the actual solution. | " &amp;</v>
      </c>
      <c r="F69" s="32" t="s">
        <v>228</v>
      </c>
    </row>
    <row r="70" spans="2:6">
      <c r="B70" s="54" t="s">
        <v>281</v>
      </c>
      <c r="C70" s="54" t="s">
        <v>220</v>
      </c>
      <c r="D70" s="92" t="s">
        <v>394</v>
      </c>
      <c r="E70" s="77" t="str">
        <f t="shared" si="2"/>
        <v>"[OUTPUT] Only header, dataset summary or statement (if any), intro message, objective, expected output, incomplete code, and footer | " &amp;</v>
      </c>
      <c r="F70" s="32" t="s">
        <v>228</v>
      </c>
    </row>
    <row r="71" spans="2:6">
      <c r="B71" s="54" t="s">
        <v>281</v>
      </c>
      <c r="C71" s="54" t="s">
        <v>224</v>
      </c>
      <c r="D71" s="92" t="s">
        <v>395</v>
      </c>
      <c r="E71" s="77" t="str">
        <f t="shared" si="2"/>
        <v>"[FOOTER RULE - STRICT] End your entire response EXACTLY with this markdown string (ensure all code blocks are closed before it):" &amp; CHAR(10) &amp; "---" &amp; CHAR(10) &amp; "⚡ *Coding5s System - Learn Programming by Writing Code - Coding5S.com*")</v>
      </c>
      <c r="F71" s="32" t="s">
        <v>228</v>
      </c>
    </row>
    <row r="72" spans="2:6">
      <c r="B72" s="54"/>
      <c r="C72" s="54"/>
      <c r="D72" s="92"/>
      <c r="E72" s="77" t="str">
        <f t="shared" si="2"/>
        <v/>
      </c>
      <c r="F72" s="32" t="s">
        <v>228</v>
      </c>
    </row>
    <row r="73" spans="2:6">
      <c r="B73" s="54"/>
      <c r="C73" s="54"/>
      <c r="D73" s="92"/>
      <c r="E73" s="77" t="str">
        <f t="shared" si="2"/>
        <v/>
      </c>
      <c r="F73" s="32" t="s">
        <v>228</v>
      </c>
    </row>
    <row r="74" spans="2:6">
      <c r="B74" s="54"/>
      <c r="C74" s="54"/>
      <c r="D74" s="92"/>
      <c r="E74" s="77" t="str">
        <f t="shared" si="2"/>
        <v/>
      </c>
      <c r="F74" s="32" t="s">
        <v>228</v>
      </c>
    </row>
    <row r="75" spans="2:6">
      <c r="B75" s="54"/>
      <c r="C75" s="54"/>
      <c r="D75" s="92"/>
      <c r="E75" s="77" t="str">
        <f t="shared" si="2"/>
        <v/>
      </c>
      <c r="F75" s="32" t="s">
        <v>228</v>
      </c>
    </row>
    <row r="76" spans="2:6">
      <c r="B76" s="54"/>
      <c r="C76" s="54"/>
      <c r="D76" s="92"/>
      <c r="E76" s="77" t="str">
        <f t="shared" si="2"/>
        <v/>
      </c>
      <c r="F76" s="32" t="s">
        <v>228</v>
      </c>
    </row>
    <row r="77" spans="2:6">
      <c r="E77" s="86"/>
      <c r="F77" t="s">
        <v>228</v>
      </c>
    </row>
    <row r="79" spans="2:6" ht="36">
      <c r="B79" s="80" t="s">
        <v>458</v>
      </c>
    </row>
    <row r="80" spans="2:6">
      <c r="B80" s="76" t="s">
        <v>225</v>
      </c>
      <c r="C80" s="76" t="s">
        <v>597</v>
      </c>
      <c r="D80" s="76" t="s">
        <v>598</v>
      </c>
      <c r="E80" s="89" t="s">
        <v>241</v>
      </c>
      <c r="F80" s="54" t="s">
        <v>228</v>
      </c>
    </row>
    <row r="81" spans="2:6">
      <c r="B81" s="54" t="s">
        <v>226</v>
      </c>
      <c r="C81" s="54" t="s">
        <v>397</v>
      </c>
      <c r="D81" s="92" t="s">
        <v>398</v>
      </c>
      <c r="E81" s="17" t="str">
        <f t="shared" ref="E81:E95" si="3">IF(D81="","",""""&amp;C81&amp;" "&amp;IF(OR(C81="[FOOTER RULE - STRICT]",C81="[FOOTER RULE]"),D81,IF(RIGHT(D81,6)=" | "&amp;CHAR(34)&amp;" &amp;",D81,D81&amp;" | "&amp;CHAR(34)&amp;" &amp;")))</f>
        <v>"[MENTOR_S3_BUILDER] 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v>
      </c>
      <c r="F81" s="54" t="s">
        <v>228</v>
      </c>
    </row>
    <row r="82" spans="2:6">
      <c r="B82" s="54" t="s">
        <v>226</v>
      </c>
      <c r="C82" s="54" t="s">
        <v>243</v>
      </c>
      <c r="D82" s="92" t="s">
        <v>399</v>
      </c>
      <c r="E82" s="17" t="str">
        <f t="shared" si="3"/>
        <v>"[CULTURAL &amp; JARGON RULE] 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v>
      </c>
      <c r="F82" s="54" t="s">
        <v>228</v>
      </c>
    </row>
    <row r="83" spans="2:6">
      <c r="B83" s="54" t="s">
        <v>226</v>
      </c>
      <c r="C83" s="54" t="s">
        <v>244</v>
      </c>
      <c r="D83" s="92" t="s">
        <v>400</v>
      </c>
      <c r="E83" s="17" t="str">
        <f t="shared" si="3"/>
        <v>"[CONTEXT] You are helping a Junior Developer complete a " &amp; IF(UPPER(H9)="PROJECT", "PROJECT: " &amp; I9 &amp; ". Topics involved: " &amp; B9 &amp; ". Project objective: " &amp; J9, "TOPIC: " &amp; I9 &amp; ". Topic details: " &amp; J9) &amp; " | " &amp;</v>
      </c>
      <c r="F83" s="54" t="s">
        <v>228</v>
      </c>
    </row>
    <row r="84" spans="2:6">
      <c r="B84" s="54" t="s">
        <v>226</v>
      </c>
      <c r="C84" s="54" t="s">
        <v>165</v>
      </c>
      <c r="D84" s="92" t="s">
        <v>401</v>
      </c>
      <c r="E84" s="17" t="str">
        <f t="shared" si="3"/>
        <v>"[TASK] Analyze the student's code and explanation. If they completed the data flow perfectly, celebrate the 'solid foundation' and offer a 'System Extension' challenge. Otherwise, follow the 2-PHASE MENTORING PROTOCOL | " &amp;</v>
      </c>
      <c r="F84" s="54" t="s">
        <v>228</v>
      </c>
    </row>
    <row r="85" spans="2:6">
      <c r="B85" s="54" t="s">
        <v>226</v>
      </c>
      <c r="C85" s="54" t="s">
        <v>234</v>
      </c>
      <c r="D85" s="92" t="s">
        <v>276</v>
      </c>
      <c r="E85" s="17" t="str">
        <f t="shared" si="3"/>
        <v>"[LIBRARY BEING LEARNED] " &amp; $I$3 &amp; " | " &amp;</v>
      </c>
      <c r="F85" s="54" t="s">
        <v>228</v>
      </c>
    </row>
    <row r="86" spans="2:6">
      <c r="B86" s="54" t="s">
        <v>226</v>
      </c>
      <c r="C86" s="54" t="s">
        <v>175</v>
      </c>
      <c r="D86" s="92" t="s">
        <v>263</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228</v>
      </c>
    </row>
    <row r="87" spans="2:6">
      <c r="B87" s="54" t="s">
        <v>226</v>
      </c>
      <c r="C87" s="54" t="s">
        <v>509</v>
      </c>
      <c r="D87" s="92" t="s">
        <v>501</v>
      </c>
      <c r="E87" s="17" t="str">
        <f t="shared" si="3"/>
        <v>"[LANGUAGE SEED CONTEXT] " &amp; IF($AE$7 = "", "Language Seed Not Necessary", "You MUST strictly follow this seed context to enhance, adapt, and naturalize your tone, vocabulary, and instructional quality in " &amp; $B$6 &amp; ": " &amp; $AE$7) &amp; " | " &amp;</v>
      </c>
      <c r="F87" s="54" t="s">
        <v>228</v>
      </c>
    </row>
    <row r="88" spans="2:6">
      <c r="B88" s="54" t="s">
        <v>226</v>
      </c>
      <c r="C88" s="54" t="s">
        <v>219</v>
      </c>
      <c r="D88" s="92" t="s">
        <v>607</v>
      </c>
      <c r="E88" s="17" t="str">
        <f t="shared" si="3"/>
        <v>"[HEADER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v>
      </c>
      <c r="F88" s="54" t="s">
        <v>228</v>
      </c>
    </row>
    <row r="89" spans="2:6">
      <c r="B89" s="54" t="s">
        <v>227</v>
      </c>
      <c r="C89" s="54" t="s">
        <v>236</v>
      </c>
      <c r="D89" s="92"/>
      <c r="E89" s="17" t="str">
        <f t="shared" si="3"/>
        <v/>
      </c>
      <c r="F89" s="54" t="s">
        <v>228</v>
      </c>
    </row>
    <row r="90" spans="2:6">
      <c r="B90" s="54" t="s">
        <v>227</v>
      </c>
      <c r="C90" s="54" t="s">
        <v>250</v>
      </c>
      <c r="D90" s="92" t="str">
        <f>Variables!E54 &amp; " " &amp; Variables!E55 &amp; " " &amp; Variables!E56 &amp; " " &amp; Variables!E57 &amp; " | " &amp; CHAR(34) &amp; " &amp;"</f>
        <v>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&amp;</v>
      </c>
      <c r="E90" s="17" t="str">
        <f t="shared" si="3"/>
        <v>"[PYTHON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&amp;</v>
      </c>
      <c r="F90" s="54" t="s">
        <v>228</v>
      </c>
    </row>
    <row r="91" spans="2:6">
      <c r="B91" s="54" t="s">
        <v>281</v>
      </c>
      <c r="C91" s="54" t="s">
        <v>245</v>
      </c>
      <c r="D91" s="92" t="s">
        <v>402</v>
      </c>
      <c r="E91" s="17" t="str">
        <f t="shared" si="3"/>
        <v>"[EMPTY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v>
      </c>
      <c r="F91" s="54" t="s">
        <v>228</v>
      </c>
    </row>
    <row r="92" spans="2:6">
      <c r="B92" s="54" t="s">
        <v>281</v>
      </c>
      <c r="C92" s="54" t="s">
        <v>247</v>
      </c>
      <c r="D92" s="92" t="s">
        <v>403</v>
      </c>
      <c r="E92" s="17" t="str">
        <f t="shared" si="3"/>
        <v>"[PHASE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v>
      </c>
      <c r="F92" s="54" t="s">
        <v>228</v>
      </c>
    </row>
    <row r="93" spans="2:6">
      <c r="B93" s="54" t="s">
        <v>281</v>
      </c>
      <c r="C93" s="54" t="s">
        <v>248</v>
      </c>
      <c r="D93" s="92" t="s">
        <v>404</v>
      </c>
      <c r="E93" s="17" t="str">
        <f t="shared" si="3"/>
        <v>"[EXPLANATION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v>
      </c>
      <c r="F93" s="54" t="s">
        <v>228</v>
      </c>
    </row>
    <row r="94" spans="2:6">
      <c r="B94" s="54" t="s">
        <v>281</v>
      </c>
      <c r="C94" s="54" t="s">
        <v>251</v>
      </c>
      <c r="D94" s="92" t="s">
        <v>405</v>
      </c>
      <c r="E94" s="17" t="str">
        <f t="shared" si="3"/>
        <v>"[PHASE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v>
      </c>
      <c r="F94" s="54" t="s">
        <v>228</v>
      </c>
    </row>
    <row r="95" spans="2:6">
      <c r="B95" s="54" t="s">
        <v>281</v>
      </c>
      <c r="C95" s="54" t="s">
        <v>344</v>
      </c>
      <c r="D95" s="92" t="s">
        <v>406</v>
      </c>
      <c r="E95" s="17" t="str">
        <f t="shared" si="3"/>
        <v>"[FOOTER RULE] End your response with: '--- ⚡ *Coding5s Mentor System — Eliminating Epistemic Debt &amp; Connecting the Flow*',</v>
      </c>
      <c r="F95" s="54" t="s">
        <v>228</v>
      </c>
    </row>
    <row r="96" spans="2:6">
      <c r="B96" s="54"/>
      <c r="C96" s="54"/>
      <c r="D96" s="54"/>
      <c r="E96" s="89" t="s">
        <v>351</v>
      </c>
      <c r="F96" s="54" t="s">
        <v>228</v>
      </c>
    </row>
    <row r="97" spans="2:6">
      <c r="B97" s="54"/>
      <c r="C97" s="54"/>
      <c r="D97" s="54"/>
      <c r="E97" s="77" t="str">
        <f t="shared" ref="E97:E100" si="4">IF(D97="","",""""&amp;C97&amp;" "&amp;IF(C97="[FOOTER RULE - STRICT]",D97,IF(RIGHT(D97,6)=" | "&amp;CHAR(34)&amp;" &amp;",D97,D97&amp;" | "&amp;CHAR(34)&amp;" &amp;")))</f>
        <v/>
      </c>
      <c r="F97" s="54" t="s">
        <v>228</v>
      </c>
    </row>
    <row r="98" spans="2:6">
      <c r="B98" s="54"/>
      <c r="C98" s="54"/>
      <c r="D98" s="54"/>
      <c r="E98" s="77" t="str">
        <f t="shared" si="4"/>
        <v/>
      </c>
      <c r="F98" s="54" t="s">
        <v>228</v>
      </c>
    </row>
    <row r="99" spans="2:6">
      <c r="B99" s="54"/>
      <c r="C99" s="54"/>
      <c r="D99" s="54"/>
      <c r="E99" s="77" t="str">
        <f t="shared" si="4"/>
        <v/>
      </c>
      <c r="F99" s="54" t="s">
        <v>228</v>
      </c>
    </row>
    <row r="100" spans="2:6">
      <c r="B100" s="54"/>
      <c r="C100" s="54"/>
      <c r="D100" s="54"/>
      <c r="E100" s="77" t="str">
        <f t="shared" si="4"/>
        <v/>
      </c>
      <c r="F100" s="54" t="s">
        <v>228</v>
      </c>
    </row>
  </sheetData>
  <conditionalFormatting sqref="B1:B1048576">
    <cfRule type="cellIs" dxfId="32" priority="10" operator="equal">
      <formula>"The Immutable Kernel"</formula>
    </cfRule>
    <cfRule type="cellIs" dxfId="31" priority="11" operator="equal">
      <formula>"Paradigm &amp; Ecosystem"</formula>
    </cfRule>
    <cfRule type="cellIs" dxfId="30" priority="12" operator="equal">
      <formula>"Global Variables &amp; Configuration"</formula>
    </cfRule>
  </conditionalFormatting>
  <conditionalFormatting sqref="C4:C42 C47:C76">
    <cfRule type="expression" dxfId="29" priority="7">
      <formula>$B4="The Immutable Kernel"</formula>
    </cfRule>
    <cfRule type="expression" dxfId="28" priority="8">
      <formula>$B4="Paradigm &amp; Ecosystem"</formula>
    </cfRule>
    <cfRule type="expression" dxfId="27" priority="9">
      <formula>$B4="Global Variables &amp; Configuration"</formula>
    </cfRule>
  </conditionalFormatting>
  <conditionalFormatting sqref="C81:C100">
    <cfRule type="expression" dxfId="26" priority="1">
      <formula>$B81="The Immutable Kernel"</formula>
    </cfRule>
    <cfRule type="expression" dxfId="25" priority="2">
      <formula>$B81="Paradigm &amp; Ecosystem"</formula>
    </cfRule>
    <cfRule type="expression" dxfId="24" priority="3">
      <formula>$B81="Global Variables &amp; Configuration"</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F814-CC28-465C-954B-342AA4B9A726}">
  <sheetPr>
    <tabColor theme="9" tint="0.79998168889431442"/>
  </sheetPr>
  <dimension ref="B2:AC100"/>
  <sheetViews>
    <sheetView showGridLines="0" zoomScaleNormal="100" workbookViewId="0">
      <selection activeCell="T2" sqref="T2"/>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457</v>
      </c>
      <c r="D2" s="81" t="s">
        <v>429</v>
      </c>
      <c r="H2" s="82"/>
      <c r="T2" s="82"/>
    </row>
    <row r="3" spans="2:29">
      <c r="B3" s="76" t="s">
        <v>225</v>
      </c>
      <c r="C3" s="76" t="s">
        <v>597</v>
      </c>
      <c r="D3" s="76" t="s">
        <v>598</v>
      </c>
      <c r="E3" s="88" t="s">
        <v>233</v>
      </c>
      <c r="F3" s="4" t="s">
        <v>228</v>
      </c>
      <c r="AC3" t="s">
        <v>228</v>
      </c>
    </row>
    <row r="4" spans="2:29">
      <c r="B4" s="75" t="s">
        <v>226</v>
      </c>
      <c r="C4" s="54" t="s">
        <v>163</v>
      </c>
      <c r="D4" s="90" t="s">
        <v>353</v>
      </c>
      <c r="E4" s="77" t="str">
        <f t="shared" ref="E4:E39" si="0">IF(D4="","",""""&amp;C4&amp;" "&amp;IF(C4="[FOOTER RULE - STRICT]",D4,IF(RIGHT(D4,6)=" | "&amp;CHAR(34)&amp;" &amp;",D4,D4&amp;" | "&amp;CHAR(34)&amp;" &amp;")))</f>
        <v>"[ROLE] Tech Lead | " &amp;</v>
      </c>
      <c r="F4" s="54" t="s">
        <v>228</v>
      </c>
    </row>
    <row r="5" spans="2:29">
      <c r="B5" s="75" t="s">
        <v>226</v>
      </c>
      <c r="C5" s="54" t="s">
        <v>165</v>
      </c>
      <c r="D5" s="90" t="s">
        <v>407</v>
      </c>
      <c r="E5" s="77" t="str">
        <f t="shared" si="0"/>
        <v>"[TASK] Provide intentionally messy but functional code for learning debugging and improvement | " &amp;</v>
      </c>
      <c r="F5" s="54" t="s">
        <v>228</v>
      </c>
    </row>
    <row r="6" spans="2:29">
      <c r="B6" s="75" t="s">
        <v>226</v>
      </c>
      <c r="C6" s="54" t="s">
        <v>167</v>
      </c>
      <c r="D6" s="90" t="s">
        <v>168</v>
      </c>
      <c r="E6" s="77" t="str">
        <f t="shared" si="0"/>
        <v>"[TOPIC] " &amp; I9 &amp; " | " &amp;</v>
      </c>
      <c r="F6" s="54" t="s">
        <v>228</v>
      </c>
    </row>
    <row r="7" spans="2:29">
      <c r="B7" s="75" t="s">
        <v>226</v>
      </c>
      <c r="C7" s="54" t="s">
        <v>169</v>
      </c>
      <c r="D7" s="90" t="s">
        <v>170</v>
      </c>
      <c r="E7" s="77" t="str">
        <f t="shared" si="0"/>
        <v>"[LEVEL] " &amp; G9 &amp; " | " &amp;</v>
      </c>
      <c r="F7" s="54" t="s">
        <v>228</v>
      </c>
    </row>
    <row r="8" spans="2:29">
      <c r="B8" s="75" t="s">
        <v>226</v>
      </c>
      <c r="C8" s="54" t="s">
        <v>171</v>
      </c>
      <c r="D8" s="90" t="s">
        <v>286</v>
      </c>
      <c r="E8" s="77" t="str">
        <f t="shared" si="0"/>
        <v>"[COUNT] " &amp; D9 &amp; " challenges | " &amp;</v>
      </c>
      <c r="F8" s="54" t="s">
        <v>228</v>
      </c>
    </row>
    <row r="9" spans="2:29">
      <c r="B9" s="75" t="s">
        <v>226</v>
      </c>
      <c r="C9" s="54" t="s">
        <v>234</v>
      </c>
      <c r="D9" s="90" t="s">
        <v>276</v>
      </c>
      <c r="E9" s="77" t="str">
        <f t="shared" si="0"/>
        <v>"[LIBRARY BEING LEARNED] " &amp; $I$3 &amp; " | " &amp;</v>
      </c>
      <c r="F9" s="54" t="s">
        <v>228</v>
      </c>
    </row>
    <row r="10" spans="2:29">
      <c r="B10" s="75" t="s">
        <v>226</v>
      </c>
      <c r="C10" s="54" t="s">
        <v>229</v>
      </c>
      <c r="D10" s="90" t="str">
        <f>"If a module or ecosystem like "&amp; Variables!E6 &amp;" is specified in "&amp; Variables!E7 &amp;", you are CRITICALLY FORBIDDEN from using "&amp; Variables!E8 &amp;". You MUST enforce the "&amp; Variables!E9 &amp;" and data structures of that specific library."</f>
        <v>If a module or ecosystem like Explorer or Nx is specified in , you are CRITICALLY FORBIDDEN from using manual recursion or nested loop implementations. You MUST enforce the vectorized operations and data structures of that specific library.</v>
      </c>
      <c r="E10" s="77" t="str">
        <f t="shared" si="0"/>
        <v>"[ECOSYSTEM ORIENTATION RULE] If a module or ecosystem like Explorer or Nx is specified in , you are CRITICALLY FORBIDDEN from using manual recursion or nested loop implementations. You MUST enforce the vectorized operations and data structures of that specific library. | " &amp;</v>
      </c>
      <c r="F10" s="54" t="s">
        <v>228</v>
      </c>
    </row>
    <row r="11" spans="2:29">
      <c r="B11" s="75" t="s">
        <v>226</v>
      </c>
      <c r="C11" s="54" t="s">
        <v>173</v>
      </c>
      <c r="D11" s="90" t="s">
        <v>408</v>
      </c>
      <c r="E11" s="77" t="str">
        <f t="shared" si="0"/>
        <v>"[PERSONA RULE] Act as a Tech Lead. A junior wrote this working but messy code. Tone: professional but exhausted by the code quality | " &amp;</v>
      </c>
      <c r="F11" s="54" t="s">
        <v>228</v>
      </c>
    </row>
    <row r="12" spans="2:29">
      <c r="B12" s="75" t="s">
        <v>226</v>
      </c>
      <c r="C12" s="54" t="s">
        <v>175</v>
      </c>
      <c r="D12" s="90" t="s">
        <v>409</v>
      </c>
      <c r="E12"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2" s="54" t="s">
        <v>228</v>
      </c>
    </row>
    <row r="13" spans="2:29">
      <c r="B13" s="75" t="s">
        <v>226</v>
      </c>
      <c r="C13" s="54" t="s">
        <v>219</v>
      </c>
      <c r="D13" s="90" t="s">
        <v>608</v>
      </c>
      <c r="E13" s="77" t="str">
        <f t="shared" si="0"/>
        <v>"[HEADER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v>
      </c>
      <c r="F13" s="54" t="s">
        <v>228</v>
      </c>
    </row>
    <row r="14" spans="2:29">
      <c r="B14" s="83" t="s">
        <v>226</v>
      </c>
      <c r="C14" s="54" t="s">
        <v>509</v>
      </c>
      <c r="D14" s="90" t="s">
        <v>501</v>
      </c>
      <c r="E14" s="77" t="str">
        <f t="shared" si="0"/>
        <v>"[LANGUAGE SEED CONTEXT] " &amp; IF($AE$7 = "", "Language Seed Not Necessary", "You MUST strictly follow this seed context to enhance, adapt, and naturalize your tone, vocabulary, and instructional quality in " &amp; $B$6 &amp; ": " &amp; $AE$7) &amp; " | " &amp;</v>
      </c>
      <c r="F14" s="54" t="s">
        <v>228</v>
      </c>
    </row>
    <row r="15" spans="2:29">
      <c r="B15" s="83" t="s">
        <v>227</v>
      </c>
      <c r="C15" s="54" t="s">
        <v>236</v>
      </c>
      <c r="D15" s="90"/>
      <c r="E15" s="77" t="str">
        <f t="shared" si="0"/>
        <v/>
      </c>
      <c r="F15" s="54" t="s">
        <v>228</v>
      </c>
    </row>
    <row r="16" spans="2:29">
      <c r="B16" s="83" t="s">
        <v>227</v>
      </c>
      <c r="C16" s="54" t="s">
        <v>236</v>
      </c>
      <c r="D16" s="90"/>
      <c r="E16" s="77" t="str">
        <f t="shared" si="0"/>
        <v/>
      </c>
      <c r="F16" s="54" t="s">
        <v>228</v>
      </c>
    </row>
    <row r="17" spans="2:6">
      <c r="B17" s="83" t="s">
        <v>227</v>
      </c>
      <c r="C17" s="54" t="s">
        <v>236</v>
      </c>
      <c r="D17" s="90"/>
      <c r="E17" s="77" t="str">
        <f t="shared" si="0"/>
        <v/>
      </c>
      <c r="F17" s="54" t="s">
        <v>228</v>
      </c>
    </row>
    <row r="18" spans="2:6">
      <c r="B18" s="54" t="s">
        <v>281</v>
      </c>
      <c r="C18" s="54" t="s">
        <v>184</v>
      </c>
      <c r="D18" s="90" t="s">
        <v>410</v>
      </c>
      <c r="E18" s="77" t="str">
        <f t="shared" si="0"/>
        <v>"[CODE QUALITY RULE] Code MUST be executable and correct BUT intentionally messy, inconsistent, or suboptimal | " &amp;</v>
      </c>
      <c r="F18" s="54" t="s">
        <v>228</v>
      </c>
    </row>
    <row r="19" spans="2:6">
      <c r="B19" s="54" t="s">
        <v>281</v>
      </c>
      <c r="C19" s="54" t="s">
        <v>411</v>
      </c>
      <c r="D19" s="90" t="s">
        <v>412</v>
      </c>
      <c r="E19" s="77" t="str">
        <f t="shared" si="0"/>
        <v>"[DIRTY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v>
      </c>
      <c r="F19" s="54" t="s">
        <v>228</v>
      </c>
    </row>
    <row r="20" spans="2:6">
      <c r="B20" s="54" t="s">
        <v>281</v>
      </c>
      <c r="C20" s="54" t="s">
        <v>413</v>
      </c>
      <c r="D20" s="90" t="s">
        <v>414</v>
      </c>
      <c r="E20" s="77" t="str">
        <f t="shared" si="0"/>
        <v>"[STYLE INCONSISTENCY RULE] Each challenge should feel like it was written at a different time with different formatting styles | " &amp;</v>
      </c>
      <c r="F20" s="54" t="s">
        <v>228</v>
      </c>
    </row>
    <row r="21" spans="2:6">
      <c r="B21" s="54" t="s">
        <v>281</v>
      </c>
      <c r="C21" s="54" t="s">
        <v>192</v>
      </c>
      <c r="D21" s="90" t="s">
        <v>897</v>
      </c>
      <c r="E21" s="77" t="str">
        <f t="shared" si="0"/>
        <v>"[FILE HANDLING RULE] Use correct loaders and enforce encoding='utf-8' and newline='' when applicable if the programming language supports it. | " &amp;</v>
      </c>
      <c r="F21" s="54" t="s">
        <v>228</v>
      </c>
    </row>
    <row r="22" spans="2:6">
      <c r="B22" s="54" t="s">
        <v>281</v>
      </c>
      <c r="C22" s="54" t="s">
        <v>193</v>
      </c>
      <c r="D22" s="90" t="s">
        <v>896</v>
      </c>
      <c r="E22" s="77" t="str">
        <f t="shared" si="0"/>
        <v>"[DATA TYPE RULE] Explicit casting required before calculations when the programming language requires it. | " &amp;</v>
      </c>
      <c r="F22" s="54" t="s">
        <v>228</v>
      </c>
    </row>
    <row r="23" spans="2:6">
      <c r="B23" s="54" t="s">
        <v>281</v>
      </c>
      <c r="C23" s="54" t="s">
        <v>194</v>
      </c>
      <c r="D23" s="90" t="s">
        <v>415</v>
      </c>
      <c r="E23" s="77" t="str">
        <f t="shared" si="0"/>
        <v>"[DATA ROBUSTNESS RULE] Handle missing, malformed, or inconsistent data safely | " &amp;</v>
      </c>
      <c r="F23" s="54" t="s">
        <v>228</v>
      </c>
    </row>
    <row r="24" spans="2:6">
      <c r="B24" s="54" t="s">
        <v>281</v>
      </c>
      <c r="C24" s="54" t="s">
        <v>195</v>
      </c>
      <c r="D24" s="90" t="s">
        <v>895</v>
      </c>
      <c r="E24" s="77" t="str">
        <f t="shared" si="0"/>
        <v>"[BOOLEAN HANDLING RULE] Normalize boolean values before comparison when the programming language requires it. | " &amp;</v>
      </c>
      <c r="F24" s="54" t="s">
        <v>228</v>
      </c>
    </row>
    <row r="25" spans="2:6">
      <c r="B25" s="54" t="s">
        <v>281</v>
      </c>
      <c r="C25" s="54" t="s">
        <v>196</v>
      </c>
      <c r="D25" s="90" t="s">
        <v>416</v>
      </c>
      <c r="E25" s="77" t="str">
        <f t="shared" si="0"/>
        <v>"[DATA CONSISTENCY RULE] Respect dataset schema | " &amp;</v>
      </c>
      <c r="F25" s="54" t="s">
        <v>228</v>
      </c>
    </row>
    <row r="26" spans="2:6">
      <c r="B26" s="54" t="s">
        <v>281</v>
      </c>
      <c r="C26" s="54" t="s">
        <v>211</v>
      </c>
      <c r="D26" s="90" t="s">
        <v>292</v>
      </c>
      <c r="E26" s="77" t="str">
        <f t="shared" si="0"/>
        <v>"[FORMAT RULE] Only valid markdown code blocks allowed | " &amp;</v>
      </c>
      <c r="F26" s="54" t="s">
        <v>228</v>
      </c>
    </row>
    <row r="27" spans="2:6">
      <c r="B27" s="54" t="s">
        <v>281</v>
      </c>
      <c r="C27" s="54" t="s">
        <v>213</v>
      </c>
      <c r="D27" s="90" t="s">
        <v>293</v>
      </c>
      <c r="E27" s="77" t="str">
        <f t="shared" si="0"/>
        <v>"[LANGUAGE TAG RULE] ALWAYS label markdown code blocks with the correct underlying programming language (e.g., python, javascript, sql) | " &amp;</v>
      </c>
      <c r="F27" s="54" t="s">
        <v>228</v>
      </c>
    </row>
    <row r="28" spans="2:6">
      <c r="B28" s="54" t="s">
        <v>281</v>
      </c>
      <c r="C28" s="54" t="s">
        <v>215</v>
      </c>
      <c r="D28" s="90" t="s">
        <v>417</v>
      </c>
      <c r="E28" s="77" t="str">
        <f t="shared" si="0"/>
        <v>"[OUTPUT FORMAT RULE] Monetary values formatted with '$', commas, 2 decimals | " &amp;</v>
      </c>
      <c r="F28" s="54" t="s">
        <v>228</v>
      </c>
    </row>
    <row r="29" spans="2:6">
      <c r="B29" s="54" t="s">
        <v>281</v>
      </c>
      <c r="C29" s="54" t="s">
        <v>220</v>
      </c>
      <c r="D29" s="90" t="s">
        <v>418</v>
      </c>
      <c r="E29" s="77" t="str">
        <f t="shared" si="0"/>
        <v>"[OUTPUT] Only header, dataset summary or statement (if any), intro, challenges, code, outputs, and footer | " &amp;</v>
      </c>
      <c r="F29" s="54" t="s">
        <v>228</v>
      </c>
    </row>
    <row r="30" spans="2:6">
      <c r="B30" s="54" t="s">
        <v>281</v>
      </c>
      <c r="C30" s="54" t="s">
        <v>177</v>
      </c>
      <c r="D30" s="90" t="s">
        <v>357</v>
      </c>
      <c r="E30" s="77"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30" s="54" t="s">
        <v>228</v>
      </c>
    </row>
    <row r="31" spans="2:6">
      <c r="B31" s="54" t="s">
        <v>281</v>
      </c>
      <c r="C31" s="54" t="s">
        <v>178</v>
      </c>
      <c r="D31" s="90" t="s">
        <v>419</v>
      </c>
      <c r="E31" s="77" t="str">
        <f t="shared" si="0"/>
        <v>"[DATA SUMMARY FORMAT RULE] When a dataset is present, you MUST display IMMEDIATELY AFTER THE HEADER: Dataset Summary: - File Type: - Columns / Fields: - Data Types: - Notes: | " &amp;</v>
      </c>
      <c r="F31" s="54" t="s">
        <v>228</v>
      </c>
    </row>
    <row r="32" spans="2:6">
      <c r="B32" s="54" t="s">
        <v>281</v>
      </c>
      <c r="C32" s="54" t="s">
        <v>191</v>
      </c>
      <c r="D32" s="90" t="s">
        <v>420</v>
      </c>
      <c r="E32" s="77" t="str">
        <f t="shared" si="0"/>
        <v>"[INTRO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 | " &amp;</v>
      </c>
      <c r="F32" s="54" t="s">
        <v>228</v>
      </c>
    </row>
    <row r="33" spans="2:6">
      <c r="B33" s="54" t="s">
        <v>281</v>
      </c>
      <c r="C33" s="54" t="s">
        <v>180</v>
      </c>
      <c r="D33" s="90" t="s">
        <v>421</v>
      </c>
      <c r="E33" s="77" t="str">
        <f t="shared" si="0"/>
        <v>"[OUTPUT CONTRACT] 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v>
      </c>
      <c r="F33" s="54" t="s">
        <v>228</v>
      </c>
    </row>
    <row r="34" spans="2:6">
      <c r="B34" s="54" t="s">
        <v>281</v>
      </c>
      <c r="C34" s="54" t="s">
        <v>422</v>
      </c>
      <c r="D34" s="90" t="s">
        <v>423</v>
      </c>
      <c r="E34" s="77" t="str">
        <f t="shared" si="0"/>
        <v>"[REVIEW INTENT RULE] The user is expected to review, identify issues, and refactor the code to production-level quality | " &amp;</v>
      </c>
      <c r="F34" s="54" t="s">
        <v>228</v>
      </c>
    </row>
    <row r="35" spans="2:6">
      <c r="B35" s="54" t="s">
        <v>281</v>
      </c>
      <c r="C35" s="54" t="s">
        <v>182</v>
      </c>
      <c r="D35" s="90" t="s">
        <v>424</v>
      </c>
      <c r="E35" s="77" t="str">
        <f t="shared" si="0"/>
        <v>"[CODE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v>
      </c>
      <c r="F35" s="54" t="s">
        <v>228</v>
      </c>
    </row>
    <row r="36" spans="2:6">
      <c r="B36" s="54" t="s">
        <v>281</v>
      </c>
      <c r="C36" s="54" t="s">
        <v>198</v>
      </c>
      <c r="D36" s="90" t="s">
        <v>425</v>
      </c>
      <c r="E36" s="77" t="str">
        <f t="shared" si="0"/>
        <v>"[SUPPORT FILES RULE] If env/config is used, include: 1. Instructional sentence 2. File content in markdown code block 3. BEFORE the main code | " &amp;</v>
      </c>
      <c r="F36" s="54" t="s">
        <v>228</v>
      </c>
    </row>
    <row r="37" spans="2:6">
      <c r="B37" s="54" t="s">
        <v>281</v>
      </c>
      <c r="C37" s="54" t="s">
        <v>199</v>
      </c>
      <c r="D37" s="90" t="s">
        <v>426</v>
      </c>
      <c r="E37" s="77" t="str">
        <f t="shared" si="0"/>
        <v>"[DIFFICULTY RULE] Complexity MUST match level | " &amp;</v>
      </c>
      <c r="F37" s="54" t="s">
        <v>228</v>
      </c>
    </row>
    <row r="38" spans="2:6">
      <c r="B38" s="54" t="s">
        <v>281</v>
      </c>
      <c r="C38" s="54" t="s">
        <v>427</v>
      </c>
      <c r="D38" s="90" t="s">
        <v>428</v>
      </c>
      <c r="E38" s="77" t="str">
        <f t="shared" si="0"/>
        <v>"[DIFFICULTY CONSISTENCY RULE] All challenges MUST have similar complexity and length, even if coding styles differ | " &amp;</v>
      </c>
      <c r="F38" s="54" t="s">
        <v>228</v>
      </c>
    </row>
    <row r="39" spans="2:6">
      <c r="B39" s="54" t="s">
        <v>281</v>
      </c>
      <c r="C39" s="54" t="s">
        <v>224</v>
      </c>
      <c r="D39" s="90" t="s">
        <v>381</v>
      </c>
      <c r="E39" s="77" t="str">
        <f t="shared" si="0"/>
        <v>"[FOOTER RULE - STRICT] End your entire response EXACTLY with this markdown string (ensure all code blocks are closed before it):" &amp; CHAR(10) &amp; "---" &amp; CHAR(10) &amp; "⚡ *Coding5s System - Learn Programming by Writing Code - Coding5S.com*",</v>
      </c>
      <c r="F39" s="54" t="s">
        <v>228</v>
      </c>
    </row>
    <row r="40" spans="2:6">
      <c r="B40" s="54"/>
      <c r="C40" s="54"/>
      <c r="D40" s="90"/>
      <c r="E40" s="88" t="s">
        <v>430</v>
      </c>
      <c r="F40" s="54" t="s">
        <v>228</v>
      </c>
    </row>
    <row r="41" spans="2:6">
      <c r="B41" s="54"/>
      <c r="C41" s="54"/>
      <c r="D41" s="90"/>
      <c r="E41" s="77"/>
      <c r="F41" s="54"/>
    </row>
    <row r="42" spans="2:6">
      <c r="B42" s="74"/>
      <c r="C42" s="74"/>
      <c r="E42" s="86"/>
    </row>
    <row r="43" spans="2:6">
      <c r="B43" s="74"/>
      <c r="C43" s="74"/>
      <c r="E43" s="86"/>
    </row>
    <row r="44" spans="2:6" ht="36">
      <c r="B44" s="79" t="s">
        <v>456</v>
      </c>
      <c r="C44" s="74"/>
      <c r="E44" s="86"/>
    </row>
    <row r="45" spans="2:6">
      <c r="B45" s="76" t="s">
        <v>273</v>
      </c>
      <c r="C45" s="76" t="s">
        <v>597</v>
      </c>
      <c r="D45" s="76" t="s">
        <v>598</v>
      </c>
      <c r="E45" s="88" t="s">
        <v>274</v>
      </c>
      <c r="F45" s="32" t="s">
        <v>228</v>
      </c>
    </row>
    <row r="46" spans="2:6">
      <c r="B46" s="54" t="s">
        <v>226</v>
      </c>
      <c r="C46" s="54" t="s">
        <v>163</v>
      </c>
      <c r="D46" s="90" t="s">
        <v>353</v>
      </c>
      <c r="E46" s="77" t="str">
        <f>IF(D46="","",""""&amp;C46&amp;" "&amp;IF(C46="[FOOTER RULE - STRICT]",D46,IF(RIGHT(D46,6)=" | "&amp;CHAR(34)&amp;" &amp;",D46,D46&amp;" | "&amp;CHAR(34)&amp;" &amp;")))</f>
        <v>"[ROLE] Tech Lead | " &amp;</v>
      </c>
      <c r="F46" s="32" t="s">
        <v>228</v>
      </c>
    </row>
    <row r="47" spans="2:6">
      <c r="B47" s="54" t="s">
        <v>226</v>
      </c>
      <c r="C47" s="54" t="s">
        <v>165</v>
      </c>
      <c r="D47" s="90" t="s">
        <v>431</v>
      </c>
      <c r="E47" s="77" t="str">
        <f t="shared" ref="E47:E76" si="1">IF(D47="","",""""&amp;C47&amp;" "&amp;IF(C47="[FOOTER RULE - STRICT]",D47,IF(RIGHT(D47,6)=" | "&amp;CHAR(34)&amp;" &amp;",D47,D47&amp;" | "&amp;CHAR(34)&amp;" &amp;")))</f>
        <v>"[TASK] Provide a messy but functional project for refactoring | " &amp;</v>
      </c>
      <c r="F47" s="32" t="s">
        <v>228</v>
      </c>
    </row>
    <row r="48" spans="2:6">
      <c r="B48" s="54" t="s">
        <v>226</v>
      </c>
      <c r="C48" s="54" t="s">
        <v>327</v>
      </c>
      <c r="D48" s="90" t="s">
        <v>168</v>
      </c>
      <c r="E48" s="77" t="str">
        <f t="shared" si="1"/>
        <v>"[PROJECT] " &amp; I9 &amp; " | " &amp;</v>
      </c>
      <c r="F48" s="32" t="s">
        <v>228</v>
      </c>
    </row>
    <row r="49" spans="2:6">
      <c r="B49" s="54" t="s">
        <v>226</v>
      </c>
      <c r="C49" s="54" t="s">
        <v>261</v>
      </c>
      <c r="D49" s="90" t="s">
        <v>262</v>
      </c>
      <c r="E49" s="77" t="str">
        <f t="shared" si="1"/>
        <v>"[TOPICS USED] " &amp; B9 &amp; " | " &amp;</v>
      </c>
      <c r="F49" s="32" t="s">
        <v>228</v>
      </c>
    </row>
    <row r="50" spans="2:6">
      <c r="B50" s="54" t="s">
        <v>226</v>
      </c>
      <c r="C50" s="54" t="s">
        <v>169</v>
      </c>
      <c r="D50" s="90" t="s">
        <v>170</v>
      </c>
      <c r="E50" s="77" t="str">
        <f t="shared" si="1"/>
        <v>"[LEVEL] " &amp; G9 &amp; " | " &amp;</v>
      </c>
      <c r="F50" s="32" t="s">
        <v>228</v>
      </c>
    </row>
    <row r="51" spans="2:6">
      <c r="B51" s="54" t="s">
        <v>226</v>
      </c>
      <c r="C51" s="54" t="s">
        <v>173</v>
      </c>
      <c r="D51" s="90" t="s">
        <v>432</v>
      </c>
      <c r="E51" s="77" t="str">
        <f t="shared" si="1"/>
        <v>"[PERSONA RULE] Act as a Tech Lead. A junior wrote this working but messy code. Tone: professional but exhausted | " &amp;</v>
      </c>
      <c r="F51" s="32" t="s">
        <v>228</v>
      </c>
    </row>
    <row r="52" spans="2:6">
      <c r="B52" s="54" t="s">
        <v>226</v>
      </c>
      <c r="C52" s="54" t="s">
        <v>219</v>
      </c>
      <c r="D52" s="90" t="s">
        <v>609</v>
      </c>
      <c r="E52" s="77" t="str">
        <f t="shared" si="1"/>
        <v>"[HEADER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v>
      </c>
      <c r="F52" s="32" t="s">
        <v>228</v>
      </c>
    </row>
    <row r="53" spans="2:6">
      <c r="B53" s="54" t="s">
        <v>226</v>
      </c>
      <c r="C53" s="54" t="s">
        <v>234</v>
      </c>
      <c r="D53" s="90" t="s">
        <v>276</v>
      </c>
      <c r="E53" s="77" t="str">
        <f t="shared" si="1"/>
        <v>"[LIBRARY BEING LEARNED] " &amp; $I$3 &amp; " | " &amp;</v>
      </c>
      <c r="F53" s="32" t="s">
        <v>228</v>
      </c>
    </row>
    <row r="54" spans="2:6">
      <c r="B54" s="75" t="s">
        <v>226</v>
      </c>
      <c r="C54" s="54" t="s">
        <v>229</v>
      </c>
      <c r="D54" s="90" t="str">
        <f>"If a module or ecosystem like "&amp; Variables!E6 &amp;" is specified in "&amp; Variables!E7 &amp;", you are CRITICALLY FORBIDDEN from using "&amp; Variables!E8 &amp;". You MUST enforce the "&amp; Variables!E9 &amp;" and data structures of that specific library."</f>
        <v>If a module or ecosystem like Explorer or Nx is specified in , you are CRITICALLY FORBIDDEN from using manual recursion or nested loop implementations. You MUST enforce the vectorized operations and data structures of that specific library.</v>
      </c>
      <c r="E54" s="77"/>
      <c r="F54" s="32"/>
    </row>
    <row r="55" spans="2:6">
      <c r="B55" s="54" t="s">
        <v>226</v>
      </c>
      <c r="C55" s="54" t="s">
        <v>175</v>
      </c>
      <c r="D55" s="90" t="s">
        <v>263</v>
      </c>
      <c r="E55"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228</v>
      </c>
    </row>
    <row r="56" spans="2:6">
      <c r="B56" s="54" t="s">
        <v>226</v>
      </c>
      <c r="C56" s="54" t="s">
        <v>509</v>
      </c>
      <c r="D56" s="90" t="s">
        <v>501</v>
      </c>
      <c r="E56" s="77" t="str">
        <f t="shared" si="1"/>
        <v>"[LANGUAGE SEED CONTEXT] " &amp; IF($AE$7 = "", "Language Seed Not Necessary", "You MUST strictly follow this seed context to enhance, adapt, and naturalize your tone, vocabulary, and instructional quality in " &amp; $B$6 &amp; ": " &amp; $AE$7) &amp; " | " &amp;</v>
      </c>
      <c r="F56" s="32" t="s">
        <v>228</v>
      </c>
    </row>
    <row r="57" spans="2:6">
      <c r="B57" s="54" t="s">
        <v>227</v>
      </c>
      <c r="C57" s="54" t="s">
        <v>236</v>
      </c>
      <c r="D57" s="90"/>
      <c r="E57" s="77" t="str">
        <f t="shared" si="1"/>
        <v/>
      </c>
      <c r="F57" s="32" t="s">
        <v>228</v>
      </c>
    </row>
    <row r="58" spans="2:6">
      <c r="B58" s="54" t="s">
        <v>227</v>
      </c>
      <c r="C58" s="54" t="s">
        <v>236</v>
      </c>
      <c r="D58" s="90"/>
      <c r="E58" s="77" t="str">
        <f t="shared" si="1"/>
        <v/>
      </c>
      <c r="F58" s="32" t="s">
        <v>228</v>
      </c>
    </row>
    <row r="59" spans="2:6">
      <c r="B59" s="54" t="s">
        <v>227</v>
      </c>
      <c r="C59" s="54" t="s">
        <v>236</v>
      </c>
      <c r="D59" s="90"/>
      <c r="E59" s="77" t="str">
        <f t="shared" si="1"/>
        <v/>
      </c>
      <c r="F59" s="32" t="s">
        <v>228</v>
      </c>
    </row>
    <row r="60" spans="2:6">
      <c r="B60" s="54" t="s">
        <v>281</v>
      </c>
      <c r="C60" s="54" t="s">
        <v>184</v>
      </c>
      <c r="D60" s="90" t="s">
        <v>433</v>
      </c>
      <c r="E60" s="77" t="str">
        <f t="shared" si="1"/>
        <v>"[CODE QUALITY RULE] Code MUST be correct and executable but not perfectly clean | " &amp;</v>
      </c>
      <c r="F60" s="32" t="s">
        <v>228</v>
      </c>
    </row>
    <row r="61" spans="2:6">
      <c r="B61" s="54" t="s">
        <v>281</v>
      </c>
      <c r="C61" s="54" t="s">
        <v>411</v>
      </c>
      <c r="D61" s="90" t="s">
        <v>434</v>
      </c>
      <c r="E61" s="77" t="str">
        <f t="shared" si="1"/>
        <v>"[DIRTY CODE RULE] Code MUST NOT include ANY comments and should include inconsistent naming, redundant logic, minor structural issues, and slightly messy organization while still remaining understandable as a complete working program | " &amp;</v>
      </c>
      <c r="F61" s="32" t="s">
        <v>228</v>
      </c>
    </row>
    <row r="62" spans="2:6">
      <c r="B62" s="54" t="s">
        <v>281</v>
      </c>
      <c r="C62" s="54" t="s">
        <v>194</v>
      </c>
      <c r="D62" s="90" t="s">
        <v>435</v>
      </c>
      <c r="E62" s="77" t="str">
        <f t="shared" si="1"/>
        <v>"[DATA ROBUSTNESS RULE] Handle real-world data safely | " &amp;</v>
      </c>
      <c r="F62" s="32" t="s">
        <v>228</v>
      </c>
    </row>
    <row r="63" spans="2:6">
      <c r="B63" s="54" t="s">
        <v>281</v>
      </c>
      <c r="C63" s="54" t="s">
        <v>211</v>
      </c>
      <c r="D63" s="90" t="s">
        <v>292</v>
      </c>
      <c r="E63" s="77" t="str">
        <f t="shared" si="1"/>
        <v>"[FORMAT RULE] Only valid markdown code blocks allowed | " &amp;</v>
      </c>
      <c r="F63" s="32" t="s">
        <v>228</v>
      </c>
    </row>
    <row r="64" spans="2:6">
      <c r="B64" s="54" t="s">
        <v>281</v>
      </c>
      <c r="C64" s="54" t="s">
        <v>213</v>
      </c>
      <c r="D64" s="90" t="s">
        <v>293</v>
      </c>
      <c r="E64" s="77" t="str">
        <f t="shared" si="1"/>
        <v>"[LANGUAGE TAG RULE] ALWAYS label markdown code blocks with the correct underlying programming language (e.g., python, javascript, sql) | " &amp;</v>
      </c>
      <c r="F64" s="32" t="s">
        <v>228</v>
      </c>
    </row>
    <row r="65" spans="2:6">
      <c r="B65" s="54" t="s">
        <v>281</v>
      </c>
      <c r="C65" s="54" t="s">
        <v>177</v>
      </c>
      <c r="D65" s="90" t="s">
        <v>436</v>
      </c>
      <c r="E65"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v>
      </c>
      <c r="F65" s="32" t="s">
        <v>228</v>
      </c>
    </row>
    <row r="66" spans="2:6">
      <c r="B66" s="54" t="s">
        <v>281</v>
      </c>
      <c r="C66" s="54" t="s">
        <v>191</v>
      </c>
      <c r="D66" s="90" t="s">
        <v>437</v>
      </c>
      <c r="E66" s="77" t="str">
        <f t="shared" si="1"/>
        <v>"[INTRO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v>
      </c>
      <c r="F66" s="32" t="s">
        <v>228</v>
      </c>
    </row>
    <row r="67" spans="2:6">
      <c r="B67" s="54" t="s">
        <v>281</v>
      </c>
      <c r="C67" s="54" t="s">
        <v>180</v>
      </c>
      <c r="D67" s="90" t="s">
        <v>438</v>
      </c>
      <c r="E67" s="77" t="str">
        <f t="shared" si="1"/>
        <v>"[OUTPUT CONTRACT] EXACTLY 1 project. Structure MUST be: 1. Tech Lead Intro Email 2. Project: Objective (max 6 lines), Expected Output (code block), Dirty Code | " &amp;</v>
      </c>
      <c r="F67" s="32" t="s">
        <v>228</v>
      </c>
    </row>
    <row r="68" spans="2:6">
      <c r="B68" s="54" t="s">
        <v>281</v>
      </c>
      <c r="C68" s="54" t="s">
        <v>422</v>
      </c>
      <c r="D68" s="90" t="s">
        <v>439</v>
      </c>
      <c r="E68" s="77" t="str">
        <f t="shared" si="1"/>
        <v>"[REVIEW INTENT RULE] The user is expected to review and refactor the project to improve structure, readability, and maintainability | " &amp;</v>
      </c>
      <c r="F68" s="32" t="s">
        <v>228</v>
      </c>
    </row>
    <row r="69" spans="2:6">
      <c r="B69" s="54" t="s">
        <v>281</v>
      </c>
      <c r="C69" s="54" t="s">
        <v>182</v>
      </c>
      <c r="D69" s="90" t="s">
        <v>440</v>
      </c>
      <c r="E69" s="77" t="str">
        <f t="shared" si="1"/>
        <v>"[CODE CONSTRAINTS] MUST be between " &amp; IF(G9="Beginner", "25–40", IF(G9="Intermediate", "30–60", "40–100")) &amp; " lines of EXECUTABLE code (STRICT: Do NOT count blank lines towards this limit) - Multi-step flow - NO classes - Code MUST run correctly BUT be slightly messy and contain NO comments | " &amp;</v>
      </c>
      <c r="F69" s="32" t="s">
        <v>228</v>
      </c>
    </row>
    <row r="70" spans="2:6">
      <c r="B70" s="54" t="s">
        <v>281</v>
      </c>
      <c r="C70" s="54" t="s">
        <v>198</v>
      </c>
      <c r="D70" s="90" t="s">
        <v>441</v>
      </c>
      <c r="E70" s="77" t="str">
        <f t="shared" si="1"/>
        <v>"[SUPPORT FILES RULE] Include config files before code if needed | " &amp;</v>
      </c>
      <c r="F70" s="32" t="s">
        <v>228</v>
      </c>
    </row>
    <row r="71" spans="2:6">
      <c r="B71" s="54" t="s">
        <v>281</v>
      </c>
      <c r="C71" s="54" t="s">
        <v>268</v>
      </c>
      <c r="D71" s="90" t="s">
        <v>442</v>
      </c>
      <c r="E71" s="77" t="str">
        <f t="shared" si="1"/>
        <v>"[EXECUTION RULE] Code MUST run and produce correct output | " &amp;</v>
      </c>
      <c r="F71" s="32" t="s">
        <v>228</v>
      </c>
    </row>
    <row r="72" spans="2:6">
      <c r="B72" s="54" t="s">
        <v>281</v>
      </c>
      <c r="C72" s="54" t="s">
        <v>216</v>
      </c>
      <c r="D72" s="90" t="s">
        <v>443</v>
      </c>
      <c r="E72" s="77" t="str">
        <f t="shared" si="1"/>
        <v>"[CONSISTENCY RULE] Project must match objective | " &amp;</v>
      </c>
      <c r="F72" s="32" t="s">
        <v>228</v>
      </c>
    </row>
    <row r="73" spans="2:6">
      <c r="B73" s="54" t="s">
        <v>281</v>
      </c>
      <c r="C73" s="54" t="s">
        <v>220</v>
      </c>
      <c r="D73" s="90" t="s">
        <v>444</v>
      </c>
      <c r="E73" s="77" t="str">
        <f t="shared" si="1"/>
        <v>"[OUTPUT] Only header, dataset summary or statement (if any), intro email, objective, expected output, code, and footer | " &amp;</v>
      </c>
      <c r="F73" s="32" t="s">
        <v>228</v>
      </c>
    </row>
    <row r="74" spans="2:6">
      <c r="B74" s="54" t="s">
        <v>281</v>
      </c>
      <c r="C74" s="54" t="s">
        <v>224</v>
      </c>
      <c r="D74" s="90" t="s">
        <v>395</v>
      </c>
      <c r="E74" s="77" t="str">
        <f t="shared" si="1"/>
        <v>"[FOOTER RULE - STRICT] End your entire response EXACTLY with this markdown string (ensure all code blocks are closed before it):" &amp; CHAR(10) &amp; "---" &amp; CHAR(10) &amp; "⚡ *Coding5s System - Learn Programming by Writing Code - Coding5S.com*")</v>
      </c>
      <c r="F74" s="32" t="s">
        <v>228</v>
      </c>
    </row>
    <row r="75" spans="2:6">
      <c r="B75" s="54"/>
      <c r="C75" s="54"/>
      <c r="D75" s="90"/>
      <c r="E75" s="77" t="str">
        <f t="shared" si="1"/>
        <v/>
      </c>
      <c r="F75" s="32" t="s">
        <v>228</v>
      </c>
    </row>
    <row r="76" spans="2:6">
      <c r="B76" s="54"/>
      <c r="C76" s="54"/>
      <c r="D76" s="90"/>
      <c r="E76" s="77" t="str">
        <f t="shared" si="1"/>
        <v/>
      </c>
      <c r="F76" s="32" t="s">
        <v>228</v>
      </c>
    </row>
    <row r="77" spans="2:6">
      <c r="E77" s="86"/>
      <c r="F77" t="s">
        <v>228</v>
      </c>
    </row>
    <row r="79" spans="2:6" ht="36">
      <c r="B79" s="80" t="s">
        <v>455</v>
      </c>
    </row>
    <row r="80" spans="2:6">
      <c r="B80" s="76" t="s">
        <v>225</v>
      </c>
      <c r="C80" s="76" t="s">
        <v>597</v>
      </c>
      <c r="D80" s="76" t="s">
        <v>598</v>
      </c>
      <c r="E80" s="89" t="s">
        <v>241</v>
      </c>
      <c r="F80" s="54" t="s">
        <v>228</v>
      </c>
    </row>
    <row r="81" spans="2:6">
      <c r="B81" s="54" t="s">
        <v>226</v>
      </c>
      <c r="C81" s="54" t="s">
        <v>445</v>
      </c>
      <c r="D81" s="90" t="s">
        <v>446</v>
      </c>
      <c r="E81" s="17" t="str">
        <f t="shared" ref="E81:E96" si="2">IF(D81="","",""""&amp;C81&amp;" "&amp;IF(OR(C81="[FOOTER RULE - STRICT]",C81="[FOOTER RULE]"),D81,IF(RIGHT(D81,6)=" | "&amp;CHAR(34)&amp;" &amp;",D81,D81&amp;" | "&amp;CHAR(34)&amp;" &amp;")))</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v>
      </c>
      <c r="F81" s="54" t="s">
        <v>228</v>
      </c>
    </row>
    <row r="82" spans="2:6">
      <c r="B82" s="54" t="s">
        <v>226</v>
      </c>
      <c r="C82" s="54" t="s">
        <v>243</v>
      </c>
      <c r="D82" s="90" t="s">
        <v>447</v>
      </c>
      <c r="E82" s="17" t="str">
        <f t="shared" si="2"/>
        <v>"[CULTURAL &amp; JARGON RULE] 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v>
      </c>
      <c r="F82" s="54" t="s">
        <v>228</v>
      </c>
    </row>
    <row r="83" spans="2:6">
      <c r="B83" s="54" t="s">
        <v>226</v>
      </c>
      <c r="C83" s="54" t="s">
        <v>244</v>
      </c>
      <c r="D83" s="90" t="s">
        <v>448</v>
      </c>
      <c r="E83" s="17" t="str">
        <f t="shared" si="2"/>
        <v>"[CONTEXT] You are performing a Code Review for a " &amp; IF(UPPER(H9)="PROJECT", "PROJECT: " &amp; I9 &amp; ". Topics involved: " &amp; B9 &amp; ". Project objective: " &amp; J9, "TOPIC: " &amp; I9 &amp; ". Topic details: " &amp; J9) &amp; " | " &amp;</v>
      </c>
      <c r="F83" s="54" t="s">
        <v>228</v>
      </c>
    </row>
    <row r="84" spans="2:6">
      <c r="B84" s="54" t="s">
        <v>226</v>
      </c>
      <c r="C84" s="54" t="s">
        <v>165</v>
      </c>
      <c r="D84" s="90" t="s">
        <v>449</v>
      </c>
      <c r="E84" s="17" t="str">
        <f t="shared" si="2"/>
        <v>"[TASK]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v>
      </c>
      <c r="F84" s="54" t="s">
        <v>228</v>
      </c>
    </row>
    <row r="85" spans="2:6">
      <c r="B85" s="54" t="s">
        <v>226</v>
      </c>
      <c r="C85" s="54" t="s">
        <v>234</v>
      </c>
      <c r="D85" s="90" t="s">
        <v>276</v>
      </c>
      <c r="E85" s="17" t="str">
        <f t="shared" si="2"/>
        <v>"[LIBRARY BEING LEARNED] " &amp; $I$3 &amp; " | " &amp;</v>
      </c>
      <c r="F85" s="54" t="s">
        <v>228</v>
      </c>
    </row>
    <row r="86" spans="2:6">
      <c r="B86" s="54" t="s">
        <v>226</v>
      </c>
      <c r="C86" s="54" t="s">
        <v>175</v>
      </c>
      <c r="D86" s="90" t="s">
        <v>263</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228</v>
      </c>
    </row>
    <row r="87" spans="2:6">
      <c r="B87" s="54" t="s">
        <v>226</v>
      </c>
      <c r="C87" s="54" t="s">
        <v>509</v>
      </c>
      <c r="D87" s="90" t="s">
        <v>501</v>
      </c>
      <c r="E87" s="17" t="str">
        <f t="shared" si="2"/>
        <v>"[LANGUAGE SEED CONTEXT] " &amp; IF($AE$7 = "", "Language Seed Not Necessary", "You MUST strictly follow this seed context to enhance, adapt, and naturalize your tone, vocabulary, and instructional quality in " &amp; $B$6 &amp; ": " &amp; $AE$7) &amp; " | " &amp;</v>
      </c>
      <c r="F87" s="54" t="s">
        <v>228</v>
      </c>
    </row>
    <row r="88" spans="2:6">
      <c r="B88" s="54" t="s">
        <v>226</v>
      </c>
      <c r="C88" s="54" t="s">
        <v>219</v>
      </c>
      <c r="D88" s="90" t="s">
        <v>610</v>
      </c>
      <c r="E88" s="17" t="str">
        <f t="shared" si="2"/>
        <v>"[HEADER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v>
      </c>
      <c r="F88" s="54" t="s">
        <v>228</v>
      </c>
    </row>
    <row r="89" spans="2:6">
      <c r="B89" s="54" t="s">
        <v>227</v>
      </c>
      <c r="C89" s="54" t="s">
        <v>236</v>
      </c>
      <c r="D89" s="90"/>
      <c r="E89" s="17" t="str">
        <f t="shared" si="2"/>
        <v/>
      </c>
      <c r="F89" s="54" t="s">
        <v>228</v>
      </c>
    </row>
    <row r="90" spans="2:6">
      <c r="B90" s="54" t="s">
        <v>227</v>
      </c>
      <c r="C90" s="54" t="s">
        <v>236</v>
      </c>
      <c r="D90" s="90"/>
      <c r="E90" s="17" t="str">
        <f t="shared" si="2"/>
        <v/>
      </c>
      <c r="F90" s="54" t="s">
        <v>228</v>
      </c>
    </row>
    <row r="91" spans="2:6">
      <c r="B91" s="54" t="s">
        <v>227</v>
      </c>
      <c r="C91" s="54" t="s">
        <v>250</v>
      </c>
      <c r="D91" s="90" t="str">
        <f>Variables!E58 &amp; " | " &amp; CHAR(34) &amp; " &amp;"</f>
        <v>Code MUST be explicitly compliant with language-standard style guides. Use descriptive snake_case for variables and functions. Avoid mutable default arguments; use immutable initializers instead. Ensure proper indentation. Emphasize readability and idiomatic design patterns. | " &amp;</v>
      </c>
      <c r="E91" s="17" t="str">
        <f t="shared" si="2"/>
        <v>"[PYTHON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 &amp;</v>
      </c>
      <c r="F91" s="54" t="s">
        <v>228</v>
      </c>
    </row>
    <row r="92" spans="2:6">
      <c r="B92" s="54" t="s">
        <v>281</v>
      </c>
      <c r="C92" s="54" t="s">
        <v>245</v>
      </c>
      <c r="D92" s="90" t="s">
        <v>450</v>
      </c>
      <c r="E92" s="17" t="str">
        <f t="shared" si="2"/>
        <v>"[EMPTY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v>
      </c>
      <c r="F92" s="54" t="s">
        <v>228</v>
      </c>
    </row>
    <row r="93" spans="2:6">
      <c r="B93" s="54" t="s">
        <v>281</v>
      </c>
      <c r="C93" s="54" t="s">
        <v>247</v>
      </c>
      <c r="D93" s="90" t="s">
        <v>451</v>
      </c>
      <c r="E93" s="17" t="str">
        <f t="shared" si="2"/>
        <v>"[PHASE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v>
      </c>
      <c r="F93" s="54" t="s">
        <v>228</v>
      </c>
    </row>
    <row r="94" spans="2:6">
      <c r="B94" s="54" t="s">
        <v>281</v>
      </c>
      <c r="C94" s="54" t="s">
        <v>248</v>
      </c>
      <c r="D94" s="90" t="s">
        <v>452</v>
      </c>
      <c r="E94" s="17" t="str">
        <f t="shared" si="2"/>
        <v>"[EXPLANATION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v>
      </c>
      <c r="F94" s="54" t="s">
        <v>228</v>
      </c>
    </row>
    <row r="95" spans="2:6">
      <c r="B95" s="54" t="s">
        <v>281</v>
      </c>
      <c r="C95" s="54" t="s">
        <v>251</v>
      </c>
      <c r="D95" s="90" t="s">
        <v>453</v>
      </c>
      <c r="E95" s="17" t="str">
        <f t="shared" si="2"/>
        <v>"[PHASE 2: FULL SOLUTION - STRICT] 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v>
      </c>
      <c r="F95" s="54" t="s">
        <v>228</v>
      </c>
    </row>
    <row r="96" spans="2:6">
      <c r="B96" s="54" t="s">
        <v>281</v>
      </c>
      <c r="C96" s="54" t="s">
        <v>344</v>
      </c>
      <c r="D96" s="90" t="s">
        <v>518</v>
      </c>
      <c r="E96" s="17" t="str">
        <f t="shared" si="2"/>
        <v>"[FOOTER RULE] End your response with: '--- ⚡ *Coding5s Mentor System — Eliminating Technical Debt with Elegance*'",</v>
      </c>
      <c r="F96" s="54" t="s">
        <v>228</v>
      </c>
    </row>
    <row r="97" spans="2:6">
      <c r="B97" s="54"/>
      <c r="C97" s="54"/>
      <c r="D97" s="90"/>
      <c r="E97" s="88" t="s">
        <v>454</v>
      </c>
      <c r="F97" s="54" t="s">
        <v>228</v>
      </c>
    </row>
    <row r="98" spans="2:6">
      <c r="B98" s="54"/>
      <c r="C98" s="54"/>
      <c r="D98" s="90"/>
      <c r="E98" s="77" t="str">
        <f t="shared" ref="E98:E100" si="3">IF(D98="","",""""&amp;C98&amp;" "&amp;IF(C98="[FOOTER RULE - STRICT]",D98,IF(RIGHT(D98,6)=" | "&amp;CHAR(34)&amp;" &amp;",D98,D98&amp;" | "&amp;CHAR(34)&amp;" &amp;")))</f>
        <v/>
      </c>
      <c r="F98" s="54" t="s">
        <v>228</v>
      </c>
    </row>
    <row r="99" spans="2:6">
      <c r="B99" s="54"/>
      <c r="C99" s="54"/>
      <c r="D99" s="90"/>
      <c r="E99" s="77" t="str">
        <f t="shared" si="3"/>
        <v/>
      </c>
      <c r="F99" s="54" t="s">
        <v>228</v>
      </c>
    </row>
    <row r="100" spans="2:6">
      <c r="B100" s="54"/>
      <c r="C100" s="54"/>
      <c r="D100" s="90"/>
      <c r="E100" s="77" t="str">
        <f t="shared" si="3"/>
        <v/>
      </c>
      <c r="F100" s="54" t="s">
        <v>228</v>
      </c>
    </row>
  </sheetData>
  <conditionalFormatting sqref="B1:B1048576">
    <cfRule type="cellIs" dxfId="23" priority="13" operator="equal">
      <formula>"The Immutable Kernel"</formula>
    </cfRule>
    <cfRule type="cellIs" dxfId="22" priority="14" operator="equal">
      <formula>"Paradigm &amp; Ecosystem"</formula>
    </cfRule>
    <cfRule type="cellIs" dxfId="21" priority="15" operator="equal">
      <formula>"Global Variables &amp; Configuration"</formula>
    </cfRule>
  </conditionalFormatting>
  <conditionalFormatting sqref="C4:C41">
    <cfRule type="expression" dxfId="20" priority="10">
      <formula>$B4="The Immutable Kernel"</formula>
    </cfRule>
    <cfRule type="expression" dxfId="19" priority="11">
      <formula>$B4="Paradigm &amp; Ecosystem"</formula>
    </cfRule>
    <cfRule type="expression" dxfId="18" priority="12">
      <formula>$B4="Global Variables &amp; Configuration"</formula>
    </cfRule>
  </conditionalFormatting>
  <conditionalFormatting sqref="C46:C76">
    <cfRule type="expression" dxfId="17" priority="1">
      <formula>$B46="The Immutable Kernel"</formula>
    </cfRule>
    <cfRule type="expression" dxfId="16" priority="2">
      <formula>$B46="Paradigm &amp; Ecosystem"</formula>
    </cfRule>
    <cfRule type="expression" dxfId="15" priority="3">
      <formula>$B46="Global Variables &amp; Configuration"</formula>
    </cfRule>
  </conditionalFormatting>
  <conditionalFormatting sqref="C81:C100">
    <cfRule type="expression" dxfId="14" priority="4">
      <formula>$B81="The Immutable Kernel"</formula>
    </cfRule>
    <cfRule type="expression" dxfId="13" priority="5">
      <formula>$B81="Paradigm &amp; Ecosystem"</formula>
    </cfRule>
    <cfRule type="expression" dxfId="12" priority="6">
      <formula>$B81="Global Variables &amp; Configuration"</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5615-307B-4FE6-8E0D-5A0ED377C484}">
  <sheetPr>
    <tabColor theme="4" tint="0.79998168889431442"/>
  </sheetPr>
  <dimension ref="B2:AD100"/>
  <sheetViews>
    <sheetView showGridLines="0" zoomScaleNormal="100" workbookViewId="0">
      <selection activeCell="D11" sqref="D11"/>
    </sheetView>
  </sheetViews>
  <sheetFormatPr defaultRowHeight="15"/>
  <cols>
    <col min="1" max="1" width="5.42578125" customWidth="1"/>
    <col min="2" max="2" width="36.85546875" customWidth="1"/>
    <col min="3" max="3" width="33" customWidth="1"/>
    <col min="4" max="4" width="85.28515625" customWidth="1"/>
    <col min="5" max="5" width="34.85546875" customWidth="1"/>
    <col min="6" max="6" width="39.5703125" style="85" customWidth="1"/>
    <col min="7" max="7" width="4" customWidth="1"/>
  </cols>
  <sheetData>
    <row r="2" spans="2:30" ht="36">
      <c r="B2" s="78" t="s">
        <v>466</v>
      </c>
      <c r="D2" s="81" t="s">
        <v>467</v>
      </c>
      <c r="E2" s="81"/>
      <c r="I2" s="82"/>
      <c r="U2" s="82"/>
    </row>
    <row r="3" spans="2:30">
      <c r="B3" s="76" t="s">
        <v>225</v>
      </c>
      <c r="C3" s="76" t="s">
        <v>597</v>
      </c>
      <c r="D3" s="76" t="s">
        <v>598</v>
      </c>
      <c r="E3" s="76"/>
      <c r="F3" s="88" t="s">
        <v>233</v>
      </c>
      <c r="G3" s="4" t="s">
        <v>228</v>
      </c>
      <c r="AD3" t="s">
        <v>228</v>
      </c>
    </row>
    <row r="4" spans="2:30">
      <c r="B4" s="75" t="s">
        <v>226</v>
      </c>
      <c r="C4" s="54" t="s">
        <v>163</v>
      </c>
      <c r="D4" s="91" t="s">
        <v>470</v>
      </c>
      <c r="E4" s="91"/>
      <c r="F4" s="77" t="str">
        <f t="shared" ref="F4:F41" si="0">IF(D4="","",""""&amp;C4&amp;" "&amp;IF(C4="[FOOTER RULE - STRICT]",D4,IF(RIGHT(D4,6)=" | "&amp;CHAR(34)&amp;" &amp;",D4,D4&amp;" | "&amp;CHAR(34)&amp;" &amp;")))</f>
        <v>"[ROLE] Tech Product Manager assigning a " &amp; $I$2 &amp; " Jira Ticket | " &amp;</v>
      </c>
      <c r="G4" s="54" t="s">
        <v>228</v>
      </c>
    </row>
    <row r="5" spans="2:30">
      <c r="B5" s="75" t="s">
        <v>226</v>
      </c>
      <c r="C5" s="54" t="s">
        <v>165</v>
      </c>
      <c r="D5" s="91" t="s">
        <v>471</v>
      </c>
      <c r="E5" s="91"/>
      <c r="F5" s="77" t="str">
        <f t="shared" si="0"/>
        <v>"[TASK] Provide a guided implementation exercise with full solution for learning purposes | " &amp;</v>
      </c>
      <c r="G5" s="54" t="s">
        <v>228</v>
      </c>
    </row>
    <row r="6" spans="2:30">
      <c r="B6" s="75" t="s">
        <v>226</v>
      </c>
      <c r="C6" s="54" t="s">
        <v>167</v>
      </c>
      <c r="D6" s="91" t="s">
        <v>168</v>
      </c>
      <c r="E6" s="91"/>
      <c r="F6" s="77" t="str">
        <f t="shared" si="0"/>
        <v>"[TOPIC] " &amp; I9 &amp; " | " &amp;</v>
      </c>
      <c r="G6" s="54" t="s">
        <v>228</v>
      </c>
    </row>
    <row r="7" spans="2:30">
      <c r="B7" s="75" t="s">
        <v>226</v>
      </c>
      <c r="C7" s="54" t="s">
        <v>169</v>
      </c>
      <c r="D7" s="91" t="s">
        <v>170</v>
      </c>
      <c r="E7" s="91"/>
      <c r="F7" s="77" t="str">
        <f t="shared" si="0"/>
        <v>"[LEVEL] " &amp; G9 &amp; " | " &amp;</v>
      </c>
      <c r="G7" s="54" t="s">
        <v>228</v>
      </c>
    </row>
    <row r="8" spans="2:30">
      <c r="B8" s="75" t="s">
        <v>226</v>
      </c>
      <c r="C8" s="54" t="s">
        <v>234</v>
      </c>
      <c r="D8" s="91" t="s">
        <v>276</v>
      </c>
      <c r="E8" s="91"/>
      <c r="F8" s="77" t="str">
        <f t="shared" si="0"/>
        <v>"[LIBRARY BEING LEARNED] " &amp; $I$3 &amp; " | " &amp;</v>
      </c>
      <c r="G8" s="54" t="s">
        <v>228</v>
      </c>
    </row>
    <row r="9" spans="2:30">
      <c r="B9" s="75" t="s">
        <v>226</v>
      </c>
      <c r="C9" s="54" t="s">
        <v>229</v>
      </c>
      <c r="D9" s="91" t="str">
        <f>"If a module or ecosystem like "&amp; Variables!E6 &amp;" is specified in "&amp; Variables!E7 &amp;", you are CRITICALLY FORBIDDEN from using "&amp; Variables!E8 &amp;". You MUST enforce the "&amp; Variables!E9 &amp;" and data structures of that specific library."</f>
        <v>If a module or ecosystem like Explorer or Nx is specified in , you are CRITICALLY FORBIDDEN from using manual recursion or nested loop implementations. You MUST enforce the vectorized operations and data structures of that specific library.</v>
      </c>
      <c r="E9" s="91"/>
      <c r="F9" s="77" t="str">
        <f t="shared" si="0"/>
        <v>"[ECOSYSTEM ORIENTATION RULE] If a module or ecosystem like Explorer or Nx is specified in , you are CRITICALLY FORBIDDEN from using manual recursion or nested loop implementations. You MUST enforce the vectorized operations and data structures of that specific library. | " &amp;</v>
      </c>
      <c r="G9" s="54" t="s">
        <v>228</v>
      </c>
    </row>
    <row r="10" spans="2:30">
      <c r="B10" s="75" t="s">
        <v>226</v>
      </c>
      <c r="C10" s="54" t="s">
        <v>173</v>
      </c>
      <c r="D10" s="91" t="s">
        <v>472</v>
      </c>
      <c r="E10" s="91"/>
      <c r="F10" s="77" t="str">
        <f t="shared" si="0"/>
        <v>"[PERSONA RULE] Act as a professional Tech Product Manager writing clear Jira tickets | " &amp;</v>
      </c>
      <c r="G10" s="54" t="s">
        <v>228</v>
      </c>
    </row>
    <row r="11" spans="2:30">
      <c r="B11" s="75" t="s">
        <v>226</v>
      </c>
      <c r="C11" s="54" t="s">
        <v>175</v>
      </c>
      <c r="D11" s="91" t="s">
        <v>409</v>
      </c>
      <c r="E11" s="91"/>
      <c r="F11"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G11" s="54" t="s">
        <v>228</v>
      </c>
    </row>
    <row r="12" spans="2:30">
      <c r="B12" s="75" t="s">
        <v>226</v>
      </c>
      <c r="C12" s="54" t="s">
        <v>509</v>
      </c>
      <c r="D12" s="91" t="s">
        <v>501</v>
      </c>
      <c r="E12" s="91"/>
      <c r="F12" s="77" t="str">
        <f t="shared" si="0"/>
        <v>"[LANGUAGE SEED CONTEXT] " &amp; IF($AE$7 = "", "Language Seed Not Necessary", "You MUST strictly follow this seed context to enhance, adapt, and naturalize your tone, vocabulary, and instructional quality in " &amp; $B$6 &amp; ": " &amp; $AE$7) &amp; " | " &amp;</v>
      </c>
      <c r="G12" s="54" t="s">
        <v>228</v>
      </c>
    </row>
    <row r="13" spans="2:30">
      <c r="B13" s="75" t="s">
        <v>226</v>
      </c>
      <c r="C13" s="54" t="s">
        <v>219</v>
      </c>
      <c r="D13" s="91" t="s">
        <v>611</v>
      </c>
      <c r="E13" s="91"/>
      <c r="F13" s="77" t="str">
        <f t="shared" si="0"/>
        <v>"[HEADER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v>
      </c>
      <c r="G13" s="54" t="s">
        <v>228</v>
      </c>
    </row>
    <row r="14" spans="2:30">
      <c r="B14" s="83" t="s">
        <v>227</v>
      </c>
      <c r="C14" s="54" t="s">
        <v>236</v>
      </c>
      <c r="D14" s="91"/>
      <c r="E14" s="91"/>
      <c r="F14" s="77" t="str">
        <f t="shared" si="0"/>
        <v/>
      </c>
      <c r="G14" s="54" t="s">
        <v>228</v>
      </c>
    </row>
    <row r="15" spans="2:30">
      <c r="B15" s="83" t="s">
        <v>227</v>
      </c>
      <c r="C15" s="54" t="s">
        <v>236</v>
      </c>
      <c r="D15" s="91"/>
      <c r="E15" s="91"/>
      <c r="F15" s="77" t="str">
        <f t="shared" si="0"/>
        <v/>
      </c>
      <c r="G15" s="54" t="s">
        <v>228</v>
      </c>
    </row>
    <row r="16" spans="2:30">
      <c r="B16" s="54" t="s">
        <v>281</v>
      </c>
      <c r="C16" s="54" t="s">
        <v>905</v>
      </c>
      <c r="D16" s="91" t="s">
        <v>477</v>
      </c>
      <c r="E16" s="91"/>
      <c r="F16" s="77" t="str">
        <f t="shared" si="0"/>
        <v>"[FUNCTIONAL_STRUCTURE_POLICY] Rule: " &amp; IF(G9="Beginner", "Use simple scripts or minimal functions. ", IF(G9="Intermediate", "Use functions where appropriate. ", "Use modular functions with clear structure. ")) &amp; " | " &amp;</v>
      </c>
      <c r="G16" s="54" t="s">
        <v>228</v>
      </c>
    </row>
    <row r="17" spans="2:7">
      <c r="B17" s="54" t="s">
        <v>281</v>
      </c>
      <c r="C17" s="54" t="s">
        <v>904</v>
      </c>
      <c r="D17" s="91" t="s">
        <v>906</v>
      </c>
      <c r="E17" s="91"/>
      <c r="F17" s="77" t="str">
        <f t="shared" si="0"/>
        <v>"[DETERMINISTIC_OUTPUT_PROTOCOL]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v>
      </c>
      <c r="G17" s="54" t="s">
        <v>228</v>
      </c>
    </row>
    <row r="18" spans="2:7">
      <c r="B18" s="54" t="s">
        <v>281</v>
      </c>
      <c r="C18" s="54" t="s">
        <v>184</v>
      </c>
      <c r="D18" s="91" t="s">
        <v>478</v>
      </c>
      <c r="E18" s="91"/>
      <c r="F18" s="77" t="str">
        <f t="shared" si="0"/>
        <v>"[CODE QUALITY RULE] Code MUST be clean, readable, and production-like | " &amp;</v>
      </c>
      <c r="G18" s="54" t="s">
        <v>228</v>
      </c>
    </row>
    <row r="19" spans="2:7">
      <c r="B19" s="54" t="s">
        <v>281</v>
      </c>
      <c r="C19" s="54" t="s">
        <v>192</v>
      </c>
      <c r="D19" s="91" t="s">
        <v>903</v>
      </c>
      <c r="E19" s="91"/>
      <c r="F19" s="77" t="str">
        <f t="shared" si="0"/>
        <v>"[FILE HANDLING RULE] Use correct loaders and enforce encoding='utf-8' and newline=' when applicable or supported by the programming language. | " &amp;</v>
      </c>
      <c r="G19" s="54" t="s">
        <v>228</v>
      </c>
    </row>
    <row r="20" spans="2:7">
      <c r="B20" s="54" t="s">
        <v>281</v>
      </c>
      <c r="C20" s="54" t="s">
        <v>193</v>
      </c>
      <c r="D20" s="91" t="s">
        <v>902</v>
      </c>
      <c r="E20" s="91"/>
      <c r="F20" s="77" t="str">
        <f t="shared" si="0"/>
        <v>"[DATA TYPE RULE] Explicit casting required before calculations if the programming language requires it. | " &amp;</v>
      </c>
      <c r="G20" s="54" t="s">
        <v>228</v>
      </c>
    </row>
    <row r="21" spans="2:7">
      <c r="B21" s="54" t="s">
        <v>281</v>
      </c>
      <c r="C21" s="54" t="s">
        <v>194</v>
      </c>
      <c r="D21" s="91" t="s">
        <v>479</v>
      </c>
      <c r="E21" s="91"/>
      <c r="F21" s="77" t="str">
        <f t="shared" si="0"/>
        <v>"[DATA ROBUSTNESS RULE] Handle missing or malformed data safely | " &amp;</v>
      </c>
      <c r="G21" s="54" t="s">
        <v>228</v>
      </c>
    </row>
    <row r="22" spans="2:7">
      <c r="B22" s="54" t="s">
        <v>281</v>
      </c>
      <c r="C22" s="54" t="s">
        <v>195</v>
      </c>
      <c r="D22" s="91" t="s">
        <v>901</v>
      </c>
      <c r="E22" s="91"/>
      <c r="F22" s="77" t="str">
        <f t="shared" si="0"/>
        <v>"[BOOLEAN HANDLING RULE] Normalize boolean values before comparison if the programming language requires it. | " &amp;</v>
      </c>
      <c r="G22" s="54" t="s">
        <v>228</v>
      </c>
    </row>
    <row r="23" spans="2:7">
      <c r="B23" s="54" t="s">
        <v>281</v>
      </c>
      <c r="C23" s="54" t="s">
        <v>196</v>
      </c>
      <c r="D23" s="91" t="s">
        <v>416</v>
      </c>
      <c r="E23" s="91"/>
      <c r="F23" s="77" t="str">
        <f t="shared" si="0"/>
        <v>"[DATA CONSISTENCY RULE] Respect dataset schema | " &amp;</v>
      </c>
      <c r="G23" s="54" t="s">
        <v>228</v>
      </c>
    </row>
    <row r="24" spans="2:7">
      <c r="B24" s="54" t="s">
        <v>281</v>
      </c>
      <c r="C24" s="54" t="s">
        <v>473</v>
      </c>
      <c r="D24" s="91" t="s">
        <v>474</v>
      </c>
      <c r="E24" s="91"/>
      <c r="F24" s="77" t="str">
        <f t="shared" si="0"/>
        <v>"[TICKET FORMAT RULE - STRICT] 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v>
      </c>
      <c r="G24" s="54" t="s">
        <v>228</v>
      </c>
    </row>
    <row r="25" spans="2:7">
      <c r="B25" s="54" t="s">
        <v>281</v>
      </c>
      <c r="C25" s="54" t="s">
        <v>177</v>
      </c>
      <c r="D25" s="91" t="s">
        <v>909</v>
      </c>
      <c r="E25" s="91"/>
      <c r="F25" s="77" t="str">
        <f t="shared" si="0"/>
        <v>"[DATA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v>
      </c>
      <c r="G25" s="54" t="s">
        <v>228</v>
      </c>
    </row>
    <row r="26" spans="2:7">
      <c r="B26" s="54" t="s">
        <v>281</v>
      </c>
      <c r="C26" s="54" t="s">
        <v>178</v>
      </c>
      <c r="D26" s="91" t="s">
        <v>419</v>
      </c>
      <c r="E26" s="91"/>
      <c r="F26" s="77" t="str">
        <f t="shared" si="0"/>
        <v>"[DATA SUMMARY FORMAT RULE] When a dataset is present, you MUST display IMMEDIATELY AFTER THE HEADER: Dataset Summary: - File Type: - Columns / Fields: - Data Types: - Notes: | " &amp;</v>
      </c>
      <c r="G26" s="54" t="s">
        <v>228</v>
      </c>
    </row>
    <row r="27" spans="2:7">
      <c r="B27" s="54" t="s">
        <v>281</v>
      </c>
      <c r="C27" s="54" t="s">
        <v>180</v>
      </c>
      <c r="D27" s="91" t="s">
        <v>508</v>
      </c>
      <c r="E27" s="91"/>
      <c r="F27" s="77" t="str">
        <f t="shared" si="0"/>
        <v>"[OUTPUT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v>
      </c>
      <c r="G27" s="54" t="s">
        <v>228</v>
      </c>
    </row>
    <row r="28" spans="2:7">
      <c r="B28" s="54" t="s">
        <v>281</v>
      </c>
      <c r="C28" s="54" t="s">
        <v>182</v>
      </c>
      <c r="D28" s="91" t="s">
        <v>475</v>
      </c>
      <c r="E28" s="91"/>
      <c r="F28" s="77" t="str">
        <f t="shared" si="0"/>
        <v>"[CODE CONSTRAINTS] 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 | " &amp;</v>
      </c>
      <c r="G28" s="54" t="s">
        <v>228</v>
      </c>
    </row>
    <row r="29" spans="2:7">
      <c r="B29" s="54" t="s">
        <v>281</v>
      </c>
      <c r="C29" s="54" t="s">
        <v>313</v>
      </c>
      <c r="D29" s="91" t="s">
        <v>480</v>
      </c>
      <c r="E29" s="91"/>
      <c r="F29" s="77" t="str">
        <f t="shared" si="0"/>
        <v>"[SUPPORT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v>
      </c>
      <c r="G29" s="54" t="s">
        <v>228</v>
      </c>
    </row>
    <row r="30" spans="2:7">
      <c r="B30" s="54" t="s">
        <v>281</v>
      </c>
      <c r="C30" s="54" t="s">
        <v>199</v>
      </c>
      <c r="D30" s="91" t="s">
        <v>426</v>
      </c>
      <c r="E30" s="91"/>
      <c r="F30" s="77" t="str">
        <f t="shared" si="0"/>
        <v>"[DIFFICULTY RULE] Complexity MUST match level | " &amp;</v>
      </c>
      <c r="G30" s="54" t="s">
        <v>228</v>
      </c>
    </row>
    <row r="31" spans="2:7">
      <c r="B31" s="54" t="s">
        <v>281</v>
      </c>
      <c r="C31" s="54" t="s">
        <v>211</v>
      </c>
      <c r="D31" s="91" t="s">
        <v>292</v>
      </c>
      <c r="E31" s="91"/>
      <c r="F31" s="77" t="str">
        <f t="shared" si="0"/>
        <v>"[FORMAT RULE] Only valid markdown code blocks allowed | " &amp;</v>
      </c>
      <c r="G31" s="54" t="s">
        <v>228</v>
      </c>
    </row>
    <row r="32" spans="2:7">
      <c r="B32" s="54" t="s">
        <v>281</v>
      </c>
      <c r="C32" s="54" t="s">
        <v>213</v>
      </c>
      <c r="D32" s="91" t="s">
        <v>293</v>
      </c>
      <c r="E32" s="91"/>
      <c r="F32" s="77" t="str">
        <f t="shared" si="0"/>
        <v>"[LANGUAGE TAG RULE] ALWAYS label markdown code blocks with the correct underlying programming language (e.g., python, javascript, sql) | " &amp;</v>
      </c>
      <c r="G32" s="54" t="s">
        <v>228</v>
      </c>
    </row>
    <row r="33" spans="2:7">
      <c r="B33" s="54" t="s">
        <v>281</v>
      </c>
      <c r="C33" s="54" t="s">
        <v>220</v>
      </c>
      <c r="D33" s="91" t="s">
        <v>481</v>
      </c>
      <c r="E33" s="91"/>
      <c r="F33" s="77" t="str">
        <f t="shared" si="0"/>
        <v>"[OUTPUT] Only header, dataset summary or statement (if any), the defined sections, and footer | " &amp;</v>
      </c>
      <c r="G33" s="54" t="s">
        <v>228</v>
      </c>
    </row>
    <row r="34" spans="2:7">
      <c r="B34" s="54" t="s">
        <v>281</v>
      </c>
      <c r="C34" s="54" t="s">
        <v>224</v>
      </c>
      <c r="D34" s="91" t="s">
        <v>482</v>
      </c>
      <c r="E34" s="91"/>
      <c r="F34" s="77" t="str">
        <f t="shared" si="0"/>
        <v>"[FOOTER RULE - STRICT] End your entire response EXACTLY with this markdown string (ensure all code blocks are closed before it):" &amp; CHAR(10) &amp; "---" &amp; CHAR(10) &amp; "⚡ *Coding5s System — Learn Programming by Writing Code*",</v>
      </c>
      <c r="G34" s="54" t="s">
        <v>228</v>
      </c>
    </row>
    <row r="35" spans="2:7">
      <c r="B35" s="54"/>
      <c r="C35" s="54"/>
      <c r="D35" s="91"/>
      <c r="E35" s="91"/>
      <c r="F35" s="88" t="s">
        <v>483</v>
      </c>
      <c r="G35" s="54" t="s">
        <v>228</v>
      </c>
    </row>
    <row r="36" spans="2:7">
      <c r="B36" s="54"/>
      <c r="C36" s="54"/>
      <c r="D36" s="91"/>
      <c r="E36" s="91"/>
      <c r="F36" s="77" t="str">
        <f t="shared" si="0"/>
        <v/>
      </c>
      <c r="G36" s="54" t="s">
        <v>228</v>
      </c>
    </row>
    <row r="37" spans="2:7">
      <c r="B37" s="54"/>
      <c r="C37" s="54"/>
      <c r="D37" s="91"/>
      <c r="E37" s="91"/>
      <c r="F37" s="77" t="str">
        <f t="shared" si="0"/>
        <v/>
      </c>
      <c r="G37" s="54" t="s">
        <v>228</v>
      </c>
    </row>
    <row r="38" spans="2:7">
      <c r="B38" s="54"/>
      <c r="C38" s="54"/>
      <c r="D38" s="91"/>
      <c r="E38" s="91"/>
      <c r="F38" s="77" t="str">
        <f t="shared" si="0"/>
        <v/>
      </c>
      <c r="G38" s="54" t="s">
        <v>228</v>
      </c>
    </row>
    <row r="39" spans="2:7">
      <c r="B39" s="54"/>
      <c r="C39" s="54"/>
      <c r="D39" s="91"/>
      <c r="E39" s="91"/>
      <c r="F39" s="77" t="str">
        <f t="shared" si="0"/>
        <v/>
      </c>
      <c r="G39" s="54" t="s">
        <v>228</v>
      </c>
    </row>
    <row r="40" spans="2:7">
      <c r="B40" s="54"/>
      <c r="C40" s="54"/>
      <c r="D40" s="91"/>
      <c r="E40" s="91"/>
      <c r="F40" s="77" t="str">
        <f t="shared" si="0"/>
        <v/>
      </c>
      <c r="G40" s="54" t="s">
        <v>228</v>
      </c>
    </row>
    <row r="41" spans="2:7">
      <c r="B41" s="54"/>
      <c r="C41" s="54"/>
      <c r="D41" s="91"/>
      <c r="E41" s="91"/>
      <c r="F41" s="77" t="str">
        <f t="shared" si="0"/>
        <v/>
      </c>
      <c r="G41" s="54" t="s">
        <v>228</v>
      </c>
    </row>
    <row r="42" spans="2:7">
      <c r="B42" s="54"/>
      <c r="C42" s="54"/>
      <c r="D42" s="91"/>
      <c r="E42" s="91"/>
      <c r="F42" s="77"/>
      <c r="G42" s="54"/>
    </row>
    <row r="43" spans="2:7">
      <c r="B43" s="74"/>
      <c r="C43" s="74"/>
      <c r="F43" s="86"/>
    </row>
    <row r="44" spans="2:7">
      <c r="B44" s="74"/>
      <c r="C44" s="74"/>
      <c r="F44" s="86"/>
    </row>
    <row r="45" spans="2:7" ht="36">
      <c r="B45" s="79" t="s">
        <v>468</v>
      </c>
      <c r="C45" s="74"/>
      <c r="F45" s="86"/>
    </row>
    <row r="46" spans="2:7">
      <c r="B46" s="76" t="s">
        <v>273</v>
      </c>
      <c r="C46" s="76" t="s">
        <v>597</v>
      </c>
      <c r="D46" s="76" t="s">
        <v>598</v>
      </c>
      <c r="E46" s="76"/>
      <c r="F46" s="88" t="s">
        <v>274</v>
      </c>
      <c r="G46" s="32" t="s">
        <v>228</v>
      </c>
    </row>
    <row r="47" spans="2:7">
      <c r="B47" s="54" t="s">
        <v>226</v>
      </c>
      <c r="C47" s="54" t="s">
        <v>163</v>
      </c>
      <c r="D47" s="91" t="s">
        <v>470</v>
      </c>
      <c r="E47" s="91"/>
      <c r="F47" s="77" t="str">
        <f>IF(D47="","",""""&amp;C47&amp;" "&amp;IF(C47="[FOOTER RULE - STRICT]",D47,IF(RIGHT(D47,6)=" | "&amp;CHAR(34)&amp;" &amp;",D47,D47&amp;" | "&amp;CHAR(34)&amp;" &amp;")))</f>
        <v>"[ROLE] Tech Product Manager assigning a " &amp; $I$2 &amp; " Jira Ticket | " &amp;</v>
      </c>
      <c r="G47" s="32" t="s">
        <v>228</v>
      </c>
    </row>
    <row r="48" spans="2:7">
      <c r="B48" s="54" t="s">
        <v>226</v>
      </c>
      <c r="C48" s="54" t="s">
        <v>165</v>
      </c>
      <c r="D48" s="91" t="s">
        <v>484</v>
      </c>
      <c r="E48" s="91"/>
      <c r="F48" s="77" t="str">
        <f t="shared" ref="F48:F76" si="1">IF(D48="","",""""&amp;C48&amp;" "&amp;IF(C48="[FOOTER RULE - STRICT]",D48,IF(RIGHT(D48,6)=" | "&amp;CHAR(34)&amp;" &amp;",D48,D48&amp;" | "&amp;CHAR(34)&amp;" &amp;")))</f>
        <v>"[TASK] Provide a guided project implementation with full solution | " &amp;</v>
      </c>
      <c r="G48" s="32" t="s">
        <v>228</v>
      </c>
    </row>
    <row r="49" spans="2:7">
      <c r="B49" s="54" t="s">
        <v>226</v>
      </c>
      <c r="C49" s="54" t="s">
        <v>327</v>
      </c>
      <c r="D49" s="91" t="s">
        <v>168</v>
      </c>
      <c r="E49" s="91"/>
      <c r="F49" s="77" t="str">
        <f t="shared" si="1"/>
        <v>"[PROJECT] " &amp; I9 &amp; " | " &amp;</v>
      </c>
      <c r="G49" s="32" t="s">
        <v>228</v>
      </c>
    </row>
    <row r="50" spans="2:7">
      <c r="B50" s="54" t="s">
        <v>226</v>
      </c>
      <c r="C50" s="54" t="s">
        <v>261</v>
      </c>
      <c r="D50" s="91" t="s">
        <v>262</v>
      </c>
      <c r="E50" s="91"/>
      <c r="F50" s="77" t="str">
        <f t="shared" si="1"/>
        <v>"[TOPICS USED] " &amp; B9 &amp; " | " &amp;</v>
      </c>
      <c r="G50" s="32" t="s">
        <v>228</v>
      </c>
    </row>
    <row r="51" spans="2:7">
      <c r="B51" s="54" t="s">
        <v>226</v>
      </c>
      <c r="C51" s="54" t="s">
        <v>169</v>
      </c>
      <c r="D51" s="91" t="s">
        <v>170</v>
      </c>
      <c r="E51" s="91"/>
      <c r="F51" s="77" t="str">
        <f t="shared" si="1"/>
        <v>"[LEVEL] " &amp; G9 &amp; " | " &amp;</v>
      </c>
      <c r="G51" s="32" t="s">
        <v>228</v>
      </c>
    </row>
    <row r="52" spans="2:7">
      <c r="B52" s="54" t="s">
        <v>226</v>
      </c>
      <c r="C52" s="54" t="s">
        <v>173</v>
      </c>
      <c r="D52" s="91" t="s">
        <v>485</v>
      </c>
      <c r="E52" s="91"/>
      <c r="F52" s="77" t="str">
        <f t="shared" si="1"/>
        <v>"[PERSONA RULE] Act as a professional Tech Product Manager defining a project ticket | " &amp;</v>
      </c>
      <c r="G52" s="32" t="s">
        <v>228</v>
      </c>
    </row>
    <row r="53" spans="2:7">
      <c r="B53" s="54" t="s">
        <v>226</v>
      </c>
      <c r="C53" s="54" t="s">
        <v>234</v>
      </c>
      <c r="D53" s="91" t="s">
        <v>276</v>
      </c>
      <c r="E53" s="91"/>
      <c r="F53" s="77" t="str">
        <f t="shared" si="1"/>
        <v>"[LIBRARY BEING LEARNED] " &amp; $I$3 &amp; " | " &amp;</v>
      </c>
      <c r="G53" s="32" t="s">
        <v>228</v>
      </c>
    </row>
    <row r="54" spans="2:7">
      <c r="B54" s="54" t="s">
        <v>226</v>
      </c>
      <c r="C54" s="54" t="s">
        <v>229</v>
      </c>
      <c r="D54" s="91" t="str">
        <f>"If a module or ecosystem like "&amp; Variables!E6 &amp;" is specified in "&amp; Variables!E7 &amp;", you are CRITICALLY FORBIDDEN from using "&amp; Variables!E8 &amp;". You MUST enforce the "&amp; Variables!E9 &amp;" and data structures of that specific library."</f>
        <v>If a module or ecosystem like Explorer or Nx is specified in , you are CRITICALLY FORBIDDEN from using manual recursion or nested loop implementations. You MUST enforce the vectorized operations and data structures of that specific library.</v>
      </c>
      <c r="E54" s="91"/>
      <c r="F54" s="77" t="str">
        <f t="shared" si="1"/>
        <v>"[ECOSYSTEM ORIENTATION RULE] If a module or ecosystem like Explorer or Nx is specified in , you are CRITICALLY FORBIDDEN from using manual recursion or nested loop implementations. You MUST enforce the vectorized operations and data structures of that specific library. | " &amp;</v>
      </c>
      <c r="G54" s="32" t="s">
        <v>228</v>
      </c>
    </row>
    <row r="55" spans="2:7">
      <c r="B55" s="54" t="s">
        <v>226</v>
      </c>
      <c r="C55" s="54" t="s">
        <v>219</v>
      </c>
      <c r="D55" s="91" t="s">
        <v>612</v>
      </c>
      <c r="E55" s="91"/>
      <c r="F55" s="77" t="str">
        <f t="shared" si="1"/>
        <v>"[HEADER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v>
      </c>
      <c r="G55" s="32" t="s">
        <v>228</v>
      </c>
    </row>
    <row r="56" spans="2:7">
      <c r="B56" s="54" t="s">
        <v>226</v>
      </c>
      <c r="C56" s="54" t="s">
        <v>175</v>
      </c>
      <c r="D56" s="91" t="s">
        <v>486</v>
      </c>
      <c r="E56" s="91"/>
      <c r="F56" s="77" t="str">
        <f t="shared" si="1"/>
        <v>"[LANGUAGE CONSISTENCY RULE] 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v>
      </c>
      <c r="G56" s="32" t="s">
        <v>228</v>
      </c>
    </row>
    <row r="57" spans="2:7">
      <c r="B57" s="54" t="s">
        <v>226</v>
      </c>
      <c r="C57" s="54" t="s">
        <v>509</v>
      </c>
      <c r="D57" s="91" t="s">
        <v>501</v>
      </c>
      <c r="E57" s="91"/>
      <c r="F57" s="77" t="str">
        <f t="shared" si="1"/>
        <v>"[LANGUAGE SEED CONTEXT] " &amp; IF($AE$7 = "", "Language Seed Not Necessary", "You MUST strictly follow this seed context to enhance, adapt, and naturalize your tone, vocabulary, and instructional quality in " &amp; $B$6 &amp; ": " &amp; $AE$7) &amp; " | " &amp;</v>
      </c>
      <c r="G57" s="32" t="s">
        <v>228</v>
      </c>
    </row>
    <row r="58" spans="2:7">
      <c r="B58" s="54" t="s">
        <v>227</v>
      </c>
      <c r="C58" s="54" t="s">
        <v>236</v>
      </c>
      <c r="D58" s="91"/>
      <c r="E58" s="91"/>
      <c r="F58" s="77" t="str">
        <f t="shared" si="1"/>
        <v/>
      </c>
      <c r="G58" s="32" t="s">
        <v>228</v>
      </c>
    </row>
    <row r="59" spans="2:7">
      <c r="B59" s="54" t="s">
        <v>227</v>
      </c>
      <c r="C59" s="54" t="s">
        <v>236</v>
      </c>
      <c r="D59" s="91"/>
      <c r="E59" s="91"/>
      <c r="F59" s="77" t="str">
        <f t="shared" si="1"/>
        <v/>
      </c>
      <c r="G59" s="32" t="s">
        <v>228</v>
      </c>
    </row>
    <row r="60" spans="2:7">
      <c r="B60" s="54" t="s">
        <v>281</v>
      </c>
      <c r="C60" s="54" t="s">
        <v>182</v>
      </c>
      <c r="D60" s="91" t="s">
        <v>907</v>
      </c>
      <c r="E60" s="91"/>
      <c r="F60" s="77" t="str">
        <f t="shared" si="1"/>
        <v>"[CODE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v>
      </c>
      <c r="G60" s="32" t="s">
        <v>228</v>
      </c>
    </row>
    <row r="61" spans="2:7">
      <c r="B61" s="54" t="s">
        <v>281</v>
      </c>
      <c r="C61" s="54" t="s">
        <v>476</v>
      </c>
      <c r="D61" s="91" t="s">
        <v>487</v>
      </c>
      <c r="E61" s="91"/>
      <c r="F61" s="77" t="str">
        <f t="shared" si="1"/>
        <v>"[CRITICAL OUTPUT RULE] Output MUST match real execution - Convert sets to sorted lists before printing | " &amp;</v>
      </c>
      <c r="G61" s="32" t="s">
        <v>228</v>
      </c>
    </row>
    <row r="62" spans="2:7">
      <c r="B62" s="54" t="s">
        <v>281</v>
      </c>
      <c r="C62" s="54" t="s">
        <v>183</v>
      </c>
      <c r="D62" s="91" t="s">
        <v>488</v>
      </c>
      <c r="E62" s="91"/>
      <c r="F62" s="77" t="str">
        <f t="shared" si="1"/>
        <v>"[FUNCTION RULE] " &amp; IF(G9="Beginner", "Avoid complex structure. ", IF(G9="Intermediate", "Functions optional. ", "Use structured modular functions. ")) &amp; " | " &amp;</v>
      </c>
      <c r="G62" s="32" t="s">
        <v>228</v>
      </c>
    </row>
    <row r="63" spans="2:7">
      <c r="B63" s="54" t="s">
        <v>281</v>
      </c>
      <c r="C63" s="54" t="s">
        <v>473</v>
      </c>
      <c r="D63" s="91" t="s">
        <v>489</v>
      </c>
      <c r="E63" s="91"/>
      <c r="F63" s="77" t="str">
        <f t="shared" si="1"/>
        <v>"[TICKET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v>
      </c>
      <c r="G63" s="32" t="s">
        <v>228</v>
      </c>
    </row>
    <row r="64" spans="2:7">
      <c r="B64" s="54" t="s">
        <v>281</v>
      </c>
      <c r="C64" s="54" t="s">
        <v>177</v>
      </c>
      <c r="D64" s="91" t="s">
        <v>490</v>
      </c>
      <c r="E64" s="91"/>
      <c r="F64"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v>
      </c>
      <c r="G64" s="32" t="s">
        <v>228</v>
      </c>
    </row>
    <row r="65" spans="2:7">
      <c r="B65" s="54" t="s">
        <v>281</v>
      </c>
      <c r="C65" s="54" t="s">
        <v>180</v>
      </c>
      <c r="D65" s="91" t="s">
        <v>491</v>
      </c>
      <c r="E65" s="91"/>
      <c r="F65" s="77" t="str">
        <f t="shared" si="1"/>
        <v>"[OUTPUT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v>
      </c>
      <c r="G65" s="32" t="s">
        <v>228</v>
      </c>
    </row>
    <row r="66" spans="2:7">
      <c r="B66" s="54" t="s">
        <v>281</v>
      </c>
      <c r="C66" s="54" t="s">
        <v>184</v>
      </c>
      <c r="D66" s="91" t="s">
        <v>492</v>
      </c>
      <c r="E66" s="91"/>
      <c r="F66" s="77" t="str">
        <f t="shared" si="1"/>
        <v>"[CODE QUALITY RULE] Code MUST be clean and realistic | " &amp;</v>
      </c>
      <c r="G66" s="32" t="s">
        <v>228</v>
      </c>
    </row>
    <row r="67" spans="2:7">
      <c r="B67" s="54" t="s">
        <v>281</v>
      </c>
      <c r="C67" s="54" t="s">
        <v>194</v>
      </c>
      <c r="D67" s="91" t="s">
        <v>435</v>
      </c>
      <c r="E67" s="91"/>
      <c r="F67" s="77" t="str">
        <f t="shared" si="1"/>
        <v>"[DATA ROBUSTNESS RULE] Handle real-world data safely | " &amp;</v>
      </c>
      <c r="G67" s="32" t="s">
        <v>228</v>
      </c>
    </row>
    <row r="68" spans="2:7">
      <c r="B68" s="54" t="s">
        <v>281</v>
      </c>
      <c r="C68" s="54" t="s">
        <v>211</v>
      </c>
      <c r="D68" s="91" t="s">
        <v>493</v>
      </c>
      <c r="E68" s="91"/>
      <c r="F68" s="77" t="str">
        <f t="shared" si="1"/>
        <v>"[FORMAT RULE] Only markdown code blocks allowed | " &amp;</v>
      </c>
      <c r="G68" s="32" t="s">
        <v>228</v>
      </c>
    </row>
    <row r="69" spans="2:7">
      <c r="B69" s="54" t="s">
        <v>281</v>
      </c>
      <c r="C69" s="54" t="s">
        <v>213</v>
      </c>
      <c r="D69" s="91" t="s">
        <v>293</v>
      </c>
      <c r="E69" s="91"/>
      <c r="F69" s="77" t="str">
        <f t="shared" si="1"/>
        <v>"[LANGUAGE TAG RULE] ALWAYS label markdown code blocks with the correct underlying programming language (e.g., python, javascript, sql) | " &amp;</v>
      </c>
      <c r="G69" s="32" t="s">
        <v>228</v>
      </c>
    </row>
    <row r="70" spans="2:7">
      <c r="B70" s="54" t="s">
        <v>281</v>
      </c>
      <c r="C70" s="54" t="s">
        <v>268</v>
      </c>
      <c r="D70" s="91" t="s">
        <v>494</v>
      </c>
      <c r="E70" s="91"/>
      <c r="F70" s="77" t="str">
        <f t="shared" si="1"/>
        <v>"[EXECUTION RULE] Code MUST run correctly | " &amp;</v>
      </c>
      <c r="G70" s="32" t="s">
        <v>228</v>
      </c>
    </row>
    <row r="71" spans="2:7">
      <c r="B71" s="54" t="s">
        <v>281</v>
      </c>
      <c r="C71" s="54" t="s">
        <v>220</v>
      </c>
      <c r="D71" s="91" t="s">
        <v>495</v>
      </c>
      <c r="E71" s="91"/>
      <c r="F71" s="77" t="str">
        <f t="shared" si="1"/>
        <v>"[OUTPUT] Only header, dataset summary or statement (if any), defined sections, and footer, | " &amp;</v>
      </c>
      <c r="G71" s="32" t="s">
        <v>228</v>
      </c>
    </row>
    <row r="72" spans="2:7">
      <c r="B72" s="54" t="s">
        <v>281</v>
      </c>
      <c r="C72" s="54" t="s">
        <v>224</v>
      </c>
      <c r="D72" s="91" t="s">
        <v>272</v>
      </c>
      <c r="E72" s="91"/>
      <c r="F72" s="77" t="str">
        <f t="shared" si="1"/>
        <v>"[FOOTER RULE - STRICT] End your entire response EXACTLY with this markdown string (ensure all code blocks are closed before it):" &amp; CHAR(10) &amp; "---" &amp; CHAR(10) &amp; "⚡ *Coding5s System — Learn Programming by Writing Code*")</v>
      </c>
      <c r="G72" s="32" t="s">
        <v>228</v>
      </c>
    </row>
    <row r="73" spans="2:7">
      <c r="B73" s="54"/>
      <c r="C73" s="54"/>
      <c r="D73" s="91"/>
      <c r="E73" s="91"/>
      <c r="F73" s="77" t="str">
        <f t="shared" si="1"/>
        <v/>
      </c>
      <c r="G73" s="32" t="s">
        <v>228</v>
      </c>
    </row>
    <row r="74" spans="2:7">
      <c r="B74" s="54"/>
      <c r="C74" s="54"/>
      <c r="D74" s="91"/>
      <c r="E74" s="91"/>
      <c r="F74" s="77" t="str">
        <f t="shared" si="1"/>
        <v/>
      </c>
      <c r="G74" s="32" t="s">
        <v>228</v>
      </c>
    </row>
    <row r="75" spans="2:7">
      <c r="B75" s="54"/>
      <c r="C75" s="54"/>
      <c r="D75" s="91"/>
      <c r="E75" s="91"/>
      <c r="F75" s="77" t="str">
        <f t="shared" si="1"/>
        <v/>
      </c>
      <c r="G75" s="32" t="s">
        <v>228</v>
      </c>
    </row>
    <row r="76" spans="2:7">
      <c r="B76" s="54"/>
      <c r="C76" s="54"/>
      <c r="D76" s="91"/>
      <c r="E76" s="91"/>
      <c r="F76" s="77" t="str">
        <f t="shared" si="1"/>
        <v/>
      </c>
      <c r="G76" s="32" t="s">
        <v>228</v>
      </c>
    </row>
    <row r="77" spans="2:7">
      <c r="F77" s="86"/>
      <c r="G77" t="s">
        <v>228</v>
      </c>
    </row>
    <row r="79" spans="2:7" ht="36">
      <c r="B79" s="80" t="s">
        <v>469</v>
      </c>
    </row>
    <row r="80" spans="2:7">
      <c r="B80" s="76" t="s">
        <v>225</v>
      </c>
      <c r="C80" s="76" t="s">
        <v>597</v>
      </c>
      <c r="D80" s="76" t="s">
        <v>598</v>
      </c>
      <c r="E80" s="76"/>
      <c r="F80" s="89" t="s">
        <v>241</v>
      </c>
      <c r="G80" s="54" t="s">
        <v>228</v>
      </c>
    </row>
    <row r="81" spans="2:7">
      <c r="B81" s="54" t="s">
        <v>226</v>
      </c>
      <c r="C81" s="54" t="s">
        <v>496</v>
      </c>
      <c r="D81" s="91" t="s">
        <v>497</v>
      </c>
      <c r="E81" s="91"/>
      <c r="F81" s="17" t="str">
        <f t="shared" ref="F81:F95" si="2">IF(D81="","",""""&amp;C81&amp;" "&amp;IF(OR(C81="[FOOTER RULE - STRICT]",C81="[FOOTER RULE]"),D81,IF(RIGHT(D81,6)=" | "&amp;CHAR(34)&amp;" &amp;",D81,D81&amp;" | "&amp;CHAR(34)&amp;" &amp;")))</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v>
      </c>
      <c r="G81" s="54" t="s">
        <v>228</v>
      </c>
    </row>
    <row r="82" spans="2:7">
      <c r="B82" s="54" t="s">
        <v>226</v>
      </c>
      <c r="C82" s="54" t="s">
        <v>243</v>
      </c>
      <c r="D82" s="91" t="s">
        <v>498</v>
      </c>
      <c r="E82" s="91"/>
      <c r="F82" s="17" t="str">
        <f t="shared" si="2"/>
        <v>"[CULTURAL &amp; JARGON RULE] 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 | " &amp;</v>
      </c>
      <c r="G82" s="54" t="s">
        <v>228</v>
      </c>
    </row>
    <row r="83" spans="2:7">
      <c r="B83" s="54" t="s">
        <v>226</v>
      </c>
      <c r="C83" s="54" t="s">
        <v>244</v>
      </c>
      <c r="D83" s="91" t="s">
        <v>499</v>
      </c>
      <c r="E83" s="91"/>
      <c r="F83" s="17" t="str">
        <f t="shared" si="2"/>
        <v>"[CONTEXT] You are reviewing the final implementation of a new feature for a " &amp; IF(UPPER(H9)="PROJECT", "PROJECT: " &amp; I9 &amp; ". Topics integrated: " &amp; B9 &amp; ". Business Goal: " &amp; J9, "TOPIC: " &amp; I9 &amp; ". Goal: " &amp; J9) &amp; " | " &amp;</v>
      </c>
      <c r="G83" s="54" t="s">
        <v>228</v>
      </c>
    </row>
    <row r="84" spans="2:7">
      <c r="B84" s="54" t="s">
        <v>226</v>
      </c>
      <c r="C84" s="54" t="s">
        <v>165</v>
      </c>
      <c r="D84" s="91" t="s">
        <v>500</v>
      </c>
      <c r="E84" s="91"/>
      <c r="F84" s="17" t="str">
        <f t="shared" si="2"/>
        <v>"[TASK] Analyze the extension code. If they already anticipated the edge cases and scalability issues (e.g., using generators or async patterns), give them the 'Architect's Approval' and discuss a more advanced trade-off. Otherwise, follow the 2-PHASE MENTORING PROTOCOL | " &amp;</v>
      </c>
      <c r="G84" s="54" t="s">
        <v>228</v>
      </c>
    </row>
    <row r="85" spans="2:7">
      <c r="B85" s="54" t="s">
        <v>226</v>
      </c>
      <c r="C85" s="54" t="s">
        <v>234</v>
      </c>
      <c r="D85" s="91" t="s">
        <v>276</v>
      </c>
      <c r="E85" s="91"/>
      <c r="F85" s="17" t="str">
        <f t="shared" si="2"/>
        <v>"[LIBRARY BEING LEARNED] " &amp; $I$3 &amp; " | " &amp;</v>
      </c>
      <c r="G85" s="54" t="s">
        <v>228</v>
      </c>
    </row>
    <row r="86" spans="2:7">
      <c r="B86" s="54" t="s">
        <v>226</v>
      </c>
      <c r="C86" s="54" t="s">
        <v>175</v>
      </c>
      <c r="D86" s="91" t="s">
        <v>263</v>
      </c>
      <c r="E86" s="91"/>
      <c r="F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G86" s="54" t="s">
        <v>228</v>
      </c>
    </row>
    <row r="87" spans="2:7">
      <c r="B87" s="54" t="s">
        <v>226</v>
      </c>
      <c r="C87" s="54" t="s">
        <v>509</v>
      </c>
      <c r="D87" s="91" t="s">
        <v>501</v>
      </c>
      <c r="E87" s="91"/>
      <c r="F87" s="17" t="str">
        <f t="shared" si="2"/>
        <v>"[LANGUAGE SEED CONTEXT] " &amp; IF($AE$7 = "", "Language Seed Not Necessary", "You MUST strictly follow this seed context to enhance, adapt, and naturalize your tone, vocabulary, and instructional quality in " &amp; $B$6 &amp; ": " &amp; $AE$7) &amp; " | " &amp;</v>
      </c>
      <c r="G87" s="54" t="s">
        <v>228</v>
      </c>
    </row>
    <row r="88" spans="2:7">
      <c r="B88" s="54" t="s">
        <v>226</v>
      </c>
      <c r="C88" s="54" t="s">
        <v>219</v>
      </c>
      <c r="D88" s="91" t="s">
        <v>613</v>
      </c>
      <c r="E88" s="91"/>
      <c r="F88" s="17" t="str">
        <f t="shared" si="2"/>
        <v>"[HEADER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v>
      </c>
      <c r="G88" s="54" t="s">
        <v>228</v>
      </c>
    </row>
    <row r="89" spans="2:7">
      <c r="B89" s="54" t="s">
        <v>227</v>
      </c>
      <c r="C89" s="54" t="s">
        <v>236</v>
      </c>
      <c r="D89" s="91"/>
      <c r="E89" s="91"/>
      <c r="F89" s="17" t="str">
        <f t="shared" si="2"/>
        <v/>
      </c>
      <c r="G89" s="54" t="s">
        <v>228</v>
      </c>
    </row>
    <row r="90" spans="2:7">
      <c r="B90" s="54" t="s">
        <v>227</v>
      </c>
      <c r="C90" s="54" t="s">
        <v>898</v>
      </c>
      <c r="D90" s="91" t="str">
        <f>Variables!E59 &amp; " | " &amp; CHAR(34) &amp; " &amp;"</f>
        <v>Code MUST be explicitly compliant with language-standard style guides. Use descriptive snake_case for variables and functions. NEVER use mutable default arguments; use immutable initializers instead. Ensure proper indentation. Emphasize readability and idiomatic design patterns. | " &amp;</v>
      </c>
      <c r="E90" s="91"/>
      <c r="F90" s="17" t="str">
        <f t="shared" si="2"/>
        <v>"[CODE_QUALITY_PROTOCOL]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 &amp;</v>
      </c>
      <c r="G90" s="54" t="s">
        <v>228</v>
      </c>
    </row>
    <row r="91" spans="2:7">
      <c r="B91" s="54" t="s">
        <v>281</v>
      </c>
      <c r="C91" s="54" t="s">
        <v>245</v>
      </c>
      <c r="D91" s="91" t="s">
        <v>502</v>
      </c>
      <c r="E91" s="91"/>
      <c r="F91" s="17" t="str">
        <f t="shared" si="2"/>
        <v>"[EMPTY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v>
      </c>
      <c r="G91" s="54" t="s">
        <v>228</v>
      </c>
    </row>
    <row r="92" spans="2:7">
      <c r="B92" s="54" t="s">
        <v>281</v>
      </c>
      <c r="C92" s="54" t="s">
        <v>247</v>
      </c>
      <c r="D92" s="91" t="s">
        <v>503</v>
      </c>
      <c r="E92" s="91"/>
      <c r="F92" s="17" t="str">
        <f t="shared" si="2"/>
        <v>"[PHASE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v>
      </c>
      <c r="G92" s="54" t="s">
        <v>228</v>
      </c>
    </row>
    <row r="93" spans="2:7">
      <c r="B93" s="54" t="s">
        <v>281</v>
      </c>
      <c r="C93" s="54" t="s">
        <v>248</v>
      </c>
      <c r="D93" s="91" t="s">
        <v>504</v>
      </c>
      <c r="E93" s="91"/>
      <c r="F93" s="17" t="str">
        <f t="shared" si="2"/>
        <v>"[EXPLANATION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v>
      </c>
      <c r="G93" s="54" t="s">
        <v>228</v>
      </c>
    </row>
    <row r="94" spans="2:7">
      <c r="B94" s="54" t="s">
        <v>281</v>
      </c>
      <c r="C94" s="54" t="s">
        <v>505</v>
      </c>
      <c r="D94" s="91" t="s">
        <v>506</v>
      </c>
      <c r="E94" s="91"/>
      <c r="F94" s="17" t="str">
        <f t="shared" si="2"/>
        <v>"[PHASE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v>
      </c>
      <c r="G94" s="54" t="s">
        <v>228</v>
      </c>
    </row>
    <row r="95" spans="2:7">
      <c r="B95" s="54" t="s">
        <v>281</v>
      </c>
      <c r="C95" s="54" t="s">
        <v>344</v>
      </c>
      <c r="D95" s="91" t="s">
        <v>507</v>
      </c>
      <c r="E95" s="91"/>
      <c r="F95" s="17" t="str">
        <f t="shared" si="2"/>
        <v>"[FOOTER RULE] End your response with: '--- ⚡ *Coding5s Mentor System — Eliminating Epistemic Debt &amp; Shipping to Production*'",</v>
      </c>
      <c r="G95" s="54" t="s">
        <v>228</v>
      </c>
    </row>
    <row r="96" spans="2:7">
      <c r="B96" s="54"/>
      <c r="C96" s="54"/>
      <c r="D96" s="91"/>
      <c r="E96" s="91"/>
      <c r="F96" s="89" t="s">
        <v>454</v>
      </c>
      <c r="G96" s="54" t="s">
        <v>228</v>
      </c>
    </row>
    <row r="97" spans="2:7">
      <c r="B97" s="54"/>
      <c r="C97" s="54"/>
      <c r="D97" s="91"/>
      <c r="E97" s="91"/>
      <c r="F97" s="77" t="str">
        <f t="shared" ref="F97:F100" si="3">IF(D97="","",""""&amp;C97&amp;" "&amp;IF(C97="[FOOTER RULE - STRICT]",D97,IF(RIGHT(D97,6)=" | "&amp;CHAR(34)&amp;" &amp;",D97,D97&amp;" | "&amp;CHAR(34)&amp;" &amp;")))</f>
        <v/>
      </c>
      <c r="G97" s="54" t="s">
        <v>228</v>
      </c>
    </row>
    <row r="98" spans="2:7">
      <c r="B98" s="54"/>
      <c r="C98" s="54"/>
      <c r="D98" s="91"/>
      <c r="E98" s="91"/>
      <c r="F98" s="77" t="str">
        <f t="shared" si="3"/>
        <v/>
      </c>
      <c r="G98" s="54" t="s">
        <v>228</v>
      </c>
    </row>
    <row r="99" spans="2:7">
      <c r="B99" s="54"/>
      <c r="C99" s="54"/>
      <c r="D99" s="91"/>
      <c r="E99" s="91"/>
      <c r="F99" s="77" t="str">
        <f t="shared" si="3"/>
        <v/>
      </c>
      <c r="G99" s="54" t="s">
        <v>228</v>
      </c>
    </row>
    <row r="100" spans="2:7">
      <c r="B100" s="54"/>
      <c r="C100" s="54"/>
      <c r="D100" s="91"/>
      <c r="E100" s="91"/>
      <c r="F100" s="77" t="str">
        <f t="shared" si="3"/>
        <v/>
      </c>
      <c r="G100" s="54" t="s">
        <v>228</v>
      </c>
    </row>
  </sheetData>
  <conditionalFormatting sqref="B1:B1048576">
    <cfRule type="cellIs" dxfId="11" priority="10" operator="equal">
      <formula>"The Immutable Kernel"</formula>
    </cfRule>
    <cfRule type="cellIs" dxfId="10" priority="11" operator="equal">
      <formula>"Paradigm &amp; Ecosystem"</formula>
    </cfRule>
    <cfRule type="cellIs" dxfId="9" priority="12" operator="equal">
      <formula>"Global Variables &amp; Configuration"</formula>
    </cfRule>
  </conditionalFormatting>
  <conditionalFormatting sqref="C4:C42">
    <cfRule type="expression" dxfId="8" priority="7">
      <formula>$B4="The Immutable Kernel"</formula>
    </cfRule>
    <cfRule type="expression" dxfId="7" priority="8">
      <formula>$B4="Paradigm &amp; Ecosystem"</formula>
    </cfRule>
    <cfRule type="expression" dxfId="6" priority="9">
      <formula>$B4="Global Variables &amp; Configuration"</formula>
    </cfRule>
  </conditionalFormatting>
  <conditionalFormatting sqref="C47:C76">
    <cfRule type="expression" dxfId="5" priority="4">
      <formula>$B47="The Immutable Kernel"</formula>
    </cfRule>
    <cfRule type="expression" dxfId="4" priority="5">
      <formula>$B47="Paradigm &amp; Ecosystem"</formula>
    </cfRule>
    <cfRule type="expression" dxfId="3" priority="6">
      <formula>$B47="Global Variables &amp; Configuration"</formula>
    </cfRule>
  </conditionalFormatting>
  <conditionalFormatting sqref="C81:C100">
    <cfRule type="expression" dxfId="2" priority="1">
      <formula>$B81="The Immutable Kernel"</formula>
    </cfRule>
    <cfRule type="expression" dxfId="1" priority="2">
      <formula>$B81="Paradigm &amp; Ecosystem"</formula>
    </cfRule>
    <cfRule type="expression" dxfId="0" priority="3">
      <formula>$B81="Global Variables &amp; Configuration"</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67FC-E7C3-4DC7-B5E1-4045F280E864}">
  <dimension ref="B2:E19"/>
  <sheetViews>
    <sheetView workbookViewId="0"/>
  </sheetViews>
  <sheetFormatPr defaultRowHeight="15"/>
  <cols>
    <col min="2" max="2" width="6.42578125" customWidth="1"/>
    <col min="3" max="3" width="34.5703125" bestFit="1" customWidth="1"/>
    <col min="4" max="4" width="8.7109375" bestFit="1" customWidth="1"/>
    <col min="5" max="5" width="152.85546875" bestFit="1" customWidth="1"/>
  </cols>
  <sheetData>
    <row r="2" spans="2:5">
      <c r="B2" t="s">
        <v>568</v>
      </c>
      <c r="C2" t="s">
        <v>539</v>
      </c>
      <c r="D2" t="s">
        <v>25</v>
      </c>
      <c r="E2" t="s">
        <v>569</v>
      </c>
    </row>
    <row r="3" spans="2:5">
      <c r="B3" t="s">
        <v>540</v>
      </c>
      <c r="C3" t="s">
        <v>20</v>
      </c>
      <c r="D3" t="s">
        <v>541</v>
      </c>
      <c r="E3" t="s">
        <v>570</v>
      </c>
    </row>
    <row r="4" spans="2:5">
      <c r="B4" t="s">
        <v>542</v>
      </c>
      <c r="C4" t="s">
        <v>560</v>
      </c>
      <c r="D4" t="s">
        <v>541</v>
      </c>
      <c r="E4" t="s">
        <v>571</v>
      </c>
    </row>
    <row r="5" spans="2:5">
      <c r="B5" t="s">
        <v>543</v>
      </c>
      <c r="C5" t="s">
        <v>23</v>
      </c>
      <c r="D5" t="s">
        <v>541</v>
      </c>
      <c r="E5" t="s">
        <v>572</v>
      </c>
    </row>
    <row r="6" spans="2:5">
      <c r="B6" t="s">
        <v>544</v>
      </c>
      <c r="C6" t="s">
        <v>24</v>
      </c>
      <c r="D6" t="s">
        <v>541</v>
      </c>
      <c r="E6" t="s">
        <v>573</v>
      </c>
    </row>
    <row r="7" spans="2:5">
      <c r="B7" t="s">
        <v>545</v>
      </c>
      <c r="C7" t="s">
        <v>25</v>
      </c>
      <c r="D7" t="s">
        <v>541</v>
      </c>
      <c r="E7" t="s">
        <v>574</v>
      </c>
    </row>
    <row r="8" spans="2:5">
      <c r="B8" t="s">
        <v>546</v>
      </c>
      <c r="C8" t="s">
        <v>26</v>
      </c>
      <c r="D8" t="s">
        <v>541</v>
      </c>
      <c r="E8" t="s">
        <v>575</v>
      </c>
    </row>
    <row r="9" spans="2:5">
      <c r="B9" t="s">
        <v>547</v>
      </c>
      <c r="C9" t="s">
        <v>27</v>
      </c>
      <c r="D9" t="s">
        <v>541</v>
      </c>
      <c r="E9" t="s">
        <v>576</v>
      </c>
    </row>
    <row r="10" spans="2:5">
      <c r="B10" t="s">
        <v>548</v>
      </c>
      <c r="C10" t="s">
        <v>47</v>
      </c>
      <c r="D10" t="s">
        <v>549</v>
      </c>
      <c r="E10" t="s">
        <v>577</v>
      </c>
    </row>
    <row r="11" spans="2:5">
      <c r="B11" t="s">
        <v>550</v>
      </c>
      <c r="C11" t="s">
        <v>551</v>
      </c>
      <c r="D11" t="s">
        <v>549</v>
      </c>
      <c r="E11" t="s">
        <v>578</v>
      </c>
    </row>
    <row r="12" spans="2:5">
      <c r="B12" t="s">
        <v>552</v>
      </c>
      <c r="C12" t="s">
        <v>561</v>
      </c>
      <c r="D12" t="s">
        <v>549</v>
      </c>
      <c r="E12" t="s">
        <v>579</v>
      </c>
    </row>
    <row r="13" spans="2:5">
      <c r="B13" t="s">
        <v>553</v>
      </c>
      <c r="C13" t="s">
        <v>516</v>
      </c>
      <c r="D13" t="s">
        <v>549</v>
      </c>
      <c r="E13" t="s">
        <v>580</v>
      </c>
    </row>
    <row r="14" spans="2:5">
      <c r="B14" t="s">
        <v>554</v>
      </c>
      <c r="C14" t="s">
        <v>562</v>
      </c>
      <c r="D14" t="s">
        <v>541</v>
      </c>
      <c r="E14" t="s">
        <v>581</v>
      </c>
    </row>
    <row r="15" spans="2:5">
      <c r="B15" t="s">
        <v>555</v>
      </c>
      <c r="C15" t="s">
        <v>563</v>
      </c>
      <c r="D15" t="s">
        <v>541</v>
      </c>
      <c r="E15" t="s">
        <v>582</v>
      </c>
    </row>
    <row r="16" spans="2:5">
      <c r="B16" t="s">
        <v>556</v>
      </c>
      <c r="C16" t="s">
        <v>564</v>
      </c>
      <c r="D16" t="s">
        <v>541</v>
      </c>
      <c r="E16" t="s">
        <v>583</v>
      </c>
    </row>
    <row r="17" spans="2:5">
      <c r="B17" t="s">
        <v>557</v>
      </c>
      <c r="C17" t="s">
        <v>565</v>
      </c>
      <c r="D17" t="s">
        <v>541</v>
      </c>
      <c r="E17" t="s">
        <v>584</v>
      </c>
    </row>
    <row r="18" spans="2:5">
      <c r="B18" t="s">
        <v>558</v>
      </c>
      <c r="C18" t="s">
        <v>566</v>
      </c>
      <c r="D18" t="s">
        <v>541</v>
      </c>
      <c r="E18" t="s">
        <v>585</v>
      </c>
    </row>
    <row r="19" spans="2:5">
      <c r="B19" t="s">
        <v>559</v>
      </c>
      <c r="C19" t="s">
        <v>567</v>
      </c>
      <c r="D19" t="s">
        <v>541</v>
      </c>
      <c r="E19" t="s">
        <v>586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C0CD-3B2A-4DA0-A954-04B702664FC8}">
  <dimension ref="B2:K25"/>
  <sheetViews>
    <sheetView showGridLines="0" workbookViewId="0"/>
  </sheetViews>
  <sheetFormatPr defaultRowHeight="15"/>
  <cols>
    <col min="1" max="1" width="3.140625" customWidth="1"/>
  </cols>
  <sheetData>
    <row r="2" spans="2:11">
      <c r="B2" s="105" t="s">
        <v>520</v>
      </c>
      <c r="C2" s="106"/>
      <c r="D2" s="106"/>
      <c r="E2" s="106"/>
      <c r="F2" s="106"/>
      <c r="G2" s="106"/>
      <c r="H2" s="106"/>
      <c r="I2" s="106"/>
      <c r="J2" s="106"/>
      <c r="K2" s="107"/>
    </row>
    <row r="3" spans="2:11">
      <c r="B3" s="108"/>
      <c r="K3" s="109"/>
    </row>
    <row r="4" spans="2:11">
      <c r="B4" s="108" t="s">
        <v>521</v>
      </c>
      <c r="K4" s="109"/>
    </row>
    <row r="5" spans="2:11">
      <c r="B5" s="108"/>
      <c r="K5" s="109"/>
    </row>
    <row r="6" spans="2:11">
      <c r="B6" s="110" t="s">
        <v>522</v>
      </c>
      <c r="K6" s="109"/>
    </row>
    <row r="7" spans="2:11">
      <c r="B7" s="110" t="s">
        <v>523</v>
      </c>
      <c r="K7" s="109"/>
    </row>
    <row r="8" spans="2:11">
      <c r="B8" s="110" t="s">
        <v>524</v>
      </c>
      <c r="K8" s="109"/>
    </row>
    <row r="9" spans="2:11">
      <c r="B9" s="110" t="s">
        <v>525</v>
      </c>
      <c r="K9" s="109"/>
    </row>
    <row r="10" spans="2:11">
      <c r="B10" s="110" t="s">
        <v>526</v>
      </c>
      <c r="K10" s="109"/>
    </row>
    <row r="11" spans="2:11">
      <c r="B11" s="110" t="s">
        <v>527</v>
      </c>
      <c r="K11" s="109"/>
    </row>
    <row r="12" spans="2:11">
      <c r="B12" s="110"/>
      <c r="K12" s="109"/>
    </row>
    <row r="13" spans="2:11">
      <c r="B13" s="110" t="s">
        <v>528</v>
      </c>
      <c r="K13" s="109"/>
    </row>
    <row r="14" spans="2:11">
      <c r="B14" s="110" t="s">
        <v>529</v>
      </c>
      <c r="K14" s="109"/>
    </row>
    <row r="15" spans="2:11">
      <c r="B15" s="110"/>
      <c r="K15" s="109"/>
    </row>
    <row r="16" spans="2:11">
      <c r="B16" s="110" t="s">
        <v>530</v>
      </c>
      <c r="K16" s="109"/>
    </row>
    <row r="17" spans="2:11">
      <c r="B17" s="110" t="s">
        <v>531</v>
      </c>
      <c r="K17" s="109"/>
    </row>
    <row r="18" spans="2:11">
      <c r="B18" s="110" t="s">
        <v>532</v>
      </c>
      <c r="K18" s="109"/>
    </row>
    <row r="19" spans="2:11">
      <c r="B19" s="110" t="s">
        <v>533</v>
      </c>
      <c r="K19" s="109"/>
    </row>
    <row r="20" spans="2:11">
      <c r="B20" s="110" t="s">
        <v>534</v>
      </c>
      <c r="K20" s="109"/>
    </row>
    <row r="21" spans="2:11">
      <c r="B21" s="110" t="s">
        <v>535</v>
      </c>
      <c r="K21" s="109"/>
    </row>
    <row r="22" spans="2:11">
      <c r="B22" s="110" t="s">
        <v>536</v>
      </c>
      <c r="K22" s="109"/>
    </row>
    <row r="23" spans="2:11">
      <c r="B23" s="110"/>
      <c r="K23" s="109"/>
    </row>
    <row r="24" spans="2:11">
      <c r="B24" s="110" t="s">
        <v>537</v>
      </c>
      <c r="D24" s="114" t="s">
        <v>538</v>
      </c>
      <c r="K24" s="109"/>
    </row>
    <row r="25" spans="2:11">
      <c r="B25" s="111"/>
      <c r="C25" s="112"/>
      <c r="D25" s="112"/>
      <c r="E25" s="112"/>
      <c r="F25" s="112"/>
      <c r="G25" s="112"/>
      <c r="H25" s="112"/>
      <c r="I25" s="112"/>
      <c r="J25" s="112"/>
      <c r="K25" s="113"/>
    </row>
  </sheetData>
  <hyperlinks>
    <hyperlink ref="D24" r:id="rId1" xr:uid="{C1585F6D-E84E-4BDD-BFC6-8C9DE04D69FF}"/>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8C24-33BE-44DB-863E-82947C8C3CEA}">
  <dimension ref="A1:A23"/>
  <sheetViews>
    <sheetView showGridLines="0" workbookViewId="0"/>
  </sheetViews>
  <sheetFormatPr defaultRowHeight="15"/>
  <sheetData>
    <row r="1" spans="1:1" ht="18">
      <c r="A1" s="115" t="s">
        <v>587</v>
      </c>
    </row>
    <row r="3" spans="1:1">
      <c r="A3" t="s">
        <v>588</v>
      </c>
    </row>
    <row r="4" spans="1:1">
      <c r="A4" s="116"/>
    </row>
    <row r="5" spans="1:1">
      <c r="A5" s="117" t="s">
        <v>589</v>
      </c>
    </row>
    <row r="6" spans="1:1">
      <c r="A6" s="116"/>
    </row>
    <row r="7" spans="1:1">
      <c r="A7" s="116"/>
    </row>
    <row r="8" spans="1:1">
      <c r="A8" s="118"/>
    </row>
    <row r="9" spans="1:1">
      <c r="A9" s="119" t="s">
        <v>590</v>
      </c>
    </row>
    <row r="10" spans="1:1">
      <c r="A10" s="118"/>
    </row>
    <row r="11" spans="1:1">
      <c r="A11" s="119" t="s">
        <v>591</v>
      </c>
    </row>
    <row r="12" spans="1:1">
      <c r="A12" s="116"/>
    </row>
    <row r="13" spans="1:1">
      <c r="A13" s="117" t="s">
        <v>592</v>
      </c>
    </row>
    <row r="14" spans="1:1">
      <c r="A14" s="116"/>
    </row>
    <row r="15" spans="1:1">
      <c r="A15" s="116"/>
    </row>
    <row r="16" spans="1:1">
      <c r="A16" s="118"/>
    </row>
    <row r="17" spans="1:1">
      <c r="A17" s="118" t="s">
        <v>593</v>
      </c>
    </row>
    <row r="18" spans="1:1">
      <c r="A18" s="118"/>
    </row>
    <row r="19" spans="1:1">
      <c r="A19" s="118" t="s">
        <v>594</v>
      </c>
    </row>
    <row r="20" spans="1:1">
      <c r="A20" s="118"/>
    </row>
    <row r="21" spans="1:1">
      <c r="A21" s="118" t="s">
        <v>595</v>
      </c>
    </row>
    <row r="22" spans="1:1">
      <c r="A22" s="116"/>
    </row>
    <row r="23" spans="1:1">
      <c r="A23" s="117" t="s">
        <v>596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PromptGenerator</vt:lpstr>
      <vt:lpstr>Variables</vt:lpstr>
      <vt:lpstr>FGen_S1</vt:lpstr>
      <vt:lpstr>FGen_S2</vt:lpstr>
      <vt:lpstr>FGen_S3</vt:lpstr>
      <vt:lpstr>FGen_S4</vt:lpstr>
      <vt:lpstr>FGen_S5</vt:lpstr>
      <vt:lpstr>CellReference</vt:lpstr>
      <vt:lpstr>License</vt:lpstr>
      <vt:lpstr>HowTo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2026-07-19T05:17:43Z</dcterms:modified>
</cp:coreProperties>
</file>